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always" codeName="ThisWorkbook" hidePivotFieldList="1" defaultThemeVersion="124226"/>
  <bookViews>
    <workbookView xWindow="14505" yWindow="-15" windowWidth="14310" windowHeight="12990" tabRatio="853" activeTab="5"/>
  </bookViews>
  <sheets>
    <sheet name="Raw_Data_ChatGPT" sheetId="16" r:id="rId1"/>
    <sheet name="ChatpGPT_Data_Cleaned" sheetId="47" r:id="rId2"/>
    <sheet name="Municipal_Rankings" sheetId="9" r:id="rId3"/>
    <sheet name="City_of_Johannesburg" sheetId="61" r:id="rId4"/>
    <sheet name="City_of_Cape_Town" sheetId="48" r:id="rId5"/>
    <sheet name="Dashboard" sheetId="62" r:id="rId6"/>
    <sheet name="Education Data" sheetId="49" r:id="rId7"/>
    <sheet name="Crime_Data" sheetId="70" r:id="rId8"/>
    <sheet name="Master_Lookup" sheetId="57" r:id="rId9"/>
    <sheet name="Municipal_Ward_Lookup" sheetId="52" r:id="rId10"/>
  </sheets>
  <definedNames>
    <definedName name="Acq._Loan_Amortization__y">#REF!</definedName>
    <definedName name="Acq._Loan_Interest_Rate">#REF!</definedName>
    <definedName name="Acq._Loan_Total_Fees">#REF!</definedName>
    <definedName name="Acq._Monthly_P_I">#REF!</definedName>
    <definedName name="Address">#REF!</definedName>
    <definedName name="After_Repair_Value">#REF!</definedName>
    <definedName name="Cash_Needed_at_Purchase">#REF!</definedName>
    <definedName name="Down_Payment">#REF!</definedName>
    <definedName name="Est._Rehab_Cost">#REF!</definedName>
    <definedName name="Est._Rehab_Time__m">#REF!</definedName>
    <definedName name="Gross_Income__m">#REF!</definedName>
    <definedName name="Headers" localSheetId="3">tbl_raw_data[#Headers]</definedName>
    <definedName name="Headers">tbl_raw_data[#Headers]</definedName>
    <definedName name="Holding_Costs">#REF!</definedName>
    <definedName name="Initial_Cash_on_Cash_ROI__y">#REF!</definedName>
    <definedName name="Initial_Cashflow__m">#REF!</definedName>
    <definedName name="Initial_NOI">#REF!</definedName>
    <definedName name="Insurance__m">#REF!</definedName>
    <definedName name="Monthly_Payment">#REF!</definedName>
    <definedName name="Other_Expenses__m">#REF!</definedName>
    <definedName name="Pro_Forma_Cap_Rate">#REF!</definedName>
    <definedName name="Property_Taxes__m">#REF!</definedName>
    <definedName name="Purchase_Cap_Rate">#REF!</definedName>
    <definedName name="Purchase_Closing_Cost">#REF!</definedName>
    <definedName name="Purchase_Price">#REF!</definedName>
    <definedName name="Rate">#REF!</definedName>
    <definedName name="Ref._Cash_on_Cash_ROI__y">#REF!</definedName>
    <definedName name="Ref._Cashflow__m">#REF!</definedName>
    <definedName name="Ref._Gross_Income__m">#REF!</definedName>
    <definedName name="Ref._Interest_Rate">#REF!</definedName>
    <definedName name="Ref._Loan_Amortization__y">#REF!</definedName>
    <definedName name="Ref._Loan_Amount">#REF!</definedName>
    <definedName name="Ref._Loan_Total_Fees">#REF!</definedName>
    <definedName name="Ref._Monthly_P_I">#REF!</definedName>
    <definedName name="Ref._NOI">#REF!</definedName>
    <definedName name="Ref._Total_Expenses__m">#REF!</definedName>
    <definedName name="Row_Titles" localSheetId="3">tbl_raw_data[Municipality]</definedName>
    <definedName name="Row_Titles">tbl_raw_data[Municipality]</definedName>
    <definedName name="Time_To_Refinance__m">#REF!</definedName>
    <definedName name="Total_Acq._Loan">#REF!</definedName>
    <definedName name="Total_Cash_Invested">#REF!</definedName>
    <definedName name="Total_Cash_Outlay">#REF!</definedName>
    <definedName name="Total_Expenses__m">#REF!</definedName>
    <definedName name="Total_Project_Cost">#REF!</definedName>
  </definedNames>
  <calcPr calcId="144525" iterate="1"/>
</workbook>
</file>

<file path=xl/calcChain.xml><?xml version="1.0" encoding="utf-8"?>
<calcChain xmlns="http://schemas.openxmlformats.org/spreadsheetml/2006/main">
  <c r="M6" i="48" l="1"/>
  <c r="M7" i="48"/>
  <c r="M8" i="48"/>
  <c r="M9" i="48"/>
  <c r="M10" i="48"/>
  <c r="M11" i="48"/>
  <c r="M12" i="48"/>
  <c r="M13" i="48"/>
  <c r="M14" i="48"/>
  <c r="M15" i="48"/>
  <c r="M16" i="48"/>
  <c r="M17" i="48"/>
  <c r="M18" i="48"/>
  <c r="M19" i="48"/>
  <c r="M20" i="48"/>
  <c r="M21" i="48"/>
  <c r="M22" i="48"/>
  <c r="M23" i="48"/>
  <c r="M24" i="48"/>
  <c r="M25" i="48"/>
  <c r="M26" i="48"/>
  <c r="M27" i="48"/>
  <c r="M28" i="48"/>
  <c r="M29" i="48"/>
  <c r="M30" i="48"/>
  <c r="M31" i="48"/>
  <c r="M32" i="48"/>
  <c r="M33" i="48"/>
  <c r="M34" i="48"/>
  <c r="M35" i="48"/>
  <c r="M36" i="48"/>
  <c r="M37" i="48"/>
  <c r="M38" i="48"/>
  <c r="M39" i="48"/>
  <c r="M40" i="48"/>
  <c r="M41" i="48"/>
  <c r="M42" i="48"/>
  <c r="M43" i="48"/>
  <c r="M44" i="48"/>
  <c r="M45" i="48"/>
  <c r="M46" i="48"/>
  <c r="M47" i="48"/>
  <c r="M48" i="48"/>
  <c r="M49" i="48"/>
  <c r="M50" i="48"/>
  <c r="M51" i="48"/>
  <c r="M52" i="48"/>
  <c r="M53" i="48"/>
  <c r="M54" i="48"/>
  <c r="M55" i="48"/>
  <c r="M56" i="48"/>
  <c r="M57" i="48"/>
  <c r="M58" i="48"/>
  <c r="M59" i="48"/>
  <c r="M60" i="48"/>
  <c r="M61" i="48"/>
  <c r="M62" i="48"/>
  <c r="M5" i="48"/>
  <c r="K6" i="48"/>
  <c r="K7" i="48"/>
  <c r="K8" i="48"/>
  <c r="K9" i="48"/>
  <c r="K10" i="48"/>
  <c r="K11" i="48"/>
  <c r="K12" i="48"/>
  <c r="K13" i="48"/>
  <c r="K14" i="48"/>
  <c r="K15" i="48"/>
  <c r="K16" i="48"/>
  <c r="K17" i="48"/>
  <c r="K18" i="48"/>
  <c r="K19" i="48"/>
  <c r="K20" i="48"/>
  <c r="K21" i="48"/>
  <c r="K22" i="48"/>
  <c r="K23" i="48"/>
  <c r="K24" i="48"/>
  <c r="K25" i="48"/>
  <c r="K26" i="48"/>
  <c r="K27" i="48"/>
  <c r="K28" i="48"/>
  <c r="K29" i="48"/>
  <c r="K30" i="48"/>
  <c r="K31" i="48"/>
  <c r="K32" i="48"/>
  <c r="K33" i="48"/>
  <c r="K34" i="48"/>
  <c r="K35" i="48"/>
  <c r="K36" i="48"/>
  <c r="K37" i="48"/>
  <c r="K38" i="48"/>
  <c r="K39" i="48"/>
  <c r="K40" i="48"/>
  <c r="K41" i="48"/>
  <c r="K42" i="48"/>
  <c r="K43" i="48"/>
  <c r="K44" i="48"/>
  <c r="K45" i="48"/>
  <c r="K46" i="48"/>
  <c r="K47" i="48"/>
  <c r="K48" i="48"/>
  <c r="K49" i="48"/>
  <c r="K50" i="48"/>
  <c r="K51" i="48"/>
  <c r="K52" i="48"/>
  <c r="K53" i="48"/>
  <c r="K54" i="48"/>
  <c r="K55" i="48"/>
  <c r="K56" i="48"/>
  <c r="K57" i="48"/>
  <c r="K58" i="48"/>
  <c r="K59" i="48"/>
  <c r="K60" i="48"/>
  <c r="K61" i="48"/>
  <c r="K62" i="48"/>
  <c r="K5" i="48"/>
  <c r="J5" i="48"/>
  <c r="J6" i="48"/>
  <c r="J7" i="48"/>
  <c r="J8" i="48"/>
  <c r="J9" i="48"/>
  <c r="J10" i="48"/>
  <c r="J11" i="48"/>
  <c r="J12" i="48"/>
  <c r="J13" i="48"/>
  <c r="J14" i="48"/>
  <c r="J15" i="48"/>
  <c r="J16" i="48"/>
  <c r="J17" i="48"/>
  <c r="J18" i="48"/>
  <c r="J19" i="48"/>
  <c r="J20" i="48"/>
  <c r="J21" i="48"/>
  <c r="J22" i="48"/>
  <c r="J23" i="48"/>
  <c r="J24" i="48"/>
  <c r="J25" i="48"/>
  <c r="J26" i="48"/>
  <c r="J27" i="48"/>
  <c r="J28" i="48"/>
  <c r="J29" i="48"/>
  <c r="J30" i="48"/>
  <c r="J31" i="48"/>
  <c r="J32" i="48"/>
  <c r="J33" i="48"/>
  <c r="J34" i="48"/>
  <c r="J35" i="48"/>
  <c r="J36" i="48"/>
  <c r="J37" i="48"/>
  <c r="J38" i="48"/>
  <c r="J39" i="48"/>
  <c r="J40" i="48"/>
  <c r="J41" i="48"/>
  <c r="J42" i="48"/>
  <c r="J43" i="48"/>
  <c r="J44" i="48"/>
  <c r="J45" i="48"/>
  <c r="J46" i="48"/>
  <c r="J47" i="48"/>
  <c r="J48" i="48"/>
  <c r="J49" i="48"/>
  <c r="J50" i="48"/>
  <c r="J51" i="48"/>
  <c r="J52" i="48"/>
  <c r="J53" i="48"/>
  <c r="J54" i="48"/>
  <c r="J55" i="48"/>
  <c r="J56" i="48"/>
  <c r="J57" i="48"/>
  <c r="J58" i="48"/>
  <c r="J59" i="48"/>
  <c r="J60" i="48"/>
  <c r="J61" i="48"/>
  <c r="J62" i="48"/>
  <c r="H5" i="48"/>
  <c r="H6" i="48"/>
  <c r="H7" i="48"/>
  <c r="H8" i="48"/>
  <c r="H9" i="48"/>
  <c r="H10" i="48"/>
  <c r="H11" i="48"/>
  <c r="H12" i="48"/>
  <c r="H13" i="48"/>
  <c r="H14" i="48"/>
  <c r="H15" i="48"/>
  <c r="H16" i="48"/>
  <c r="H17" i="48"/>
  <c r="H18" i="48"/>
  <c r="H19" i="48"/>
  <c r="H20" i="48"/>
  <c r="H21" i="48"/>
  <c r="H22" i="48"/>
  <c r="H23" i="48"/>
  <c r="H24" i="48"/>
  <c r="H25" i="48"/>
  <c r="H26" i="48"/>
  <c r="H27" i="48"/>
  <c r="H28" i="48"/>
  <c r="H29" i="48"/>
  <c r="H30" i="48"/>
  <c r="H31" i="48"/>
  <c r="H32" i="48"/>
  <c r="H33" i="48"/>
  <c r="H34" i="48"/>
  <c r="H35" i="48"/>
  <c r="H36" i="48"/>
  <c r="H37" i="48"/>
  <c r="H38" i="48"/>
  <c r="H39" i="48"/>
  <c r="H40" i="48"/>
  <c r="H41" i="48"/>
  <c r="H42" i="48"/>
  <c r="H43" i="48"/>
  <c r="H44" i="48"/>
  <c r="H45" i="48"/>
  <c r="H46" i="48"/>
  <c r="H47" i="48"/>
  <c r="H48" i="48"/>
  <c r="H49" i="48"/>
  <c r="H50" i="48"/>
  <c r="H51" i="48"/>
  <c r="H52" i="48"/>
  <c r="H53" i="48"/>
  <c r="H54" i="48"/>
  <c r="H55" i="48"/>
  <c r="H56" i="48"/>
  <c r="H57" i="48"/>
  <c r="H58" i="48"/>
  <c r="H59" i="48"/>
  <c r="H60" i="48"/>
  <c r="H61" i="48"/>
  <c r="H62" i="48"/>
  <c r="M6" i="61"/>
  <c r="M7" i="61"/>
  <c r="M8" i="61"/>
  <c r="M9" i="61"/>
  <c r="M10" i="61"/>
  <c r="M11" i="61"/>
  <c r="M12" i="61"/>
  <c r="M13" i="61"/>
  <c r="M14" i="61"/>
  <c r="M15" i="61"/>
  <c r="M16" i="61"/>
  <c r="M17" i="61"/>
  <c r="M18" i="61"/>
  <c r="M19" i="61"/>
  <c r="M20" i="61"/>
  <c r="M21" i="61"/>
  <c r="M22" i="61"/>
  <c r="M23" i="61"/>
  <c r="M24" i="61"/>
  <c r="M25" i="61"/>
  <c r="M26" i="61"/>
  <c r="M27" i="61"/>
  <c r="M28" i="61"/>
  <c r="M29" i="61"/>
  <c r="M30" i="61"/>
  <c r="M31" i="61"/>
  <c r="M32" i="61"/>
  <c r="M33" i="61"/>
  <c r="M34" i="61"/>
  <c r="M35" i="61"/>
  <c r="M36" i="61"/>
  <c r="M37" i="61"/>
  <c r="M38" i="61"/>
  <c r="M39" i="61"/>
  <c r="M40" i="61"/>
  <c r="M41" i="61"/>
  <c r="M42" i="61"/>
  <c r="M43" i="61"/>
  <c r="M44" i="61"/>
  <c r="M5" i="61"/>
  <c r="K6" i="61"/>
  <c r="K7" i="61"/>
  <c r="K8" i="61"/>
  <c r="K9" i="61"/>
  <c r="K10" i="61"/>
  <c r="K11" i="61"/>
  <c r="K12" i="61"/>
  <c r="K13" i="61"/>
  <c r="K14" i="61"/>
  <c r="K15" i="61"/>
  <c r="K16" i="61"/>
  <c r="K17" i="61"/>
  <c r="K18" i="61"/>
  <c r="K19" i="61"/>
  <c r="K20" i="61"/>
  <c r="K21" i="61"/>
  <c r="K22" i="61"/>
  <c r="K23" i="61"/>
  <c r="K24" i="61"/>
  <c r="K25" i="61"/>
  <c r="K26" i="61"/>
  <c r="K27" i="61"/>
  <c r="K28" i="61"/>
  <c r="K29" i="61"/>
  <c r="K30" i="61"/>
  <c r="K31" i="61"/>
  <c r="K32" i="61"/>
  <c r="K33" i="61"/>
  <c r="K34" i="61"/>
  <c r="K35" i="61"/>
  <c r="K36" i="61"/>
  <c r="K37" i="61"/>
  <c r="K38" i="61"/>
  <c r="K39" i="61"/>
  <c r="K40" i="61"/>
  <c r="K41" i="61"/>
  <c r="K42" i="61"/>
  <c r="K43" i="61"/>
  <c r="K44" i="61"/>
  <c r="K5" i="61"/>
  <c r="J6" i="61" l="1"/>
  <c r="J7" i="61"/>
  <c r="J8" i="61"/>
  <c r="J9" i="61"/>
  <c r="J10" i="61"/>
  <c r="J11" i="61"/>
  <c r="J12" i="61"/>
  <c r="J13" i="61"/>
  <c r="J14" i="61"/>
  <c r="J15" i="61"/>
  <c r="J16" i="61"/>
  <c r="J17" i="61"/>
  <c r="J18" i="61"/>
  <c r="J19" i="61"/>
  <c r="J20" i="61"/>
  <c r="J21" i="61"/>
  <c r="J22" i="61"/>
  <c r="J23" i="61"/>
  <c r="J24" i="61"/>
  <c r="J25" i="61"/>
  <c r="J26" i="61"/>
  <c r="J27" i="61"/>
  <c r="J28" i="61"/>
  <c r="J29" i="61"/>
  <c r="J30" i="61"/>
  <c r="J31" i="61"/>
  <c r="J32" i="61"/>
  <c r="J33" i="61"/>
  <c r="J34" i="61"/>
  <c r="J35" i="61"/>
  <c r="J36" i="61"/>
  <c r="J37" i="61"/>
  <c r="J38" i="61"/>
  <c r="J39" i="61"/>
  <c r="J40" i="61"/>
  <c r="J41" i="61"/>
  <c r="J42" i="61"/>
  <c r="J43" i="61"/>
  <c r="J44" i="61"/>
  <c r="J5" i="61"/>
  <c r="H6" i="61"/>
  <c r="H7" i="61"/>
  <c r="H8" i="61"/>
  <c r="H9" i="61"/>
  <c r="H10" i="61"/>
  <c r="H11" i="61"/>
  <c r="H12" i="61"/>
  <c r="H13" i="61"/>
  <c r="H14" i="61"/>
  <c r="H15" i="61"/>
  <c r="H16" i="61"/>
  <c r="H17" i="61"/>
  <c r="H18" i="61"/>
  <c r="H19" i="61"/>
  <c r="H20" i="61"/>
  <c r="H21" i="61"/>
  <c r="H22" i="61"/>
  <c r="H23" i="61"/>
  <c r="H24" i="61"/>
  <c r="H25" i="61"/>
  <c r="H26" i="61"/>
  <c r="H27" i="61"/>
  <c r="H28" i="61"/>
  <c r="H29" i="61"/>
  <c r="H30" i="61"/>
  <c r="H31" i="61"/>
  <c r="H32" i="61"/>
  <c r="H33" i="61"/>
  <c r="H34" i="61"/>
  <c r="H35" i="61"/>
  <c r="H36" i="61"/>
  <c r="H37" i="61"/>
  <c r="H38" i="61"/>
  <c r="H39" i="61"/>
  <c r="H40" i="61"/>
  <c r="H41" i="61"/>
  <c r="H42" i="61"/>
  <c r="H43" i="61"/>
  <c r="H44" i="61"/>
  <c r="H5" i="61"/>
  <c r="T32" i="62" l="1"/>
  <c r="T33" i="62"/>
  <c r="T34" i="62"/>
  <c r="T35" i="62"/>
  <c r="T31" i="62"/>
  <c r="G32" i="62"/>
  <c r="G33" i="62"/>
  <c r="G34" i="62"/>
  <c r="G35" i="62"/>
  <c r="G31" i="62"/>
  <c r="E45" i="48"/>
  <c r="E41" i="48"/>
  <c r="E31" i="48"/>
  <c r="E24" i="48"/>
  <c r="E26" i="48"/>
  <c r="E42" i="48"/>
  <c r="E16" i="48"/>
  <c r="E50" i="48"/>
  <c r="E51" i="48"/>
  <c r="E25" i="48"/>
  <c r="E52" i="48"/>
  <c r="E53" i="48"/>
  <c r="E54" i="48"/>
  <c r="E39" i="48"/>
  <c r="E47" i="48"/>
  <c r="E5" i="48"/>
  <c r="E55" i="48"/>
  <c r="E44" i="48"/>
  <c r="E40" i="48"/>
  <c r="E27" i="48"/>
  <c r="E9" i="48"/>
  <c r="E56" i="48"/>
  <c r="E32" i="48"/>
  <c r="E18" i="48"/>
  <c r="E17" i="48"/>
  <c r="E49" i="48"/>
  <c r="E57" i="48"/>
  <c r="E58" i="48"/>
  <c r="E6" i="48"/>
  <c r="E43" i="48"/>
  <c r="E22" i="48"/>
  <c r="E59" i="48"/>
  <c r="E23" i="48"/>
  <c r="E19" i="48"/>
  <c r="E37" i="48"/>
  <c r="E15" i="48"/>
  <c r="E38" i="48"/>
  <c r="E28" i="48"/>
  <c r="E29" i="48"/>
  <c r="E11" i="48"/>
  <c r="E21" i="48"/>
  <c r="E8" i="48"/>
  <c r="E48" i="48"/>
  <c r="E12" i="48"/>
  <c r="E46" i="48"/>
  <c r="E36" i="48"/>
  <c r="E20" i="48"/>
  <c r="E34" i="48"/>
  <c r="E30" i="48"/>
  <c r="E33" i="48"/>
  <c r="E35" i="48"/>
  <c r="E60" i="48"/>
  <c r="E61" i="48"/>
  <c r="E10" i="48"/>
  <c r="E62" i="48"/>
  <c r="E13" i="48"/>
  <c r="E14" i="48"/>
  <c r="E7" i="48"/>
  <c r="G11" i="48"/>
  <c r="G21" i="48"/>
  <c r="G8" i="48"/>
  <c r="G48" i="48"/>
  <c r="G12" i="48"/>
  <c r="G46" i="48"/>
  <c r="G36" i="48"/>
  <c r="G20" i="48"/>
  <c r="G34" i="48"/>
  <c r="G30" i="48"/>
  <c r="G33" i="48"/>
  <c r="G35" i="48"/>
  <c r="G60" i="48"/>
  <c r="G61" i="48"/>
  <c r="G10" i="48"/>
  <c r="G62" i="48"/>
  <c r="G13" i="48"/>
  <c r="G14" i="48"/>
  <c r="R11" i="48"/>
  <c r="R21" i="48"/>
  <c r="R8" i="48"/>
  <c r="R48" i="48"/>
  <c r="R12" i="48"/>
  <c r="R46" i="48"/>
  <c r="R36" i="48"/>
  <c r="R20" i="48"/>
  <c r="R34" i="48"/>
  <c r="R30" i="48"/>
  <c r="R33" i="48"/>
  <c r="R35" i="48"/>
  <c r="R60" i="48"/>
  <c r="R61" i="48"/>
  <c r="R10" i="48"/>
  <c r="R62" i="48"/>
  <c r="R13" i="48"/>
  <c r="R14" i="48"/>
  <c r="V54" i="61"/>
  <c r="V53" i="61"/>
  <c r="V52" i="61"/>
  <c r="V51" i="61"/>
  <c r="V50" i="61"/>
  <c r="R44" i="61"/>
  <c r="G44" i="61"/>
  <c r="E44" i="61"/>
  <c r="R43" i="61"/>
  <c r="G43" i="61"/>
  <c r="E43" i="61"/>
  <c r="R42" i="61"/>
  <c r="G42" i="61"/>
  <c r="E42" i="61"/>
  <c r="R41" i="61"/>
  <c r="G41" i="61"/>
  <c r="E41" i="61"/>
  <c r="R40" i="61"/>
  <c r="G40" i="61"/>
  <c r="E40" i="61"/>
  <c r="R39" i="61"/>
  <c r="G39" i="61"/>
  <c r="E39" i="61"/>
  <c r="R38" i="61"/>
  <c r="G38" i="61"/>
  <c r="E38" i="61"/>
  <c r="R37" i="61"/>
  <c r="G37" i="61"/>
  <c r="E37" i="61"/>
  <c r="R36" i="61"/>
  <c r="G36" i="61"/>
  <c r="E36" i="61"/>
  <c r="R35" i="61"/>
  <c r="G35" i="61"/>
  <c r="E35" i="61"/>
  <c r="R34" i="61"/>
  <c r="G34" i="61"/>
  <c r="E34" i="61"/>
  <c r="R33" i="61"/>
  <c r="G33" i="61"/>
  <c r="E33" i="61"/>
  <c r="R32" i="61"/>
  <c r="G32" i="61"/>
  <c r="E32" i="61"/>
  <c r="R31" i="61"/>
  <c r="G31" i="61"/>
  <c r="E31" i="61"/>
  <c r="R30" i="61"/>
  <c r="G30" i="61"/>
  <c r="E30" i="61"/>
  <c r="R29" i="61"/>
  <c r="G29" i="61"/>
  <c r="E29" i="61"/>
  <c r="R28" i="61"/>
  <c r="G28" i="61"/>
  <c r="E28" i="61"/>
  <c r="R27" i="61"/>
  <c r="G27" i="61"/>
  <c r="E27" i="61"/>
  <c r="R26" i="61"/>
  <c r="G26" i="61"/>
  <c r="E26" i="61"/>
  <c r="R25" i="61"/>
  <c r="G25" i="61"/>
  <c r="E25" i="61"/>
  <c r="R24" i="61"/>
  <c r="G24" i="61"/>
  <c r="E24" i="61"/>
  <c r="R23" i="61"/>
  <c r="G23" i="61"/>
  <c r="E23" i="61"/>
  <c r="R22" i="61"/>
  <c r="G22" i="61"/>
  <c r="E22" i="61"/>
  <c r="R21" i="61"/>
  <c r="G21" i="61"/>
  <c r="E21" i="61"/>
  <c r="R20" i="61"/>
  <c r="G20" i="61"/>
  <c r="E20" i="61"/>
  <c r="R19" i="61"/>
  <c r="G19" i="61"/>
  <c r="E19" i="61"/>
  <c r="R17" i="61"/>
  <c r="G17" i="61"/>
  <c r="E17" i="61"/>
  <c r="R16" i="61"/>
  <c r="G16" i="61"/>
  <c r="E16" i="61"/>
  <c r="R15" i="61"/>
  <c r="G15" i="61"/>
  <c r="E15" i="61"/>
  <c r="R14" i="61"/>
  <c r="G14" i="61"/>
  <c r="E14" i="61"/>
  <c r="R11" i="61"/>
  <c r="G11" i="61"/>
  <c r="E11" i="61"/>
  <c r="R13" i="61"/>
  <c r="G13" i="61"/>
  <c r="E13" i="61"/>
  <c r="R10" i="61"/>
  <c r="G10" i="61"/>
  <c r="E10" i="61"/>
  <c r="R9" i="61"/>
  <c r="G9" i="61"/>
  <c r="E9" i="61"/>
  <c r="R12" i="61"/>
  <c r="G12" i="61"/>
  <c r="E12" i="61"/>
  <c r="R8" i="61"/>
  <c r="G8" i="61"/>
  <c r="E8" i="61"/>
  <c r="R6" i="61"/>
  <c r="G6" i="61"/>
  <c r="E6" i="61"/>
  <c r="R7" i="61"/>
  <c r="G7" i="61"/>
  <c r="E7" i="61"/>
  <c r="R18" i="61"/>
  <c r="G18" i="61"/>
  <c r="E18" i="61"/>
  <c r="R5" i="61"/>
  <c r="G5" i="61"/>
  <c r="E5" i="61"/>
  <c r="R45" i="48"/>
  <c r="R31" i="48"/>
  <c r="R24" i="48"/>
  <c r="R7" i="48"/>
  <c r="R42" i="48"/>
  <c r="R50" i="48"/>
  <c r="R16" i="48"/>
  <c r="R25" i="48"/>
  <c r="R41" i="48"/>
  <c r="R51" i="48"/>
  <c r="R26" i="48"/>
  <c r="R44" i="48"/>
  <c r="R55" i="48"/>
  <c r="R5" i="48"/>
  <c r="R9" i="48"/>
  <c r="R40" i="48"/>
  <c r="R17" i="48"/>
  <c r="R27" i="48"/>
  <c r="R39" i="48"/>
  <c r="R54" i="48"/>
  <c r="R53" i="48"/>
  <c r="R52" i="48"/>
  <c r="R47" i="48"/>
  <c r="R56" i="48"/>
  <c r="R32" i="48"/>
  <c r="R18" i="48"/>
  <c r="R49" i="48"/>
  <c r="R57" i="48"/>
  <c r="R58" i="48"/>
  <c r="R6" i="48"/>
  <c r="R43" i="48"/>
  <c r="R22" i="48"/>
  <c r="R59" i="48"/>
  <c r="R23" i="48"/>
  <c r="R19" i="48"/>
  <c r="R37" i="48"/>
  <c r="R15" i="48"/>
  <c r="R38" i="48"/>
  <c r="R28" i="48"/>
  <c r="R29" i="48"/>
  <c r="G45" i="48"/>
  <c r="G31" i="48"/>
  <c r="G24" i="48"/>
  <c r="G7" i="48"/>
  <c r="G42" i="48"/>
  <c r="G50" i="48"/>
  <c r="G16" i="48"/>
  <c r="G25" i="48"/>
  <c r="G41" i="48"/>
  <c r="G51" i="48"/>
  <c r="G26" i="48"/>
  <c r="G44" i="48"/>
  <c r="G55" i="48"/>
  <c r="G5" i="48"/>
  <c r="G9" i="48"/>
  <c r="G40" i="48"/>
  <c r="G17" i="48"/>
  <c r="G27" i="48"/>
  <c r="G39" i="48"/>
  <c r="G54" i="48"/>
  <c r="G53" i="48"/>
  <c r="G52" i="48"/>
  <c r="G47" i="48"/>
  <c r="G56" i="48"/>
  <c r="G32" i="48"/>
  <c r="G18" i="48"/>
  <c r="G49" i="48"/>
  <c r="G57" i="48"/>
  <c r="G58" i="48"/>
  <c r="G6" i="48"/>
  <c r="G43" i="48"/>
  <c r="G22" i="48"/>
  <c r="G59" i="48"/>
  <c r="G23" i="48"/>
  <c r="G19" i="48"/>
  <c r="G37" i="48"/>
  <c r="G15" i="48"/>
  <c r="G38" i="48"/>
  <c r="G28" i="48"/>
  <c r="G29" i="48"/>
  <c r="E16" i="49" l="1"/>
  <c r="E19" i="49"/>
  <c r="E36" i="49"/>
  <c r="E6" i="49"/>
  <c r="E7" i="49"/>
  <c r="E15" i="49"/>
  <c r="E17" i="49"/>
  <c r="E35" i="49"/>
  <c r="E47" i="49"/>
  <c r="E8" i="49"/>
  <c r="E20" i="49"/>
  <c r="E21" i="49"/>
  <c r="E46" i="49"/>
  <c r="E33" i="49"/>
  <c r="E37" i="49"/>
  <c r="E38" i="49"/>
  <c r="E34" i="49"/>
  <c r="E39" i="49"/>
  <c r="E40" i="49"/>
  <c r="E22" i="49"/>
  <c r="E41" i="49"/>
  <c r="E23" i="49"/>
  <c r="E9" i="49"/>
  <c r="E48" i="49"/>
  <c r="E42" i="49"/>
  <c r="E5" i="49"/>
  <c r="E14" i="49"/>
  <c r="E18" i="49"/>
  <c r="E32" i="49"/>
  <c r="E10" i="49"/>
  <c r="E24" i="49"/>
  <c r="E25" i="49"/>
  <c r="E26" i="49"/>
  <c r="E27" i="49"/>
  <c r="E28" i="49"/>
  <c r="E11" i="49"/>
  <c r="E43" i="49"/>
  <c r="E29" i="49"/>
  <c r="E30" i="49"/>
  <c r="E49" i="49"/>
  <c r="E31" i="49"/>
  <c r="E44" i="49"/>
  <c r="E12" i="49"/>
  <c r="E45" i="49"/>
  <c r="E50" i="49"/>
  <c r="E51" i="49"/>
  <c r="E13" i="49"/>
  <c r="K6" i="49"/>
  <c r="K7" i="49"/>
  <c r="K35" i="49"/>
  <c r="K17" i="49"/>
  <c r="K15" i="49"/>
  <c r="K16" i="49"/>
  <c r="K19" i="49"/>
  <c r="K34" i="49"/>
  <c r="K33" i="49"/>
  <c r="K46" i="49"/>
  <c r="K8" i="49"/>
  <c r="K20" i="49"/>
  <c r="K21" i="49"/>
  <c r="K36" i="49"/>
  <c r="K37" i="49"/>
  <c r="K47" i="49"/>
  <c r="K38" i="49"/>
  <c r="K39" i="49"/>
  <c r="K40" i="49"/>
  <c r="K5" i="49"/>
  <c r="K32" i="49"/>
  <c r="K18" i="49"/>
  <c r="K14" i="49"/>
  <c r="K9" i="49"/>
  <c r="K10" i="49"/>
  <c r="K11" i="49"/>
  <c r="K12" i="49"/>
  <c r="K13" i="49"/>
  <c r="K48" i="49"/>
  <c r="K49" i="49"/>
  <c r="K50" i="49"/>
  <c r="K51" i="49"/>
  <c r="K41" i="49"/>
  <c r="K42" i="49"/>
  <c r="K43" i="49"/>
  <c r="K44" i="49"/>
  <c r="K45" i="49"/>
  <c r="K22" i="49"/>
  <c r="K28" i="49"/>
  <c r="K31" i="49"/>
  <c r="K23" i="49"/>
  <c r="K24" i="49"/>
  <c r="K25" i="49"/>
  <c r="K26" i="49"/>
  <c r="K27" i="49"/>
  <c r="K29" i="49"/>
  <c r="K30" i="49"/>
  <c r="I6" i="49"/>
  <c r="I7" i="49"/>
  <c r="I35" i="49"/>
  <c r="I17" i="49"/>
  <c r="I15" i="49"/>
  <c r="I16" i="49"/>
  <c r="I19" i="49"/>
  <c r="I34" i="49"/>
  <c r="I33" i="49"/>
  <c r="I46" i="49"/>
  <c r="I8" i="49"/>
  <c r="I20" i="49"/>
  <c r="I21" i="49"/>
  <c r="I36" i="49"/>
  <c r="I37" i="49"/>
  <c r="I47" i="49"/>
  <c r="I38" i="49"/>
  <c r="I39" i="49"/>
  <c r="I40" i="49"/>
  <c r="I5" i="49"/>
  <c r="I32" i="49"/>
  <c r="I18" i="49"/>
  <c r="I14" i="49"/>
  <c r="I9" i="49"/>
  <c r="I10" i="49"/>
  <c r="I11" i="49"/>
  <c r="I12" i="49"/>
  <c r="I13" i="49"/>
  <c r="I48" i="49"/>
  <c r="I49" i="49"/>
  <c r="I50" i="49"/>
  <c r="I51" i="49"/>
  <c r="I41" i="49"/>
  <c r="I42" i="49"/>
  <c r="I43" i="49"/>
  <c r="I44" i="49"/>
  <c r="I45" i="49"/>
  <c r="I22" i="49"/>
  <c r="I28" i="49"/>
  <c r="I31" i="49"/>
  <c r="I23" i="49"/>
  <c r="I24" i="49"/>
  <c r="I25" i="49"/>
  <c r="I26" i="49"/>
  <c r="I27" i="49"/>
  <c r="I29" i="49"/>
  <c r="I30" i="49"/>
  <c r="G6" i="49"/>
  <c r="G7" i="49"/>
  <c r="G35" i="49"/>
  <c r="G17" i="49"/>
  <c r="G15" i="49"/>
  <c r="G16" i="49"/>
  <c r="G19" i="49"/>
  <c r="G34" i="49"/>
  <c r="G33" i="49"/>
  <c r="G46" i="49"/>
  <c r="G8" i="49"/>
  <c r="G20" i="49"/>
  <c r="G21" i="49"/>
  <c r="G36" i="49"/>
  <c r="G37" i="49"/>
  <c r="G47" i="49"/>
  <c r="G38" i="49"/>
  <c r="G39" i="49"/>
  <c r="G40" i="49"/>
  <c r="G5" i="49"/>
  <c r="G32" i="49"/>
  <c r="G18" i="49"/>
  <c r="G14" i="49"/>
  <c r="G9" i="49"/>
  <c r="G10" i="49"/>
  <c r="G11" i="49"/>
  <c r="G12" i="49"/>
  <c r="G13" i="49"/>
  <c r="G48" i="49"/>
  <c r="G49" i="49"/>
  <c r="G50" i="49"/>
  <c r="G51" i="49"/>
  <c r="G41" i="49"/>
  <c r="G42" i="49"/>
  <c r="G43" i="49"/>
  <c r="G44" i="49"/>
  <c r="G45" i="49"/>
  <c r="G22" i="49"/>
  <c r="G28" i="49"/>
  <c r="G31" i="49"/>
  <c r="G23" i="49"/>
  <c r="G24" i="49"/>
  <c r="G25" i="49"/>
  <c r="G26" i="49"/>
  <c r="L26" i="49" s="1"/>
  <c r="G27" i="49"/>
  <c r="G29" i="49"/>
  <c r="G30" i="49"/>
  <c r="L47" i="49" l="1"/>
  <c r="L31" i="49"/>
  <c r="L44" i="49"/>
  <c r="L51" i="49"/>
  <c r="L20" i="49"/>
  <c r="L29" i="49"/>
  <c r="L27" i="49"/>
  <c r="L23" i="49"/>
  <c r="L45" i="49"/>
  <c r="L41" i="49"/>
  <c r="L48" i="49"/>
  <c r="L10" i="49"/>
  <c r="L32" i="49"/>
  <c r="L38" i="49"/>
  <c r="L21" i="49"/>
  <c r="L33" i="49"/>
  <c r="L15" i="49"/>
  <c r="L6" i="49"/>
  <c r="L30" i="49"/>
  <c r="L25" i="49"/>
  <c r="L28" i="49"/>
  <c r="L43" i="49"/>
  <c r="L50" i="49"/>
  <c r="L12" i="49"/>
  <c r="L14" i="49"/>
  <c r="L40" i="49"/>
  <c r="L8" i="49"/>
  <c r="L19" i="49"/>
  <c r="L35" i="49"/>
  <c r="L24" i="49"/>
  <c r="L22" i="49"/>
  <c r="L42" i="49"/>
  <c r="L11" i="49"/>
  <c r="L18" i="49"/>
  <c r="L39" i="49"/>
  <c r="L36" i="49"/>
  <c r="L46" i="49"/>
  <c r="L16" i="49"/>
  <c r="L7" i="49"/>
  <c r="L13" i="49"/>
  <c r="L9" i="49"/>
  <c r="L5" i="49"/>
  <c r="L34" i="49"/>
  <c r="L17" i="49"/>
  <c r="L37" i="49"/>
  <c r="L49" i="49"/>
  <c r="I48" i="48" l="1"/>
  <c r="I20" i="48"/>
  <c r="I35" i="48"/>
  <c r="I62" i="48"/>
  <c r="I43" i="61"/>
  <c r="I39" i="61"/>
  <c r="I35" i="61"/>
  <c r="I31" i="61"/>
  <c r="I28" i="61"/>
  <c r="I26" i="61"/>
  <c r="I25" i="61"/>
  <c r="I23" i="61"/>
  <c r="I21" i="61"/>
  <c r="I16" i="61"/>
  <c r="I14" i="61"/>
  <c r="I13" i="61"/>
  <c r="I12" i="61"/>
  <c r="I5" i="61"/>
  <c r="I31" i="48"/>
  <c r="I50" i="48"/>
  <c r="I51" i="48"/>
  <c r="I5" i="48"/>
  <c r="I27" i="48"/>
  <c r="I52" i="48"/>
  <c r="I18" i="48"/>
  <c r="I6" i="48"/>
  <c r="I23" i="48"/>
  <c r="I38" i="48"/>
  <c r="I11" i="48"/>
  <c r="I12" i="48"/>
  <c r="I34" i="48"/>
  <c r="I60" i="48"/>
  <c r="I13" i="48"/>
  <c r="I42" i="61"/>
  <c r="I38" i="61"/>
  <c r="I34" i="61"/>
  <c r="I27" i="61"/>
  <c r="I20" i="61"/>
  <c r="I15" i="61"/>
  <c r="I11" i="61"/>
  <c r="I9" i="61"/>
  <c r="I8" i="61"/>
  <c r="I7" i="61"/>
  <c r="I24" i="48"/>
  <c r="I16" i="48"/>
  <c r="I26" i="48"/>
  <c r="I9" i="48"/>
  <c r="I39" i="48"/>
  <c r="I47" i="48"/>
  <c r="I49" i="48"/>
  <c r="I43" i="48"/>
  <c r="I19" i="48"/>
  <c r="I28" i="48"/>
  <c r="I21" i="48"/>
  <c r="I46" i="48"/>
  <c r="I30" i="48"/>
  <c r="I61" i="48"/>
  <c r="I14" i="48"/>
  <c r="I41" i="61"/>
  <c r="I37" i="61"/>
  <c r="I33" i="61"/>
  <c r="I30" i="61"/>
  <c r="I19" i="61"/>
  <c r="I6" i="61"/>
  <c r="I7" i="48"/>
  <c r="I25" i="48"/>
  <c r="I44" i="48"/>
  <c r="I40" i="48"/>
  <c r="I54" i="48"/>
  <c r="I56" i="48"/>
  <c r="I57" i="48"/>
  <c r="I22" i="48"/>
  <c r="I37" i="48"/>
  <c r="I29" i="48"/>
  <c r="I8" i="48"/>
  <c r="I36" i="48"/>
  <c r="I33" i="48"/>
  <c r="I10" i="48"/>
  <c r="I44" i="61"/>
  <c r="I40" i="61"/>
  <c r="I36" i="61"/>
  <c r="I32" i="61"/>
  <c r="I29" i="61"/>
  <c r="I24" i="61"/>
  <c r="I22" i="61"/>
  <c r="I17" i="61"/>
  <c r="I10" i="61"/>
  <c r="I18" i="61"/>
  <c r="I45" i="48"/>
  <c r="I42" i="48"/>
  <c r="I41" i="48"/>
  <c r="I55" i="48"/>
  <c r="I17" i="48"/>
  <c r="I53" i="48"/>
  <c r="I32" i="48"/>
  <c r="I58" i="48"/>
  <c r="I59" i="48"/>
  <c r="I15" i="48"/>
  <c r="M50" i="49"/>
  <c r="M36" i="49"/>
  <c r="M37" i="49"/>
  <c r="M39" i="49"/>
  <c r="M51" i="49"/>
  <c r="M7" i="49"/>
  <c r="M35" i="49"/>
  <c r="M31" i="49"/>
  <c r="M28" i="49"/>
  <c r="M34" i="49"/>
  <c r="M9" i="49"/>
  <c r="M18" i="49"/>
  <c r="M24" i="49"/>
  <c r="M49" i="49"/>
  <c r="M15" i="49"/>
  <c r="M16" i="49"/>
  <c r="M42" i="49"/>
  <c r="M8" i="49"/>
  <c r="M30" i="49"/>
  <c r="M22" i="49"/>
  <c r="M14" i="49"/>
  <c r="M20" i="49"/>
  <c r="M32" i="49"/>
  <c r="M6" i="49"/>
  <c r="M17" i="49"/>
  <c r="M13" i="49"/>
  <c r="M21" i="49"/>
  <c r="M23" i="49"/>
  <c r="M46" i="49"/>
  <c r="M11" i="49"/>
  <c r="M29" i="49"/>
  <c r="M40" i="49"/>
  <c r="M43" i="49"/>
  <c r="M48" i="49"/>
  <c r="M44" i="49"/>
  <c r="M38" i="49"/>
  <c r="M10" i="49"/>
  <c r="M27" i="49"/>
  <c r="M19" i="49"/>
  <c r="M12" i="49"/>
  <c r="M25" i="49"/>
  <c r="M47" i="49"/>
  <c r="M26" i="49"/>
  <c r="M5" i="49"/>
  <c r="M33" i="49"/>
  <c r="M45" i="49"/>
  <c r="M41" i="49"/>
  <c r="AC26" i="47"/>
  <c r="AB26" i="47"/>
  <c r="AA26" i="47"/>
  <c r="Z26" i="47"/>
  <c r="Y26" i="47"/>
  <c r="X26" i="47"/>
  <c r="W26" i="47"/>
  <c r="V26" i="47"/>
  <c r="U26" i="47"/>
  <c r="T26" i="47"/>
  <c r="S26" i="47"/>
  <c r="R26" i="47"/>
  <c r="Q26" i="47"/>
  <c r="P26" i="47"/>
  <c r="O26" i="47"/>
  <c r="N26" i="47"/>
  <c r="M26" i="47"/>
  <c r="L26" i="47"/>
  <c r="K26" i="47"/>
  <c r="J26" i="47"/>
  <c r="I26" i="47"/>
  <c r="H26" i="47"/>
  <c r="G26" i="47"/>
  <c r="F26" i="47"/>
  <c r="E26" i="47"/>
  <c r="D26" i="47"/>
  <c r="C26" i="47"/>
  <c r="AC25" i="47"/>
  <c r="AB25" i="47"/>
  <c r="AA25" i="47"/>
  <c r="Z25" i="47"/>
  <c r="Y25" i="47"/>
  <c r="X25" i="47"/>
  <c r="W25" i="47"/>
  <c r="V25" i="47"/>
  <c r="U25" i="47"/>
  <c r="T25" i="47"/>
  <c r="S25" i="47"/>
  <c r="R25" i="47"/>
  <c r="Q25" i="47"/>
  <c r="P25" i="47"/>
  <c r="O25" i="47"/>
  <c r="N25" i="47"/>
  <c r="M25" i="47"/>
  <c r="L25" i="47"/>
  <c r="K25" i="47"/>
  <c r="J25" i="47"/>
  <c r="I25" i="47"/>
  <c r="H25" i="47"/>
  <c r="G25" i="47"/>
  <c r="F25" i="47"/>
  <c r="E25" i="47"/>
  <c r="D25" i="47"/>
  <c r="C25" i="47"/>
  <c r="AC24" i="47"/>
  <c r="AB24" i="47"/>
  <c r="AA24" i="47"/>
  <c r="Z24" i="47"/>
  <c r="Y24" i="47"/>
  <c r="X24" i="47"/>
  <c r="W24" i="47"/>
  <c r="V24" i="47"/>
  <c r="U24" i="47"/>
  <c r="T24" i="47"/>
  <c r="S24" i="47"/>
  <c r="R24" i="47"/>
  <c r="Q24" i="47"/>
  <c r="P24" i="47"/>
  <c r="O24" i="47"/>
  <c r="N24" i="47"/>
  <c r="M24" i="47"/>
  <c r="L24" i="47"/>
  <c r="K24" i="47"/>
  <c r="J24" i="47"/>
  <c r="I24" i="47"/>
  <c r="H24" i="47"/>
  <c r="G24" i="47"/>
  <c r="F24" i="47"/>
  <c r="E24" i="47"/>
  <c r="D24" i="47"/>
  <c r="C24" i="47"/>
  <c r="AC23" i="47"/>
  <c r="AB23" i="47"/>
  <c r="AA23" i="47"/>
  <c r="Z23" i="47"/>
  <c r="Y23" i="47"/>
  <c r="X23" i="47"/>
  <c r="W23" i="47"/>
  <c r="V23" i="47"/>
  <c r="U23" i="47"/>
  <c r="T23" i="47"/>
  <c r="S23" i="47"/>
  <c r="R23" i="47"/>
  <c r="Q23" i="47"/>
  <c r="P23" i="47"/>
  <c r="O23" i="47"/>
  <c r="N23" i="47"/>
  <c r="M23" i="47"/>
  <c r="L23" i="47"/>
  <c r="K23" i="47"/>
  <c r="J23" i="47"/>
  <c r="I23" i="47"/>
  <c r="H23" i="47"/>
  <c r="G23" i="47"/>
  <c r="F23" i="47"/>
  <c r="E23" i="47"/>
  <c r="D23" i="47"/>
  <c r="C23" i="47"/>
  <c r="AC22" i="47"/>
  <c r="AB22" i="47"/>
  <c r="AA22" i="47"/>
  <c r="Z22" i="47"/>
  <c r="Y22" i="47"/>
  <c r="X22" i="47"/>
  <c r="W22" i="47"/>
  <c r="V22" i="47"/>
  <c r="U22" i="47"/>
  <c r="T22" i="47"/>
  <c r="S22" i="47"/>
  <c r="R22" i="47"/>
  <c r="Q22" i="47"/>
  <c r="P22" i="47"/>
  <c r="O22" i="47"/>
  <c r="N22" i="47"/>
  <c r="M22" i="47"/>
  <c r="L22" i="47"/>
  <c r="K22" i="47"/>
  <c r="J22" i="47"/>
  <c r="I22" i="47"/>
  <c r="H22" i="47"/>
  <c r="G22" i="47"/>
  <c r="F22" i="47"/>
  <c r="E22" i="47"/>
  <c r="D22" i="47"/>
  <c r="C22" i="47"/>
  <c r="AC21" i="47"/>
  <c r="AB21" i="47"/>
  <c r="AA21" i="47"/>
  <c r="Z21" i="47"/>
  <c r="Y21" i="47"/>
  <c r="X21" i="47"/>
  <c r="W21" i="47"/>
  <c r="V21" i="47"/>
  <c r="U21" i="47"/>
  <c r="T21" i="47"/>
  <c r="S21" i="47"/>
  <c r="R21" i="47"/>
  <c r="Q21" i="47"/>
  <c r="P21" i="47"/>
  <c r="O21" i="47"/>
  <c r="N21" i="47"/>
  <c r="M21" i="47"/>
  <c r="L21" i="47"/>
  <c r="K21" i="47"/>
  <c r="J21" i="47"/>
  <c r="I21" i="47"/>
  <c r="H21" i="47"/>
  <c r="G21" i="47"/>
  <c r="F21" i="47"/>
  <c r="E21" i="47"/>
  <c r="D21" i="47"/>
  <c r="C21" i="47"/>
  <c r="AC20" i="47"/>
  <c r="AB20" i="47"/>
  <c r="AA20" i="47"/>
  <c r="Z20" i="47"/>
  <c r="Y20" i="47"/>
  <c r="X20" i="47"/>
  <c r="W20" i="47"/>
  <c r="V20" i="47"/>
  <c r="U20" i="47"/>
  <c r="T20" i="47"/>
  <c r="S20" i="47"/>
  <c r="R20" i="47"/>
  <c r="Q20" i="47"/>
  <c r="P20" i="47"/>
  <c r="O20" i="47"/>
  <c r="N20" i="47"/>
  <c r="M20" i="47"/>
  <c r="L20" i="47"/>
  <c r="K20" i="47"/>
  <c r="J20" i="47"/>
  <c r="I20" i="47"/>
  <c r="H20" i="47"/>
  <c r="G20" i="47"/>
  <c r="F20" i="47"/>
  <c r="E20" i="47"/>
  <c r="D20" i="47"/>
  <c r="C20" i="47"/>
  <c r="AC19" i="47"/>
  <c r="AB19" i="47"/>
  <c r="AA19" i="47"/>
  <c r="Z19" i="47"/>
  <c r="Y19" i="47"/>
  <c r="X19" i="47"/>
  <c r="W19" i="47"/>
  <c r="V19" i="47"/>
  <c r="U19" i="47"/>
  <c r="T19" i="47"/>
  <c r="S19" i="47"/>
  <c r="R19" i="47"/>
  <c r="Q19" i="47"/>
  <c r="P19" i="47"/>
  <c r="O19" i="47"/>
  <c r="N19" i="47"/>
  <c r="M19" i="47"/>
  <c r="L19" i="47"/>
  <c r="K19" i="47"/>
  <c r="J19" i="47"/>
  <c r="I19" i="47"/>
  <c r="H19" i="47"/>
  <c r="G19" i="47"/>
  <c r="F19" i="47"/>
  <c r="E19" i="47"/>
  <c r="D19" i="47"/>
  <c r="C19" i="47"/>
  <c r="AC18" i="47"/>
  <c r="AB18" i="47"/>
  <c r="AA18" i="47"/>
  <c r="Z18" i="47"/>
  <c r="Y18" i="47"/>
  <c r="X18" i="47"/>
  <c r="W18" i="47"/>
  <c r="V18" i="47"/>
  <c r="U18" i="47"/>
  <c r="T18" i="47"/>
  <c r="S18" i="47"/>
  <c r="R18" i="47"/>
  <c r="Q18" i="47"/>
  <c r="P18" i="47"/>
  <c r="O18" i="47"/>
  <c r="N18" i="47"/>
  <c r="M18" i="47"/>
  <c r="L18" i="47"/>
  <c r="K18" i="47"/>
  <c r="J18" i="47"/>
  <c r="I18" i="47"/>
  <c r="H18" i="47"/>
  <c r="G18" i="47"/>
  <c r="F18" i="47"/>
  <c r="E18" i="47"/>
  <c r="D18" i="47"/>
  <c r="C18" i="47"/>
  <c r="AC17" i="47"/>
  <c r="AB17" i="47"/>
  <c r="AA17" i="47"/>
  <c r="Z17" i="47"/>
  <c r="Y17" i="47"/>
  <c r="X17" i="47"/>
  <c r="W17" i="47"/>
  <c r="V17" i="47"/>
  <c r="U17" i="47"/>
  <c r="T17" i="47"/>
  <c r="S17" i="47"/>
  <c r="R17" i="47"/>
  <c r="Q17" i="47"/>
  <c r="P17" i="47"/>
  <c r="O17" i="47"/>
  <c r="N17" i="47"/>
  <c r="M17" i="47"/>
  <c r="L17" i="47"/>
  <c r="K17" i="47"/>
  <c r="J17" i="47"/>
  <c r="I17" i="47"/>
  <c r="H17" i="47"/>
  <c r="G17" i="47"/>
  <c r="F17" i="47"/>
  <c r="E17" i="47"/>
  <c r="D17" i="47"/>
  <c r="C17" i="47"/>
  <c r="AC16" i="47"/>
  <c r="AB16" i="47"/>
  <c r="AA16" i="47"/>
  <c r="Z16" i="47"/>
  <c r="Y16" i="47"/>
  <c r="X16" i="47"/>
  <c r="W16" i="47"/>
  <c r="V16" i="47"/>
  <c r="U16" i="47"/>
  <c r="T16" i="47"/>
  <c r="S16" i="47"/>
  <c r="R16" i="47"/>
  <c r="Q16" i="47"/>
  <c r="P16" i="47"/>
  <c r="O16" i="47"/>
  <c r="N16" i="47"/>
  <c r="M16" i="47"/>
  <c r="L16" i="47"/>
  <c r="K16" i="47"/>
  <c r="J16" i="47"/>
  <c r="I16" i="47"/>
  <c r="H16" i="47"/>
  <c r="G16" i="47"/>
  <c r="F16" i="47"/>
  <c r="E16" i="47"/>
  <c r="D16" i="47"/>
  <c r="C16" i="47"/>
  <c r="AC15" i="47"/>
  <c r="AB15" i="47"/>
  <c r="AA15" i="47"/>
  <c r="Z15" i="47"/>
  <c r="Y15" i="47"/>
  <c r="X15" i="47"/>
  <c r="W15" i="47"/>
  <c r="V15" i="47"/>
  <c r="U15" i="47"/>
  <c r="T15" i="47"/>
  <c r="S15" i="47"/>
  <c r="R15" i="47"/>
  <c r="Q15" i="47"/>
  <c r="P15" i="47"/>
  <c r="O15" i="47"/>
  <c r="N15" i="47"/>
  <c r="M15" i="47"/>
  <c r="L15" i="47"/>
  <c r="K15" i="47"/>
  <c r="J15" i="47"/>
  <c r="I15" i="47"/>
  <c r="H15" i="47"/>
  <c r="G15" i="47"/>
  <c r="F15" i="47"/>
  <c r="E15" i="47"/>
  <c r="D15" i="47"/>
  <c r="C15" i="47"/>
  <c r="AC14" i="47"/>
  <c r="AB14" i="47"/>
  <c r="AA14" i="47"/>
  <c r="Z14" i="47"/>
  <c r="Y14" i="47"/>
  <c r="X14" i="47"/>
  <c r="W14" i="47"/>
  <c r="V14" i="47"/>
  <c r="U14" i="47"/>
  <c r="T14" i="47"/>
  <c r="S14" i="47"/>
  <c r="R14" i="47"/>
  <c r="Q14" i="47"/>
  <c r="P14" i="47"/>
  <c r="O14" i="47"/>
  <c r="N14" i="47"/>
  <c r="M14" i="47"/>
  <c r="L14" i="47"/>
  <c r="K14" i="47"/>
  <c r="J14" i="47"/>
  <c r="I14" i="47"/>
  <c r="H14" i="47"/>
  <c r="G14" i="47"/>
  <c r="F14" i="47"/>
  <c r="E14" i="47"/>
  <c r="D14" i="47"/>
  <c r="C14" i="47"/>
  <c r="AC13" i="47"/>
  <c r="AB13" i="47"/>
  <c r="AA13" i="47"/>
  <c r="Z13" i="47"/>
  <c r="Y13" i="47"/>
  <c r="X13" i="47"/>
  <c r="W13" i="47"/>
  <c r="V13" i="47"/>
  <c r="U13" i="47"/>
  <c r="T13" i="47"/>
  <c r="S13" i="47"/>
  <c r="R13" i="47"/>
  <c r="Q13" i="47"/>
  <c r="P13" i="47"/>
  <c r="O13" i="47"/>
  <c r="N13" i="47"/>
  <c r="M13" i="47"/>
  <c r="L13" i="47"/>
  <c r="K13" i="47"/>
  <c r="J13" i="47"/>
  <c r="I13" i="47"/>
  <c r="H13" i="47"/>
  <c r="G13" i="47"/>
  <c r="F13" i="47"/>
  <c r="E13" i="47"/>
  <c r="D13" i="47"/>
  <c r="C13" i="47"/>
  <c r="AC12" i="47"/>
  <c r="AB12" i="47"/>
  <c r="AA12" i="47"/>
  <c r="Z12" i="47"/>
  <c r="Y12" i="47"/>
  <c r="X12" i="47"/>
  <c r="W12" i="47"/>
  <c r="V12" i="47"/>
  <c r="U12" i="47"/>
  <c r="T12" i="47"/>
  <c r="S12" i="47"/>
  <c r="R12" i="47"/>
  <c r="Q12" i="47"/>
  <c r="P12" i="47"/>
  <c r="O12" i="47"/>
  <c r="N12" i="47"/>
  <c r="M12" i="47"/>
  <c r="L12" i="47"/>
  <c r="K12" i="47"/>
  <c r="J12" i="47"/>
  <c r="I12" i="47"/>
  <c r="H12" i="47"/>
  <c r="G12" i="47"/>
  <c r="F12" i="47"/>
  <c r="E12" i="47"/>
  <c r="D12" i="47"/>
  <c r="C12" i="47"/>
  <c r="AC11" i="47"/>
  <c r="AB11" i="47"/>
  <c r="AA11" i="47"/>
  <c r="Z11" i="47"/>
  <c r="Y11" i="47"/>
  <c r="X11" i="47"/>
  <c r="W11" i="47"/>
  <c r="V11" i="47"/>
  <c r="U11" i="47"/>
  <c r="T11" i="47"/>
  <c r="S11" i="47"/>
  <c r="R11" i="47"/>
  <c r="Q11" i="47"/>
  <c r="P11" i="47"/>
  <c r="O11" i="47"/>
  <c r="N11" i="47"/>
  <c r="M11" i="47"/>
  <c r="L11" i="47"/>
  <c r="K11" i="47"/>
  <c r="J11" i="47"/>
  <c r="I11" i="47"/>
  <c r="H11" i="47"/>
  <c r="G11" i="47"/>
  <c r="F11" i="47"/>
  <c r="E11" i="47"/>
  <c r="D11" i="47"/>
  <c r="C11" i="47"/>
  <c r="AC10" i="47"/>
  <c r="AB10" i="47"/>
  <c r="AA10" i="47"/>
  <c r="Z10" i="47"/>
  <c r="Y10" i="47"/>
  <c r="X10" i="47"/>
  <c r="W10" i="47"/>
  <c r="V10" i="47"/>
  <c r="U10" i="47"/>
  <c r="T10" i="47"/>
  <c r="S10" i="47"/>
  <c r="R10" i="47"/>
  <c r="Q10" i="47"/>
  <c r="P10" i="47"/>
  <c r="O10" i="47"/>
  <c r="N10" i="47"/>
  <c r="M10" i="47"/>
  <c r="L10" i="47"/>
  <c r="K10" i="47"/>
  <c r="J10" i="47"/>
  <c r="I10" i="47"/>
  <c r="H10" i="47"/>
  <c r="G10" i="47"/>
  <c r="F10" i="47"/>
  <c r="E10" i="47"/>
  <c r="D10" i="47"/>
  <c r="C10" i="47"/>
  <c r="AC9" i="47"/>
  <c r="AB9" i="47"/>
  <c r="AA9" i="47"/>
  <c r="Z9" i="47"/>
  <c r="Y9" i="47"/>
  <c r="X9" i="47"/>
  <c r="W9" i="47"/>
  <c r="V9" i="47"/>
  <c r="U9" i="47"/>
  <c r="T9" i="47"/>
  <c r="S9" i="47"/>
  <c r="R9" i="47"/>
  <c r="Q9" i="47"/>
  <c r="P9" i="47"/>
  <c r="O9" i="47"/>
  <c r="N9" i="47"/>
  <c r="M9" i="47"/>
  <c r="L9" i="47"/>
  <c r="K9" i="47"/>
  <c r="J9" i="47"/>
  <c r="I9" i="47"/>
  <c r="H9" i="47"/>
  <c r="G9" i="47"/>
  <c r="F9" i="47"/>
  <c r="E9" i="47"/>
  <c r="D9" i="47"/>
  <c r="C9" i="47"/>
  <c r="AC8" i="47"/>
  <c r="AB8" i="47"/>
  <c r="AA8" i="47"/>
  <c r="Z8" i="47"/>
  <c r="Y8" i="47"/>
  <c r="X8" i="47"/>
  <c r="W8" i="47"/>
  <c r="V8" i="47"/>
  <c r="U8" i="47"/>
  <c r="T8" i="47"/>
  <c r="S8" i="47"/>
  <c r="R8" i="47"/>
  <c r="Q8" i="47"/>
  <c r="P8" i="47"/>
  <c r="O8" i="47"/>
  <c r="N8" i="47"/>
  <c r="M8" i="47"/>
  <c r="L8" i="47"/>
  <c r="K8" i="47"/>
  <c r="J8" i="47"/>
  <c r="I8" i="47"/>
  <c r="H8" i="47"/>
  <c r="G8" i="47"/>
  <c r="F8" i="47"/>
  <c r="E8" i="47"/>
  <c r="D8" i="47"/>
  <c r="C8" i="47"/>
  <c r="AC7" i="47"/>
  <c r="AB7" i="47"/>
  <c r="AA7" i="47"/>
  <c r="Z7" i="47"/>
  <c r="Y7" i="47"/>
  <c r="X7" i="47"/>
  <c r="W7" i="47"/>
  <c r="V7" i="47"/>
  <c r="U7" i="47"/>
  <c r="T7" i="47"/>
  <c r="S7" i="47"/>
  <c r="R7" i="47"/>
  <c r="Q7" i="47"/>
  <c r="P7" i="47"/>
  <c r="O7" i="47"/>
  <c r="N7" i="47"/>
  <c r="M7" i="47"/>
  <c r="L7" i="47"/>
  <c r="K7" i="47"/>
  <c r="J7" i="47"/>
  <c r="I7" i="47"/>
  <c r="H7" i="47"/>
  <c r="G7" i="47"/>
  <c r="F7" i="47"/>
  <c r="E7" i="47"/>
  <c r="D7" i="47"/>
  <c r="C7" i="47"/>
  <c r="AC6" i="47"/>
  <c r="AB6" i="47"/>
  <c r="AA6" i="47"/>
  <c r="Z6" i="47"/>
  <c r="Y6" i="47"/>
  <c r="X6" i="47"/>
  <c r="W6" i="47"/>
  <c r="V6" i="47"/>
  <c r="U6" i="47"/>
  <c r="T6" i="47"/>
  <c r="S6" i="47"/>
  <c r="R6" i="47"/>
  <c r="Q6" i="47"/>
  <c r="P6" i="47"/>
  <c r="O6" i="47"/>
  <c r="N6" i="47"/>
  <c r="M6" i="47"/>
  <c r="L6" i="47"/>
  <c r="K6" i="47"/>
  <c r="J6" i="47"/>
  <c r="I6" i="47"/>
  <c r="H6" i="47"/>
  <c r="G6" i="47"/>
  <c r="F6" i="47"/>
  <c r="E6" i="47"/>
  <c r="D6" i="47"/>
  <c r="C6" i="47"/>
  <c r="AC5" i="47"/>
  <c r="AB5" i="47"/>
  <c r="AA5" i="47"/>
  <c r="Z5" i="47"/>
  <c r="Y5" i="47"/>
  <c r="X5" i="47"/>
  <c r="W5" i="47"/>
  <c r="V5" i="47"/>
  <c r="U5" i="47"/>
  <c r="T5" i="47"/>
  <c r="S5" i="47"/>
  <c r="R5" i="47"/>
  <c r="Q5" i="47"/>
  <c r="P5" i="47"/>
  <c r="O5" i="47"/>
  <c r="N5" i="47"/>
  <c r="M5" i="47"/>
  <c r="L5" i="47"/>
  <c r="K5" i="47"/>
  <c r="J5" i="47"/>
  <c r="I5" i="47"/>
  <c r="H5" i="47"/>
  <c r="G5" i="47"/>
  <c r="F5" i="47"/>
  <c r="E5" i="47"/>
  <c r="D5" i="47"/>
  <c r="C5" i="47"/>
  <c r="P25" i="9" l="1"/>
  <c r="Z26" i="9"/>
  <c r="J26" i="9"/>
  <c r="C25" i="9"/>
  <c r="H25" i="9"/>
  <c r="L25" i="9"/>
  <c r="T25" i="9"/>
  <c r="AB25" i="9"/>
  <c r="R26" i="9"/>
  <c r="N26" i="9"/>
  <c r="D25" i="9"/>
  <c r="X25" i="9"/>
  <c r="AB26" i="9"/>
  <c r="F26" i="9"/>
  <c r="V26" i="9"/>
  <c r="L28" i="48"/>
  <c r="N28" i="48"/>
  <c r="O28" i="48" s="1"/>
  <c r="N19" i="48"/>
  <c r="N43" i="48"/>
  <c r="O43" i="48" s="1"/>
  <c r="L43" i="48"/>
  <c r="N49" i="48"/>
  <c r="O49" i="48" s="1"/>
  <c r="L49" i="48"/>
  <c r="N47" i="48"/>
  <c r="O47" i="48" s="1"/>
  <c r="L47" i="48"/>
  <c r="N39" i="48"/>
  <c r="O39" i="48" s="1"/>
  <c r="L39" i="48"/>
  <c r="N9" i="48"/>
  <c r="N26" i="48"/>
  <c r="O26" i="48" s="1"/>
  <c r="L26" i="48"/>
  <c r="N16" i="48"/>
  <c r="N24" i="48"/>
  <c r="O24" i="48" s="1"/>
  <c r="L24" i="48"/>
  <c r="N5" i="61"/>
  <c r="N7" i="61"/>
  <c r="L16" i="61"/>
  <c r="N16" i="61"/>
  <c r="O16" i="61" s="1"/>
  <c r="N21" i="61"/>
  <c r="N23" i="61"/>
  <c r="N28" i="61"/>
  <c r="O28" i="61" s="1"/>
  <c r="L28" i="61"/>
  <c r="L31" i="61"/>
  <c r="N31" i="61"/>
  <c r="O31" i="61" s="1"/>
  <c r="L35" i="61"/>
  <c r="N35" i="61"/>
  <c r="O35" i="61" s="1"/>
  <c r="L39" i="61"/>
  <c r="N39" i="61"/>
  <c r="O39" i="61" s="1"/>
  <c r="L43" i="61"/>
  <c r="N43" i="61"/>
  <c r="O43" i="61" s="1"/>
  <c r="N13" i="48"/>
  <c r="L60" i="48"/>
  <c r="N60" i="48"/>
  <c r="O60" i="48" s="1"/>
  <c r="L34" i="48"/>
  <c r="N34" i="48"/>
  <c r="O34" i="48" s="1"/>
  <c r="N12" i="48"/>
  <c r="N11" i="48"/>
  <c r="N38" i="48"/>
  <c r="N23" i="48"/>
  <c r="O23" i="48" s="1"/>
  <c r="L23" i="48"/>
  <c r="N6" i="48"/>
  <c r="N18" i="48"/>
  <c r="N52" i="48"/>
  <c r="O52" i="48" s="1"/>
  <c r="L52" i="48"/>
  <c r="N27" i="48"/>
  <c r="O27" i="48" s="1"/>
  <c r="L27" i="48"/>
  <c r="N5" i="48"/>
  <c r="N51" i="48"/>
  <c r="O51" i="48" s="1"/>
  <c r="L51" i="48"/>
  <c r="N50" i="48"/>
  <c r="O50" i="48" s="1"/>
  <c r="L50" i="48"/>
  <c r="N31" i="48"/>
  <c r="O31" i="48" s="1"/>
  <c r="L31" i="48"/>
  <c r="N18" i="61"/>
  <c r="N12" i="61"/>
  <c r="N13" i="61"/>
  <c r="N14" i="61"/>
  <c r="N17" i="61"/>
  <c r="O17" i="61" s="1"/>
  <c r="L17" i="61"/>
  <c r="N25" i="61"/>
  <c r="O25" i="61" s="1"/>
  <c r="L25" i="61"/>
  <c r="N26" i="61"/>
  <c r="N29" i="61"/>
  <c r="O29" i="61" s="1"/>
  <c r="L29" i="61"/>
  <c r="N32" i="61"/>
  <c r="O32" i="61" s="1"/>
  <c r="L32" i="61"/>
  <c r="N36" i="61"/>
  <c r="O36" i="61" s="1"/>
  <c r="L36" i="61"/>
  <c r="N40" i="61"/>
  <c r="O40" i="61" s="1"/>
  <c r="L40" i="61"/>
  <c r="N44" i="61"/>
  <c r="O44" i="61" s="1"/>
  <c r="L44" i="61"/>
  <c r="L62" i="48"/>
  <c r="N62" i="48"/>
  <c r="O62" i="48" s="1"/>
  <c r="N35" i="48"/>
  <c r="N20" i="48"/>
  <c r="N48" i="48"/>
  <c r="O48" i="48" s="1"/>
  <c r="L48" i="48"/>
  <c r="N15" i="48"/>
  <c r="N59" i="48"/>
  <c r="O59" i="48" s="1"/>
  <c r="L59" i="48"/>
  <c r="N58" i="48"/>
  <c r="O58" i="48" s="1"/>
  <c r="L58" i="48"/>
  <c r="N32" i="48"/>
  <c r="O32" i="48" s="1"/>
  <c r="L32" i="48"/>
  <c r="N53" i="48"/>
  <c r="O53" i="48" s="1"/>
  <c r="L53" i="48"/>
  <c r="N17" i="48"/>
  <c r="N55" i="48"/>
  <c r="O55" i="48" s="1"/>
  <c r="L55" i="48"/>
  <c r="N41" i="48"/>
  <c r="O41" i="48" s="1"/>
  <c r="L41" i="48"/>
  <c r="N42" i="48"/>
  <c r="O42" i="48" s="1"/>
  <c r="L42" i="48"/>
  <c r="N45" i="48"/>
  <c r="O45" i="48" s="1"/>
  <c r="L45" i="48"/>
  <c r="N6" i="61"/>
  <c r="N10" i="61"/>
  <c r="L19" i="61"/>
  <c r="N19" i="61"/>
  <c r="O19" i="61" s="1"/>
  <c r="N22" i="61"/>
  <c r="N24" i="61"/>
  <c r="O24" i="61" s="1"/>
  <c r="L30" i="61"/>
  <c r="N30" i="61"/>
  <c r="O30" i="61" s="1"/>
  <c r="N33" i="61"/>
  <c r="O33" i="61" s="1"/>
  <c r="L33" i="61"/>
  <c r="N37" i="61"/>
  <c r="O37" i="61" s="1"/>
  <c r="L37" i="61"/>
  <c r="N41" i="61"/>
  <c r="O41" i="61" s="1"/>
  <c r="L41" i="61"/>
  <c r="N10" i="48"/>
  <c r="N33" i="48"/>
  <c r="L36" i="48"/>
  <c r="N36" i="48"/>
  <c r="O36" i="48" s="1"/>
  <c r="N8" i="48"/>
  <c r="N29" i="48"/>
  <c r="O29" i="48" s="1"/>
  <c r="L29" i="48"/>
  <c r="N37" i="48"/>
  <c r="O37" i="48" s="1"/>
  <c r="L37" i="48"/>
  <c r="N22" i="48"/>
  <c r="N57" i="48"/>
  <c r="O57" i="48" s="1"/>
  <c r="L57" i="48"/>
  <c r="N56" i="48"/>
  <c r="O56" i="48" s="1"/>
  <c r="L56" i="48"/>
  <c r="N54" i="48"/>
  <c r="O54" i="48" s="1"/>
  <c r="L54" i="48"/>
  <c r="N40" i="48"/>
  <c r="O40" i="48" s="1"/>
  <c r="L40" i="48"/>
  <c r="N44" i="48"/>
  <c r="O44" i="48" s="1"/>
  <c r="L44" i="48"/>
  <c r="N25" i="48"/>
  <c r="O25" i="48" s="1"/>
  <c r="L25" i="48"/>
  <c r="N7" i="48"/>
  <c r="N8" i="61"/>
  <c r="N9" i="61"/>
  <c r="N11" i="61"/>
  <c r="N15" i="61"/>
  <c r="O15" i="61" s="1"/>
  <c r="L15" i="61"/>
  <c r="N20" i="61"/>
  <c r="O20" i="61" s="1"/>
  <c r="L20" i="61"/>
  <c r="L27" i="61"/>
  <c r="N27" i="61"/>
  <c r="O27" i="61" s="1"/>
  <c r="N34" i="61"/>
  <c r="O34" i="61" s="1"/>
  <c r="L34" i="61"/>
  <c r="N38" i="61"/>
  <c r="O38" i="61" s="1"/>
  <c r="L38" i="61"/>
  <c r="N42" i="61"/>
  <c r="O42" i="61" s="1"/>
  <c r="L42" i="61"/>
  <c r="N14" i="48"/>
  <c r="N61" i="48"/>
  <c r="O61" i="48" s="1"/>
  <c r="L61" i="48"/>
  <c r="N30" i="48"/>
  <c r="L46" i="48"/>
  <c r="N46" i="48"/>
  <c r="O46" i="48" s="1"/>
  <c r="N21" i="48"/>
  <c r="J25" i="9"/>
  <c r="N25" i="9"/>
  <c r="R25" i="9"/>
  <c r="G26" i="9"/>
  <c r="K26" i="9"/>
  <c r="O26" i="9"/>
  <c r="S26" i="9"/>
  <c r="W26" i="9"/>
  <c r="AA26" i="9"/>
  <c r="C26" i="9"/>
  <c r="E26" i="9"/>
  <c r="I26" i="9"/>
  <c r="M26" i="9"/>
  <c r="Q26" i="9"/>
  <c r="U26" i="9"/>
  <c r="Y26" i="9"/>
  <c r="AC26" i="9"/>
  <c r="G25" i="9"/>
  <c r="K25" i="9"/>
  <c r="O25" i="9"/>
  <c r="S25" i="9"/>
  <c r="AA25" i="9"/>
  <c r="Z25" i="9"/>
  <c r="U25" i="9"/>
  <c r="Y25" i="9"/>
  <c r="AC25" i="9"/>
  <c r="E25" i="9"/>
  <c r="I25" i="9"/>
  <c r="M25" i="9"/>
  <c r="Q25" i="9"/>
  <c r="W25" i="9"/>
  <c r="D26" i="9"/>
  <c r="H26" i="9"/>
  <c r="L26" i="9"/>
  <c r="P26" i="9"/>
  <c r="T26" i="9"/>
  <c r="X26" i="9"/>
  <c r="F25" i="9"/>
  <c r="V25" i="9"/>
  <c r="E5" i="9"/>
  <c r="O10" i="48" l="1"/>
  <c r="L10" i="48"/>
  <c r="L16" i="48"/>
  <c r="O16" i="48"/>
  <c r="P16" i="61"/>
  <c r="S16" i="61" s="1"/>
  <c r="P50" i="48"/>
  <c r="S50" i="48" s="1"/>
  <c r="P60" i="48"/>
  <c r="S60" i="48" s="1"/>
  <c r="P39" i="48"/>
  <c r="S39" i="48" s="1"/>
  <c r="P43" i="48"/>
  <c r="S43" i="48" s="1"/>
  <c r="P28" i="48"/>
  <c r="S28" i="48" s="1"/>
  <c r="O21" i="48"/>
  <c r="P38" i="61"/>
  <c r="S38" i="61" s="1"/>
  <c r="P15" i="61"/>
  <c r="S15" i="61" s="1"/>
  <c r="P54" i="48"/>
  <c r="S54" i="48" s="1"/>
  <c r="P57" i="48"/>
  <c r="S57" i="48" s="1"/>
  <c r="P37" i="48"/>
  <c r="S37" i="48" s="1"/>
  <c r="P41" i="61"/>
  <c r="S41" i="61" s="1"/>
  <c r="P33" i="61"/>
  <c r="S33" i="61" s="1"/>
  <c r="P42" i="48"/>
  <c r="S42" i="48" s="1"/>
  <c r="P55" i="48"/>
  <c r="S55" i="48" s="1"/>
  <c r="P53" i="48"/>
  <c r="S53" i="48" s="1"/>
  <c r="P58" i="48"/>
  <c r="S58" i="48" s="1"/>
  <c r="P62" i="48"/>
  <c r="S62" i="48" s="1"/>
  <c r="P40" i="61"/>
  <c r="S40" i="61" s="1"/>
  <c r="P32" i="61"/>
  <c r="S32" i="61" s="1"/>
  <c r="P17" i="61"/>
  <c r="S17" i="61" s="1"/>
  <c r="P52" i="48"/>
  <c r="S52" i="48" s="1"/>
  <c r="P28" i="61"/>
  <c r="S28" i="61" s="1"/>
  <c r="P24" i="48"/>
  <c r="S24" i="48" s="1"/>
  <c r="P26" i="48"/>
  <c r="S26" i="48" s="1"/>
  <c r="P49" i="48"/>
  <c r="S49" i="48" s="1"/>
  <c r="P61" i="48"/>
  <c r="S61" i="48" s="1"/>
  <c r="P42" i="61"/>
  <c r="S42" i="61" s="1"/>
  <c r="P34" i="61"/>
  <c r="S34" i="61" s="1"/>
  <c r="P20" i="61"/>
  <c r="S20" i="61" s="1"/>
  <c r="P25" i="48"/>
  <c r="S25" i="48" s="1"/>
  <c r="P40" i="48"/>
  <c r="S40" i="48" s="1"/>
  <c r="P56" i="48"/>
  <c r="S56" i="48" s="1"/>
  <c r="P29" i="48"/>
  <c r="S29" i="48" s="1"/>
  <c r="P37" i="61"/>
  <c r="S37" i="61" s="1"/>
  <c r="P45" i="48"/>
  <c r="S45" i="48" s="1"/>
  <c r="P41" i="48"/>
  <c r="S41" i="48" s="1"/>
  <c r="P32" i="48"/>
  <c r="S32" i="48" s="1"/>
  <c r="P59" i="48"/>
  <c r="S59" i="48" s="1"/>
  <c r="P48" i="48"/>
  <c r="S48" i="48" s="1"/>
  <c r="P44" i="61"/>
  <c r="S44" i="61" s="1"/>
  <c r="P36" i="61"/>
  <c r="S36" i="61" s="1"/>
  <c r="P29" i="61"/>
  <c r="S29" i="61" s="1"/>
  <c r="P25" i="61"/>
  <c r="S25" i="61" s="1"/>
  <c r="P31" i="48"/>
  <c r="S31" i="48" s="1"/>
  <c r="P27" i="48"/>
  <c r="S27" i="48" s="1"/>
  <c r="P23" i="48"/>
  <c r="S23" i="48" s="1"/>
  <c r="O30" i="48"/>
  <c r="P46" i="48"/>
  <c r="S46" i="48" s="1"/>
  <c r="O11" i="61"/>
  <c r="O8" i="61"/>
  <c r="O22" i="48"/>
  <c r="P36" i="48"/>
  <c r="S36" i="48" s="1"/>
  <c r="P10" i="48"/>
  <c r="S10" i="48" s="1"/>
  <c r="P30" i="61"/>
  <c r="S30" i="61" s="1"/>
  <c r="O22" i="61"/>
  <c r="O10" i="61"/>
  <c r="O17" i="48"/>
  <c r="L35" i="48"/>
  <c r="O14" i="61"/>
  <c r="O12" i="61"/>
  <c r="P51" i="48"/>
  <c r="S51" i="48" s="1"/>
  <c r="O18" i="48"/>
  <c r="O11" i="48"/>
  <c r="P34" i="48"/>
  <c r="S34" i="48" s="1"/>
  <c r="L13" i="48"/>
  <c r="P39" i="61"/>
  <c r="S39" i="61" s="1"/>
  <c r="P31" i="61"/>
  <c r="S31" i="61" s="1"/>
  <c r="O23" i="61"/>
  <c r="O5" i="61"/>
  <c r="O9" i="48"/>
  <c r="O14" i="48"/>
  <c r="O9" i="61"/>
  <c r="L7" i="48"/>
  <c r="O8" i="48"/>
  <c r="O33" i="48"/>
  <c r="L6" i="61"/>
  <c r="L15" i="48"/>
  <c r="O20" i="48"/>
  <c r="L26" i="61"/>
  <c r="L13" i="61"/>
  <c r="O18" i="61"/>
  <c r="L5" i="48"/>
  <c r="L6" i="48"/>
  <c r="L38" i="48"/>
  <c r="L12" i="48"/>
  <c r="L21" i="61"/>
  <c r="L7" i="61"/>
  <c r="L19" i="48"/>
  <c r="L21" i="48"/>
  <c r="P21" i="48" s="1"/>
  <c r="S21" i="48" s="1"/>
  <c r="L30" i="48"/>
  <c r="L14" i="48"/>
  <c r="P14" i="48" s="1"/>
  <c r="S14" i="48" s="1"/>
  <c r="P27" i="61"/>
  <c r="S27" i="61" s="1"/>
  <c r="L9" i="61"/>
  <c r="O7" i="48"/>
  <c r="P44" i="48"/>
  <c r="S44" i="48" s="1"/>
  <c r="L8" i="48"/>
  <c r="L33" i="48"/>
  <c r="P19" i="61"/>
  <c r="S19" i="61" s="1"/>
  <c r="O6" i="61"/>
  <c r="O15" i="48"/>
  <c r="L20" i="48"/>
  <c r="O26" i="61"/>
  <c r="O13" i="61"/>
  <c r="L18" i="61"/>
  <c r="O5" i="48"/>
  <c r="O6" i="48"/>
  <c r="O38" i="48"/>
  <c r="O12" i="48"/>
  <c r="P43" i="61"/>
  <c r="S43" i="61" s="1"/>
  <c r="P35" i="61"/>
  <c r="S35" i="61" s="1"/>
  <c r="O21" i="61"/>
  <c r="O7" i="61"/>
  <c r="O19" i="48"/>
  <c r="L11" i="61"/>
  <c r="L8" i="61"/>
  <c r="L22" i="48"/>
  <c r="L22" i="61"/>
  <c r="L10" i="61"/>
  <c r="L17" i="48"/>
  <c r="O35" i="48"/>
  <c r="L14" i="61"/>
  <c r="L12" i="61"/>
  <c r="L18" i="48"/>
  <c r="L11" i="48"/>
  <c r="O13" i="48"/>
  <c r="L23" i="61"/>
  <c r="L9" i="48"/>
  <c r="P47" i="48"/>
  <c r="S47" i="48" s="1"/>
  <c r="L24" i="61"/>
  <c r="P24" i="61" s="1"/>
  <c r="S24" i="61" s="1"/>
  <c r="L5" i="61"/>
  <c r="AB5" i="9"/>
  <c r="X5" i="9"/>
  <c r="T5" i="9"/>
  <c r="L5" i="9"/>
  <c r="H5" i="9"/>
  <c r="D5" i="9"/>
  <c r="AA5" i="9"/>
  <c r="S5" i="9"/>
  <c r="O5" i="9"/>
  <c r="K5" i="9"/>
  <c r="G5" i="9"/>
  <c r="Z5" i="9"/>
  <c r="R5" i="9"/>
  <c r="N5" i="9"/>
  <c r="P23" i="61" l="1"/>
  <c r="S23" i="61" s="1"/>
  <c r="P12" i="61"/>
  <c r="S12" i="61" s="1"/>
  <c r="P10" i="61"/>
  <c r="S10" i="61" s="1"/>
  <c r="P20" i="48"/>
  <c r="S20" i="48" s="1"/>
  <c r="P8" i="48"/>
  <c r="S8" i="48" s="1"/>
  <c r="P9" i="48"/>
  <c r="S9" i="48" s="1"/>
  <c r="P18" i="48"/>
  <c r="S18" i="48" s="1"/>
  <c r="P8" i="61"/>
  <c r="S8" i="61" s="1"/>
  <c r="P16" i="48"/>
  <c r="S16" i="48" s="1"/>
  <c r="P22" i="61"/>
  <c r="S22" i="61" s="1"/>
  <c r="P33" i="48"/>
  <c r="S33" i="48" s="1"/>
  <c r="P14" i="61"/>
  <c r="S14" i="61" s="1"/>
  <c r="P11" i="48"/>
  <c r="S11" i="48" s="1"/>
  <c r="P22" i="48"/>
  <c r="S22" i="48" s="1"/>
  <c r="P9" i="61"/>
  <c r="S9" i="61" s="1"/>
  <c r="P18" i="61"/>
  <c r="S18" i="61" s="1"/>
  <c r="P17" i="48"/>
  <c r="S17" i="48" s="1"/>
  <c r="P5" i="61"/>
  <c r="S5" i="61" s="1"/>
  <c r="P11" i="61"/>
  <c r="S11" i="61" s="1"/>
  <c r="P30" i="48"/>
  <c r="S30" i="48" s="1"/>
  <c r="P21" i="61"/>
  <c r="S21" i="61" s="1"/>
  <c r="P5" i="48"/>
  <c r="S5" i="48" s="1"/>
  <c r="P35" i="48"/>
  <c r="S35" i="48" s="1"/>
  <c r="P12" i="48"/>
  <c r="S12" i="48" s="1"/>
  <c r="P15" i="48"/>
  <c r="S15" i="48" s="1"/>
  <c r="P7" i="48"/>
  <c r="S7" i="48" s="1"/>
  <c r="P13" i="48"/>
  <c r="S13" i="48" s="1"/>
  <c r="P19" i="48"/>
  <c r="S19" i="48" s="1"/>
  <c r="P38" i="48"/>
  <c r="S38" i="48" s="1"/>
  <c r="P13" i="61"/>
  <c r="S13" i="61" s="1"/>
  <c r="P6" i="61"/>
  <c r="S6" i="61" s="1"/>
  <c r="P7" i="61"/>
  <c r="S7" i="61" s="1"/>
  <c r="P6" i="48"/>
  <c r="S6" i="48" s="1"/>
  <c r="P26" i="61"/>
  <c r="S26" i="61" s="1"/>
  <c r="W14" i="9"/>
  <c r="AC24" i="9"/>
  <c r="N14" i="9"/>
  <c r="I14" i="9"/>
  <c r="D14" i="9"/>
  <c r="M24" i="9"/>
  <c r="X24" i="9"/>
  <c r="H24" i="9"/>
  <c r="S24" i="9"/>
  <c r="C24" i="9"/>
  <c r="N24" i="9"/>
  <c r="G14" i="9"/>
  <c r="Z14" i="9"/>
  <c r="J14" i="9"/>
  <c r="U14" i="9"/>
  <c r="E14" i="9"/>
  <c r="P14" i="9"/>
  <c r="Y24" i="9"/>
  <c r="I24" i="9"/>
  <c r="T24" i="9"/>
  <c r="D24" i="9"/>
  <c r="O24" i="9"/>
  <c r="Z24" i="9"/>
  <c r="J24" i="9"/>
  <c r="AA14" i="9"/>
  <c r="S14" i="9"/>
  <c r="V14" i="9"/>
  <c r="F14" i="9"/>
  <c r="Q14" i="9"/>
  <c r="AB14" i="9"/>
  <c r="L14" i="9"/>
  <c r="U24" i="9"/>
  <c r="E24" i="9"/>
  <c r="P24" i="9"/>
  <c r="AA24" i="9"/>
  <c r="K24" i="9"/>
  <c r="V24" i="9"/>
  <c r="F24" i="9"/>
  <c r="O14" i="9"/>
  <c r="Y14" i="9"/>
  <c r="T14" i="9"/>
  <c r="K14" i="9"/>
  <c r="C14" i="9"/>
  <c r="R14" i="9"/>
  <c r="AC14" i="9"/>
  <c r="M14" i="9"/>
  <c r="X14" i="9"/>
  <c r="H14" i="9"/>
  <c r="Q24" i="9"/>
  <c r="AB24" i="9"/>
  <c r="L24" i="9"/>
  <c r="W24" i="9"/>
  <c r="G24" i="9"/>
  <c r="R24" i="9"/>
  <c r="U5" i="9"/>
  <c r="P5" i="9"/>
  <c r="F5" i="9"/>
  <c r="W5" i="9"/>
  <c r="J5" i="9"/>
  <c r="Q5" i="9"/>
  <c r="V5" i="9"/>
  <c r="AC5" i="9"/>
  <c r="M5" i="9"/>
  <c r="C5" i="9"/>
  <c r="Y5" i="9"/>
  <c r="I5" i="9"/>
  <c r="B28" i="16"/>
  <c r="B29" i="16"/>
  <c r="B30" i="16"/>
  <c r="B31" i="16"/>
  <c r="B32" i="16"/>
  <c r="B33" i="16"/>
  <c r="B34" i="16"/>
  <c r="B35" i="16"/>
  <c r="B36" i="16"/>
  <c r="B38" i="16"/>
  <c r="B39" i="16"/>
  <c r="B37" i="16"/>
  <c r="B40" i="16"/>
  <c r="B41" i="16"/>
  <c r="B42" i="16"/>
  <c r="B43" i="16"/>
  <c r="B44" i="16"/>
  <c r="B45" i="16"/>
  <c r="B46" i="16"/>
  <c r="B47" i="16"/>
  <c r="B27" i="16"/>
  <c r="R17" i="9" l="1"/>
  <c r="AC11" i="9"/>
  <c r="G8" i="9"/>
  <c r="E13" i="9"/>
  <c r="U15" i="9"/>
  <c r="H20" i="9"/>
  <c r="W11" i="9"/>
  <c r="E9" i="9"/>
  <c r="R16" i="9"/>
  <c r="M12" i="9"/>
  <c r="H18" i="9"/>
  <c r="V18" i="9"/>
  <c r="D11" i="9"/>
  <c r="AC17" i="9"/>
  <c r="C17" i="9"/>
  <c r="J17" i="9"/>
  <c r="Y8" i="9"/>
  <c r="AA13" i="9"/>
  <c r="D12" i="9"/>
  <c r="C12" i="9"/>
  <c r="U12" i="9"/>
  <c r="N13" i="9"/>
  <c r="P13" i="9"/>
  <c r="Z13" i="9"/>
  <c r="O12" i="9"/>
  <c r="Y12" i="9"/>
  <c r="Y13" i="9"/>
  <c r="G13" i="9"/>
  <c r="X12" i="9"/>
  <c r="M13" i="9"/>
  <c r="L13" i="9"/>
  <c r="W12" i="9"/>
  <c r="Z12" i="9"/>
  <c r="V13" i="9"/>
  <c r="K12" i="9"/>
  <c r="N12" i="9"/>
  <c r="E15" i="9"/>
  <c r="G15" i="9"/>
  <c r="Y15" i="9"/>
  <c r="H15" i="9"/>
  <c r="R15" i="9"/>
  <c r="AB15" i="9"/>
  <c r="S15" i="9"/>
  <c r="S20" i="9"/>
  <c r="AC20" i="9"/>
  <c r="L20" i="9"/>
  <c r="V20" i="9"/>
  <c r="E20" i="9"/>
  <c r="O20" i="9"/>
  <c r="Y20" i="9"/>
  <c r="G11" i="9"/>
  <c r="R11" i="9"/>
  <c r="M11" i="9"/>
  <c r="C11" i="9"/>
  <c r="E11" i="9"/>
  <c r="O11" i="9"/>
  <c r="Q11" i="9"/>
  <c r="I11" i="9"/>
  <c r="X11" i="9"/>
  <c r="N11" i="9"/>
  <c r="Y11" i="9"/>
  <c r="Z11" i="9"/>
  <c r="F11" i="9"/>
  <c r="H11" i="9"/>
  <c r="T11" i="9"/>
  <c r="J11" i="9"/>
  <c r="C8" i="9"/>
  <c r="R8" i="9"/>
  <c r="D8" i="9"/>
  <c r="I8" i="9"/>
  <c r="J8" i="9"/>
  <c r="V8" i="9"/>
  <c r="AC8" i="9"/>
  <c r="S8" i="9"/>
  <c r="U8" i="9"/>
  <c r="F8" i="9"/>
  <c r="M8" i="9"/>
  <c r="N8" i="9"/>
  <c r="E8" i="9"/>
  <c r="Q8" i="9"/>
  <c r="AA11" i="9"/>
  <c r="P9" i="9"/>
  <c r="O8" i="9"/>
  <c r="S18" i="9"/>
  <c r="F9" i="9"/>
  <c r="L8" i="9"/>
  <c r="AC18" i="9"/>
  <c r="W8" i="9"/>
  <c r="Z17" i="9"/>
  <c r="L18" i="9"/>
  <c r="I17" i="9"/>
  <c r="F18" i="9"/>
  <c r="Y18" i="9"/>
  <c r="V17" i="9"/>
  <c r="M17" i="9"/>
  <c r="W17" i="9"/>
  <c r="AA8" i="9"/>
  <c r="D18" i="9"/>
  <c r="O16" i="9"/>
  <c r="M9" i="9"/>
  <c r="AB9" i="9"/>
  <c r="I9" i="9"/>
  <c r="L9" i="9"/>
  <c r="Z16" i="9"/>
  <c r="G16" i="9"/>
  <c r="L27" i="47"/>
  <c r="V27" i="47"/>
  <c r="E27" i="47"/>
  <c r="O27" i="47"/>
  <c r="Y27" i="47"/>
  <c r="H27" i="47"/>
  <c r="R27" i="47"/>
  <c r="S11" i="9"/>
  <c r="AC13" i="9"/>
  <c r="O13" i="9"/>
  <c r="L12" i="9"/>
  <c r="J12" i="9"/>
  <c r="S13" i="9"/>
  <c r="AA12" i="9"/>
  <c r="F12" i="9"/>
  <c r="D15" i="9"/>
  <c r="N15" i="9"/>
  <c r="X15" i="9"/>
  <c r="C15" i="9"/>
  <c r="Q15" i="9"/>
  <c r="AA15" i="9"/>
  <c r="R20" i="9"/>
  <c r="AB20" i="9"/>
  <c r="K20" i="9"/>
  <c r="U20" i="9"/>
  <c r="D20" i="9"/>
  <c r="U11" i="9"/>
  <c r="P11" i="9"/>
  <c r="V9" i="9"/>
  <c r="R18" i="9"/>
  <c r="E16" i="9"/>
  <c r="AC16" i="9"/>
  <c r="D16" i="9"/>
  <c r="S16" i="9"/>
  <c r="Q16" i="9"/>
  <c r="AB8" i="9"/>
  <c r="T17" i="9"/>
  <c r="V16" i="9"/>
  <c r="AB18" i="9"/>
  <c r="U16" i="9"/>
  <c r="AA18" i="9"/>
  <c r="K17" i="9"/>
  <c r="N18" i="9"/>
  <c r="E18" i="9"/>
  <c r="L17" i="9"/>
  <c r="H8" i="9"/>
  <c r="T18" i="9"/>
  <c r="Z8" i="9"/>
  <c r="C16" i="9"/>
  <c r="F17" i="9"/>
  <c r="R9" i="9"/>
  <c r="Y9" i="9"/>
  <c r="X9" i="9"/>
  <c r="H16" i="9"/>
  <c r="F16" i="9"/>
  <c r="AB27" i="47"/>
  <c r="K27" i="47"/>
  <c r="U27" i="47"/>
  <c r="D27" i="47"/>
  <c r="N27" i="47"/>
  <c r="X27" i="47"/>
  <c r="G27" i="47"/>
  <c r="S17" i="9"/>
  <c r="W18" i="9"/>
  <c r="N9" i="9"/>
  <c r="U13" i="9"/>
  <c r="AB13" i="9"/>
  <c r="T12" i="9"/>
  <c r="C13" i="9"/>
  <c r="S12" i="9"/>
  <c r="R12" i="9"/>
  <c r="R13" i="9"/>
  <c r="X13" i="9"/>
  <c r="AB12" i="9"/>
  <c r="Q13" i="9"/>
  <c r="T13" i="9"/>
  <c r="P12" i="9"/>
  <c r="V12" i="9"/>
  <c r="J15" i="9"/>
  <c r="T15" i="9"/>
  <c r="O15" i="9"/>
  <c r="M15" i="9"/>
  <c r="K15" i="9"/>
  <c r="F15" i="9"/>
  <c r="N20" i="9"/>
  <c r="X20" i="9"/>
  <c r="G20" i="9"/>
  <c r="Q20" i="9"/>
  <c r="AA20" i="9"/>
  <c r="J20" i="9"/>
  <c r="T20" i="9"/>
  <c r="L11" i="9"/>
  <c r="V11" i="9"/>
  <c r="J9" i="9"/>
  <c r="O9" i="9"/>
  <c r="X18" i="9"/>
  <c r="K9" i="9"/>
  <c r="G18" i="9"/>
  <c r="H9" i="9"/>
  <c r="E17" i="9"/>
  <c r="K16" i="9"/>
  <c r="N17" i="9"/>
  <c r="Y17" i="9"/>
  <c r="J18" i="9"/>
  <c r="AA17" i="9"/>
  <c r="C18" i="9"/>
  <c r="U18" i="9"/>
  <c r="AB17" i="9"/>
  <c r="Z18" i="9"/>
  <c r="I16" i="9"/>
  <c r="W9" i="9"/>
  <c r="T16" i="9"/>
  <c r="C9" i="9"/>
  <c r="T8" i="9"/>
  <c r="P8" i="9"/>
  <c r="N16" i="9"/>
  <c r="L16" i="9"/>
  <c r="Q27" i="47"/>
  <c r="AA27" i="47"/>
  <c r="J27" i="47"/>
  <c r="T27" i="47"/>
  <c r="C27" i="47"/>
  <c r="M27" i="47"/>
  <c r="W27" i="47"/>
  <c r="X17" i="9"/>
  <c r="K18" i="9"/>
  <c r="X8" i="9"/>
  <c r="J13" i="9"/>
  <c r="H13" i="9"/>
  <c r="I12" i="9"/>
  <c r="I13" i="9"/>
  <c r="D13" i="9"/>
  <c r="H12" i="9"/>
  <c r="AC12" i="9"/>
  <c r="K13" i="9"/>
  <c r="G12" i="9"/>
  <c r="Q12" i="9"/>
  <c r="F13" i="9"/>
  <c r="W13" i="9"/>
  <c r="E12" i="9"/>
  <c r="P15" i="9"/>
  <c r="Z15" i="9"/>
  <c r="I15" i="9"/>
  <c r="W15" i="9"/>
  <c r="AC15" i="9"/>
  <c r="L15" i="9"/>
  <c r="V15" i="9"/>
  <c r="C20" i="9"/>
  <c r="M20" i="9"/>
  <c r="W20" i="9"/>
  <c r="F20" i="9"/>
  <c r="P20" i="9"/>
  <c r="Z20" i="9"/>
  <c r="I20" i="9"/>
  <c r="AB11" i="9"/>
  <c r="K11" i="9"/>
  <c r="U9" i="9"/>
  <c r="Z9" i="9"/>
  <c r="P16" i="9"/>
  <c r="AA9" i="9"/>
  <c r="M18" i="9"/>
  <c r="O17" i="9"/>
  <c r="Q9" i="9"/>
  <c r="U17" i="9"/>
  <c r="AA16" i="9"/>
  <c r="D17" i="9"/>
  <c r="Q18" i="9"/>
  <c r="H17" i="9"/>
  <c r="I18" i="9"/>
  <c r="P17" i="9"/>
  <c r="P18" i="9"/>
  <c r="G17" i="9"/>
  <c r="K8" i="9"/>
  <c r="O18" i="9"/>
  <c r="J16" i="9"/>
  <c r="Y16" i="9"/>
  <c r="G9" i="9"/>
  <c r="S9" i="9"/>
  <c r="D9" i="9"/>
  <c r="M16" i="9"/>
  <c r="AB16" i="9"/>
  <c r="W16" i="9"/>
  <c r="F27" i="47"/>
  <c r="P27" i="47"/>
  <c r="Z27" i="47"/>
  <c r="I27" i="47"/>
  <c r="S27" i="47"/>
  <c r="AC27" i="47"/>
  <c r="X16" i="9"/>
  <c r="Q17" i="9"/>
  <c r="AC9" i="9"/>
  <c r="T9" i="9"/>
  <c r="S27" i="9" l="1"/>
  <c r="AC23" i="9"/>
  <c r="Z27" i="9"/>
  <c r="U23" i="9"/>
  <c r="P23" i="9"/>
  <c r="I23" i="9"/>
  <c r="F27" i="9"/>
  <c r="S23" i="9"/>
  <c r="E23" i="9"/>
  <c r="AA23" i="9"/>
  <c r="G23" i="9"/>
  <c r="C27" i="9"/>
  <c r="Q27" i="9"/>
  <c r="G27" i="9"/>
  <c r="N27" i="9"/>
  <c r="H27" i="9"/>
  <c r="O27" i="9"/>
  <c r="Z23" i="9"/>
  <c r="T23" i="9"/>
  <c r="F23" i="9"/>
  <c r="K23" i="9"/>
  <c r="AB23" i="9"/>
  <c r="N23" i="9"/>
  <c r="N28" i="9" s="1"/>
  <c r="AC27" i="9"/>
  <c r="I27" i="9"/>
  <c r="I28" i="9" s="1"/>
  <c r="P27" i="9"/>
  <c r="H23" i="9"/>
  <c r="O23" i="9"/>
  <c r="W23" i="9"/>
  <c r="V23" i="9"/>
  <c r="M23" i="9"/>
  <c r="C23" i="9"/>
  <c r="C28" i="9" s="1"/>
  <c r="W27" i="9"/>
  <c r="J27" i="9"/>
  <c r="U27" i="9"/>
  <c r="AB27" i="9"/>
  <c r="AB28" i="9" s="1"/>
  <c r="V27" i="9"/>
  <c r="X23" i="9"/>
  <c r="J23" i="9"/>
  <c r="D23" i="9"/>
  <c r="Q23" i="9"/>
  <c r="Q28" i="9" s="1"/>
  <c r="R23" i="9"/>
  <c r="L23" i="9"/>
  <c r="Y23" i="9"/>
  <c r="M27" i="9"/>
  <c r="T27" i="9"/>
  <c r="AA27" i="9"/>
  <c r="X27" i="9"/>
  <c r="X28" i="9" s="1"/>
  <c r="D27" i="9"/>
  <c r="K27" i="9"/>
  <c r="R27" i="9"/>
  <c r="Y27" i="9"/>
  <c r="E27" i="9"/>
  <c r="L27" i="9"/>
  <c r="AA28" i="9"/>
  <c r="AC28" i="9"/>
  <c r="Z28" i="9"/>
  <c r="S28" i="9" l="1"/>
  <c r="R28" i="9"/>
  <c r="J28" i="9"/>
  <c r="L28" i="9"/>
  <c r="G28" i="9"/>
  <c r="V28" i="9"/>
  <c r="K28" i="9"/>
  <c r="O28" i="9"/>
  <c r="P28" i="9"/>
  <c r="E28" i="9"/>
  <c r="D28" i="9"/>
  <c r="U28" i="9"/>
  <c r="W28" i="9"/>
  <c r="M28" i="9"/>
  <c r="H28" i="9"/>
  <c r="Y28" i="9"/>
  <c r="T28" i="9"/>
  <c r="F28" i="9"/>
  <c r="R29" i="9" l="1"/>
  <c r="Z29" i="9"/>
  <c r="V29" i="9"/>
  <c r="AB29" i="9"/>
  <c r="M29" i="9"/>
  <c r="P29" i="9"/>
  <c r="C29" i="9"/>
  <c r="W29" i="9"/>
  <c r="X29" i="9"/>
  <c r="L29" i="9"/>
  <c r="AA29" i="9"/>
  <c r="Y29" i="9"/>
  <c r="T29" i="9"/>
  <c r="S29" i="9"/>
  <c r="D29" i="9"/>
  <c r="H29" i="9"/>
  <c r="AC29" i="9"/>
  <c r="J29" i="9"/>
  <c r="E29" i="9"/>
  <c r="Q29" i="9"/>
  <c r="U29" i="9"/>
  <c r="K29" i="9"/>
  <c r="I29" i="9"/>
  <c r="F29" i="9"/>
  <c r="O29" i="9"/>
  <c r="G29" i="9"/>
  <c r="N29" i="9"/>
  <c r="B33" i="9" l="1"/>
  <c r="B34" i="9"/>
  <c r="B38" i="9"/>
  <c r="B42" i="9"/>
  <c r="B46" i="9"/>
  <c r="B50" i="9"/>
  <c r="B54" i="9"/>
  <c r="B58" i="9"/>
  <c r="B35" i="9"/>
  <c r="B39" i="9"/>
  <c r="B43" i="9"/>
  <c r="B47" i="9"/>
  <c r="B51" i="9"/>
  <c r="B55" i="9"/>
  <c r="B59" i="9"/>
  <c r="B44" i="9"/>
  <c r="B52" i="9"/>
  <c r="B36" i="9"/>
  <c r="B40" i="9"/>
  <c r="B48" i="9"/>
  <c r="B56" i="9"/>
  <c r="B37" i="9"/>
  <c r="B41" i="9"/>
  <c r="B45" i="9"/>
  <c r="B49" i="9"/>
  <c r="B53" i="9"/>
  <c r="B57" i="9"/>
  <c r="C16" i="62" l="1"/>
  <c r="C15" i="62"/>
  <c r="C14" i="62"/>
  <c r="C12" i="62"/>
  <c r="C13" i="62"/>
  <c r="C8" i="62"/>
  <c r="C11" i="62"/>
  <c r="C10" i="62"/>
  <c r="C9" i="62"/>
  <c r="C7" i="62"/>
  <c r="F27" i="62" l="1"/>
  <c r="S27" i="62"/>
</calcChain>
</file>

<file path=xl/comments1.xml><?xml version="1.0" encoding="utf-8"?>
<comments xmlns="http://schemas.openxmlformats.org/spreadsheetml/2006/main">
  <authors>
    <author>Coen</author>
  </authors>
  <commentList>
    <comment ref="B27" authorId="0">
      <text>
        <r>
          <rPr>
            <b/>
            <sz val="9"/>
            <color indexed="81"/>
            <rFont val="Tahoma"/>
            <family val="2"/>
          </rPr>
          <t>Coen:</t>
        </r>
        <r>
          <rPr>
            <sz val="9"/>
            <color indexed="81"/>
            <rFont val="Tahoma"/>
            <family val="2"/>
          </rPr>
          <t xml:space="preserve">
Calculated field Ave._Rent:Median_Home_Value</t>
        </r>
      </text>
    </comment>
  </commentList>
</comments>
</file>

<file path=xl/comments2.xml><?xml version="1.0" encoding="utf-8"?>
<comments xmlns="http://schemas.openxmlformats.org/spreadsheetml/2006/main">
  <authors>
    <author>Coen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Coen:</t>
        </r>
        <r>
          <rPr>
            <sz val="9"/>
            <color indexed="81"/>
            <rFont val="Tahoma"/>
            <family val="2"/>
          </rPr>
          <t xml:space="preserve">
Only considering the most recent total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Coen:</t>
        </r>
        <r>
          <rPr>
            <sz val="9"/>
            <color indexed="81"/>
            <rFont val="Tahoma"/>
            <family val="2"/>
          </rPr>
          <t xml:space="preserve">
Only considering the most recent total
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Coen:</t>
        </r>
        <r>
          <rPr>
            <sz val="9"/>
            <color indexed="81"/>
            <rFont val="Tahoma"/>
            <family val="2"/>
          </rPr>
          <t xml:space="preserve">
Removed this as the current data is not official as per the latest StatSA census 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>Coen:</t>
        </r>
        <r>
          <rPr>
            <sz val="9"/>
            <color indexed="81"/>
            <rFont val="Tahoma"/>
            <family val="2"/>
          </rPr>
          <t xml:space="preserve">
Currently ranking more dense as better
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>Coen:</t>
        </r>
        <r>
          <rPr>
            <sz val="9"/>
            <color indexed="81"/>
            <rFont val="Tahoma"/>
            <family val="2"/>
          </rPr>
          <t xml:space="preserve">
For this indicator smaller is more favourable so data is ranked Ascending order</t>
        </r>
      </text>
    </comment>
    <comment ref="B19" authorId="0">
      <text>
        <r>
          <rPr>
            <b/>
            <sz val="9"/>
            <color indexed="81"/>
            <rFont val="Tahoma"/>
            <family val="2"/>
          </rPr>
          <t>Coen:</t>
        </r>
        <r>
          <rPr>
            <sz val="9"/>
            <color indexed="81"/>
            <rFont val="Tahoma"/>
            <family val="2"/>
          </rPr>
          <t xml:space="preserve">
Factored into the Rent:Value Ratio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Coen:</t>
        </r>
        <r>
          <rPr>
            <sz val="9"/>
            <color indexed="81"/>
            <rFont val="Tahoma"/>
            <family val="2"/>
          </rPr>
          <t xml:space="preserve">
Not important for ranking
</t>
        </r>
      </text>
    </comment>
    <comment ref="B22" authorId="0">
      <text>
        <r>
          <rPr>
            <b/>
            <sz val="9"/>
            <color indexed="81"/>
            <rFont val="Tahoma"/>
            <family val="2"/>
          </rPr>
          <t>Coen:</t>
        </r>
        <r>
          <rPr>
            <sz val="9"/>
            <color indexed="81"/>
            <rFont val="Tahoma"/>
            <family val="2"/>
          </rPr>
          <t xml:space="preserve">
Not used in the ranking calculation as the Rent:Value Ratio is of more interest</t>
        </r>
      </text>
    </comment>
    <comment ref="B25" authorId="0">
      <text>
        <r>
          <rPr>
            <b/>
            <sz val="9"/>
            <color indexed="81"/>
            <rFont val="Tahoma"/>
            <family val="2"/>
          </rPr>
          <t>Coen:</t>
        </r>
        <r>
          <rPr>
            <sz val="9"/>
            <color indexed="81"/>
            <rFont val="Tahoma"/>
            <family val="2"/>
          </rPr>
          <t xml:space="preserve">
Ranked ascending as smaller is better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>Coen:</t>
        </r>
        <r>
          <rPr>
            <sz val="9"/>
            <color indexed="81"/>
            <rFont val="Tahoma"/>
            <family val="2"/>
          </rPr>
          <t xml:space="preserve">
Calculated field based on the ratio between median house value and ave. rent
MEDIAN RENT may be better data point to us so consider adjusting this</t>
        </r>
      </text>
    </comment>
  </commentList>
</comments>
</file>

<file path=xl/comments3.xml><?xml version="1.0" encoding="utf-8"?>
<comments xmlns="http://schemas.openxmlformats.org/spreadsheetml/2006/main">
  <authors>
    <author>Coen</author>
  </authors>
  <commentList>
    <comment ref="AE14" authorId="0">
      <text>
        <r>
          <rPr>
            <b/>
            <sz val="9"/>
            <color indexed="81"/>
            <rFont val="Tahoma"/>
            <family val="2"/>
          </rPr>
          <t>Coen:</t>
        </r>
        <r>
          <rPr>
            <sz val="9"/>
            <color indexed="81"/>
            <rFont val="Tahoma"/>
            <family val="2"/>
          </rPr>
          <t xml:space="preserve">
Calculated field based on the ratio between median house value and ave. rent
MEDIAN RENT may be better data point to us so consider adjusting this</t>
        </r>
      </text>
    </comment>
  </commentList>
</comments>
</file>

<file path=xl/sharedStrings.xml><?xml version="1.0" encoding="utf-8"?>
<sst xmlns="http://schemas.openxmlformats.org/spreadsheetml/2006/main" count="67514" uniqueCount="8936">
  <si>
    <t>Musina</t>
  </si>
  <si>
    <t>Limpopo</t>
  </si>
  <si>
    <t>Mpumalanga</t>
  </si>
  <si>
    <t>KwaDukuza</t>
  </si>
  <si>
    <t>Lephalale</t>
  </si>
  <si>
    <t>Swartland</t>
  </si>
  <si>
    <t>Midvaal</t>
  </si>
  <si>
    <t>Gauteng</t>
  </si>
  <si>
    <t>Emalahleni</t>
  </si>
  <si>
    <t>Kouga</t>
  </si>
  <si>
    <t>Rustenburg</t>
  </si>
  <si>
    <t>Lesedi</t>
  </si>
  <si>
    <t>Witzenberg</t>
  </si>
  <si>
    <t>Madibeng</t>
  </si>
  <si>
    <t>Drakenstein</t>
  </si>
  <si>
    <t>Stellenbosch</t>
  </si>
  <si>
    <t>Knysna</t>
  </si>
  <si>
    <t>George</t>
  </si>
  <si>
    <t>Province</t>
  </si>
  <si>
    <t>Municipality</t>
  </si>
  <si>
    <t>Place</t>
  </si>
  <si>
    <t>Eastern_Cape</t>
  </si>
  <si>
    <t>Free_State</t>
  </si>
  <si>
    <t>North_West</t>
  </si>
  <si>
    <t>Western_Cape</t>
  </si>
  <si>
    <t>Mangaung</t>
  </si>
  <si>
    <t>Polokwane</t>
  </si>
  <si>
    <t>KwaZulu_Natal</t>
  </si>
  <si>
    <t>City_of_Tshwane</t>
  </si>
  <si>
    <t>Steve_Tshwete</t>
  </si>
  <si>
    <t>Govan_Mbeki</t>
  </si>
  <si>
    <t>Saldanha_Bay</t>
  </si>
  <si>
    <t>City_of_Johannesburg</t>
  </si>
  <si>
    <t>City_of_Cape Town</t>
  </si>
  <si>
    <t>Overstrand</t>
  </si>
  <si>
    <t>Ekurhuleni</t>
  </si>
  <si>
    <t>Buffalo City</t>
  </si>
  <si>
    <t>Nelson Mandela Bay</t>
  </si>
  <si>
    <t>GDP</t>
  </si>
  <si>
    <t>Per capita income</t>
  </si>
  <si>
    <t>Median household income</t>
  </si>
  <si>
    <t>Working Age Percentage of Population</t>
  </si>
  <si>
    <t>Median home value</t>
  </si>
  <si>
    <t>Median home value 1-year change</t>
  </si>
  <si>
    <t>Average Household Size</t>
  </si>
  <si>
    <t>Average rent</t>
  </si>
  <si>
    <t>Rent growth year-over-year</t>
  </si>
  <si>
    <t>Percentage of property rented vs. owned or mortgaged</t>
  </si>
  <si>
    <t>Cost of living compared to South African average</t>
  </si>
  <si>
    <t>Education bachelor's degree or higher:</t>
  </si>
  <si>
    <t>837 people/km²</t>
  </si>
  <si>
    <t>ZAR 44.6 billion</t>
  </si>
  <si>
    <t>ZAR 26,647</t>
  </si>
  <si>
    <t>ZAR 99,973</t>
  </si>
  <si>
    <t>ZAR 950,000</t>
  </si>
  <si>
    <t>ZAR 7,619</t>
  </si>
  <si>
    <t>38.2% rented</t>
  </si>
  <si>
    <t>2011 Census, Statistics South Africa, https://census2011.adrianfrith.com/place/269</t>
  </si>
  <si>
    <t>2001-2011, Statistics South Africa, https://census2011.adrianfrith.com/place/269</t>
  </si>
  <si>
    <t>2016 Community Survey, Statistics South Africa, https://cs2016.statssa.gov.za/wp-content/uploads/2018/07/Report-03-01-05.pdf</t>
  </si>
  <si>
    <t>2011-2016, Statistics South Africa, https://cs2016.statssa.gov.za/wp-content/uploads/2018/07/Report-03-01-05.pdf</t>
  </si>
  <si>
    <t>2017, Stats SA, https://www.statssa.gov.za/publications/P0441/P04411stQuarter2018.pdf</t>
  </si>
  <si>
    <t>Q1 2018 compared to Q1 2017, Stats SA, https://www.statssa.gov.za/publications/P0441/P04411stQuarter2018.pdf</t>
  </si>
  <si>
    <t>Q3 2021, Stats SA, https://www.statssa.gov.za/publications/P0211/P02113rdQuarter2021.pdf</t>
  </si>
  <si>
    <t>2021, Private Property, https://www.privateproperty.co.za/for-sale/eastern-cape/east-london-to-the-wild-coast/east-london/east-london-central/3376</t>
  </si>
  <si>
    <t>N/A, N/A, N/A</t>
  </si>
  <si>
    <t>2021, Numbeo, https://www.numbeo.com/cost-of-living/in/East-London</t>
  </si>
  <si>
    <t>424 people/km²</t>
  </si>
  <si>
    <t>ZAR 39.1 billion</t>
  </si>
  <si>
    <t>ZAR 22,446</t>
  </si>
  <si>
    <t>ZAR 82,243</t>
  </si>
  <si>
    <t>2011 Census, Statistics South Africa, https://census2011.adrianfrith.com/place/499</t>
  </si>
  <si>
    <t>2001-2011, Statistics South Africa, https://census2011.adrianfrith.com/place/499</t>
  </si>
  <si>
    <t>2016-2021, World Population Review, https://worldpopulationreview.com/world-cities/mangaung-population</t>
  </si>
  <si>
    <t>2011, Statistics South Africa, http://www.statssa.gov.za/publications/P03014/P030142011.pdf</t>
  </si>
  <si>
    <t>125.8 people/km²</t>
  </si>
  <si>
    <t>ZAR 61.9 billion</t>
  </si>
  <si>
    <t>ZAR 51,438</t>
  </si>
  <si>
    <t>ZAR 13,102</t>
  </si>
  <si>
    <t>ZAR 1,250,000</t>
  </si>
  <si>
    <t>ZAR 6,600</t>
  </si>
  <si>
    <t>35.4% rented, 64.6% owned/mortgaged</t>
  </si>
  <si>
    <t>2011 Census, Statistics South Africa, http://www.statssa.gov.za/?page_id=993&amp;id=rustenburg-municipality</t>
  </si>
  <si>
    <t>2016 Community Survey, Statistics South Africa, http://www.statssa.gov.za/publications/P03011/P030112016.pdf</t>
  </si>
  <si>
    <t>2021 estimate, World Population Review, https://worldpopulationreview.com/world-cities/rustenburg-population</t>
  </si>
  <si>
    <t>2016 estimate, Rustenburg Municipality, http://www.rustenburg.gov.za/economic-environment/</t>
  </si>
  <si>
    <t>2016 estimate, StatsSA, http://www.statssa.gov.za/publications/P0441/P04412017.pdf</t>
  </si>
  <si>
    <t>Q1 2021 compared to Q1 2020, StatsSA, http://www.statssa.gov.za/publications/P0211/P02111stQuarter2021.pdf</t>
  </si>
  <si>
    <t>Q1 2021, StatsSA, http://www.statssa.gov.za/publications/P0211/P02111stQuarter2021.pdf</t>
  </si>
  <si>
    <t>2016, Statistics South Africa, https://www.statssa.gov.za/publications/P0302/P03022016.pdf</t>
  </si>
  <si>
    <t>2020, Private Property, https://www.privateproperty.co.za/for-sale/north-west/rustenburg</t>
  </si>
  <si>
    <t>2020, Private Property, https://www.privateproperty.co.za/to-rent/north-west/rustenburg/501</t>
  </si>
  <si>
    <t>2021, Numbeo, https://www.numbeo.com/cost-of-living/in/Rustenburg</t>
  </si>
  <si>
    <t>46.6 people per square km</t>
  </si>
  <si>
    <t>ZAR 24.54 billion</t>
  </si>
  <si>
    <t>ZAR 21,739</t>
  </si>
  <si>
    <t>ZAR 44,210</t>
  </si>
  <si>
    <t>16.9% rented, 83.1% owned/mortgaged</t>
  </si>
  <si>
    <t>2011, Statistics South Africa, https://census2011.adrianfrith.com/place/664</t>
  </si>
  <si>
    <t>2001-2011, Statistics South Africa, https://census2011.adrianfrith.com/place/664</t>
  </si>
  <si>
    <t>2016, Statistics South Africa, https://census2011.adrianfrith.com/place/664</t>
  </si>
  <si>
    <t>2011-2016, Statistics South Africa, https://census2011.adrianfrith.com/place/664</t>
  </si>
  <si>
    <t>2018, StatsSA Quarterly Labour Force Survey, QLFS Q4: 2018 (Excel), https://www.statssa.gov.za/publications/P0211/P02114thQuarter2018.xlsx</t>
  </si>
  <si>
    <t>2011, Statistics South Africa, https://www.statssa.gov.za/publications/P0302/P03022019.pdf</t>
  </si>
  <si>
    <t>61.4/km²</t>
  </si>
  <si>
    <t>ZAR 7,210</t>
  </si>
  <si>
    <t>2011, Statistics South Africa, https://www.statssa.gov.za/</t>
  </si>
  <si>
    <t>2001-2011, Statistics South Africa, https://www.statssa.gov.za/</t>
  </si>
  <si>
    <t>2016, Statistics South Africa, https://www.statssa.gov.za/</t>
  </si>
  <si>
    <t>2011-2016, Statistics South Africa, https://www.statssa.gov.za/</t>
  </si>
  <si>
    <t>2020, Statistics South Africa, https://www.statssa.gov.za/</t>
  </si>
  <si>
    <t>Q3 2021, Statistics South Africa Quarterly Labour Force Survey, https://www.statssa.gov.za/</t>
  </si>
  <si>
    <t>2016, StatsSA, https://www.statssa.gov.za/publications/P0302/P03022021.pdf</t>
  </si>
  <si>
    <t>44440, Private Property, https://www.privateproperty.co.za/for-sale/mpumalanga/witbank/emalahleni/1641</t>
  </si>
  <si>
    <t>44440, Private Property, https://www.privateproperty.co.za/to-rent/mpumalanga/witbank/emalahleni/1755</t>
  </si>
  <si>
    <t>2021, Private Property, https://www.privateproperty.co.za/market-trends/property-insights/mpumalanga/Emalahleni</t>
  </si>
  <si>
    <t>2021, Numbeo, https://www.numbeo.com/cost-of-living/in/Witbank</t>
  </si>
  <si>
    <t>45.8 people/km²</t>
  </si>
  <si>
    <t>ZAR 27.85 billion</t>
  </si>
  <si>
    <t>ZAR 25,554</t>
  </si>
  <si>
    <t>ZAR 70,753</t>
  </si>
  <si>
    <t>ZAR 750,000</t>
  </si>
  <si>
    <t>ZAR 6,000</t>
  </si>
  <si>
    <t>43.9% rented, 56.1% owned or mortgaged</t>
  </si>
  <si>
    <t>2011 Census, Statistics South Africa, http://www.statssa.gov.za/publications/P0302/P03022011.pdf</t>
  </si>
  <si>
    <t>2001-2011 Census, Statistics South Africa, http://www.statssa.gov.za/publications/P0302/P03022011.pdf</t>
  </si>
  <si>
    <t>2016 Community Survey, Statistics South Africa, http://www.statssa.gov.za/publications/P0302/P03022016.pdf</t>
  </si>
  <si>
    <t>2011-2016 Community Survey, Statistics South Africa, http://www.statssa.gov.za/publications/P0302/P03022016.pdf</t>
  </si>
  <si>
    <t>2018, Municipal Money, https://municipalmoney.gov.za/EN/Home/</t>
  </si>
  <si>
    <t>Q1 2021, Statistics South Africa, https://www.statssa.gov.za/publications/P0211/P02111stQuarter2021.pdf</t>
  </si>
  <si>
    <t>2016, Statistics South Africa, http://www.statssa.gov.za/</t>
  </si>
  <si>
    <t>44409, Private Property, https://www.privateproperty.co.za/for-sale/mpumalanga/witbank/witbank-central/T3546473</t>
  </si>
  <si>
    <t>44409, Private Property, https://www.privateproperty.co.za/to-rent/mpumalanga/witbank/witbank-central/T3034049</t>
  </si>
  <si>
    <t>2020, Numbeo, https://www.numbeo.com/cost-of-living/region_rankings.jsp?title=2020&amp;region=002</t>
  </si>
  <si>
    <t>112 people per km²</t>
  </si>
  <si>
    <t>ZAR 28.16 billion</t>
  </si>
  <si>
    <t>ZAR 47,500</t>
  </si>
  <si>
    <t>ZAR 86,946</t>
  </si>
  <si>
    <t>ZAR 1,200,000</t>
  </si>
  <si>
    <t>ZAR 8,071</t>
  </si>
  <si>
    <t>34.1% rented</t>
  </si>
  <si>
    <t>2018, StatsSA, https://www.statssa.gov.za/</t>
  </si>
  <si>
    <t>2020, StatsSA, https://www.statssa.gov.za/</t>
  </si>
  <si>
    <t>Q2 2021, StatsSA, https://www.statssa.gov.za/</t>
  </si>
  <si>
    <t>2016, StatsSA, https://www.statssa.gov.za/</t>
  </si>
  <si>
    <t>2021, Statistics South Africa, https://municipaldata.treasury.gov.za/menus/indicator.jsp</t>
  </si>
  <si>
    <t>2021, Private Property, https://www.privateproperty.co.za/property-prices/Drakenstein/</t>
  </si>
  <si>
    <t>2016, Statistics South Africa, https://municipaldata.treasury.gov.za/menus/indicator.jsp</t>
  </si>
  <si>
    <t>2021, Private Property, https://www.privateproperty.co.za/to-rent/western-cape/drakenstein/10002940</t>
  </si>
  <si>
    <t>2020, Numbeo, https://www.numbeo.com/cost-of-living/in/Drakenstein</t>
  </si>
  <si>
    <t>239.9 people/km²</t>
  </si>
  <si>
    <t>ZAR 1,150,000</t>
  </si>
  <si>
    <t>ZAR 7,857</t>
  </si>
  <si>
    <t>2011, Statistics South Africa, http://www.statssa.gov.za/</t>
  </si>
  <si>
    <t>2001-2011, Statistics South Africa, http://www.statssa.gov.za/</t>
  </si>
  <si>
    <t>2011-2016, Statistics South Africa, http://www.statssa.gov.za/</t>
  </si>
  <si>
    <t>2021, World Population Review, https://worldpopulationreview.com/world-cities/kwadukuza-population</t>
  </si>
  <si>
    <t>2015, StatsSA, https://www.statssa.gov.za/publications/P0441/P04412ndQuarter2015.pdf</t>
  </si>
  <si>
    <t>2015-2016, StatsSA Quarterly Employment Stats, https://www.statssa.gov.za/publications/P0211/P02112ndQuarter2016.pdf</t>
  </si>
  <si>
    <t>Q1 2021, Statistics South Africa, http://www.statssa.gov.za/</t>
  </si>
  <si>
    <t>2021, StatsSA, https://www.statssa.gov.za/</t>
  </si>
  <si>
    <t>2021, Private Property, https://www.privateproperty.co.za/for-sale/kwazulu-natal/ballito-and-dolphin-coast/kwadukuza/1894</t>
  </si>
  <si>
    <t>2011, StatsSA, https://www.statssa.gov.za/</t>
  </si>
  <si>
    <t>2021, Private Property, https://www.privateproperty.co.za/to-rent/kwazulu-natal/ballito-and-dolphin-coast/kwadukuza/1951</t>
  </si>
  <si>
    <t>2020, Numbeo, https://www.numbeo.com/cost-of-living/in/Kwadukuza</t>
  </si>
  <si>
    <t>210 people/km²</t>
  </si>
  <si>
    <t>ZAR 16.35 billion</t>
  </si>
  <si>
    <t>ZAR 82,731</t>
  </si>
  <si>
    <t>ZAR 24,956</t>
  </si>
  <si>
    <t>ZAR 1,280,000</t>
  </si>
  <si>
    <t>ZAR 6,960</t>
  </si>
  <si>
    <t>2021, World Population Review, https://worldpopulationreview.com/world-cities</t>
  </si>
  <si>
    <t>Q1 2021, Statistics South Africa Quarterly Labour Force, http://www.statssa.gov.za/</t>
  </si>
  <si>
    <t>2021, Statistics South Africa, https://municipaldata.treasury.gov.za/municpalities/pages/municipality-dashboard.aspx?municipalitycode=MPT</t>
  </si>
  <si>
    <t>2021, Private Property, https://www.privateproperty.co.za/for-sale/mpumalanga/middelburg/middelburg-central/1734</t>
  </si>
  <si>
    <t>2021, Private Property, https://www.privateproperty.co.za/to-rent/mpumalanga/middelburg/middelburg-central/1038</t>
  </si>
  <si>
    <t>2021, Numbeo, https://www.numbeo.com/cost-of-living/in/Middelburg-Mpumalanga</t>
  </si>
  <si>
    <t>285.53/km²</t>
  </si>
  <si>
    <t>ZAR 20.2 bn</t>
  </si>
  <si>
    <t>ZAR 55,583</t>
  </si>
  <si>
    <t>ZAR 21,263</t>
  </si>
  <si>
    <t>ZAR 1,275,000</t>
  </si>
  <si>
    <t>ZAR 7,870</t>
  </si>
  <si>
    <t>2011, Statistics South Africa, https://census2011.adrianfrith.com/place/164015</t>
  </si>
  <si>
    <t>2001-2011, Statistics South Africa, https://census2011.adrianfrith.com/place/164015</t>
  </si>
  <si>
    <t>2016, Statistics South Africa, https://census2011.adrianfrith.com/place/164015</t>
  </si>
  <si>
    <t>2011-2016, Statistics South Africa, https://census2011.adrianfrith.com/place/164015</t>
  </si>
  <si>
    <t>2021, World Population Review, https://worldpopulationreview.com/world-cities/george-population</t>
  </si>
  <si>
    <t>2016, StatsSA, Mid-year population estimates, https://www.statssa.gov.za/publications/P0302/P03022016.pdf</t>
  </si>
  <si>
    <t>2021, StatsSA, Quarterly Labour Force Survey, https://www.statssa.gov.za/publications/P0211/P02112ndQuarter2021.pdf</t>
  </si>
  <si>
    <t>Q2 2021, StatsSA, Quarterly Labour Force Survey, https://www.statssa.gov.za/publications/P0211/P02112ndQuarter2021.pdf</t>
  </si>
  <si>
    <t>2011, Statistics South Africa, Census 2011 Community Survey, https://census2011.adrianfrith.com/place/164015</t>
  </si>
  <si>
    <t>2011, Statistics South Africa, https://www.statssa.gov.za/publications/P0302/P03022020.pdf</t>
  </si>
  <si>
    <t>2021, Lightstone Property, https://www.lightstoneproperty.co.za/for-sale/western-cape/george</t>
  </si>
  <si>
    <t>2021, Private Property, https://www.privateproperty.co.za/to-rent/western-cape/george/645</t>
  </si>
  <si>
    <t>2021, Lightstone Property, https://www.lightstoneproperty.co.za/suburb/george-western-cape</t>
  </si>
  <si>
    <t>2021, Numbeo, https://www.numbeo.com/cost-of-living/in/George</t>
  </si>
  <si>
    <t>5.5 people per square kilometer</t>
  </si>
  <si>
    <t>ZAR 11.6 billion</t>
  </si>
  <si>
    <t>ZAR 76,626</t>
  </si>
  <si>
    <t>ZAR 192,325</t>
  </si>
  <si>
    <t>2011, Census 2011, https://census2011.adrianfrith.com/place/969</t>
  </si>
  <si>
    <t>2001-2011, Census 2011, https://census2011.adrianfrith.com/place/969</t>
  </si>
  <si>
    <t>2016, Statistics South Africa, http://www.statssa.gov.za/?page_id=993&amp;id=lephalale-municipality</t>
  </si>
  <si>
    <t>2011-2016, Statistics South Africa, http://www.statssa.gov.za/?page_id=993&amp;id=lephalale-municipality</t>
  </si>
  <si>
    <t>2021, World Population Review, https://worldpopulationreview.com/world-cities/lephalale-population</t>
  </si>
  <si>
    <t>2018, Stats SA, https://www.statssa.gov.za/publications/P0441/P04412018.pdf</t>
  </si>
  <si>
    <t>Q1 2021, Stats SA, https://www.statssa.gov.za/publications/P0211/P02111stQuarter2021.pdf</t>
  </si>
  <si>
    <t>2011, Census, https://census2011.adrianfrith.com/place/946004</t>
  </si>
  <si>
    <t>2021, Private Property, https://www.privateproperty.co.za/for-sale/lephalale/936</t>
  </si>
  <si>
    <t>2021, Private Property, https://www.privateproperty.co.za/to-rent/lephalale/624</t>
  </si>
  <si>
    <t>N/A, Numbeo, https://www.numbeo.com/cost-of-living/in/Lephalale</t>
  </si>
  <si>
    <t>23.5 people per km²</t>
  </si>
  <si>
    <t>ZAR 7.3 billion</t>
  </si>
  <si>
    <t>ZAR 41,799</t>
  </si>
  <si>
    <t>ZAR 93,836</t>
  </si>
  <si>
    <t>ZAR 1,185,000</t>
  </si>
  <si>
    <t>ZAR 4,500</t>
  </si>
  <si>
    <t>2011 Census, Statistics South Africa, https://www.statssa.gov.za/</t>
  </si>
  <si>
    <t>2016 Census, Statistics South Africa, https://www.statssa.gov.za/</t>
  </si>
  <si>
    <t>2021 estimate, World Population Review, https://worldpopulationreview.com/</t>
  </si>
  <si>
    <t>2018, Wesgro, https://www.wesgro.co.za/</t>
  </si>
  <si>
    <t>Q4 2021, Statistics South Africa, https://www.statssa.gov.za/</t>
  </si>
  <si>
    <t>2011, Statistics South Africa, http://www.statssa.gov.za/?page_id=1854&amp;PPN=P0302&amp;SCH=6381</t>
  </si>
  <si>
    <t>2020, Lightstone Property, https://www.lightstoneproperty.co.za/</t>
  </si>
  <si>
    <t>2020, Private Property, https://www.privateproperty.co.za/to-rent/western-cape/cape-winelands/worcester/101</t>
  </si>
  <si>
    <t>2021, Numbeo, https://www.numbeo.com/cost-of-living/in/Worcester</t>
  </si>
  <si>
    <t>20.7 people/km²</t>
  </si>
  <si>
    <t>ZAR 5.8 billion</t>
  </si>
  <si>
    <t>ZAR 45,787</t>
  </si>
  <si>
    <t>ZAR 94,118</t>
  </si>
  <si>
    <t>2011, Statistics South Africa, https://census2011.adrianfrith.com/place/167</t>
  </si>
  <si>
    <t>2001-2011, Statistics South Africa, https://census2011.adrianfrith.com/place/167</t>
  </si>
  <si>
    <t>2016, Statistics South Africa, https://census2011.adrianfrith.com/place/167</t>
  </si>
  <si>
    <t>2011-2016, Statistics South Africa, https://census2011.adrianfrith.com/place/167</t>
  </si>
  <si>
    <t>2018, StatsSA Quarterly Economic Review of SA, https://www.statssa.gov.za/publications/P0441/P04411stQuarter2018.pdf</t>
  </si>
  <si>
    <t>Q4 2020, Statistics South Africa Quarterly Labour Force Survey, https://www.statssa.gov.za/publications/P0211/P02114thQuarter2020.pdf</t>
  </si>
  <si>
    <t>2011 Census, Statistics South Africa, http://www.statssa.gov.za/?page_id=1854&amp;PPN=P0302&amp;SCH=6457</t>
  </si>
  <si>
    <t>2021, Private Property South Africa, https://www.privateproperty.co.za/for-sale/western-cape/west-coast/swartland</t>
  </si>
  <si>
    <t>2021, Private Property South Africa, https://www.privateproperty.co.za/to-rent/western-cape/west-coast/swartland</t>
  </si>
  <si>
    <t>2021, Numbeo, https://www.numbeo.com/cost-of-living/in/Swartland</t>
  </si>
  <si>
    <t>42.8 people/km²</t>
  </si>
  <si>
    <t>ZAR 2.22 billion</t>
  </si>
  <si>
    <t>ZAR 29,490</t>
  </si>
  <si>
    <t>ZAR 38,601</t>
  </si>
  <si>
    <t>ZAR 450,000</t>
  </si>
  <si>
    <t>ZAR 7,428</t>
  </si>
  <si>
    <t>27.6% rented, 72.4% owned</t>
  </si>
  <si>
    <t>2011, Statistics South Africa, https://census2011.adrianfrith.com/place/969</t>
  </si>
  <si>
    <t>2016, Statistics South Africa, https://census2011.adrianfrith.com/place/969</t>
  </si>
  <si>
    <t>2020 estimate, World Population Review, https://worldpopulationreview.com/world-cities/musina-population</t>
  </si>
  <si>
    <t>2017, StatsSA, https://www.statssa.gov.za/publications/P0441/P04412ndQuarter2017.pdf</t>
  </si>
  <si>
    <t>2019, StatsSA, https://www.statssa.gov.za/publications/P0211/P02112ndQuarter2019.pdf</t>
  </si>
  <si>
    <t>2nd quarter of 2021, StatsSA, https://www.statssa.gov.za/publications/P0211/P02112ndQuarter2021.pdf</t>
  </si>
  <si>
    <t>2021, StatsSA, https://www.statssa.gov.za/publications/P0302/P03022021.pdf</t>
  </si>
  <si>
    <t>2021, Property24, https://www.property24.com/for-sale/musina/limpopo/321</t>
  </si>
  <si>
    <t>2021, Private Property, https://www.privateproperty.co.za/to-rent/limpopo/musina/musina/27</t>
  </si>
  <si>
    <t>2011 Census, Statistics South Africa, Census 2011, https://census2011.adrianfrith.com/place/977</t>
  </si>
  <si>
    <t>2021, Numbeo, https://www.numbeo.com/cost-of-living/in/Musina</t>
  </si>
  <si>
    <t>214.9/km²</t>
  </si>
  <si>
    <t>ZAR 5.55 bn</t>
  </si>
  <si>
    <t>ZAR 30,965</t>
  </si>
  <si>
    <t>ZAR 65,715</t>
  </si>
  <si>
    <t>ZAR 400,000</t>
  </si>
  <si>
    <t>ZAR 6,450</t>
  </si>
  <si>
    <t>18.7% (rented) / 81.3% (owned/mortgaged)</t>
  </si>
  <si>
    <t>2011, Statistics South Africa - Community Survey 2016, http://www.statssa.gov.za/publications/P03014/P030142011.pdf</t>
  </si>
  <si>
    <t>2001-2011, Statistics South Africa - Community Survey 2016, http://www.statssa.gov.za/publications/P03014/P030142011.pdf</t>
  </si>
  <si>
    <t>2016, Statistics South Africa - Community Survey 2016, http://www.statssa.gov.za/publications/P03014/P030142016.pdf</t>
  </si>
  <si>
    <t>2011-2016, Statistics South Africa - Community Survey 2016, http://www.statssa.gov.za/publications/P03014/P030142016.pdf</t>
  </si>
  <si>
    <t>2023 est., World Population Review, https://worldpopulationreview.com/world-cities/lesedi-population</t>
  </si>
  <si>
    <t>2021 est., Subnational Doing Business 2021, https://www.enterprises.up.ac.za/wp-content/uploads/2021/03/Doing-Business-in-South-Africa-2021.pdf</t>
  </si>
  <si>
    <t>Q4 2021, Statistics South Africa, http://www.statssa.gov.za/publications/P0211/P02114thQuarter2021.pdf</t>
  </si>
  <si>
    <t>2021, Private Property, https://www.privateproperty.co.za/for-sale/gauteng/vereeniging/447?page=1</t>
  </si>
  <si>
    <t>2021, Private Property, https://www.privateproperty.co.za/to-rent/gauteng/vereeniging/41?page=1</t>
  </si>
  <si>
    <t>2021, Numbeo, https://www.numbeo.com/cost-of-living/in/Vereeniging</t>
  </si>
  <si>
    <t>16.3 people per square kilometer</t>
  </si>
  <si>
    <t>ZAR 12.8 billion</t>
  </si>
  <si>
    <t>ZAR 50,703</t>
  </si>
  <si>
    <t>ZAR 68,407</t>
  </si>
  <si>
    <t>ZAR 1,645,000</t>
  </si>
  <si>
    <t>ZAR 7,580</t>
  </si>
  <si>
    <t>18.6% rented, 81.4% owned or mortgaged</t>
  </si>
  <si>
    <t>2011, Statistics South Africa Census, https://census2011.adrianfrith.com/saldanha-bay</t>
  </si>
  <si>
    <t>2016, Statistics South Africa Census, https://census2011.adrianfrith.com/saldanha-bay</t>
  </si>
  <si>
    <t>2016, StatsSA Gross Domestic Product, https://www.statssa.gov.za/publications/P0441/P04412016.pdf</t>
  </si>
  <si>
    <t>2016, StatsSA Quarterly Labour Force Survey, https://www.statssa.gov.za/publications/P0211/P02112ndQuarter2016.pdf</t>
  </si>
  <si>
    <t>2011, Statistics South Africa, https://municipalities.co.za/demographic/256/saldanha-bay</t>
  </si>
  <si>
    <t>2021, Private Property, https://www.privateproperty.co.za/to-rent/western-cape/west-coast/saldanha</t>
  </si>
  <si>
    <t>2021, Numbeo, https://www.numbeo.com/cost-of-living/in/Saldanha</t>
  </si>
  <si>
    <t>31.5 people/km²</t>
  </si>
  <si>
    <t>ZAR 3.6 billion</t>
  </si>
  <si>
    <t>ZAR 25,320</t>
  </si>
  <si>
    <t>ZAR 73,289</t>
  </si>
  <si>
    <t>ZAR 1,224,789</t>
  </si>
  <si>
    <t>ZAR 7,452</t>
  </si>
  <si>
    <t>38.0% rented, 62.0% owned/mortgaged</t>
  </si>
  <si>
    <t>2011 Census, Statistics South Africa, https://census2011.adrianfrith.com/place/168</t>
  </si>
  <si>
    <t>2016 Community Survey, Statistics South Africa, https://www.statssa.gov.za/publications/Report-03-01-59/Report-03-01-592016.pdf</t>
  </si>
  <si>
    <t>2018, Provincial Treasury Western Cape Government, https://www.westerncape.gov.za/assets/departments/treasury/Documents/EDD/2018/Kouga%20Municipality.pdf</t>
  </si>
  <si>
    <t>Q4 2020, Statistics South Africa, https://www.statssa.gov.za/publications/P0211/P02114thQuarter2020.pdf</t>
  </si>
  <si>
    <t>2021, Numbeo, https://www.numbeo.com/cost-of-living/in/Kouga-District</t>
  </si>
  <si>
    <t>83.62 people/km²</t>
  </si>
  <si>
    <t>ZAR 7.14 billion</t>
  </si>
  <si>
    <t>ZAR 75,230</t>
  </si>
  <si>
    <t>ZAR 222,222</t>
  </si>
  <si>
    <t>2011 Census, Stats SA, https://www.statssa.gov.za/</t>
  </si>
  <si>
    <t>2016 Census, Stats SA, https://www.statssa.gov.za/</t>
  </si>
  <si>
    <t>2021 estimate, South African Cities Network, https://sacities.net/</t>
  </si>
  <si>
    <t>2018, Stats SA, https://www.statssa.gov.za/</t>
  </si>
  <si>
    <t>Q3 2021, Stats SA, https://www.statssa.gov.za/</t>
  </si>
  <si>
    <t>2011, Stats SA, https://census2011.adrianfrith.com/place/760</t>
  </si>
  <si>
    <t>2021, Property 24, https://www.property24.com/for-sale/midvaal/gauteng/11000?PropertyCategory=House</t>
  </si>
  <si>
    <t>Q4 2021, Private Property, https://www.privateproperty.co.za/to-rent/gauteng/vereeniging/midvaal/3145</t>
  </si>
  <si>
    <t>2021, Numbeo, https://www.numbeo.com/cost-of-living/in/Midvaal?displayCurrency=ZAR</t>
  </si>
  <si>
    <t>16 people per km²</t>
  </si>
  <si>
    <t>ZAR 69,584</t>
  </si>
  <si>
    <t>ZAR 228,766</t>
  </si>
  <si>
    <t>ZAR 9,340</t>
  </si>
  <si>
    <t>2011, Statistics South Africa, http://www.statssa.gov.za/?page_id=993&amp;id=overstrand-municipality</t>
  </si>
  <si>
    <t>2001-2011, Statistics South Africa, http://www.statssa.gov.za/?page_id=993&amp;id=overstrand-municipality</t>
  </si>
  <si>
    <t>2016, Statistics South Africa, http://www.statssa.gov.za/?page_id=993&amp;id=overstrand-municipality</t>
  </si>
  <si>
    <t>2011-2016, Statistics South Africa, http://www.statssa.gov.za/?page_id=993&amp;id=overstrand-municipality</t>
  </si>
  <si>
    <t>2015, StatsSA, https://www.statssa.gov.za/publications/P0441/P04412019.pdf</t>
  </si>
  <si>
    <t>Q2 2021, StatsSA, https://www.statssa.gov.za/publications/P0211/P02112ndQuarter2021.pdf</t>
  </si>
  <si>
    <t>2021, Stats SA, Mid-year population estimates, 2021, https://www.statssa.gov.za/publications/P0302/P03022021.pdf</t>
  </si>
  <si>
    <t>2020, Lightstone Property, Suburb Report, October 2021, https://www.lightstoneproperty.co.za/suburb-report</t>
  </si>
  <si>
    <t>2020-2021, Lightstone Property, Suburb Report, October 2021, https://www.lightstoneproperty.co.za/suburb-report</t>
  </si>
  <si>
    <t>2011 Census, Statistics South Africa, Census 2011, https://census2011.adrianfrith.com/place/172</t>
  </si>
  <si>
    <t>2021, Numbeo, https://www.numbeo.com/cost-of-living/</t>
  </si>
  <si>
    <t>47.7 people/km²</t>
  </si>
  <si>
    <t>ZAR 72,942</t>
  </si>
  <si>
    <t>ZAR 183,118</t>
  </si>
  <si>
    <t>ZAR 6,582</t>
  </si>
  <si>
    <t>2011 Census, Statistics South Africa, https://census2011.adrianfrith.com/place/174</t>
  </si>
  <si>
    <t>2016 Community Survey, Statistics South Africa, https://cs2016.statssa.gov.za/wp-content/uploads/2018/07/Knysna-Municipality.pdf</t>
  </si>
  <si>
    <t>2021 estimate, World Population Review, https://worldpopulationreview.com/world-cities/knysna-population</t>
  </si>
  <si>
    <t>2016, Knysna Municipality, https://www.knysna.gov.za/economic-profile</t>
  </si>
  <si>
    <t>Q1 2021, Statistics South Africa, http://www.statssa.gov.za/publications/P0211/P02111stQuarter2021.pdf</t>
  </si>
  <si>
    <t>2011, Census 2011, https://census2011.adrianfrith.com/place/171006</t>
  </si>
  <si>
    <t>2021 Q3, Lightstone Property, https://www.lightstoneproperty.co.za/</t>
  </si>
  <si>
    <t>2021 Q3, Numbeo, https://www.numbeo.com/cost-of-living/in/Knysna</t>
  </si>
  <si>
    <t>1,540 people per square kilometer</t>
  </si>
  <si>
    <t>ZAR 42,000</t>
  </si>
  <si>
    <t>ZAR 52,545</t>
  </si>
  <si>
    <t>ZAR 1,850,000</t>
  </si>
  <si>
    <t>ZAR 9,080</t>
  </si>
  <si>
    <t>39.5% Rented, 33.1% Owned, 27.4% Mortgaged</t>
  </si>
  <si>
    <t>2011, Statistics South Africa, https://www.statssa.gov.za/publications/P0302/P03022021.pdf</t>
  </si>
  <si>
    <t>2016, Statistics South Africa, https://www.statssa.gov.za/publications/P0302/P03022021.pdf</t>
  </si>
  <si>
    <t>2021, World Population Review, https://worldpopulationreview.com/world-cities/cape-town-population</t>
  </si>
  <si>
    <t>2021, City of Cape Town, https://www.capetown.gov.za/Family%20and%20home/See-all-city-facts-and-figures/Basic%20statistics</t>
  </si>
  <si>
    <t>2021, City of Cape Town, https://www.capetown.gov.za/business/economic-data</t>
  </si>
  <si>
    <t>2020, Statistics South Africa, https://www.statssa.gov.za/publications/P0211/P02112ndQuarter2020.pdf</t>
  </si>
  <si>
    <t>Q2 2021, Statistics South Africa, https://www.statssa.gov.za/publications/P0211/P02112ndQuarter2021.pdf</t>
  </si>
  <si>
    <t>2021, Statistics South Africa, http://www.statssa.gov.za/publications/P0302/P03022021.pdf</t>
  </si>
  <si>
    <t>2021, Lightstone Property, https://www.lightstoneproperty.co.za/</t>
  </si>
  <si>
    <t>2021, Private Property, https://www.privateproperty.co.za/to-rent/western-cape/cape-town/city-bowl/80</t>
  </si>
  <si>
    <t>2021 Q2, Numbeo, https://www.numbeo.com/cost-of-living/in/Cape-Town</t>
  </si>
  <si>
    <t>2016, Statistics South Africa, https://www.statssa.gov.za/publications/P0302/P03022017.pdf#page=56&amp;zoom=auto,0,846</t>
  </si>
  <si>
    <t>2,364 people/km²</t>
  </si>
  <si>
    <t>ZAR 875.3 billion</t>
  </si>
  <si>
    <t>ZAR 59,400</t>
  </si>
  <si>
    <t>ZAR 16,996</t>
  </si>
  <si>
    <t>ZAR 11,000</t>
  </si>
  <si>
    <t>2021 Estimate, World Population Review, https://worldpopulationreview.com/world-cities/johannesburg-population</t>
  </si>
  <si>
    <t>2020 Estimate, Stats SA, https://www.statssa.gov.za/</t>
  </si>
  <si>
    <t>Q1 2021 to Q1 2022, Stats SA, https://www.statssa.gov.za/</t>
  </si>
  <si>
    <t>2021 Estimate, Global Property Guide, https://www.globalpropertyguide.com/Africa/South-Africa/Rental-Yields</t>
  </si>
  <si>
    <t>2021, City of Johannesburg, https://www.joburg.org.za/about_/Pages/default.aspx</t>
  </si>
  <si>
    <t>2021, Property24, https://www.property24.com/for-sale/johannesburg/gauteng/74</t>
  </si>
  <si>
    <t>2021, Private Property, https://www.privateproperty.co.za/to-rent/gauteng/johannesburg/98</t>
  </si>
  <si>
    <t>2021, Statistics South Africa, https://www.statssa.gov.za/</t>
  </si>
  <si>
    <t>2021, Numbeo, https://www.numbeo.com/cost-of-living/in/Johannesburg</t>
  </si>
  <si>
    <t>1,386 people per square kilometer</t>
  </si>
  <si>
    <t>ZAR 306.8 billion</t>
  </si>
  <si>
    <t>ZAR 62,964</t>
  </si>
  <si>
    <t>ZAR 187,871</t>
  </si>
  <si>
    <t>2011 Census, Statistics South Africa, https://www.statssa.gov.za/publications/P0302/P03022021.pdf</t>
  </si>
  <si>
    <t>2016 Census, Statistics South Africa, https://www.statssa.gov.za/publications/P0302/P03022021.pdf</t>
  </si>
  <si>
    <t>2017, Statistics South Africa, https://www.statssa.gov.za/publications/P0441/P04412017.pdf</t>
  </si>
  <si>
    <t>Q1 2021 compared to Q1 2020, Statistics South Africa, https://www.statssa.gov.za/publications/P0211/P02111stQuarter2021.pdf</t>
  </si>
  <si>
    <t>2011, City of Ekurhuleni, https://www.ekurhuleni.gov.za/</t>
  </si>
  <si>
    <t>Q2 2021, PayProp Rental Index, https://www.payprop.com/rental-index/south-africa/q2-2021/</t>
  </si>
  <si>
    <t>2020, Numbeo, https://www.numbeo.com/cost-of-living/in/Ekurhuleni</t>
  </si>
  <si>
    <t>Nelson_Mandela_Bay</t>
  </si>
  <si>
    <t>Buffalo_City</t>
  </si>
  <si>
    <t>1,028.6 people/km²</t>
  </si>
  <si>
    <t>ZAR 197.9 billion</t>
  </si>
  <si>
    <t>ZAR 44,659</t>
  </si>
  <si>
    <t>ZAR 97,092</t>
  </si>
  <si>
    <t>ZAR 8,000</t>
  </si>
  <si>
    <t>2021, World Population Review, https://worldpopulationreview.com/world-cities/pretoria-population</t>
  </si>
  <si>
    <t>2021, Trading Economics, https://tradingeconomics.com/south-africa/gdp</t>
  </si>
  <si>
    <t>2021, Statistics South Africa, http://www.statssa.gov.za/</t>
  </si>
  <si>
    <t>Q4 2020, Statistics South Africa, http://www.statssa.gov.za/</t>
  </si>
  <si>
    <t>Q3 2021, Statistics South Africa, http://www.statssa.gov.za/</t>
  </si>
  <si>
    <t>2016, Statistics South Africa, http://www.statssa.gov.za/?page_id=1854&amp;PPN=P0302&amp;SCH=6819</t>
  </si>
  <si>
    <t>2020, Lightstone Property, https://www.lightstoneproperty.co.za/suburb/city-of-tshwane</t>
  </si>
  <si>
    <t>2020, Private Property, https://www.privateproperty.co.za/to-rent/gauteng/pretoria/city-of-tshwane/703</t>
  </si>
  <si>
    <t>2011, Statistics South Africa, http://www.statssa.gov.za/?page_id=1854&amp;PPN=P0302&amp;SCH=6819</t>
  </si>
  <si>
    <t>2021 Q1, Numbeo, https://www.numbeo.com/cost-of-living/in/Pretoria</t>
  </si>
  <si>
    <t>1,126/km²</t>
  </si>
  <si>
    <t>ZAR 6,236</t>
  </si>
  <si>
    <t>2021, World Population Review, https://worldpopulationreview.com/world-cities/nelson-mandela-bay-population</t>
  </si>
  <si>
    <t>2020/2021, Nelson Mandela Bay Municipality, https://www.nelsonmandelabay.gov.za/</t>
  </si>
  <si>
    <t>2020/2021, Eastern Cape Provincial Government, https://www.ecdc.co.za/economic-data/</t>
  </si>
  <si>
    <t>Q4 2021, Statistics South Africa, http://www.statssa.gov.za/</t>
  </si>
  <si>
    <t>2021 est., Statistics South Africa, http://www.statssa.gov.za/publications/P0302/P03022021.pdf</t>
  </si>
  <si>
    <t>Q2 2021, Lightstone Property, https://www.lightstoneproperty.co.za/</t>
  </si>
  <si>
    <t>2011, Statistics South Africa, http://www.statssa.gov.za/publications/P0302/P03022021.pdf</t>
  </si>
  <si>
    <t>2021, Numbeo, https://www.numbeo.com/cost-of-living/in/Nelson-Mandela-Bay</t>
  </si>
  <si>
    <t>242 people/km²</t>
  </si>
  <si>
    <t>ZAR 44.7 billion</t>
  </si>
  <si>
    <t>ZAR 61,725</t>
  </si>
  <si>
    <t>ZAR 9,664</t>
  </si>
  <si>
    <t>ZAR 1,229,000</t>
  </si>
  <si>
    <t>ZAR 7,000</t>
  </si>
  <si>
    <t>2016, Stats SA, https://www.statssa.gov.za/</t>
  </si>
  <si>
    <t>Q1 2021, Stats SA, https://www.statssa.gov.za/</t>
  </si>
  <si>
    <t>Q4 2021, Stats SA, https://www.statssa.gov.za/</t>
  </si>
  <si>
    <t>2020, Stats SA, https://www.statssa.gov.za/</t>
  </si>
  <si>
    <t>2016, STATSSA, https://www.statssa.gov.za/</t>
  </si>
  <si>
    <t>2021, Lightstone, https://www.lightstoneproperty.co.za/</t>
  </si>
  <si>
    <t>2021, Private Property, https://www.privateproperty.co.za/to-rent/</t>
  </si>
  <si>
    <t>2021, Property 24, https://www.property24.com/property-for-sale-in-polokwane/8204</t>
  </si>
  <si>
    <t>2021, Numbeo, https://www.numbeo.com/cost-of-living/in/Polokwane</t>
  </si>
  <si>
    <t>304.6 people/km²</t>
  </si>
  <si>
    <t>ZAR 8.6 billion</t>
  </si>
  <si>
    <t>ZAR 153,706</t>
  </si>
  <si>
    <t>ZAR 418,347</t>
  </si>
  <si>
    <t>ZAR 4,425,000</t>
  </si>
  <si>
    <t>ZAR 15,500</t>
  </si>
  <si>
    <t>2011 Census, StatsSA, https://census2011.adrianfrith.com/place/199</t>
  </si>
  <si>
    <t>2016 Community Survey, StatsSA, https://municipalities.co.za/demographic/968/stellenbosch</t>
  </si>
  <si>
    <t>2021 Estimate, World Population Review, https://worldpopulationreview.com/world-cities/stellenbosch-population</t>
  </si>
  <si>
    <t>2021 Estimate, Economy Data, https://www.economy.com/south-africa/gross-metro-product/stellenbosch</t>
  </si>
  <si>
    <t>Q4 2020 to Q1 2021, StatsSA, https://www.statssa.gov.za/publications/P0211/P02113rdQuarter2021.pdf</t>
  </si>
  <si>
    <t>2011, StatsSA, https://www.statssa.gov.za/publications/03014/030142011.pdf</t>
  </si>
  <si>
    <t>2021, Private Property, https://www.privateproperty.co.za/for-sale/western-cape/boland/stellenbosch-and-franschhoek/stellenbosch/T3235825</t>
  </si>
  <si>
    <t>2021, Property 24, https://www.property24.com/to-rent/stellenbosch/western-cape/10927/110192059</t>
  </si>
  <si>
    <t>2021, Numbeo, https://www.numbeo.com/cost-of-living/in/Stellenbosch</t>
  </si>
  <si>
    <t>ZAR 4.498 billion</t>
  </si>
  <si>
    <t>ZAR 320.0 billion</t>
  </si>
  <si>
    <t>R 30.8 bn</t>
  </si>
  <si>
    <t>R 118.0 billion</t>
  </si>
  <si>
    <t>R 12.8 billion</t>
  </si>
  <si>
    <t>ZAR 1100000</t>
  </si>
  <si>
    <t>ZAR 1200000</t>
  </si>
  <si>
    <t>ZAR 2200000</t>
  </si>
  <si>
    <t>ZAR 1300000</t>
  </si>
  <si>
    <t>ZAR 2700000</t>
  </si>
  <si>
    <t>ZAR 1700000</t>
  </si>
  <si>
    <t>ZAR 820000</t>
  </si>
  <si>
    <t>ZAR 7,200</t>
  </si>
  <si>
    <t>ZAR 10278</t>
  </si>
  <si>
    <t>Raw_Data_ChatGPT</t>
  </si>
  <si>
    <t>2020, StatsSA, http://www.statssa.gov.za/publications/P0211/P02114thQuarter2020.pdf</t>
  </si>
  <si>
    <t>2020, StatsSA Quarterly Labour, https://www.statssa.gov.za/publications/P0211/P02112ndQuarter2021.pdf</t>
  </si>
  <si>
    <t>Total (the smaller the total the better as best rank = 1)</t>
  </si>
  <si>
    <t>2021, FNB House Price Index, https://fnb.co.za/property-barometer/et010711-pd210711-fnb-hpi-for-october-2021.pdf.</t>
  </si>
  <si>
    <t>ZAR 985,297</t>
  </si>
  <si>
    <t>ZAR 6000</t>
  </si>
  <si>
    <t>2021, Lightstone, lightstone.co.za</t>
  </si>
  <si>
    <t>2016, StatSA, https://www.statssa.gov.za/publications/P2041/P2041March2021.pdf</t>
  </si>
  <si>
    <t>N/A, Numbeo, N/A</t>
  </si>
  <si>
    <t>2021, FNB barometer, https://www.fnb.co.za/content/dam/fnb/forex/downloads/FNB_Property_Barometer_September_2021_Final.pdf</t>
  </si>
  <si>
    <t>ZAR 565000</t>
  </si>
  <si>
    <t>ZAR 5042</t>
  </si>
  <si>
    <t>2021, FNB, https://www.fnb.co.za/content/dam/fnb/forex/downloads/FNB_Property_Barometer_September_2021_Final.pdf</t>
  </si>
  <si>
    <t>ZAR 9500</t>
  </si>
  <si>
    <t>ZAR 7200</t>
  </si>
  <si>
    <t>Municipal Rankings</t>
  </si>
  <si>
    <t>Municipal Ranking</t>
  </si>
  <si>
    <t>Municipal Ranking List</t>
  </si>
  <si>
    <t>Total_Population_2011</t>
  </si>
  <si>
    <t>Population_Growth_2001-2011</t>
  </si>
  <si>
    <t>Total_Population_2016</t>
  </si>
  <si>
    <t>Population_Growth_2011-2016</t>
  </si>
  <si>
    <t>Population_growth_(most recent)</t>
  </si>
  <si>
    <t>Population_Density</t>
  </si>
  <si>
    <t>GDP_as_share_of_total</t>
  </si>
  <si>
    <t>Job_growth</t>
  </si>
  <si>
    <t>Unemployment_Rate</t>
  </si>
  <si>
    <t>Rent:Value Ratio</t>
  </si>
  <si>
    <t>0</t>
  </si>
  <si>
    <t>ChatGPT_Data_Cleaned_+_Calculated_Fields</t>
  </si>
  <si>
    <t>Data scraped by means of a standardised prompt developed for input into chatGPT</t>
  </si>
  <si>
    <t>Municipalities currently being analysed are the top 27 based on a filter of best population growth metric
as well as having a total population &gt; 100,000</t>
  </si>
  <si>
    <t xml:space="preserve">Walkability </t>
  </si>
  <si>
    <t>Education District</t>
  </si>
  <si>
    <t>City of Johannesburg Metropolitan Municipality</t>
  </si>
  <si>
    <t>Johannesburg East</t>
  </si>
  <si>
    <t>Johannesburg North</t>
  </si>
  <si>
    <t>Johannesburg South</t>
  </si>
  <si>
    <t>Johannesburg West</t>
  </si>
  <si>
    <t>Ekurhuleni Metropolitan Municipality</t>
  </si>
  <si>
    <t>Ekurhuleni North</t>
  </si>
  <si>
    <t>Ekurhuleni South</t>
  </si>
  <si>
    <t>Sedibeng East</t>
  </si>
  <si>
    <t>Sedibeng West</t>
  </si>
  <si>
    <t>GAUTENG</t>
  </si>
  <si>
    <t>City of Cape Town Metropolitan Municipality</t>
  </si>
  <si>
    <t>Metro Central</t>
  </si>
  <si>
    <t>Metro East</t>
  </si>
  <si>
    <t>Metro North</t>
  </si>
  <si>
    <t>Metro South</t>
  </si>
  <si>
    <t>Central Karoo</t>
  </si>
  <si>
    <t>NORTHERN CAPE</t>
  </si>
  <si>
    <t>Dawid Kruiper Local Municipality</t>
  </si>
  <si>
    <t>John Taolo Gaetsewe</t>
  </si>
  <si>
    <t>Ga-Segonyana Local Municipality</t>
  </si>
  <si>
    <t>Frances Baard</t>
  </si>
  <si>
    <t>Hantam Local Municipality</t>
  </si>
  <si>
    <t>Namakwa</t>
  </si>
  <si>
    <t>Kareeberg Local Municipality</t>
  </si>
  <si>
    <t>Pixley ka Seme</t>
  </si>
  <si>
    <t>Karoo Hoogland Local Municipality</t>
  </si>
  <si>
    <t>Kgatelopele Local Municipality</t>
  </si>
  <si>
    <t>!Kheis Local Municipality</t>
  </si>
  <si>
    <t>ZF Mgcawu</t>
  </si>
  <si>
    <t>Magareng Local Municipality</t>
  </si>
  <si>
    <t>Nama Khoi Local Municipality</t>
  </si>
  <si>
    <t>Phokwane Local Municipality</t>
  </si>
  <si>
    <t>Renosterberg Local Municipality</t>
  </si>
  <si>
    <t>Thembelihle Local Municipality</t>
  </si>
  <si>
    <t>LIMPOPO</t>
  </si>
  <si>
    <t>Blouberg Local Municipality</t>
  </si>
  <si>
    <t>Vhembe East</t>
  </si>
  <si>
    <t>Capricorn East</t>
  </si>
  <si>
    <t>Capricorn West</t>
  </si>
  <si>
    <t>Elias Motsoaledi Local Municipality</t>
  </si>
  <si>
    <t>Sekhukhune South</t>
  </si>
  <si>
    <t>Ephraim Mogale Local Municipality</t>
  </si>
  <si>
    <t>Sekhukhune North</t>
  </si>
  <si>
    <t>Greater Giyani Local Municipality</t>
  </si>
  <si>
    <t>Mopani East</t>
  </si>
  <si>
    <t>Makhado Local Municipality</t>
  </si>
  <si>
    <t>Vhembe West</t>
  </si>
  <si>
    <t>Maruleng Local Municipality</t>
  </si>
  <si>
    <t>Mopani West</t>
  </si>
  <si>
    <t>Waterberg</t>
  </si>
  <si>
    <t>Musina Local Municipality</t>
  </si>
  <si>
    <t>Polokwane Local Municipality</t>
  </si>
  <si>
    <t>Capricorn Central</t>
  </si>
  <si>
    <t>Thabazimbi Local Municipality</t>
  </si>
  <si>
    <t>MPUMALANGA</t>
  </si>
  <si>
    <t>Gert Sibande</t>
  </si>
  <si>
    <t>Bushbuckridge Local Municipality</t>
  </si>
  <si>
    <t>Ehlanzeni South</t>
  </si>
  <si>
    <t>Dipaleseng Local Municipality</t>
  </si>
  <si>
    <t>Dr JS Moroka Local Municipality</t>
  </si>
  <si>
    <t>Nkangala South</t>
  </si>
  <si>
    <t>Emakhazeni Local Municipality</t>
  </si>
  <si>
    <t>Nkangala North</t>
  </si>
  <si>
    <t>Emalahleni Local Municipality</t>
  </si>
  <si>
    <t>Nkangala Central</t>
  </si>
  <si>
    <t>Govan Mbeki Local Municipality</t>
  </si>
  <si>
    <t>Lekwa Local Municipality</t>
  </si>
  <si>
    <t>Ehlanzeni North</t>
  </si>
  <si>
    <t>Mkhondo Local Municipality</t>
  </si>
  <si>
    <t>Msukaligwa Local Municipality</t>
  </si>
  <si>
    <t>Nkomazi Local Municipality</t>
  </si>
  <si>
    <t>Thaba Chweu Local Municipality</t>
  </si>
  <si>
    <t>KWAZULU_NATAL</t>
  </si>
  <si>
    <t>Amajuba</t>
  </si>
  <si>
    <t>eThekwini</t>
  </si>
  <si>
    <t>Harry Gwala</t>
  </si>
  <si>
    <t>iLembe</t>
  </si>
  <si>
    <t>King Cetshwayo</t>
  </si>
  <si>
    <t>Ugu</t>
  </si>
  <si>
    <t>uMgungundlovu</t>
  </si>
  <si>
    <t>uMkhanyakude</t>
  </si>
  <si>
    <t>uMzimkhulu</t>
  </si>
  <si>
    <t>uMzinyathi</t>
  </si>
  <si>
    <t>Uthukela</t>
  </si>
  <si>
    <t>Zululand</t>
  </si>
  <si>
    <t>NORTH_WEST</t>
  </si>
  <si>
    <t>Bojanala Platinum</t>
  </si>
  <si>
    <t>Dr Kenneth Kaunda</t>
  </si>
  <si>
    <t>Dr Ruth Segomotsi Mompati</t>
  </si>
  <si>
    <t>Ngaka Modiri Molema</t>
  </si>
  <si>
    <t>EASTERN_CAPE</t>
  </si>
  <si>
    <t>Alfred Nzo</t>
  </si>
  <si>
    <t>Amathole</t>
  </si>
  <si>
    <t>Buffalo City Metropolitan Municipality</t>
  </si>
  <si>
    <t>Chris Hani</t>
  </si>
  <si>
    <t>Joe Gqabi</t>
  </si>
  <si>
    <t>Nelson Mandela Bay Metropolitan Municipality</t>
  </si>
  <si>
    <t>OR Tambo</t>
  </si>
  <si>
    <t>Sarah Baartman</t>
  </si>
  <si>
    <t>Walter Sisulu</t>
  </si>
  <si>
    <t>FREE_STATE</t>
  </si>
  <si>
    <t>Fezile Dabi</t>
  </si>
  <si>
    <t>Lejweleputswa</t>
  </si>
  <si>
    <t>Mangaung Metropolitan Municipality</t>
  </si>
  <si>
    <t>Thabo Mofutsanyane</t>
  </si>
  <si>
    <t>Xhariep</t>
  </si>
  <si>
    <t xml:space="preserve">City of Johannesburg Metropolitan </t>
  </si>
  <si>
    <t xml:space="preserve">City of Cape Town Metropolitan </t>
  </si>
  <si>
    <t xml:space="preserve">Dawid Kruiper Local </t>
  </si>
  <si>
    <t xml:space="preserve">Ga-Segonyana Local </t>
  </si>
  <si>
    <t xml:space="preserve">Hantam Local </t>
  </si>
  <si>
    <t xml:space="preserve">Kareeberg Local </t>
  </si>
  <si>
    <t xml:space="preserve">Karoo Hoogland Local </t>
  </si>
  <si>
    <t xml:space="preserve">Kgatelopele Local </t>
  </si>
  <si>
    <t xml:space="preserve">!Kheis Local </t>
  </si>
  <si>
    <t xml:space="preserve">Magareng Local </t>
  </si>
  <si>
    <t xml:space="preserve">Mier Local </t>
  </si>
  <si>
    <t xml:space="preserve">Nama Khoi Local </t>
  </si>
  <si>
    <t xml:space="preserve">Phokwane Local </t>
  </si>
  <si>
    <t xml:space="preserve">Renosterberg Local </t>
  </si>
  <si>
    <t xml:space="preserve">Sol Plaatjie Local </t>
  </si>
  <si>
    <t xml:space="preserve">Thembelihle Local </t>
  </si>
  <si>
    <t xml:space="preserve">Blouberg Local </t>
  </si>
  <si>
    <t xml:space="preserve">Capricorn District </t>
  </si>
  <si>
    <t xml:space="preserve">Elias Motsoaledi Local </t>
  </si>
  <si>
    <t xml:space="preserve">Ephraim Mogale Local </t>
  </si>
  <si>
    <t xml:space="preserve">Greater Giyani Local </t>
  </si>
  <si>
    <t xml:space="preserve">Greater Tubatse Local </t>
  </si>
  <si>
    <t xml:space="preserve">Makhado Local </t>
  </si>
  <si>
    <t xml:space="preserve">Maruleng Local </t>
  </si>
  <si>
    <t xml:space="preserve">Modimolle/Mookgophong Local </t>
  </si>
  <si>
    <t xml:space="preserve">Musina Local </t>
  </si>
  <si>
    <t xml:space="preserve">Polokwane Local </t>
  </si>
  <si>
    <t xml:space="preserve">Thabazimbi Local </t>
  </si>
  <si>
    <t xml:space="preserve">Albert Luthuli Local </t>
  </si>
  <si>
    <t xml:space="preserve">Bushbuckridge Local </t>
  </si>
  <si>
    <t xml:space="preserve">Dipaleseng Local </t>
  </si>
  <si>
    <t xml:space="preserve">Dr JS Moroka Local </t>
  </si>
  <si>
    <t xml:space="preserve">Emakhazeni Local </t>
  </si>
  <si>
    <t xml:space="preserve">Emalahleni Local </t>
  </si>
  <si>
    <t xml:space="preserve">Govan Mbeki Local </t>
  </si>
  <si>
    <t xml:space="preserve">Lekwa Local </t>
  </si>
  <si>
    <t xml:space="preserve">Mbombela Local </t>
  </si>
  <si>
    <t xml:space="preserve">Mkhondo Local </t>
  </si>
  <si>
    <t xml:space="preserve">Msukaligwa Local </t>
  </si>
  <si>
    <t xml:space="preserve">Nkomazi Local </t>
  </si>
  <si>
    <t xml:space="preserve">Thaba Chweu Local </t>
  </si>
  <si>
    <t xml:space="preserve">Amajuba District </t>
  </si>
  <si>
    <t xml:space="preserve">eThekwini Metropolitan </t>
  </si>
  <si>
    <t xml:space="preserve">Harry Gwala District </t>
  </si>
  <si>
    <t xml:space="preserve">iLembe District </t>
  </si>
  <si>
    <t xml:space="preserve">King Cetshwayo District </t>
  </si>
  <si>
    <t xml:space="preserve">Ugu District </t>
  </si>
  <si>
    <t xml:space="preserve">uMgungundlovu District </t>
  </si>
  <si>
    <t xml:space="preserve">uMkhanyakude District </t>
  </si>
  <si>
    <t xml:space="preserve">uMzimkhulu Local </t>
  </si>
  <si>
    <t xml:space="preserve">uMzinyathi District </t>
  </si>
  <si>
    <t xml:space="preserve">Uthukela District </t>
  </si>
  <si>
    <t xml:space="preserve">Zululand District </t>
  </si>
  <si>
    <t xml:space="preserve">Bojanala Platinum District </t>
  </si>
  <si>
    <t xml:space="preserve">Dr Kenneth Kaunda District </t>
  </si>
  <si>
    <t xml:space="preserve">Dr Ruth Segomotsi Mompati District </t>
  </si>
  <si>
    <t xml:space="preserve">Ngaka Modiri Molema District </t>
  </si>
  <si>
    <t xml:space="preserve">Alfred Nzo District </t>
  </si>
  <si>
    <t xml:space="preserve">Amathole District </t>
  </si>
  <si>
    <t xml:space="preserve">Buffalo City Metropolitan </t>
  </si>
  <si>
    <t xml:space="preserve">Chris Hani District </t>
  </si>
  <si>
    <t xml:space="preserve">Joe Gqabi District </t>
  </si>
  <si>
    <t xml:space="preserve">Nelson Mandela Bay Metropolitan </t>
  </si>
  <si>
    <t xml:space="preserve">OR Tambo District </t>
  </si>
  <si>
    <t xml:space="preserve">Sarah Baartman District </t>
  </si>
  <si>
    <t xml:space="preserve">Walter Sisulu District </t>
  </si>
  <si>
    <t xml:space="preserve">Fezile Dabi District </t>
  </si>
  <si>
    <t xml:space="preserve">Lejweleputswa District </t>
  </si>
  <si>
    <t xml:space="preserve">Mangaung Metropolitan </t>
  </si>
  <si>
    <t xml:space="preserve">Thabo Mofutsanyane District </t>
  </si>
  <si>
    <t xml:space="preserve">Xhariep District </t>
  </si>
  <si>
    <t>WESTERN_CAPE</t>
  </si>
  <si>
    <t>NORTHERN_CAPE</t>
  </si>
  <si>
    <t>FID</t>
  </si>
  <si>
    <t>CAT_B</t>
  </si>
  <si>
    <t>WardNo</t>
  </si>
  <si>
    <t>District</t>
  </si>
  <si>
    <t>DistrictCo</t>
  </si>
  <si>
    <t>Date</t>
  </si>
  <si>
    <t>WardID</t>
  </si>
  <si>
    <t>WardLabel</t>
  </si>
  <si>
    <t>Shape__Area</t>
  </si>
  <si>
    <t>Shape__Length</t>
  </si>
  <si>
    <t>Western Cape</t>
  </si>
  <si>
    <t>Beaufort West Local Municipality</t>
  </si>
  <si>
    <t>WC053</t>
  </si>
  <si>
    <t>DC5</t>
  </si>
  <si>
    <t>2020/11/24 00:00:00+00</t>
  </si>
  <si>
    <t>WC053_1</t>
  </si>
  <si>
    <t>WC053_2</t>
  </si>
  <si>
    <t>WC053_3</t>
  </si>
  <si>
    <t>WC053_4</t>
  </si>
  <si>
    <t>WC053_5</t>
  </si>
  <si>
    <t>WC053_6</t>
  </si>
  <si>
    <t>WC053_7</t>
  </si>
  <si>
    <t>Bergrivier Local Municipality</t>
  </si>
  <si>
    <t>WC013</t>
  </si>
  <si>
    <t>West Coast</t>
  </si>
  <si>
    <t>DC1</t>
  </si>
  <si>
    <t>WC013_1</t>
  </si>
  <si>
    <t>WC013_2</t>
  </si>
  <si>
    <t>WC013_3</t>
  </si>
  <si>
    <t>WC013_4</t>
  </si>
  <si>
    <t>WC013_5</t>
  </si>
  <si>
    <t>WC013_6</t>
  </si>
  <si>
    <t>WC013_7</t>
  </si>
  <si>
    <t>Bitou Local Municipality</t>
  </si>
  <si>
    <t>WC047</t>
  </si>
  <si>
    <t>Garden Route</t>
  </si>
  <si>
    <t>DC4</t>
  </si>
  <si>
    <t>WC047_1</t>
  </si>
  <si>
    <t>WC047_2</t>
  </si>
  <si>
    <t>WC047_3</t>
  </si>
  <si>
    <t>WC047_4</t>
  </si>
  <si>
    <t>WC047_5</t>
  </si>
  <si>
    <t>WC047_6</t>
  </si>
  <si>
    <t>WC047_7</t>
  </si>
  <si>
    <t>Breede Valley Local Municipality</t>
  </si>
  <si>
    <t>WC025</t>
  </si>
  <si>
    <t>Cape Winelands</t>
  </si>
  <si>
    <t>DC2</t>
  </si>
  <si>
    <t>WC025_1</t>
  </si>
  <si>
    <t>WC025_2</t>
  </si>
  <si>
    <t>WC025_3</t>
  </si>
  <si>
    <t>WC025_4</t>
  </si>
  <si>
    <t>WC025_5</t>
  </si>
  <si>
    <t>WC025_6</t>
  </si>
  <si>
    <t>WC025_7</t>
  </si>
  <si>
    <t>WC025_8</t>
  </si>
  <si>
    <t>WC025_9</t>
  </si>
  <si>
    <t>WC025_10</t>
  </si>
  <si>
    <t>WC025_11</t>
  </si>
  <si>
    <t>WC025_12</t>
  </si>
  <si>
    <t>WC025_13</t>
  </si>
  <si>
    <t>WC025_14</t>
  </si>
  <si>
    <t>WC025_15</t>
  </si>
  <si>
    <t>WC025_16</t>
  </si>
  <si>
    <t>WC025_17</t>
  </si>
  <si>
    <t>WC025_18</t>
  </si>
  <si>
    <t>WC025_19</t>
  </si>
  <si>
    <t>WC025_20</t>
  </si>
  <si>
    <t>WC025_21</t>
  </si>
  <si>
    <t>Cape Agulhas Local Municipality</t>
  </si>
  <si>
    <t>WC033</t>
  </si>
  <si>
    <t>Overberg</t>
  </si>
  <si>
    <t>DC3</t>
  </si>
  <si>
    <t>WC033_1</t>
  </si>
  <si>
    <t>WC033_2</t>
  </si>
  <si>
    <t>WC033_3</t>
  </si>
  <si>
    <t>WC033_4</t>
  </si>
  <si>
    <t>WC033_5</t>
  </si>
  <si>
    <t>WC033_6</t>
  </si>
  <si>
    <t>Cederberg Local Municipality</t>
  </si>
  <si>
    <t>WC012</t>
  </si>
  <si>
    <t>WC012_1</t>
  </si>
  <si>
    <t>WC012_2</t>
  </si>
  <si>
    <t>WC012_3</t>
  </si>
  <si>
    <t>WC012_4</t>
  </si>
  <si>
    <t>WC012_5</t>
  </si>
  <si>
    <t>WC012_6</t>
  </si>
  <si>
    <t>CPT</t>
  </si>
  <si>
    <t>City of Cape Town</t>
  </si>
  <si>
    <t>CPT_1</t>
  </si>
  <si>
    <t>CPT_2</t>
  </si>
  <si>
    <t>CPT_3</t>
  </si>
  <si>
    <t>CPT_4</t>
  </si>
  <si>
    <t>CPT_5</t>
  </si>
  <si>
    <t>CPT_6</t>
  </si>
  <si>
    <t>CPT_7</t>
  </si>
  <si>
    <t>CPT_8</t>
  </si>
  <si>
    <t>CPT_9</t>
  </si>
  <si>
    <t>CPT_10</t>
  </si>
  <si>
    <t>CPT_11</t>
  </si>
  <si>
    <t>CPT_12</t>
  </si>
  <si>
    <t>CPT_13</t>
  </si>
  <si>
    <t>CPT_14</t>
  </si>
  <si>
    <t>CPT_15</t>
  </si>
  <si>
    <t>CPT_16</t>
  </si>
  <si>
    <t>CPT_17</t>
  </si>
  <si>
    <t>CPT_18</t>
  </si>
  <si>
    <t>CPT_19</t>
  </si>
  <si>
    <t>CPT_20</t>
  </si>
  <si>
    <t>CPT_21</t>
  </si>
  <si>
    <t>CPT_22</t>
  </si>
  <si>
    <t>CPT_23</t>
  </si>
  <si>
    <t>CPT_24</t>
  </si>
  <si>
    <t>CPT_25</t>
  </si>
  <si>
    <t>CPT_26</t>
  </si>
  <si>
    <t>CPT_27</t>
  </si>
  <si>
    <t>CPT_28</t>
  </si>
  <si>
    <t>CPT_29</t>
  </si>
  <si>
    <t>CPT_30</t>
  </si>
  <si>
    <t>CPT_31</t>
  </si>
  <si>
    <t>CPT_32</t>
  </si>
  <si>
    <t>CPT_33</t>
  </si>
  <si>
    <t>CPT_34</t>
  </si>
  <si>
    <t>CPT_35</t>
  </si>
  <si>
    <t>CPT_36</t>
  </si>
  <si>
    <t>CPT_37</t>
  </si>
  <si>
    <t>CPT_38</t>
  </si>
  <si>
    <t>CPT_39</t>
  </si>
  <si>
    <t>CPT_40</t>
  </si>
  <si>
    <t>CPT_41</t>
  </si>
  <si>
    <t>CPT_42</t>
  </si>
  <si>
    <t>CPT_43</t>
  </si>
  <si>
    <t>CPT_44</t>
  </si>
  <si>
    <t>CPT_45</t>
  </si>
  <si>
    <t>CPT_46</t>
  </si>
  <si>
    <t>CPT_47</t>
  </si>
  <si>
    <t>CPT_48</t>
  </si>
  <si>
    <t>CPT_49</t>
  </si>
  <si>
    <t>CPT_50</t>
  </si>
  <si>
    <t>CPT_51</t>
  </si>
  <si>
    <t>CPT_52</t>
  </si>
  <si>
    <t>CPT_53</t>
  </si>
  <si>
    <t>CPT_54</t>
  </si>
  <si>
    <t>CPT_55</t>
  </si>
  <si>
    <t>CPT_56</t>
  </si>
  <si>
    <t>CPT_57</t>
  </si>
  <si>
    <t>CPT_58</t>
  </si>
  <si>
    <t>CPT_59</t>
  </si>
  <si>
    <t>CPT_60</t>
  </si>
  <si>
    <t>CPT_61</t>
  </si>
  <si>
    <t>CPT_62</t>
  </si>
  <si>
    <t>CPT_63</t>
  </si>
  <si>
    <t>CPT_64</t>
  </si>
  <si>
    <t>CPT_65</t>
  </si>
  <si>
    <t>CPT_66</t>
  </si>
  <si>
    <t>CPT_67</t>
  </si>
  <si>
    <t>CPT_68</t>
  </si>
  <si>
    <t>CPT_69</t>
  </si>
  <si>
    <t>CPT_70</t>
  </si>
  <si>
    <t>CPT_71</t>
  </si>
  <si>
    <t>CPT_72</t>
  </si>
  <si>
    <t>CPT_73</t>
  </si>
  <si>
    <t>CPT_74</t>
  </si>
  <si>
    <t>CPT_75</t>
  </si>
  <si>
    <t>CPT_76</t>
  </si>
  <si>
    <t>CPT_77</t>
  </si>
  <si>
    <t>CPT_78</t>
  </si>
  <si>
    <t>CPT_79</t>
  </si>
  <si>
    <t>CPT_80</t>
  </si>
  <si>
    <t>CPT_81</t>
  </si>
  <si>
    <t>CPT_82</t>
  </si>
  <si>
    <t>CPT_83</t>
  </si>
  <si>
    <t>CPT_84</t>
  </si>
  <si>
    <t>CPT_85</t>
  </si>
  <si>
    <t>CPT_86</t>
  </si>
  <si>
    <t>CPT_87</t>
  </si>
  <si>
    <t>CPT_88</t>
  </si>
  <si>
    <t>CPT_89</t>
  </si>
  <si>
    <t>CPT_90</t>
  </si>
  <si>
    <t>CPT_91</t>
  </si>
  <si>
    <t>CPT_92</t>
  </si>
  <si>
    <t>CPT_93</t>
  </si>
  <si>
    <t>CPT_94</t>
  </si>
  <si>
    <t>CPT_95</t>
  </si>
  <si>
    <t>CPT_96</t>
  </si>
  <si>
    <t>CPT_97</t>
  </si>
  <si>
    <t>CPT_98</t>
  </si>
  <si>
    <t>CPT_99</t>
  </si>
  <si>
    <t>CPT_100</t>
  </si>
  <si>
    <t>CPT_101</t>
  </si>
  <si>
    <t>CPT_102</t>
  </si>
  <si>
    <t>CPT_103</t>
  </si>
  <si>
    <t>CPT_104</t>
  </si>
  <si>
    <t>CPT_105</t>
  </si>
  <si>
    <t>CPT_106</t>
  </si>
  <si>
    <t>CPT_107</t>
  </si>
  <si>
    <t>CPT_108</t>
  </si>
  <si>
    <t>CPT_109</t>
  </si>
  <si>
    <t>CPT_110</t>
  </si>
  <si>
    <t>CPT_111</t>
  </si>
  <si>
    <t>CPT_112</t>
  </si>
  <si>
    <t>CPT_113</t>
  </si>
  <si>
    <t>CPT_114</t>
  </si>
  <si>
    <t>CPT_115</t>
  </si>
  <si>
    <t>CPT_116</t>
  </si>
  <si>
    <t>Drakenstein Local Municipality</t>
  </si>
  <si>
    <t>WC023</t>
  </si>
  <si>
    <t>WC023_1</t>
  </si>
  <si>
    <t>WC023_2</t>
  </si>
  <si>
    <t>WC023_3</t>
  </si>
  <si>
    <t>WC023_4</t>
  </si>
  <si>
    <t>WC023_5</t>
  </si>
  <si>
    <t>WC023_6</t>
  </si>
  <si>
    <t>WC023_7</t>
  </si>
  <si>
    <t>WC023_8</t>
  </si>
  <si>
    <t>WC023_9</t>
  </si>
  <si>
    <t>WC023_10</t>
  </si>
  <si>
    <t>WC023_11</t>
  </si>
  <si>
    <t>WC023_12</t>
  </si>
  <si>
    <t>WC023_13</t>
  </si>
  <si>
    <t>WC023_14</t>
  </si>
  <si>
    <t>WC023_15</t>
  </si>
  <si>
    <t>WC023_16</t>
  </si>
  <si>
    <t>WC023_17</t>
  </si>
  <si>
    <t>WC023_18</t>
  </si>
  <si>
    <t>WC023_19</t>
  </si>
  <si>
    <t>WC023_20</t>
  </si>
  <si>
    <t>WC023_21</t>
  </si>
  <si>
    <t>WC023_22</t>
  </si>
  <si>
    <t>WC023_23</t>
  </si>
  <si>
    <t>WC023_24</t>
  </si>
  <si>
    <t>WC023_25</t>
  </si>
  <si>
    <t>WC023_26</t>
  </si>
  <si>
    <t>WC023_27</t>
  </si>
  <si>
    <t>WC023_28</t>
  </si>
  <si>
    <t>WC023_29</t>
  </si>
  <si>
    <t>WC023_30</t>
  </si>
  <si>
    <t>WC023_31</t>
  </si>
  <si>
    <t>WC023_32</t>
  </si>
  <si>
    <t>WC023_33</t>
  </si>
  <si>
    <t>George Local Municipality</t>
  </si>
  <si>
    <t>WC044</t>
  </si>
  <si>
    <t>WC044_1</t>
  </si>
  <si>
    <t>WC044_2</t>
  </si>
  <si>
    <t>WC044_3</t>
  </si>
  <si>
    <t>WC044_4</t>
  </si>
  <si>
    <t>WC044_5</t>
  </si>
  <si>
    <t>WC044_6</t>
  </si>
  <si>
    <t>WC044_7</t>
  </si>
  <si>
    <t>WC044_8</t>
  </si>
  <si>
    <t>WC044_9</t>
  </si>
  <si>
    <t>WC044_10</t>
  </si>
  <si>
    <t>WC044_11</t>
  </si>
  <si>
    <t>WC044_12</t>
  </si>
  <si>
    <t>WC044_13</t>
  </si>
  <si>
    <t>WC044_14</t>
  </si>
  <si>
    <t>WC044_15</t>
  </si>
  <si>
    <t>WC044_16</t>
  </si>
  <si>
    <t>WC044_17</t>
  </si>
  <si>
    <t>WC044_18</t>
  </si>
  <si>
    <t>WC044_19</t>
  </si>
  <si>
    <t>WC044_20</t>
  </si>
  <si>
    <t>WC044_21</t>
  </si>
  <si>
    <t>WC044_22</t>
  </si>
  <si>
    <t>WC044_23</t>
  </si>
  <si>
    <t>WC044_24</t>
  </si>
  <si>
    <t>WC044_25</t>
  </si>
  <si>
    <t>WC044_26</t>
  </si>
  <si>
    <t>WC044_27</t>
  </si>
  <si>
    <t>WC044_28</t>
  </si>
  <si>
    <t>Hessequa Local Municipality</t>
  </si>
  <si>
    <t>WC042</t>
  </si>
  <si>
    <t>WC042_1</t>
  </si>
  <si>
    <t>WC042_2</t>
  </si>
  <si>
    <t>WC042_3</t>
  </si>
  <si>
    <t>WC042_4</t>
  </si>
  <si>
    <t>WC042_5</t>
  </si>
  <si>
    <t>WC042_6</t>
  </si>
  <si>
    <t>WC042_7</t>
  </si>
  <si>
    <t>WC042_8</t>
  </si>
  <si>
    <t>WC042_9</t>
  </si>
  <si>
    <t>Kannaland Local Municipality</t>
  </si>
  <si>
    <t>WC041</t>
  </si>
  <si>
    <t>WC041_1</t>
  </si>
  <si>
    <t>WC041_2</t>
  </si>
  <si>
    <t>WC041_3</t>
  </si>
  <si>
    <t>WC041_4</t>
  </si>
  <si>
    <t>Knysna Local Municipality</t>
  </si>
  <si>
    <t>WC048</t>
  </si>
  <si>
    <t>WC048_1</t>
  </si>
  <si>
    <t>WC048_2</t>
  </si>
  <si>
    <t>WC048_3</t>
  </si>
  <si>
    <t>WC048_4</t>
  </si>
  <si>
    <t>WC048_5</t>
  </si>
  <si>
    <t>WC048_6</t>
  </si>
  <si>
    <t>WC048_7</t>
  </si>
  <si>
    <t>WC048_8</t>
  </si>
  <si>
    <t>WC048_9</t>
  </si>
  <si>
    <t>WC048_10</t>
  </si>
  <si>
    <t>WC048_11</t>
  </si>
  <si>
    <t>Laingsburg Local Municipality</t>
  </si>
  <si>
    <t>WC051</t>
  </si>
  <si>
    <t>WC051_1</t>
  </si>
  <si>
    <t>WC051_2</t>
  </si>
  <si>
    <t>WC051_3</t>
  </si>
  <si>
    <t>WC051_4</t>
  </si>
  <si>
    <t>Langeberg Local Municipality</t>
  </si>
  <si>
    <t>WC026</t>
  </si>
  <si>
    <t>WC026_1</t>
  </si>
  <si>
    <t>WC026_2</t>
  </si>
  <si>
    <t>WC026_3</t>
  </si>
  <si>
    <t>WC026_4</t>
  </si>
  <si>
    <t>WC026_5</t>
  </si>
  <si>
    <t>WC026_6</t>
  </si>
  <si>
    <t>WC026_7</t>
  </si>
  <si>
    <t>WC026_8</t>
  </si>
  <si>
    <t>WC026_9</t>
  </si>
  <si>
    <t>WC026_10</t>
  </si>
  <si>
    <t>WC026_11</t>
  </si>
  <si>
    <t>WC026_12</t>
  </si>
  <si>
    <t>Matzikama Local Municipality</t>
  </si>
  <si>
    <t>WC011</t>
  </si>
  <si>
    <t>WC011_1</t>
  </si>
  <si>
    <t>WC011_2</t>
  </si>
  <si>
    <t>WC011_3</t>
  </si>
  <si>
    <t>WC011_4</t>
  </si>
  <si>
    <t>WC011_5</t>
  </si>
  <si>
    <t>WC011_6</t>
  </si>
  <si>
    <t>WC011_7</t>
  </si>
  <si>
    <t>WC011_8</t>
  </si>
  <si>
    <t>Mossel Bay Local Municipality</t>
  </si>
  <si>
    <t>WC043</t>
  </si>
  <si>
    <t>WC043_1</t>
  </si>
  <si>
    <t>WC043_2</t>
  </si>
  <si>
    <t>WC043_3</t>
  </si>
  <si>
    <t>WC043_4</t>
  </si>
  <si>
    <t>WC043_5</t>
  </si>
  <si>
    <t>WC043_6</t>
  </si>
  <si>
    <t>WC043_7</t>
  </si>
  <si>
    <t>WC043_8</t>
  </si>
  <si>
    <t>WC043_9</t>
  </si>
  <si>
    <t>WC043_10</t>
  </si>
  <si>
    <t>WC043_11</t>
  </si>
  <si>
    <t>WC043_12</t>
  </si>
  <si>
    <t>WC043_13</t>
  </si>
  <si>
    <t>WC043_14</t>
  </si>
  <si>
    <t>WC043_15</t>
  </si>
  <si>
    <t>Oudtshoorn Local Municipality</t>
  </si>
  <si>
    <t>WC045</t>
  </si>
  <si>
    <t>WC045_1</t>
  </si>
  <si>
    <t>WC045_2</t>
  </si>
  <si>
    <t>WC045_3</t>
  </si>
  <si>
    <t>WC045_4</t>
  </si>
  <si>
    <t>WC045_5</t>
  </si>
  <si>
    <t>WC045_6</t>
  </si>
  <si>
    <t>WC045_7</t>
  </si>
  <si>
    <t>WC045_8</t>
  </si>
  <si>
    <t>WC045_9</t>
  </si>
  <si>
    <t>WC045_10</t>
  </si>
  <si>
    <t>WC045_11</t>
  </si>
  <si>
    <t>WC045_12</t>
  </si>
  <si>
    <t>WC045_13</t>
  </si>
  <si>
    <t>Overstrand Local Municipality</t>
  </si>
  <si>
    <t>WC032</t>
  </si>
  <si>
    <t>WC032_1</t>
  </si>
  <si>
    <t>WC032_2</t>
  </si>
  <si>
    <t>WC032_3</t>
  </si>
  <si>
    <t>WC032_4</t>
  </si>
  <si>
    <t>WC032_5</t>
  </si>
  <si>
    <t>WC032_6</t>
  </si>
  <si>
    <t>WC032_7</t>
  </si>
  <si>
    <t>WC032_8</t>
  </si>
  <si>
    <t>WC032_9</t>
  </si>
  <si>
    <t>WC032_10</t>
  </si>
  <si>
    <t>WC032_11</t>
  </si>
  <si>
    <t>WC032_12</t>
  </si>
  <si>
    <t>WC032_13</t>
  </si>
  <si>
    <t>WC032_14</t>
  </si>
  <si>
    <t>Prince Albert Local Municipality</t>
  </si>
  <si>
    <t>WC052</t>
  </si>
  <si>
    <t>WC052_1</t>
  </si>
  <si>
    <t>WC052_2</t>
  </si>
  <si>
    <t>WC052_3</t>
  </si>
  <si>
    <t>WC052_4</t>
  </si>
  <si>
    <t>Saldanha Bay Local Municipality</t>
  </si>
  <si>
    <t>WC014</t>
  </si>
  <si>
    <t>WC014_1</t>
  </si>
  <si>
    <t>WC014_2</t>
  </si>
  <si>
    <t>WC014_3</t>
  </si>
  <si>
    <t>WC014_4</t>
  </si>
  <si>
    <t>WC014_5</t>
  </si>
  <si>
    <t>WC014_6</t>
  </si>
  <si>
    <t>WC014_7</t>
  </si>
  <si>
    <t>WC014_8</t>
  </si>
  <si>
    <t>WC014_9</t>
  </si>
  <si>
    <t>WC014_10</t>
  </si>
  <si>
    <t>WC014_11</t>
  </si>
  <si>
    <t>WC014_12</t>
  </si>
  <si>
    <t>WC014_13</t>
  </si>
  <si>
    <t>WC014_14</t>
  </si>
  <si>
    <t>Stellenbosch Local Municipality</t>
  </si>
  <si>
    <t>WC024</t>
  </si>
  <si>
    <t>WC024_1</t>
  </si>
  <si>
    <t>WC024_2</t>
  </si>
  <si>
    <t>WC024_3</t>
  </si>
  <si>
    <t>WC024_4</t>
  </si>
  <si>
    <t>WC024_5</t>
  </si>
  <si>
    <t>WC024_6</t>
  </si>
  <si>
    <t>WC024_7</t>
  </si>
  <si>
    <t>WC024_8</t>
  </si>
  <si>
    <t>WC024_9</t>
  </si>
  <si>
    <t>WC024_10</t>
  </si>
  <si>
    <t>WC024_11</t>
  </si>
  <si>
    <t>WC024_12</t>
  </si>
  <si>
    <t>WC024_13</t>
  </si>
  <si>
    <t>WC024_14</t>
  </si>
  <si>
    <t>WC024_15</t>
  </si>
  <si>
    <t>WC024_16</t>
  </si>
  <si>
    <t>WC024_17</t>
  </si>
  <si>
    <t>WC024_18</t>
  </si>
  <si>
    <t>WC024_19</t>
  </si>
  <si>
    <t>WC024_20</t>
  </si>
  <si>
    <t>WC024_21</t>
  </si>
  <si>
    <t>WC024_22</t>
  </si>
  <si>
    <t>WC024_23</t>
  </si>
  <si>
    <t>Swartland Local Municipality</t>
  </si>
  <si>
    <t>WC015</t>
  </si>
  <si>
    <t>WC015_1</t>
  </si>
  <si>
    <t>WC015_2</t>
  </si>
  <si>
    <t>WC015_3</t>
  </si>
  <si>
    <t>WC015_4</t>
  </si>
  <si>
    <t>WC015_5</t>
  </si>
  <si>
    <t>WC015_6</t>
  </si>
  <si>
    <t>WC015_7</t>
  </si>
  <si>
    <t>WC015_8</t>
  </si>
  <si>
    <t>WC015_9</t>
  </si>
  <si>
    <t>WC015_10</t>
  </si>
  <si>
    <t>WC015_11</t>
  </si>
  <si>
    <t>WC015_12</t>
  </si>
  <si>
    <t>Swellendam Local Municipality</t>
  </si>
  <si>
    <t>WC034</t>
  </si>
  <si>
    <t>WC034_1</t>
  </si>
  <si>
    <t>WC034_2</t>
  </si>
  <si>
    <t>WC034_3</t>
  </si>
  <si>
    <t>WC034_4</t>
  </si>
  <si>
    <t>WC034_5</t>
  </si>
  <si>
    <t>WC034_6</t>
  </si>
  <si>
    <t>Theewaterskloof Local Municipality</t>
  </si>
  <si>
    <t>WC031</t>
  </si>
  <si>
    <t>WC031_1</t>
  </si>
  <si>
    <t>WC031_2</t>
  </si>
  <si>
    <t>WC031_3</t>
  </si>
  <si>
    <t>WC031_4</t>
  </si>
  <si>
    <t>WC031_5</t>
  </si>
  <si>
    <t>WC031_6</t>
  </si>
  <si>
    <t>WC031_7</t>
  </si>
  <si>
    <t>WC031_8</t>
  </si>
  <si>
    <t>WC031_9</t>
  </si>
  <si>
    <t>WC031_10</t>
  </si>
  <si>
    <t>WC031_11</t>
  </si>
  <si>
    <t>WC031_12</t>
  </si>
  <si>
    <t>WC031_13</t>
  </si>
  <si>
    <t>WC031_14</t>
  </si>
  <si>
    <t>Witzenberg Local Municipality</t>
  </si>
  <si>
    <t>WC022</t>
  </si>
  <si>
    <t>WC022_1</t>
  </si>
  <si>
    <t>WC022_2</t>
  </si>
  <si>
    <t>WC022_3</t>
  </si>
  <si>
    <t>WC022_4</t>
  </si>
  <si>
    <t>WC022_5</t>
  </si>
  <si>
    <t>WC022_6</t>
  </si>
  <si>
    <t>WC022_7</t>
  </si>
  <si>
    <t>WC022_8</t>
  </si>
  <si>
    <t>WC022_9</t>
  </si>
  <si>
    <t>WC022_10</t>
  </si>
  <si>
    <t>WC022_11</t>
  </si>
  <si>
    <t>WC022_12</t>
  </si>
  <si>
    <t>North West</t>
  </si>
  <si>
    <t>Moretele Local Municipality</t>
  </si>
  <si>
    <t>NW371</t>
  </si>
  <si>
    <t>Bojanala</t>
  </si>
  <si>
    <t>DC37</t>
  </si>
  <si>
    <t>NW371_1</t>
  </si>
  <si>
    <t>NW371_2</t>
  </si>
  <si>
    <t>NW371_3</t>
  </si>
  <si>
    <t>NW371_4</t>
  </si>
  <si>
    <t>NW371_5</t>
  </si>
  <si>
    <t>NW371_6</t>
  </si>
  <si>
    <t>NW371_7</t>
  </si>
  <si>
    <t>NW371_8</t>
  </si>
  <si>
    <t>NW371_9</t>
  </si>
  <si>
    <t>NW371_10</t>
  </si>
  <si>
    <t>NW371_11</t>
  </si>
  <si>
    <t>NW371_12</t>
  </si>
  <si>
    <t>NW371_13</t>
  </si>
  <si>
    <t>NW371_14</t>
  </si>
  <si>
    <t>NW371_15</t>
  </si>
  <si>
    <t>NW371_16</t>
  </si>
  <si>
    <t>NW371_17</t>
  </si>
  <si>
    <t>NW371_18</t>
  </si>
  <si>
    <t>NW371_19</t>
  </si>
  <si>
    <t>NW371_20</t>
  </si>
  <si>
    <t>NW371_21</t>
  </si>
  <si>
    <t>NW371_22</t>
  </si>
  <si>
    <t>NW371_23</t>
  </si>
  <si>
    <t>NW371_24</t>
  </si>
  <si>
    <t>NW371_25</t>
  </si>
  <si>
    <t>NW371_26</t>
  </si>
  <si>
    <t>Local Municipality of Madibeng</t>
  </si>
  <si>
    <t>NW372</t>
  </si>
  <si>
    <t>NW372_1</t>
  </si>
  <si>
    <t>NW372_2</t>
  </si>
  <si>
    <t>NW372_3</t>
  </si>
  <si>
    <t>NW372_4</t>
  </si>
  <si>
    <t>NW372_5</t>
  </si>
  <si>
    <t>NW372_6</t>
  </si>
  <si>
    <t>NW372_7</t>
  </si>
  <si>
    <t>NW372_8</t>
  </si>
  <si>
    <t>NW372_9</t>
  </si>
  <si>
    <t>NW372_10</t>
  </si>
  <si>
    <t>NW372_11</t>
  </si>
  <si>
    <t>NW372_12</t>
  </si>
  <si>
    <t>NW372_13</t>
  </si>
  <si>
    <t>NW372_14</t>
  </si>
  <si>
    <t>NW372_15</t>
  </si>
  <si>
    <t>NW372_16</t>
  </si>
  <si>
    <t>NW372_17</t>
  </si>
  <si>
    <t>NW372_18</t>
  </si>
  <si>
    <t>NW372_19</t>
  </si>
  <si>
    <t>NW372_20</t>
  </si>
  <si>
    <t>NW372_21</t>
  </si>
  <si>
    <t>NW372_22</t>
  </si>
  <si>
    <t>NW372_23</t>
  </si>
  <si>
    <t>NW372_24</t>
  </si>
  <si>
    <t>NW372_25</t>
  </si>
  <si>
    <t>NW372_26</t>
  </si>
  <si>
    <t>NW372_27</t>
  </si>
  <si>
    <t>NW372_28</t>
  </si>
  <si>
    <t>NW372_29</t>
  </si>
  <si>
    <t>NW372_30</t>
  </si>
  <si>
    <t>NW372_31</t>
  </si>
  <si>
    <t>NW372_32</t>
  </si>
  <si>
    <t>NW372_33</t>
  </si>
  <si>
    <t>NW372_34</t>
  </si>
  <si>
    <t>NW372_35</t>
  </si>
  <si>
    <t>NW372_36</t>
  </si>
  <si>
    <t>NW372_37</t>
  </si>
  <si>
    <t>NW372_38</t>
  </si>
  <si>
    <t>NW372_39</t>
  </si>
  <si>
    <t>NW372_40</t>
  </si>
  <si>
    <t>NW372_41</t>
  </si>
  <si>
    <t>Rustenburg Local Municipality</t>
  </si>
  <si>
    <t>NW373</t>
  </si>
  <si>
    <t>NW373_1</t>
  </si>
  <si>
    <t>NW373_2</t>
  </si>
  <si>
    <t>NW373_3</t>
  </si>
  <si>
    <t>NW373_4</t>
  </si>
  <si>
    <t>NW373_5</t>
  </si>
  <si>
    <t>NW373_6</t>
  </si>
  <si>
    <t>NW373_7</t>
  </si>
  <si>
    <t>NW373_8</t>
  </si>
  <si>
    <t>NW373_9</t>
  </si>
  <si>
    <t>NW373_10</t>
  </si>
  <si>
    <t>NW373_11</t>
  </si>
  <si>
    <t>NW373_12</t>
  </si>
  <si>
    <t>NW373_13</t>
  </si>
  <si>
    <t>NW373_14</t>
  </si>
  <si>
    <t>NW373_15</t>
  </si>
  <si>
    <t>NW373_16</t>
  </si>
  <si>
    <t>NW373_17</t>
  </si>
  <si>
    <t>NW373_18</t>
  </si>
  <si>
    <t>NW373_19</t>
  </si>
  <si>
    <t>NW373_20</t>
  </si>
  <si>
    <t>NW373_21</t>
  </si>
  <si>
    <t>NW373_22</t>
  </si>
  <si>
    <t>NW373_23</t>
  </si>
  <si>
    <t>NW373_24</t>
  </si>
  <si>
    <t>NW373_25</t>
  </si>
  <si>
    <t>NW373_26</t>
  </si>
  <si>
    <t>NW373_27</t>
  </si>
  <si>
    <t>NW373_28</t>
  </si>
  <si>
    <t>NW373_29</t>
  </si>
  <si>
    <t>NW373_30</t>
  </si>
  <si>
    <t>NW373_31</t>
  </si>
  <si>
    <t>NW373_32</t>
  </si>
  <si>
    <t>NW373_33</t>
  </si>
  <si>
    <t>NW373_34</t>
  </si>
  <si>
    <t>NW373_35</t>
  </si>
  <si>
    <t>NW373_36</t>
  </si>
  <si>
    <t>NW373_37</t>
  </si>
  <si>
    <t>NW373_38</t>
  </si>
  <si>
    <t>NW373_39</t>
  </si>
  <si>
    <t>NW373_40</t>
  </si>
  <si>
    <t>NW373_41</t>
  </si>
  <si>
    <t>NW373_42</t>
  </si>
  <si>
    <t>NW373_43</t>
  </si>
  <si>
    <t>NW373_44</t>
  </si>
  <si>
    <t>NW373_45</t>
  </si>
  <si>
    <t>Kgetlengrivier Local Municipality</t>
  </si>
  <si>
    <t>NW374</t>
  </si>
  <si>
    <t>NW374_1</t>
  </si>
  <si>
    <t>NW374_2</t>
  </si>
  <si>
    <t>NW374_3</t>
  </si>
  <si>
    <t>NW374_4</t>
  </si>
  <si>
    <t>NW374_5</t>
  </si>
  <si>
    <t>NW374_6</t>
  </si>
  <si>
    <t>NW374_7</t>
  </si>
  <si>
    <t>Moses Kotane Local Municipality</t>
  </si>
  <si>
    <t>NW375</t>
  </si>
  <si>
    <t>NW375_1</t>
  </si>
  <si>
    <t>NW375_2</t>
  </si>
  <si>
    <t>NW375_3</t>
  </si>
  <si>
    <t>NW375_4</t>
  </si>
  <si>
    <t>NW375_5</t>
  </si>
  <si>
    <t>NW375_6</t>
  </si>
  <si>
    <t>NW375_7</t>
  </si>
  <si>
    <t>NW375_8</t>
  </si>
  <si>
    <t>NW375_9</t>
  </si>
  <si>
    <t>NW375_10</t>
  </si>
  <si>
    <t>NW375_11</t>
  </si>
  <si>
    <t>NW375_12</t>
  </si>
  <si>
    <t>NW375_13</t>
  </si>
  <si>
    <t>NW375_14</t>
  </si>
  <si>
    <t>NW375_15</t>
  </si>
  <si>
    <t>NW375_16</t>
  </si>
  <si>
    <t>NW375_17</t>
  </si>
  <si>
    <t>NW375_18</t>
  </si>
  <si>
    <t>NW375_19</t>
  </si>
  <si>
    <t>NW375_20</t>
  </si>
  <si>
    <t>NW375_21</t>
  </si>
  <si>
    <t>NW375_22</t>
  </si>
  <si>
    <t>NW375_23</t>
  </si>
  <si>
    <t>NW375_24</t>
  </si>
  <si>
    <t>NW375_25</t>
  </si>
  <si>
    <t>NW375_26</t>
  </si>
  <si>
    <t>NW375_27</t>
  </si>
  <si>
    <t>NW375_28</t>
  </si>
  <si>
    <t>NW375_29</t>
  </si>
  <si>
    <t>NW375_30</t>
  </si>
  <si>
    <t>NW375_31</t>
  </si>
  <si>
    <t>NW375_32</t>
  </si>
  <si>
    <t>NW375_33</t>
  </si>
  <si>
    <t>NW375_34</t>
  </si>
  <si>
    <t>NW375_35</t>
  </si>
  <si>
    <t>Ratlou Local Municipality</t>
  </si>
  <si>
    <t>NW381</t>
  </si>
  <si>
    <t>DC38</t>
  </si>
  <si>
    <t>NW381_1</t>
  </si>
  <si>
    <t>NW381_2</t>
  </si>
  <si>
    <t>NW381_3</t>
  </si>
  <si>
    <t>NW381_4</t>
  </si>
  <si>
    <t>NW381_5</t>
  </si>
  <si>
    <t>NW381_6</t>
  </si>
  <si>
    <t>NW381_7</t>
  </si>
  <si>
    <t>NW381_8</t>
  </si>
  <si>
    <t>NW381_9</t>
  </si>
  <si>
    <t>NW381_10</t>
  </si>
  <si>
    <t>NW381_11</t>
  </si>
  <si>
    <t>NW381_12</t>
  </si>
  <si>
    <t>NW381_13</t>
  </si>
  <si>
    <t>NW381_14</t>
  </si>
  <si>
    <t>Tswaing Local Municipality</t>
  </si>
  <si>
    <t>NW382</t>
  </si>
  <si>
    <t>NW382_1</t>
  </si>
  <si>
    <t>NW382_2</t>
  </si>
  <si>
    <t>NW382_3</t>
  </si>
  <si>
    <t>NW382_4</t>
  </si>
  <si>
    <t>NW382_5</t>
  </si>
  <si>
    <t>NW382_6</t>
  </si>
  <si>
    <t>NW382_7</t>
  </si>
  <si>
    <t>NW382_8</t>
  </si>
  <si>
    <t>NW382_9</t>
  </si>
  <si>
    <t>NW382_10</t>
  </si>
  <si>
    <t>NW382_11</t>
  </si>
  <si>
    <t>NW382_12</t>
  </si>
  <si>
    <t>NW382_13</t>
  </si>
  <si>
    <t>NW382_14</t>
  </si>
  <si>
    <t>Mafikeng Local Municipality</t>
  </si>
  <si>
    <t>NW383</t>
  </si>
  <si>
    <t>NW383_1</t>
  </si>
  <si>
    <t>NW383_2</t>
  </si>
  <si>
    <t>NW383_3</t>
  </si>
  <si>
    <t>NW383_4</t>
  </si>
  <si>
    <t>NW383_5</t>
  </si>
  <si>
    <t>NW383_6</t>
  </si>
  <si>
    <t>NW383_7</t>
  </si>
  <si>
    <t>NW383_8</t>
  </si>
  <si>
    <t>NW383_9</t>
  </si>
  <si>
    <t>NW383_10</t>
  </si>
  <si>
    <t>NW383_11</t>
  </si>
  <si>
    <t>NW383_12</t>
  </si>
  <si>
    <t>NW383_13</t>
  </si>
  <si>
    <t>NW383_14</t>
  </si>
  <si>
    <t>NW383_15</t>
  </si>
  <si>
    <t>NW383_16</t>
  </si>
  <si>
    <t>NW383_17</t>
  </si>
  <si>
    <t>NW383_18</t>
  </si>
  <si>
    <t>NW383_19</t>
  </si>
  <si>
    <t>NW383_20</t>
  </si>
  <si>
    <t>NW383_21</t>
  </si>
  <si>
    <t>NW383_22</t>
  </si>
  <si>
    <t>NW383_23</t>
  </si>
  <si>
    <t>NW383_24</t>
  </si>
  <si>
    <t>NW383_25</t>
  </si>
  <si>
    <t>NW383_26</t>
  </si>
  <si>
    <t>NW383_27</t>
  </si>
  <si>
    <t>NW383_28</t>
  </si>
  <si>
    <t>NW383_29</t>
  </si>
  <si>
    <t>NW383_30</t>
  </si>
  <si>
    <t>NW383_31</t>
  </si>
  <si>
    <t>NW383_32</t>
  </si>
  <si>
    <t>NW383_33</t>
  </si>
  <si>
    <t>NW383_34</t>
  </si>
  <si>
    <t>NW383_35</t>
  </si>
  <si>
    <t>Ditsobotla Local Municipality</t>
  </si>
  <si>
    <t>NW384</t>
  </si>
  <si>
    <t>NW384_1</t>
  </si>
  <si>
    <t>NW384_2</t>
  </si>
  <si>
    <t>NW384_3</t>
  </si>
  <si>
    <t>NW384_4</t>
  </si>
  <si>
    <t>NW384_5</t>
  </si>
  <si>
    <t>NW384_6</t>
  </si>
  <si>
    <t>NW384_7</t>
  </si>
  <si>
    <t>NW384_8</t>
  </si>
  <si>
    <t>NW384_9</t>
  </si>
  <si>
    <t>NW384_10</t>
  </si>
  <si>
    <t>NW384_11</t>
  </si>
  <si>
    <t>NW384_12</t>
  </si>
  <si>
    <t>NW384_13</t>
  </si>
  <si>
    <t>NW384_14</t>
  </si>
  <si>
    <t>NW384_15</t>
  </si>
  <si>
    <t>NW384_16</t>
  </si>
  <si>
    <t>NW384_17</t>
  </si>
  <si>
    <t>NW384_18</t>
  </si>
  <si>
    <t>NW384_19</t>
  </si>
  <si>
    <t>NW384_20</t>
  </si>
  <si>
    <t>Ramotshere Moiloa Local Municipality</t>
  </si>
  <si>
    <t>NW385</t>
  </si>
  <si>
    <t>NW385_1</t>
  </si>
  <si>
    <t>NW385_2</t>
  </si>
  <si>
    <t>NW385_3</t>
  </si>
  <si>
    <t>NW385_4</t>
  </si>
  <si>
    <t>NW385_5</t>
  </si>
  <si>
    <t>NW385_6</t>
  </si>
  <si>
    <t>NW385_7</t>
  </si>
  <si>
    <t>NW385_8</t>
  </si>
  <si>
    <t>NW385_9</t>
  </si>
  <si>
    <t>NW385_10</t>
  </si>
  <si>
    <t>NW385_11</t>
  </si>
  <si>
    <t>NW385_12</t>
  </si>
  <si>
    <t>NW385_13</t>
  </si>
  <si>
    <t>NW385_14</t>
  </si>
  <si>
    <t>NW385_15</t>
  </si>
  <si>
    <t>NW385_16</t>
  </si>
  <si>
    <t>NW385_17</t>
  </si>
  <si>
    <t>NW385_18</t>
  </si>
  <si>
    <t>NW385_19</t>
  </si>
  <si>
    <t>Naledi Local Municipality</t>
  </si>
  <si>
    <t>NW392</t>
  </si>
  <si>
    <t>DC39</t>
  </si>
  <si>
    <t>NW392_1</t>
  </si>
  <si>
    <t>NW392_2</t>
  </si>
  <si>
    <t>NW392_3</t>
  </si>
  <si>
    <t>NW392_4</t>
  </si>
  <si>
    <t>NW392_5</t>
  </si>
  <si>
    <t>NW392_6</t>
  </si>
  <si>
    <t>NW392_7</t>
  </si>
  <si>
    <t>NW392_8</t>
  </si>
  <si>
    <t>NW392_9</t>
  </si>
  <si>
    <t>Mamusa Local Municipality</t>
  </si>
  <si>
    <t>NW393</t>
  </si>
  <si>
    <t>NW393_1</t>
  </si>
  <si>
    <t>NW393_2</t>
  </si>
  <si>
    <t>NW393_3</t>
  </si>
  <si>
    <t>NW393_4</t>
  </si>
  <si>
    <t>NW393_5</t>
  </si>
  <si>
    <t>NW393_6</t>
  </si>
  <si>
    <t>NW393_7</t>
  </si>
  <si>
    <t>NW393_8</t>
  </si>
  <si>
    <t>Greater Taung Local Municipality</t>
  </si>
  <si>
    <t>NW394</t>
  </si>
  <si>
    <t>NW394_1</t>
  </si>
  <si>
    <t>NW394_2</t>
  </si>
  <si>
    <t>NW394_3</t>
  </si>
  <si>
    <t>NW394_4</t>
  </si>
  <si>
    <t>NW394_5</t>
  </si>
  <si>
    <t>NW394_6</t>
  </si>
  <si>
    <t>NW394_7</t>
  </si>
  <si>
    <t>NW394_8</t>
  </si>
  <si>
    <t>NW394_9</t>
  </si>
  <si>
    <t>NW394_10</t>
  </si>
  <si>
    <t>NW394_11</t>
  </si>
  <si>
    <t>NW394_12</t>
  </si>
  <si>
    <t>NW394_13</t>
  </si>
  <si>
    <t>NW394_14</t>
  </si>
  <si>
    <t>NW394_15</t>
  </si>
  <si>
    <t>NW394_16</t>
  </si>
  <si>
    <t>NW394_17</t>
  </si>
  <si>
    <t>NW394_18</t>
  </si>
  <si>
    <t>NW394_19</t>
  </si>
  <si>
    <t>NW394_20</t>
  </si>
  <si>
    <t>NW394_21</t>
  </si>
  <si>
    <t>NW394_22</t>
  </si>
  <si>
    <t>NW394_23</t>
  </si>
  <si>
    <t>NW394_24</t>
  </si>
  <si>
    <t>Lekwa-Teemane Local Municipality</t>
  </si>
  <si>
    <t>NW396</t>
  </si>
  <si>
    <t>NW396_1</t>
  </si>
  <si>
    <t>NW396_2</t>
  </si>
  <si>
    <t>NW396_3</t>
  </si>
  <si>
    <t>NW396_4</t>
  </si>
  <si>
    <t>NW396_5</t>
  </si>
  <si>
    <t>NW396_6</t>
  </si>
  <si>
    <t>NW396_7</t>
  </si>
  <si>
    <t>Kagisano/Molopo Local Municipality</t>
  </si>
  <si>
    <t>NW397</t>
  </si>
  <si>
    <t>NW397_1</t>
  </si>
  <si>
    <t>NW397_2</t>
  </si>
  <si>
    <t>NW397_3</t>
  </si>
  <si>
    <t>NW397_4</t>
  </si>
  <si>
    <t>NW397_5</t>
  </si>
  <si>
    <t>NW397_6</t>
  </si>
  <si>
    <t>NW397_7</t>
  </si>
  <si>
    <t>NW397_8</t>
  </si>
  <si>
    <t>NW397_9</t>
  </si>
  <si>
    <t>NW397_10</t>
  </si>
  <si>
    <t>NW397_11</t>
  </si>
  <si>
    <t>NW397_12</t>
  </si>
  <si>
    <t>NW397_13</t>
  </si>
  <si>
    <t>NW397_14</t>
  </si>
  <si>
    <t>NW397_15</t>
  </si>
  <si>
    <t>City of Matlosana Local Municipality</t>
  </si>
  <si>
    <t>NW403</t>
  </si>
  <si>
    <t>DC40</t>
  </si>
  <si>
    <t>NW403_1</t>
  </si>
  <si>
    <t>NW403_2</t>
  </si>
  <si>
    <t>NW403_3</t>
  </si>
  <si>
    <t>NW403_4</t>
  </si>
  <si>
    <t>NW403_5</t>
  </si>
  <si>
    <t>NW403_6</t>
  </si>
  <si>
    <t>NW403_7</t>
  </si>
  <si>
    <t>NW403_8</t>
  </si>
  <si>
    <t>NW403_9</t>
  </si>
  <si>
    <t>NW403_10</t>
  </si>
  <si>
    <t>NW403_11</t>
  </si>
  <si>
    <t>NW403_12</t>
  </si>
  <si>
    <t>NW403_13</t>
  </si>
  <si>
    <t>NW403_14</t>
  </si>
  <si>
    <t>NW403_15</t>
  </si>
  <si>
    <t>NW403_16</t>
  </si>
  <si>
    <t>NW403_17</t>
  </si>
  <si>
    <t>NW403_18</t>
  </si>
  <si>
    <t>NW403_19</t>
  </si>
  <si>
    <t>NW403_20</t>
  </si>
  <si>
    <t>NW403_21</t>
  </si>
  <si>
    <t>NW403_22</t>
  </si>
  <si>
    <t>NW403_23</t>
  </si>
  <si>
    <t>NW403_24</t>
  </si>
  <si>
    <t>NW403_25</t>
  </si>
  <si>
    <t>NW403_26</t>
  </si>
  <si>
    <t>NW403_27</t>
  </si>
  <si>
    <t>NW403_28</t>
  </si>
  <si>
    <t>NW403_29</t>
  </si>
  <si>
    <t>NW403_30</t>
  </si>
  <si>
    <t>NW403_31</t>
  </si>
  <si>
    <t>NW403_32</t>
  </si>
  <si>
    <t>NW403_33</t>
  </si>
  <si>
    <t>NW403_34</t>
  </si>
  <si>
    <t>NW403_35</t>
  </si>
  <si>
    <t>NW403_36</t>
  </si>
  <si>
    <t>NW403_37</t>
  </si>
  <si>
    <t>NW403_38</t>
  </si>
  <si>
    <t>NW403_39</t>
  </si>
  <si>
    <t>Maquassi Hills Local Municipality</t>
  </si>
  <si>
    <t>NW404</t>
  </si>
  <si>
    <t>NW404_1</t>
  </si>
  <si>
    <t>NW404_2</t>
  </si>
  <si>
    <t>NW404_3</t>
  </si>
  <si>
    <t>NW404_4</t>
  </si>
  <si>
    <t>NW404_5</t>
  </si>
  <si>
    <t>NW404_6</t>
  </si>
  <si>
    <t>NW404_7</t>
  </si>
  <si>
    <t>NW404_8</t>
  </si>
  <si>
    <t>NW404_9</t>
  </si>
  <si>
    <t>NW404_10</t>
  </si>
  <si>
    <t>NW404_11</t>
  </si>
  <si>
    <t>JB Marks Local Municipality</t>
  </si>
  <si>
    <t>NW405</t>
  </si>
  <si>
    <t>NW405_1</t>
  </si>
  <si>
    <t>NW405_2</t>
  </si>
  <si>
    <t>NW405_3</t>
  </si>
  <si>
    <t>NW405_4</t>
  </si>
  <si>
    <t>NW405_5</t>
  </si>
  <si>
    <t>NW405_6</t>
  </si>
  <si>
    <t>NW405_7</t>
  </si>
  <si>
    <t>NW405_8</t>
  </si>
  <si>
    <t>NW405_9</t>
  </si>
  <si>
    <t>NW405_10</t>
  </si>
  <si>
    <t>NW405_11</t>
  </si>
  <si>
    <t>NW405_12</t>
  </si>
  <si>
    <t>NW405_13</t>
  </si>
  <si>
    <t>NW405_14</t>
  </si>
  <si>
    <t>NW405_15</t>
  </si>
  <si>
    <t>NW405_16</t>
  </si>
  <si>
    <t>NW405_17</t>
  </si>
  <si>
    <t>NW405_18</t>
  </si>
  <si>
    <t>NW405_19</t>
  </si>
  <si>
    <t>NW405_20</t>
  </si>
  <si>
    <t>NW405_21</t>
  </si>
  <si>
    <t>NW405_22</t>
  </si>
  <si>
    <t>NW405_23</t>
  </si>
  <si>
    <t>NW405_24</t>
  </si>
  <si>
    <t>NW405_25</t>
  </si>
  <si>
    <t>NW405_26</t>
  </si>
  <si>
    <t>NW405_27</t>
  </si>
  <si>
    <t>NW405_28</t>
  </si>
  <si>
    <t>NW405_29</t>
  </si>
  <si>
    <t>NW405_30</t>
  </si>
  <si>
    <t>NW405_31</t>
  </si>
  <si>
    <t>NW405_32</t>
  </si>
  <si>
    <t>NW405_33</t>
  </si>
  <si>
    <t>NW405_34</t>
  </si>
  <si>
    <t>Northern Cape</t>
  </si>
  <si>
    <t>Richtersveld Local Municipality</t>
  </si>
  <si>
    <t>NC061</t>
  </si>
  <si>
    <t>DC6</t>
  </si>
  <si>
    <t>NC061_1</t>
  </si>
  <si>
    <t>NC061_2</t>
  </si>
  <si>
    <t>NC061_3</t>
  </si>
  <si>
    <t>NC061_4</t>
  </si>
  <si>
    <t>NC061_5</t>
  </si>
  <si>
    <t>NC061_6</t>
  </si>
  <si>
    <t>NC062</t>
  </si>
  <si>
    <t>NC062_1</t>
  </si>
  <si>
    <t>NC062_2</t>
  </si>
  <si>
    <t>NC062_3</t>
  </si>
  <si>
    <t>NC062_4</t>
  </si>
  <si>
    <t>NC062_5</t>
  </si>
  <si>
    <t>NC062_6</t>
  </si>
  <si>
    <t>NC062_7</t>
  </si>
  <si>
    <t>NC062_8</t>
  </si>
  <si>
    <t>NC062_9</t>
  </si>
  <si>
    <t>Kamiesberg Local Municipality</t>
  </si>
  <si>
    <t>NC064</t>
  </si>
  <si>
    <t>NC064_1</t>
  </si>
  <si>
    <t>NC064_2</t>
  </si>
  <si>
    <t>NC064_3</t>
  </si>
  <si>
    <t>NC064_4</t>
  </si>
  <si>
    <t>NC064_5</t>
  </si>
  <si>
    <t>NC064_6</t>
  </si>
  <si>
    <t>NC065</t>
  </si>
  <si>
    <t>NC065_1</t>
  </si>
  <si>
    <t>NC065_2</t>
  </si>
  <si>
    <t>NC065_3</t>
  </si>
  <si>
    <t>NC065_4</t>
  </si>
  <si>
    <t>NC065_5</t>
  </si>
  <si>
    <t>NC065_6</t>
  </si>
  <si>
    <t>NC065_7</t>
  </si>
  <si>
    <t>NC066</t>
  </si>
  <si>
    <t>NC066_1</t>
  </si>
  <si>
    <t>NC066_2</t>
  </si>
  <si>
    <t>NC066_3</t>
  </si>
  <si>
    <t>NC066_4</t>
  </si>
  <si>
    <t>NC066_5</t>
  </si>
  <si>
    <t>NC066_6</t>
  </si>
  <si>
    <t>Kh�i-Ma Local Municipality</t>
  </si>
  <si>
    <t>NC067</t>
  </si>
  <si>
    <t>NC067_1</t>
  </si>
  <si>
    <t>NC067_2</t>
  </si>
  <si>
    <t>NC067_3</t>
  </si>
  <si>
    <t>NC067_4</t>
  </si>
  <si>
    <t>NC067_5</t>
  </si>
  <si>
    <t>NC067_6</t>
  </si>
  <si>
    <t>Ubuntu Local Municipality</t>
  </si>
  <si>
    <t>NC071</t>
  </si>
  <si>
    <t>DC7</t>
  </si>
  <si>
    <t>NC071_1</t>
  </si>
  <si>
    <t>NC071_2</t>
  </si>
  <si>
    <t>NC071_3</t>
  </si>
  <si>
    <t>NC071_4</t>
  </si>
  <si>
    <t>NC071_5</t>
  </si>
  <si>
    <t>NC071_6</t>
  </si>
  <si>
    <t>Umsobomvu Local Municipality</t>
  </si>
  <si>
    <t>NC072</t>
  </si>
  <si>
    <t>NC072_1</t>
  </si>
  <si>
    <t>NC072_2</t>
  </si>
  <si>
    <t>NC072_3</t>
  </si>
  <si>
    <t>NC072_4</t>
  </si>
  <si>
    <t>NC072_5</t>
  </si>
  <si>
    <t>NC072_6</t>
  </si>
  <si>
    <t>NC072_7</t>
  </si>
  <si>
    <t>Emthanjeni Local Municipality</t>
  </si>
  <si>
    <t>NC073</t>
  </si>
  <si>
    <t>NC073_1</t>
  </si>
  <si>
    <t>NC073_2</t>
  </si>
  <si>
    <t>NC073_3</t>
  </si>
  <si>
    <t>NC073_4</t>
  </si>
  <si>
    <t>NC073_5</t>
  </si>
  <si>
    <t>NC073_6</t>
  </si>
  <si>
    <t>NC073_7</t>
  </si>
  <si>
    <t>NC073_8</t>
  </si>
  <si>
    <t>NC074</t>
  </si>
  <si>
    <t>NC074_1</t>
  </si>
  <si>
    <t>NC074_2</t>
  </si>
  <si>
    <t>NC074_3</t>
  </si>
  <si>
    <t>NC074_4</t>
  </si>
  <si>
    <t>NC074_5</t>
  </si>
  <si>
    <t>NC074_6</t>
  </si>
  <si>
    <t>NC075</t>
  </si>
  <si>
    <t>NC075_1</t>
  </si>
  <si>
    <t>NC075_2</t>
  </si>
  <si>
    <t>NC075_3</t>
  </si>
  <si>
    <t>NC075_4</t>
  </si>
  <si>
    <t>NC075_5</t>
  </si>
  <si>
    <t>NC076</t>
  </si>
  <si>
    <t>NC076_1</t>
  </si>
  <si>
    <t>NC076_2</t>
  </si>
  <si>
    <t>NC076_3</t>
  </si>
  <si>
    <t>NC076_4</t>
  </si>
  <si>
    <t>NC076_5</t>
  </si>
  <si>
    <t>NC076_6</t>
  </si>
  <si>
    <t>Siyathemba Local Municipality</t>
  </si>
  <si>
    <t>NC077</t>
  </si>
  <si>
    <t>NC077_1</t>
  </si>
  <si>
    <t>NC077_2</t>
  </si>
  <si>
    <t>NC077_3</t>
  </si>
  <si>
    <t>NC077_4</t>
  </si>
  <si>
    <t>NC077_5</t>
  </si>
  <si>
    <t>NC077_6</t>
  </si>
  <si>
    <t>Siyancuma Local Municipality</t>
  </si>
  <si>
    <t>NC078</t>
  </si>
  <si>
    <t>NC078_1</t>
  </si>
  <si>
    <t>NC078_2</t>
  </si>
  <si>
    <t>NC078_3</t>
  </si>
  <si>
    <t>NC078_4</t>
  </si>
  <si>
    <t>NC078_5</t>
  </si>
  <si>
    <t>NC078_6</t>
  </si>
  <si>
    <t>NC078_7</t>
  </si>
  <si>
    <t>Kai !Garib Local Municipality</t>
  </si>
  <si>
    <t>NC082</t>
  </si>
  <si>
    <t>Z F Mgcawu</t>
  </si>
  <si>
    <t>DC8</t>
  </si>
  <si>
    <t>NC082_1</t>
  </si>
  <si>
    <t>NC082_2</t>
  </si>
  <si>
    <t>NC082_3</t>
  </si>
  <si>
    <t>NC082_4</t>
  </si>
  <si>
    <t>NC082_5</t>
  </si>
  <si>
    <t>NC082_6</t>
  </si>
  <si>
    <t>NC082_7</t>
  </si>
  <si>
    <t>NC082_8</t>
  </si>
  <si>
    <t>NC082_9</t>
  </si>
  <si>
    <t>NC082_10</t>
  </si>
  <si>
    <t>NC084</t>
  </si>
  <si>
    <t>NC084_1</t>
  </si>
  <si>
    <t>NC084_2</t>
  </si>
  <si>
    <t>NC084_3</t>
  </si>
  <si>
    <t>NC084_4</t>
  </si>
  <si>
    <t>NC084_5</t>
  </si>
  <si>
    <t>NC084_6</t>
  </si>
  <si>
    <t>Tsantsabane Local Municipality</t>
  </si>
  <si>
    <t>NC085</t>
  </si>
  <si>
    <t>NC085_1</t>
  </si>
  <si>
    <t>NC085_2</t>
  </si>
  <si>
    <t>NC085_3</t>
  </si>
  <si>
    <t>NC085_4</t>
  </si>
  <si>
    <t>NC085_5</t>
  </si>
  <si>
    <t>NC085_6</t>
  </si>
  <si>
    <t>NC085_7</t>
  </si>
  <si>
    <t>NC086</t>
  </si>
  <si>
    <t>NC086_1</t>
  </si>
  <si>
    <t>NC086_2</t>
  </si>
  <si>
    <t>NC086_3</t>
  </si>
  <si>
    <t>NC086_4</t>
  </si>
  <si>
    <t>NC086_5</t>
  </si>
  <si>
    <t>NC086_6</t>
  </si>
  <si>
    <t>NC087</t>
  </si>
  <si>
    <t>NC087_1</t>
  </si>
  <si>
    <t>NC087_2</t>
  </si>
  <si>
    <t>NC087_3</t>
  </si>
  <si>
    <t>NC087_4</t>
  </si>
  <si>
    <t>NC087_5</t>
  </si>
  <si>
    <t>NC087_6</t>
  </si>
  <si>
    <t>NC087_7</t>
  </si>
  <si>
    <t>NC087_8</t>
  </si>
  <si>
    <t>NC087_9</t>
  </si>
  <si>
    <t>NC087_10</t>
  </si>
  <si>
    <t>NC087_11</t>
  </si>
  <si>
    <t>NC087_12</t>
  </si>
  <si>
    <t>NC087_13</t>
  </si>
  <si>
    <t>NC087_14</t>
  </si>
  <si>
    <t>NC087_15</t>
  </si>
  <si>
    <t>NC087_16</t>
  </si>
  <si>
    <t>NC087_17</t>
  </si>
  <si>
    <t>Sol Plaatje Local Municipality</t>
  </si>
  <si>
    <t>NC091</t>
  </si>
  <si>
    <t>DC9</t>
  </si>
  <si>
    <t>NC091_1</t>
  </si>
  <si>
    <t>NC091_2</t>
  </si>
  <si>
    <t>NC091_3</t>
  </si>
  <si>
    <t>NC091_4</t>
  </si>
  <si>
    <t>NC091_5</t>
  </si>
  <si>
    <t>NC091_6</t>
  </si>
  <si>
    <t>NC091_7</t>
  </si>
  <si>
    <t>NC091_8</t>
  </si>
  <si>
    <t>NC091_9</t>
  </si>
  <si>
    <t>NC091_10</t>
  </si>
  <si>
    <t>NC091_11</t>
  </si>
  <si>
    <t>NC091_12</t>
  </si>
  <si>
    <t>NC091_13</t>
  </si>
  <si>
    <t>NC091_14</t>
  </si>
  <si>
    <t>NC091_15</t>
  </si>
  <si>
    <t>NC091_16</t>
  </si>
  <si>
    <t>NC091_17</t>
  </si>
  <si>
    <t>NC091_18</t>
  </si>
  <si>
    <t>NC091_19</t>
  </si>
  <si>
    <t>NC091_20</t>
  </si>
  <si>
    <t>NC091_21</t>
  </si>
  <si>
    <t>NC091_22</t>
  </si>
  <si>
    <t>NC091_23</t>
  </si>
  <si>
    <t>NC091_24</t>
  </si>
  <si>
    <t>NC091_25</t>
  </si>
  <si>
    <t>NC091_26</t>
  </si>
  <si>
    <t>NC091_27</t>
  </si>
  <si>
    <t>NC091_28</t>
  </si>
  <si>
    <t>NC091_29</t>
  </si>
  <si>
    <t>NC091_30</t>
  </si>
  <si>
    <t>NC091_31</t>
  </si>
  <si>
    <t>NC091_32</t>
  </si>
  <si>
    <t>NC091_33</t>
  </si>
  <si>
    <t>Dikgatlong Local Municipality</t>
  </si>
  <si>
    <t>NC092</t>
  </si>
  <si>
    <t>NC092_1</t>
  </si>
  <si>
    <t>NC092_2</t>
  </si>
  <si>
    <t>NC092_3</t>
  </si>
  <si>
    <t>NC092_4</t>
  </si>
  <si>
    <t>NC092_5</t>
  </si>
  <si>
    <t>NC092_6</t>
  </si>
  <si>
    <t>NC092_7</t>
  </si>
  <si>
    <t>NC092_8</t>
  </si>
  <si>
    <t>NC093</t>
  </si>
  <si>
    <t>NC093_1</t>
  </si>
  <si>
    <t>NC093_2</t>
  </si>
  <si>
    <t>NC093_3</t>
  </si>
  <si>
    <t>NC093_4</t>
  </si>
  <si>
    <t>NC093_5</t>
  </si>
  <si>
    <t>NC093_6</t>
  </si>
  <si>
    <t>NC094</t>
  </si>
  <si>
    <t>NC094_1</t>
  </si>
  <si>
    <t>NC094_2</t>
  </si>
  <si>
    <t>NC094_3</t>
  </si>
  <si>
    <t>NC094_4</t>
  </si>
  <si>
    <t>NC094_5</t>
  </si>
  <si>
    <t>NC094_6</t>
  </si>
  <si>
    <t>NC094_7</t>
  </si>
  <si>
    <t>NC094_8</t>
  </si>
  <si>
    <t>NC094_9</t>
  </si>
  <si>
    <t>NC094_10</t>
  </si>
  <si>
    <t>NC452</t>
  </si>
  <si>
    <t>DC45</t>
  </si>
  <si>
    <t>NC452_1</t>
  </si>
  <si>
    <t>NC452_2</t>
  </si>
  <si>
    <t>NC452_3</t>
  </si>
  <si>
    <t>NC452_4</t>
  </si>
  <si>
    <t>NC452_5</t>
  </si>
  <si>
    <t>NC452_6</t>
  </si>
  <si>
    <t>NC452_7</t>
  </si>
  <si>
    <t>NC452_8</t>
  </si>
  <si>
    <t>NC452_9</t>
  </si>
  <si>
    <t>NC452_10</t>
  </si>
  <si>
    <t>NC452_11</t>
  </si>
  <si>
    <t>NC452_12</t>
  </si>
  <si>
    <t>NC452_13</t>
  </si>
  <si>
    <t>NC452_14</t>
  </si>
  <si>
    <t>NC452_15</t>
  </si>
  <si>
    <t>Gamagara Local Municipality</t>
  </si>
  <si>
    <t>NC453</t>
  </si>
  <si>
    <t>NC453_1</t>
  </si>
  <si>
    <t>NC453_2</t>
  </si>
  <si>
    <t>NC453_3</t>
  </si>
  <si>
    <t>NC453_4</t>
  </si>
  <si>
    <t>NC453_5</t>
  </si>
  <si>
    <t>NC453_6</t>
  </si>
  <si>
    <t>NC453_7</t>
  </si>
  <si>
    <t>NC453_8</t>
  </si>
  <si>
    <t>MP325</t>
  </si>
  <si>
    <t>Ehlanzeni</t>
  </si>
  <si>
    <t>DC32</t>
  </si>
  <si>
    <t>MP325_1</t>
  </si>
  <si>
    <t>MP325_2</t>
  </si>
  <si>
    <t>MP325_3</t>
  </si>
  <si>
    <t>MP325_4</t>
  </si>
  <si>
    <t>MP325_5</t>
  </si>
  <si>
    <t>MP325_6</t>
  </si>
  <si>
    <t>MP325_7</t>
  </si>
  <si>
    <t>MP325_8</t>
  </si>
  <si>
    <t>MP325_9</t>
  </si>
  <si>
    <t>MP325_10</t>
  </si>
  <si>
    <t>MP325_11</t>
  </si>
  <si>
    <t>MP325_12</t>
  </si>
  <si>
    <t>MP325_13</t>
  </si>
  <si>
    <t>MP325_14</t>
  </si>
  <si>
    <t>MP325_15</t>
  </si>
  <si>
    <t>MP325_16</t>
  </si>
  <si>
    <t>MP325_17</t>
  </si>
  <si>
    <t>MP325_18</t>
  </si>
  <si>
    <t>MP325_19</t>
  </si>
  <si>
    <t>MP325_20</t>
  </si>
  <si>
    <t>MP325_21</t>
  </si>
  <si>
    <t>MP325_22</t>
  </si>
  <si>
    <t>MP325_23</t>
  </si>
  <si>
    <t>MP325_24</t>
  </si>
  <si>
    <t>MP325_25</t>
  </si>
  <si>
    <t>MP325_26</t>
  </si>
  <si>
    <t>MP325_27</t>
  </si>
  <si>
    <t>MP325_28</t>
  </si>
  <si>
    <t>MP325_29</t>
  </si>
  <si>
    <t>MP325_30</t>
  </si>
  <si>
    <t>MP325_31</t>
  </si>
  <si>
    <t>MP325_32</t>
  </si>
  <si>
    <t>MP325_33</t>
  </si>
  <si>
    <t>MP325_34</t>
  </si>
  <si>
    <t>MP325_35</t>
  </si>
  <si>
    <t>MP325_36</t>
  </si>
  <si>
    <t>MP325_37</t>
  </si>
  <si>
    <t>MP325_38</t>
  </si>
  <si>
    <t>Chief Albert Luthuli Local Municipality</t>
  </si>
  <si>
    <t>MP301</t>
  </si>
  <si>
    <t>DC30</t>
  </si>
  <si>
    <t>MP301_1</t>
  </si>
  <si>
    <t>MP301_2</t>
  </si>
  <si>
    <t>MP301_3</t>
  </si>
  <si>
    <t>MP301_4</t>
  </si>
  <si>
    <t>MP301_5</t>
  </si>
  <si>
    <t>MP301_6</t>
  </si>
  <si>
    <t>MP301_7</t>
  </si>
  <si>
    <t>MP301_8</t>
  </si>
  <si>
    <t>MP301_9</t>
  </si>
  <si>
    <t>MP301_10</t>
  </si>
  <si>
    <t>MP301_11</t>
  </si>
  <si>
    <t>MP301_12</t>
  </si>
  <si>
    <t>MP301_13</t>
  </si>
  <si>
    <t>MP301_14</t>
  </si>
  <si>
    <t>MP301_15</t>
  </si>
  <si>
    <t>MP301_16</t>
  </si>
  <si>
    <t>MP301_17</t>
  </si>
  <si>
    <t>MP301_18</t>
  </si>
  <si>
    <t>MP301_19</t>
  </si>
  <si>
    <t>MP301_20</t>
  </si>
  <si>
    <t>MP301_21</t>
  </si>
  <si>
    <t>MP301_22</t>
  </si>
  <si>
    <t>MP301_23</t>
  </si>
  <si>
    <t>MP301_24</t>
  </si>
  <si>
    <t>MP301_25</t>
  </si>
  <si>
    <t>City of Mbombela Local Municipality</t>
  </si>
  <si>
    <t>MP326</t>
  </si>
  <si>
    <t>MP326_1</t>
  </si>
  <si>
    <t>MP326_2</t>
  </si>
  <si>
    <t>MP326_3</t>
  </si>
  <si>
    <t>MP326_4</t>
  </si>
  <si>
    <t>MP326_5</t>
  </si>
  <si>
    <t>MP326_6</t>
  </si>
  <si>
    <t>MP326_7</t>
  </si>
  <si>
    <t>MP326_8</t>
  </si>
  <si>
    <t>MP326_9</t>
  </si>
  <si>
    <t>MP326_10</t>
  </si>
  <si>
    <t>MP326_11</t>
  </si>
  <si>
    <t>MP326_12</t>
  </si>
  <si>
    <t>MP326_13</t>
  </si>
  <si>
    <t>MP326_14</t>
  </si>
  <si>
    <t>MP326_15</t>
  </si>
  <si>
    <t>MP326_16</t>
  </si>
  <si>
    <t>MP326_17</t>
  </si>
  <si>
    <t>MP326_18</t>
  </si>
  <si>
    <t>MP326_19</t>
  </si>
  <si>
    <t>MP326_20</t>
  </si>
  <si>
    <t>MP326_21</t>
  </si>
  <si>
    <t>MP326_22</t>
  </si>
  <si>
    <t>MP326_23</t>
  </si>
  <si>
    <t>MP326_24</t>
  </si>
  <si>
    <t>MP326_25</t>
  </si>
  <si>
    <t>MP326_26</t>
  </si>
  <si>
    <t>MP326_27</t>
  </si>
  <si>
    <t>MP326_28</t>
  </si>
  <si>
    <t>MP326_29</t>
  </si>
  <si>
    <t>MP326_30</t>
  </si>
  <si>
    <t>MP326_31</t>
  </si>
  <si>
    <t>MP326_32</t>
  </si>
  <si>
    <t>MP326_33</t>
  </si>
  <si>
    <t>MP326_34</t>
  </si>
  <si>
    <t>MP326_35</t>
  </si>
  <si>
    <t>MP326_36</t>
  </si>
  <si>
    <t>MP326_37</t>
  </si>
  <si>
    <t>MP326_38</t>
  </si>
  <si>
    <t>MP326_39</t>
  </si>
  <si>
    <t>MP326_40</t>
  </si>
  <si>
    <t>MP326_41</t>
  </si>
  <si>
    <t>MP326_42</t>
  </si>
  <si>
    <t>MP326_43</t>
  </si>
  <si>
    <t>MP326_44</t>
  </si>
  <si>
    <t>MP326_45</t>
  </si>
  <si>
    <t>MP306</t>
  </si>
  <si>
    <t>MP306_1</t>
  </si>
  <si>
    <t>MP306_2</t>
  </si>
  <si>
    <t>MP306_3</t>
  </si>
  <si>
    <t>MP306_4</t>
  </si>
  <si>
    <t>MP306_5</t>
  </si>
  <si>
    <t>MP306_6</t>
  </si>
  <si>
    <t>MP316</t>
  </si>
  <si>
    <t>Nkangala</t>
  </si>
  <si>
    <t>DC31</t>
  </si>
  <si>
    <t>MP316_1</t>
  </si>
  <si>
    <t>MP316_2</t>
  </si>
  <si>
    <t>MP316_3</t>
  </si>
  <si>
    <t>MP316_4</t>
  </si>
  <si>
    <t>MP316_5</t>
  </si>
  <si>
    <t>MP316_6</t>
  </si>
  <si>
    <t>MP316_7</t>
  </si>
  <si>
    <t>MP316_8</t>
  </si>
  <si>
    <t>MP316_9</t>
  </si>
  <si>
    <t>MP316_10</t>
  </si>
  <si>
    <t>MP316_11</t>
  </si>
  <si>
    <t>MP316_12</t>
  </si>
  <si>
    <t>MP316_13</t>
  </si>
  <si>
    <t>MP316_14</t>
  </si>
  <si>
    <t>MP316_15</t>
  </si>
  <si>
    <t>MP316_16</t>
  </si>
  <si>
    <t>MP316_17</t>
  </si>
  <si>
    <t>MP316_18</t>
  </si>
  <si>
    <t>MP316_19</t>
  </si>
  <si>
    <t>MP316_20</t>
  </si>
  <si>
    <t>MP316_21</t>
  </si>
  <si>
    <t>MP316_22</t>
  </si>
  <si>
    <t>MP316_23</t>
  </si>
  <si>
    <t>MP316_24</t>
  </si>
  <si>
    <t>MP316_25</t>
  </si>
  <si>
    <t>MP316_26</t>
  </si>
  <si>
    <t>MP316_27</t>
  </si>
  <si>
    <t>MP316_28</t>
  </si>
  <si>
    <t>MP316_29</t>
  </si>
  <si>
    <t>MP316_30</t>
  </si>
  <si>
    <t>MP316_31</t>
  </si>
  <si>
    <t>Dr Pixley Ka Isaka Seme Local Municipality</t>
  </si>
  <si>
    <t>MP304</t>
  </si>
  <si>
    <t>MP304_1</t>
  </si>
  <si>
    <t>MP304_2</t>
  </si>
  <si>
    <t>MP304_3</t>
  </si>
  <si>
    <t>MP304_4</t>
  </si>
  <si>
    <t>MP304_5</t>
  </si>
  <si>
    <t>MP304_6</t>
  </si>
  <si>
    <t>MP304_7</t>
  </si>
  <si>
    <t>MP304_8</t>
  </si>
  <si>
    <t>MP304_9</t>
  </si>
  <si>
    <t>MP304_10</t>
  </si>
  <si>
    <t>MP304_11</t>
  </si>
  <si>
    <t>MP314</t>
  </si>
  <si>
    <t>MP314_1</t>
  </si>
  <si>
    <t>MP314_2</t>
  </si>
  <si>
    <t>MP314_3</t>
  </si>
  <si>
    <t>MP314_4</t>
  </si>
  <si>
    <t>MP314_5</t>
  </si>
  <si>
    <t>MP314_6</t>
  </si>
  <si>
    <t>MP314_7</t>
  </si>
  <si>
    <t>MP314_8</t>
  </si>
  <si>
    <t>MP312</t>
  </si>
  <si>
    <t>MP312_1</t>
  </si>
  <si>
    <t>MP312_2</t>
  </si>
  <si>
    <t>MP312_3</t>
  </si>
  <si>
    <t>MP312_4</t>
  </si>
  <si>
    <t>MP312_5</t>
  </si>
  <si>
    <t>MP312_6</t>
  </si>
  <si>
    <t>MP312_7</t>
  </si>
  <si>
    <t>MP312_8</t>
  </si>
  <si>
    <t>MP312_9</t>
  </si>
  <si>
    <t>MP312_10</t>
  </si>
  <si>
    <t>MP312_11</t>
  </si>
  <si>
    <t>MP312_12</t>
  </si>
  <si>
    <t>MP312_13</t>
  </si>
  <si>
    <t>MP312_14</t>
  </si>
  <si>
    <t>MP312_15</t>
  </si>
  <si>
    <t>MP312_16</t>
  </si>
  <si>
    <t>MP312_17</t>
  </si>
  <si>
    <t>MP312_18</t>
  </si>
  <si>
    <t>MP312_19</t>
  </si>
  <si>
    <t>MP312_20</t>
  </si>
  <si>
    <t>MP312_21</t>
  </si>
  <si>
    <t>MP312_22</t>
  </si>
  <si>
    <t>MP312_23</t>
  </si>
  <si>
    <t>MP312_24</t>
  </si>
  <si>
    <t>MP312_25</t>
  </si>
  <si>
    <t>MP312_26</t>
  </si>
  <si>
    <t>MP312_27</t>
  </si>
  <si>
    <t>MP312_28</t>
  </si>
  <si>
    <t>MP312_29</t>
  </si>
  <si>
    <t>MP312_30</t>
  </si>
  <si>
    <t>MP312_31</t>
  </si>
  <si>
    <t>MP312_32</t>
  </si>
  <si>
    <t>MP312_33</t>
  </si>
  <si>
    <t>MP312_34</t>
  </si>
  <si>
    <t>MP307</t>
  </si>
  <si>
    <t>MP307_1</t>
  </si>
  <si>
    <t>MP307_2</t>
  </si>
  <si>
    <t>MP307_3</t>
  </si>
  <si>
    <t>MP307_4</t>
  </si>
  <si>
    <t>MP307_5</t>
  </si>
  <si>
    <t>MP307_6</t>
  </si>
  <si>
    <t>MP307_7</t>
  </si>
  <si>
    <t>MP307_8</t>
  </si>
  <si>
    <t>MP307_9</t>
  </si>
  <si>
    <t>MP307_10</t>
  </si>
  <si>
    <t>MP307_11</t>
  </si>
  <si>
    <t>MP307_12</t>
  </si>
  <si>
    <t>MP307_13</t>
  </si>
  <si>
    <t>MP307_14</t>
  </si>
  <si>
    <t>MP307_15</t>
  </si>
  <si>
    <t>MP307_16</t>
  </si>
  <si>
    <t>MP307_17</t>
  </si>
  <si>
    <t>MP307_18</t>
  </si>
  <si>
    <t>MP307_19</t>
  </si>
  <si>
    <t>MP307_20</t>
  </si>
  <si>
    <t>MP307_21</t>
  </si>
  <si>
    <t>MP307_22</t>
  </si>
  <si>
    <t>MP307_23</t>
  </si>
  <si>
    <t>MP307_24</t>
  </si>
  <si>
    <t>MP307_25</t>
  </si>
  <si>
    <t>MP307_26</t>
  </si>
  <si>
    <t>MP307_27</t>
  </si>
  <si>
    <t>MP307_28</t>
  </si>
  <si>
    <t>MP307_29</t>
  </si>
  <si>
    <t>MP307_30</t>
  </si>
  <si>
    <t>MP307_31</t>
  </si>
  <si>
    <t>MP307_32</t>
  </si>
  <si>
    <t>MP305</t>
  </si>
  <si>
    <t>MP305_1</t>
  </si>
  <si>
    <t>MP305_2</t>
  </si>
  <si>
    <t>MP305_3</t>
  </si>
  <si>
    <t>MP305_4</t>
  </si>
  <si>
    <t>MP305_5</t>
  </si>
  <si>
    <t>MP305_6</t>
  </si>
  <si>
    <t>MP305_7</t>
  </si>
  <si>
    <t>MP305_8</t>
  </si>
  <si>
    <t>MP305_9</t>
  </si>
  <si>
    <t>MP305_10</t>
  </si>
  <si>
    <t>MP305_11</t>
  </si>
  <si>
    <t>MP305_12</t>
  </si>
  <si>
    <t>MP305_13</t>
  </si>
  <si>
    <t>MP305_14</t>
  </si>
  <si>
    <t>MP305_15</t>
  </si>
  <si>
    <t>MP303</t>
  </si>
  <si>
    <t>MP303_1</t>
  </si>
  <si>
    <t>MP303_2</t>
  </si>
  <si>
    <t>MP303_3</t>
  </si>
  <si>
    <t>MP303_4</t>
  </si>
  <si>
    <t>MP303_5</t>
  </si>
  <si>
    <t>MP303_6</t>
  </si>
  <si>
    <t>MP303_7</t>
  </si>
  <si>
    <t>MP303_8</t>
  </si>
  <si>
    <t>MP303_9</t>
  </si>
  <si>
    <t>MP303_10</t>
  </si>
  <si>
    <t>MP303_11</t>
  </si>
  <si>
    <t>MP303_12</t>
  </si>
  <si>
    <t>MP303_13</t>
  </si>
  <si>
    <t>MP303_14</t>
  </si>
  <si>
    <t>MP303_15</t>
  </si>
  <si>
    <t>MP303_16</t>
  </si>
  <si>
    <t>MP303_17</t>
  </si>
  <si>
    <t>MP303_18</t>
  </si>
  <si>
    <t>MP303_19</t>
  </si>
  <si>
    <t>MP302</t>
  </si>
  <si>
    <t>MP302_1</t>
  </si>
  <si>
    <t>MP302_2</t>
  </si>
  <si>
    <t>MP302_3</t>
  </si>
  <si>
    <t>MP302_4</t>
  </si>
  <si>
    <t>MP302_5</t>
  </si>
  <si>
    <t>MP302_6</t>
  </si>
  <si>
    <t>MP302_7</t>
  </si>
  <si>
    <t>MP302_8</t>
  </si>
  <si>
    <t>MP302_9</t>
  </si>
  <si>
    <t>MP302_10</t>
  </si>
  <si>
    <t>MP302_11</t>
  </si>
  <si>
    <t>MP302_12</t>
  </si>
  <si>
    <t>MP302_13</t>
  </si>
  <si>
    <t>MP302_14</t>
  </si>
  <si>
    <t>MP302_15</t>
  </si>
  <si>
    <t>MP302_16</t>
  </si>
  <si>
    <t>MP302_17</t>
  </si>
  <si>
    <t>MP302_18</t>
  </si>
  <si>
    <t>MP302_19</t>
  </si>
  <si>
    <t>MP324</t>
  </si>
  <si>
    <t>MP324_1</t>
  </si>
  <si>
    <t>MP324_2</t>
  </si>
  <si>
    <t>MP324_3</t>
  </si>
  <si>
    <t>MP324_4</t>
  </si>
  <si>
    <t>MP324_5</t>
  </si>
  <si>
    <t>MP324_6</t>
  </si>
  <si>
    <t>MP324_7</t>
  </si>
  <si>
    <t>MP324_8</t>
  </si>
  <si>
    <t>MP324_9</t>
  </si>
  <si>
    <t>MP324_10</t>
  </si>
  <si>
    <t>MP324_11</t>
  </si>
  <si>
    <t>MP324_12</t>
  </si>
  <si>
    <t>MP324_13</t>
  </si>
  <si>
    <t>MP324_14</t>
  </si>
  <si>
    <t>MP324_15</t>
  </si>
  <si>
    <t>MP324_16</t>
  </si>
  <si>
    <t>MP324_17</t>
  </si>
  <si>
    <t>MP324_18</t>
  </si>
  <si>
    <t>MP324_19</t>
  </si>
  <si>
    <t>MP324_20</t>
  </si>
  <si>
    <t>MP324_21</t>
  </si>
  <si>
    <t>MP324_22</t>
  </si>
  <si>
    <t>MP324_23</t>
  </si>
  <si>
    <t>MP324_24</t>
  </si>
  <si>
    <t>MP324_25</t>
  </si>
  <si>
    <t>MP324_26</t>
  </si>
  <si>
    <t>MP324_27</t>
  </si>
  <si>
    <t>MP324_28</t>
  </si>
  <si>
    <t>MP324_29</t>
  </si>
  <si>
    <t>MP324_30</t>
  </si>
  <si>
    <t>MP324_31</t>
  </si>
  <si>
    <t>MP324_32</t>
  </si>
  <si>
    <t>MP324_33</t>
  </si>
  <si>
    <t>Steve Tshwete Local Municipality</t>
  </si>
  <si>
    <t>MP313</t>
  </si>
  <si>
    <t>MP313_1</t>
  </si>
  <si>
    <t>MP313_2</t>
  </si>
  <si>
    <t>MP313_3</t>
  </si>
  <si>
    <t>MP313_4</t>
  </si>
  <si>
    <t>MP313_5</t>
  </si>
  <si>
    <t>MP313_6</t>
  </si>
  <si>
    <t>MP313_7</t>
  </si>
  <si>
    <t>MP313_8</t>
  </si>
  <si>
    <t>MP313_9</t>
  </si>
  <si>
    <t>MP313_10</t>
  </si>
  <si>
    <t>MP313_11</t>
  </si>
  <si>
    <t>MP313_12</t>
  </si>
  <si>
    <t>MP313_13</t>
  </si>
  <si>
    <t>MP313_14</t>
  </si>
  <si>
    <t>MP313_15</t>
  </si>
  <si>
    <t>MP313_16</t>
  </si>
  <si>
    <t>MP313_17</t>
  </si>
  <si>
    <t>MP313_18</t>
  </si>
  <si>
    <t>MP313_19</t>
  </si>
  <si>
    <t>MP313_20</t>
  </si>
  <si>
    <t>MP313_21</t>
  </si>
  <si>
    <t>MP313_22</t>
  </si>
  <si>
    <t>MP313_23</t>
  </si>
  <si>
    <t>MP313_24</t>
  </si>
  <si>
    <t>MP313_25</t>
  </si>
  <si>
    <t>MP313_26</t>
  </si>
  <si>
    <t>MP313_27</t>
  </si>
  <si>
    <t>MP313_28</t>
  </si>
  <si>
    <t>MP313_29</t>
  </si>
  <si>
    <t>MP321</t>
  </si>
  <si>
    <t>MP321_1</t>
  </si>
  <si>
    <t>MP321_2</t>
  </si>
  <si>
    <t>MP321_3</t>
  </si>
  <si>
    <t>MP321_4</t>
  </si>
  <si>
    <t>MP321_5</t>
  </si>
  <si>
    <t>MP321_6</t>
  </si>
  <si>
    <t>MP321_7</t>
  </si>
  <si>
    <t>MP321_8</t>
  </si>
  <si>
    <t>MP321_9</t>
  </si>
  <si>
    <t>MP321_10</t>
  </si>
  <si>
    <t>MP321_11</t>
  </si>
  <si>
    <t>MP321_12</t>
  </si>
  <si>
    <t>MP321_13</t>
  </si>
  <si>
    <t>MP321_14</t>
  </si>
  <si>
    <t>Thembisile Hani Local Municipality</t>
  </si>
  <si>
    <t>MP315</t>
  </si>
  <si>
    <t>MP315_1</t>
  </si>
  <si>
    <t>MP315_2</t>
  </si>
  <si>
    <t>MP315_3</t>
  </si>
  <si>
    <t>MP315_4</t>
  </si>
  <si>
    <t>MP315_5</t>
  </si>
  <si>
    <t>MP315_6</t>
  </si>
  <si>
    <t>MP315_7</t>
  </si>
  <si>
    <t>MP315_8</t>
  </si>
  <si>
    <t>MP315_9</t>
  </si>
  <si>
    <t>MP315_10</t>
  </si>
  <si>
    <t>MP315_11</t>
  </si>
  <si>
    <t>MP315_12</t>
  </si>
  <si>
    <t>MP315_13</t>
  </si>
  <si>
    <t>MP315_14</t>
  </si>
  <si>
    <t>MP315_15</t>
  </si>
  <si>
    <t>MP315_16</t>
  </si>
  <si>
    <t>MP315_17</t>
  </si>
  <si>
    <t>MP315_18</t>
  </si>
  <si>
    <t>MP315_19</t>
  </si>
  <si>
    <t>MP315_20</t>
  </si>
  <si>
    <t>MP315_21</t>
  </si>
  <si>
    <t>MP315_22</t>
  </si>
  <si>
    <t>MP315_23</t>
  </si>
  <si>
    <t>MP315_24</t>
  </si>
  <si>
    <t>MP315_25</t>
  </si>
  <si>
    <t>MP315_26</t>
  </si>
  <si>
    <t>MP315_27</t>
  </si>
  <si>
    <t>MP315_28</t>
  </si>
  <si>
    <t>MP315_29</t>
  </si>
  <si>
    <t>MP315_30</t>
  </si>
  <si>
    <t>MP315_31</t>
  </si>
  <si>
    <t>MP315_32</t>
  </si>
  <si>
    <t>Victor Khanye Local Municipality</t>
  </si>
  <si>
    <t>MP311</t>
  </si>
  <si>
    <t>MP311_1</t>
  </si>
  <si>
    <t>MP311_2</t>
  </si>
  <si>
    <t>MP311_3</t>
  </si>
  <si>
    <t>MP311_4</t>
  </si>
  <si>
    <t>MP311_5</t>
  </si>
  <si>
    <t>MP311_6</t>
  </si>
  <si>
    <t>MP311_7</t>
  </si>
  <si>
    <t>MP311_8</t>
  </si>
  <si>
    <t>MP311_9</t>
  </si>
  <si>
    <t>Ba-Phalaborwa Local Municipality</t>
  </si>
  <si>
    <t>LIM334</t>
  </si>
  <si>
    <t>Mopani</t>
  </si>
  <si>
    <t>DC33</t>
  </si>
  <si>
    <t>LIM334_1</t>
  </si>
  <si>
    <t>LIM334_2</t>
  </si>
  <si>
    <t>LIM334_3</t>
  </si>
  <si>
    <t>LIM334_4</t>
  </si>
  <si>
    <t>LIM334_5</t>
  </si>
  <si>
    <t>LIM334_6</t>
  </si>
  <si>
    <t>LIM334_7</t>
  </si>
  <si>
    <t>LIM334_8</t>
  </si>
  <si>
    <t>LIM334_9</t>
  </si>
  <si>
    <t>LIM334_10</t>
  </si>
  <si>
    <t>LIM334_11</t>
  </si>
  <si>
    <t>LIM334_12</t>
  </si>
  <si>
    <t>LIM334_13</t>
  </si>
  <si>
    <t>LIM334_14</t>
  </si>
  <si>
    <t>LIM334_15</t>
  </si>
  <si>
    <t>LIM334_16</t>
  </si>
  <si>
    <t>LIM334_17</t>
  </si>
  <si>
    <t>LIM334_18</t>
  </si>
  <si>
    <t>LIM334_19</t>
  </si>
  <si>
    <t>Bela-Bela Local Municipality</t>
  </si>
  <si>
    <t>LIM366</t>
  </si>
  <si>
    <t>DC36</t>
  </si>
  <si>
    <t>LIM366_1</t>
  </si>
  <si>
    <t>LIM366_2</t>
  </si>
  <si>
    <t>LIM366_3</t>
  </si>
  <si>
    <t>LIM366_4</t>
  </si>
  <si>
    <t>LIM366_5</t>
  </si>
  <si>
    <t>LIM366_6</t>
  </si>
  <si>
    <t>LIM366_7</t>
  </si>
  <si>
    <t>LIM366_8</t>
  </si>
  <si>
    <t>LIM366_9</t>
  </si>
  <si>
    <t>LIM351</t>
  </si>
  <si>
    <t>Capricorn</t>
  </si>
  <si>
    <t>DC35</t>
  </si>
  <si>
    <t>LIM351_1</t>
  </si>
  <si>
    <t>LIM351_2</t>
  </si>
  <si>
    <t>LIM351_3</t>
  </si>
  <si>
    <t>LIM351_4</t>
  </si>
  <si>
    <t>LIM351_5</t>
  </si>
  <si>
    <t>LIM351_6</t>
  </si>
  <si>
    <t>LIM351_7</t>
  </si>
  <si>
    <t>LIM351_8</t>
  </si>
  <si>
    <t>LIM351_9</t>
  </si>
  <si>
    <t>LIM351_10</t>
  </si>
  <si>
    <t>LIM351_11</t>
  </si>
  <si>
    <t>LIM351_12</t>
  </si>
  <si>
    <t>LIM351_13</t>
  </si>
  <si>
    <t>LIM351_14</t>
  </si>
  <si>
    <t>LIM351_15</t>
  </si>
  <si>
    <t>LIM351_16</t>
  </si>
  <si>
    <t>LIM351_17</t>
  </si>
  <si>
    <t>LIM351_18</t>
  </si>
  <si>
    <t>LIM351_19</t>
  </si>
  <si>
    <t>LIM351_20</t>
  </si>
  <si>
    <t>LIM351_21</t>
  </si>
  <si>
    <t>LIM351_22</t>
  </si>
  <si>
    <t>Collins Chabane Local Municipality</t>
  </si>
  <si>
    <t>LIM345</t>
  </si>
  <si>
    <t>Vhembe</t>
  </si>
  <si>
    <t>DC34</t>
  </si>
  <si>
    <t>LIM345_1</t>
  </si>
  <si>
    <t>LIM345_2</t>
  </si>
  <si>
    <t>LIM345_3</t>
  </si>
  <si>
    <t>LIM345_4</t>
  </si>
  <si>
    <t>LIM345_5</t>
  </si>
  <si>
    <t>LIM345_6</t>
  </si>
  <si>
    <t>LIM345_7</t>
  </si>
  <si>
    <t>LIM345_8</t>
  </si>
  <si>
    <t>LIM345_9</t>
  </si>
  <si>
    <t>LIM345_10</t>
  </si>
  <si>
    <t>LIM345_11</t>
  </si>
  <si>
    <t>LIM345_12</t>
  </si>
  <si>
    <t>LIM345_13</t>
  </si>
  <si>
    <t>LIM345_14</t>
  </si>
  <si>
    <t>LIM345_15</t>
  </si>
  <si>
    <t>LIM345_16</t>
  </si>
  <si>
    <t>LIM345_17</t>
  </si>
  <si>
    <t>LIM345_18</t>
  </si>
  <si>
    <t>LIM345_19</t>
  </si>
  <si>
    <t>LIM345_20</t>
  </si>
  <si>
    <t>LIM345_21</t>
  </si>
  <si>
    <t>LIM345_22</t>
  </si>
  <si>
    <t>LIM345_23</t>
  </si>
  <si>
    <t>LIM345_24</t>
  </si>
  <si>
    <t>LIM345_25</t>
  </si>
  <si>
    <t>LIM345_26</t>
  </si>
  <si>
    <t>LIM345_27</t>
  </si>
  <si>
    <t>LIM345_28</t>
  </si>
  <si>
    <t>LIM345_29</t>
  </si>
  <si>
    <t>LIM345_30</t>
  </si>
  <si>
    <t>LIM345_31</t>
  </si>
  <si>
    <t>LIM345_32</t>
  </si>
  <si>
    <t>LIM345_33</t>
  </si>
  <si>
    <t>LIM345_34</t>
  </si>
  <si>
    <t>LIM345_35</t>
  </si>
  <si>
    <t>LIM345_36</t>
  </si>
  <si>
    <t>LIM472</t>
  </si>
  <si>
    <t>Sekhukhune</t>
  </si>
  <si>
    <t>DC47</t>
  </si>
  <si>
    <t>LIM472_1</t>
  </si>
  <si>
    <t>LIM472_2</t>
  </si>
  <si>
    <t>LIM472_3</t>
  </si>
  <si>
    <t>LIM472_4</t>
  </si>
  <si>
    <t>LIM472_5</t>
  </si>
  <si>
    <t>LIM472_6</t>
  </si>
  <si>
    <t>LIM472_7</t>
  </si>
  <si>
    <t>LIM472_8</t>
  </si>
  <si>
    <t>LIM472_9</t>
  </si>
  <si>
    <t>LIM472_10</t>
  </si>
  <si>
    <t>LIM472_11</t>
  </si>
  <si>
    <t>LIM472_12</t>
  </si>
  <si>
    <t>LIM472_13</t>
  </si>
  <si>
    <t>LIM472_14</t>
  </si>
  <si>
    <t>LIM472_15</t>
  </si>
  <si>
    <t>LIM472_16</t>
  </si>
  <si>
    <t>LIM472_17</t>
  </si>
  <si>
    <t>LIM472_18</t>
  </si>
  <si>
    <t>LIM472_19</t>
  </si>
  <si>
    <t>LIM472_20</t>
  </si>
  <si>
    <t>LIM472_21</t>
  </si>
  <si>
    <t>LIM472_22</t>
  </si>
  <si>
    <t>LIM472_23</t>
  </si>
  <si>
    <t>LIM472_24</t>
  </si>
  <si>
    <t>LIM472_25</t>
  </si>
  <si>
    <t>LIM472_26</t>
  </si>
  <si>
    <t>LIM472_27</t>
  </si>
  <si>
    <t>LIM472_28</t>
  </si>
  <si>
    <t>LIM472_29</t>
  </si>
  <si>
    <t>LIM472_30</t>
  </si>
  <si>
    <t>LIM472_31</t>
  </si>
  <si>
    <t>LIM471</t>
  </si>
  <si>
    <t>LIM471_1</t>
  </si>
  <si>
    <t>LIM471_2</t>
  </si>
  <si>
    <t>LIM471_3</t>
  </si>
  <si>
    <t>LIM471_4</t>
  </si>
  <si>
    <t>LIM471_5</t>
  </si>
  <si>
    <t>LIM471_6</t>
  </si>
  <si>
    <t>LIM471_7</t>
  </si>
  <si>
    <t>LIM471_8</t>
  </si>
  <si>
    <t>LIM471_9</t>
  </si>
  <si>
    <t>LIM471_10</t>
  </si>
  <si>
    <t>LIM471_11</t>
  </si>
  <si>
    <t>LIM471_12</t>
  </si>
  <si>
    <t>LIM471_13</t>
  </si>
  <si>
    <t>LIM471_14</t>
  </si>
  <si>
    <t>LIM471_15</t>
  </si>
  <si>
    <t>LIM471_16</t>
  </si>
  <si>
    <t>Fetakgomo Tubatse Local Municipality</t>
  </si>
  <si>
    <t>LIM476</t>
  </si>
  <si>
    <t>LIM476_1</t>
  </si>
  <si>
    <t>LIM476_2</t>
  </si>
  <si>
    <t>LIM476_3</t>
  </si>
  <si>
    <t>LIM476_4</t>
  </si>
  <si>
    <t>LIM476_5</t>
  </si>
  <si>
    <t>LIM476_6</t>
  </si>
  <si>
    <t>LIM476_7</t>
  </si>
  <si>
    <t>LIM476_8</t>
  </si>
  <si>
    <t>LIM476_9</t>
  </si>
  <si>
    <t>LIM476_10</t>
  </si>
  <si>
    <t>LIM476_11</t>
  </si>
  <si>
    <t>LIM476_12</t>
  </si>
  <si>
    <t>LIM476_13</t>
  </si>
  <si>
    <t>LIM476_14</t>
  </si>
  <si>
    <t>LIM476_15</t>
  </si>
  <si>
    <t>LIM476_16</t>
  </si>
  <si>
    <t>LIM476_17</t>
  </si>
  <si>
    <t>LIM476_18</t>
  </si>
  <si>
    <t>LIM476_19</t>
  </si>
  <si>
    <t>LIM476_20</t>
  </si>
  <si>
    <t>LIM476_21</t>
  </si>
  <si>
    <t>LIM476_22</t>
  </si>
  <si>
    <t>LIM476_23</t>
  </si>
  <si>
    <t>LIM476_24</t>
  </si>
  <si>
    <t>LIM476_25</t>
  </si>
  <si>
    <t>LIM476_26</t>
  </si>
  <si>
    <t>LIM476_27</t>
  </si>
  <si>
    <t>LIM476_28</t>
  </si>
  <si>
    <t>LIM476_29</t>
  </si>
  <si>
    <t>LIM476_30</t>
  </si>
  <si>
    <t>LIM476_31</t>
  </si>
  <si>
    <t>LIM476_32</t>
  </si>
  <si>
    <t>LIM476_33</t>
  </si>
  <si>
    <t>LIM476_34</t>
  </si>
  <si>
    <t>LIM476_35</t>
  </si>
  <si>
    <t>LIM476_36</t>
  </si>
  <si>
    <t>LIM476_37</t>
  </si>
  <si>
    <t>LIM476_38</t>
  </si>
  <si>
    <t>LIM476_39</t>
  </si>
  <si>
    <t>LIM331</t>
  </si>
  <si>
    <t>LIM331_1</t>
  </si>
  <si>
    <t>LIM331_2</t>
  </si>
  <si>
    <t>LIM331_3</t>
  </si>
  <si>
    <t>LIM331_4</t>
  </si>
  <si>
    <t>LIM331_5</t>
  </si>
  <si>
    <t>LIM331_6</t>
  </si>
  <si>
    <t>LIM331_7</t>
  </si>
  <si>
    <t>LIM331_8</t>
  </si>
  <si>
    <t>LIM331_9</t>
  </si>
  <si>
    <t>LIM331_10</t>
  </si>
  <si>
    <t>LIM331_11</t>
  </si>
  <si>
    <t>LIM331_12</t>
  </si>
  <si>
    <t>LIM331_13</t>
  </si>
  <si>
    <t>LIM331_14</t>
  </si>
  <si>
    <t>LIM331_15</t>
  </si>
  <si>
    <t>LIM331_16</t>
  </si>
  <si>
    <t>LIM331_17</t>
  </si>
  <si>
    <t>LIM331_18</t>
  </si>
  <si>
    <t>LIM331_19</t>
  </si>
  <si>
    <t>LIM331_20</t>
  </si>
  <si>
    <t>LIM331_21</t>
  </si>
  <si>
    <t>LIM331_22</t>
  </si>
  <si>
    <t>LIM331_23</t>
  </si>
  <si>
    <t>LIM331_24</t>
  </si>
  <si>
    <t>LIM331_25</t>
  </si>
  <si>
    <t>LIM331_26</t>
  </si>
  <si>
    <t>LIM331_27</t>
  </si>
  <si>
    <t>LIM331_28</t>
  </si>
  <si>
    <t>LIM331_29</t>
  </si>
  <si>
    <t>LIM331_30</t>
  </si>
  <si>
    <t>LIM331_31</t>
  </si>
  <si>
    <t>Greater Letaba Local Municipality</t>
  </si>
  <si>
    <t>LIM332</t>
  </si>
  <si>
    <t>LIM332_1</t>
  </si>
  <si>
    <t>LIM332_2</t>
  </si>
  <si>
    <t>LIM332_3</t>
  </si>
  <si>
    <t>LIM332_4</t>
  </si>
  <si>
    <t>LIM332_5</t>
  </si>
  <si>
    <t>LIM332_6</t>
  </si>
  <si>
    <t>LIM332_7</t>
  </si>
  <si>
    <t>LIM332_8</t>
  </si>
  <si>
    <t>LIM332_9</t>
  </si>
  <si>
    <t>LIM332_10</t>
  </si>
  <si>
    <t>LIM332_11</t>
  </si>
  <si>
    <t>LIM332_12</t>
  </si>
  <si>
    <t>LIM332_13</t>
  </si>
  <si>
    <t>LIM332_14</t>
  </si>
  <si>
    <t>LIM332_15</t>
  </si>
  <si>
    <t>LIM332_16</t>
  </si>
  <si>
    <t>LIM332_17</t>
  </si>
  <si>
    <t>LIM332_18</t>
  </si>
  <si>
    <t>LIM332_19</t>
  </si>
  <si>
    <t>LIM332_20</t>
  </si>
  <si>
    <t>LIM332_21</t>
  </si>
  <si>
    <t>LIM332_22</t>
  </si>
  <si>
    <t>LIM332_23</t>
  </si>
  <si>
    <t>LIM332_24</t>
  </si>
  <si>
    <t>LIM332_25</t>
  </si>
  <si>
    <t>LIM332_26</t>
  </si>
  <si>
    <t>LIM332_27</t>
  </si>
  <si>
    <t>LIM332_28</t>
  </si>
  <si>
    <t>LIM332_29</t>
  </si>
  <si>
    <t>LIM332_30</t>
  </si>
  <si>
    <t>Greater Tzaneen Local Municipality</t>
  </si>
  <si>
    <t>LIM333</t>
  </si>
  <si>
    <t>LIM333_1</t>
  </si>
  <si>
    <t>LIM333_2</t>
  </si>
  <si>
    <t>LIM333_3</t>
  </si>
  <si>
    <t>LIM333_4</t>
  </si>
  <si>
    <t>LIM333_5</t>
  </si>
  <si>
    <t>LIM333_6</t>
  </si>
  <si>
    <t>LIM333_7</t>
  </si>
  <si>
    <t>LIM333_8</t>
  </si>
  <si>
    <t>LIM333_9</t>
  </si>
  <si>
    <t>LIM333_10</t>
  </si>
  <si>
    <t>LIM333_11</t>
  </si>
  <si>
    <t>LIM333_12</t>
  </si>
  <si>
    <t>LIM333_13</t>
  </si>
  <si>
    <t>LIM333_14</t>
  </si>
  <si>
    <t>LIM333_15</t>
  </si>
  <si>
    <t>LIM333_16</t>
  </si>
  <si>
    <t>LIM333_17</t>
  </si>
  <si>
    <t>LIM333_18</t>
  </si>
  <si>
    <t>LIM333_19</t>
  </si>
  <si>
    <t>LIM333_20</t>
  </si>
  <si>
    <t>LIM333_21</t>
  </si>
  <si>
    <t>LIM333_22</t>
  </si>
  <si>
    <t>LIM333_23</t>
  </si>
  <si>
    <t>LIM333_24</t>
  </si>
  <si>
    <t>LIM333_25</t>
  </si>
  <si>
    <t>LIM333_26</t>
  </si>
  <si>
    <t>LIM333_27</t>
  </si>
  <si>
    <t>LIM333_28</t>
  </si>
  <si>
    <t>LIM333_29</t>
  </si>
  <si>
    <t>LIM333_30</t>
  </si>
  <si>
    <t>LIM333_31</t>
  </si>
  <si>
    <t>LIM333_32</t>
  </si>
  <si>
    <t>LIM333_33</t>
  </si>
  <si>
    <t>LIM333_34</t>
  </si>
  <si>
    <t>LIM333_35</t>
  </si>
  <si>
    <t>Lepele-Nkumpi Local Municipality</t>
  </si>
  <si>
    <t>LIM355</t>
  </si>
  <si>
    <t>LIM355_1</t>
  </si>
  <si>
    <t>LIM355_2</t>
  </si>
  <si>
    <t>LIM355_3</t>
  </si>
  <si>
    <t>LIM355_4</t>
  </si>
  <si>
    <t>LIM355_5</t>
  </si>
  <si>
    <t>LIM355_6</t>
  </si>
  <si>
    <t>LIM355_7</t>
  </si>
  <si>
    <t>LIM355_8</t>
  </si>
  <si>
    <t>LIM355_9</t>
  </si>
  <si>
    <t>LIM355_10</t>
  </si>
  <si>
    <t>LIM355_11</t>
  </si>
  <si>
    <t>LIM355_12</t>
  </si>
  <si>
    <t>LIM355_13</t>
  </si>
  <si>
    <t>LIM355_14</t>
  </si>
  <si>
    <t>LIM355_15</t>
  </si>
  <si>
    <t>LIM355_16</t>
  </si>
  <si>
    <t>LIM355_17</t>
  </si>
  <si>
    <t>LIM355_18</t>
  </si>
  <si>
    <t>LIM355_19</t>
  </si>
  <si>
    <t>LIM355_20</t>
  </si>
  <si>
    <t>LIM355_21</t>
  </si>
  <si>
    <t>LIM355_22</t>
  </si>
  <si>
    <t>LIM355_23</t>
  </si>
  <si>
    <t>LIM355_24</t>
  </si>
  <si>
    <t>LIM355_25</t>
  </si>
  <si>
    <t>LIM355_26</t>
  </si>
  <si>
    <t>LIM355_27</t>
  </si>
  <si>
    <t>LIM355_28</t>
  </si>
  <si>
    <t>LIM355_29</t>
  </si>
  <si>
    <t>LIM355_30</t>
  </si>
  <si>
    <t>Lephalale Local Municipality</t>
  </si>
  <si>
    <t>LIM362</t>
  </si>
  <si>
    <t>LIM362_1</t>
  </si>
  <si>
    <t>LIM362_2</t>
  </si>
  <si>
    <t>LIM362_3</t>
  </si>
  <si>
    <t>LIM362_4</t>
  </si>
  <si>
    <t>LIM362_5</t>
  </si>
  <si>
    <t>LIM362_6</t>
  </si>
  <si>
    <t>LIM362_7</t>
  </si>
  <si>
    <t>LIM362_8</t>
  </si>
  <si>
    <t>LIM362_9</t>
  </si>
  <si>
    <t>LIM362_10</t>
  </si>
  <si>
    <t>LIM362_11</t>
  </si>
  <si>
    <t>LIM362_12</t>
  </si>
  <si>
    <t>LIM362_13</t>
  </si>
  <si>
    <t>LIM362_14</t>
  </si>
  <si>
    <t>LIM362_15</t>
  </si>
  <si>
    <t>LIM344</t>
  </si>
  <si>
    <t>LIM344_1</t>
  </si>
  <si>
    <t>LIM344_2</t>
  </si>
  <si>
    <t>LIM344_3</t>
  </si>
  <si>
    <t>LIM344_4</t>
  </si>
  <si>
    <t>LIM344_5</t>
  </si>
  <si>
    <t>LIM344_6</t>
  </si>
  <si>
    <t>LIM344_7</t>
  </si>
  <si>
    <t>LIM344_8</t>
  </si>
  <si>
    <t>LIM344_9</t>
  </si>
  <si>
    <t>LIM344_10</t>
  </si>
  <si>
    <t>LIM344_11</t>
  </si>
  <si>
    <t>LIM344_12</t>
  </si>
  <si>
    <t>LIM344_13</t>
  </si>
  <si>
    <t>LIM344_14</t>
  </si>
  <si>
    <t>LIM344_15</t>
  </si>
  <si>
    <t>LIM344_16</t>
  </si>
  <si>
    <t>LIM344_17</t>
  </si>
  <si>
    <t>LIM344_18</t>
  </si>
  <si>
    <t>LIM344_19</t>
  </si>
  <si>
    <t>LIM344_20</t>
  </si>
  <si>
    <t>LIM344_21</t>
  </si>
  <si>
    <t>LIM344_22</t>
  </si>
  <si>
    <t>LIM344_23</t>
  </si>
  <si>
    <t>LIM344_24</t>
  </si>
  <si>
    <t>LIM344_25</t>
  </si>
  <si>
    <t>LIM344_26</t>
  </si>
  <si>
    <t>LIM344_27</t>
  </si>
  <si>
    <t>LIM344_28</t>
  </si>
  <si>
    <t>LIM344_29</t>
  </si>
  <si>
    <t>LIM344_30</t>
  </si>
  <si>
    <t>LIM344_31</t>
  </si>
  <si>
    <t>LIM344_32</t>
  </si>
  <si>
    <t>LIM344_33</t>
  </si>
  <si>
    <t>LIM344_34</t>
  </si>
  <si>
    <t>LIM344_35</t>
  </si>
  <si>
    <t>LIM344_36</t>
  </si>
  <si>
    <t>LIM344_37</t>
  </si>
  <si>
    <t>LIM344_38</t>
  </si>
  <si>
    <t>Makhuduthamaga Local Municipality</t>
  </si>
  <si>
    <t>LIM473</t>
  </si>
  <si>
    <t>LIM473_1</t>
  </si>
  <si>
    <t>LIM473_2</t>
  </si>
  <si>
    <t>LIM473_3</t>
  </si>
  <si>
    <t>LIM473_4</t>
  </si>
  <si>
    <t>LIM473_5</t>
  </si>
  <si>
    <t>LIM473_6</t>
  </si>
  <si>
    <t>LIM473_7</t>
  </si>
  <si>
    <t>LIM473_8</t>
  </si>
  <si>
    <t>LIM473_9</t>
  </si>
  <si>
    <t>LIM473_10</t>
  </si>
  <si>
    <t>LIM473_11</t>
  </si>
  <si>
    <t>LIM473_12</t>
  </si>
  <si>
    <t>LIM473_13</t>
  </si>
  <si>
    <t>LIM473_14</t>
  </si>
  <si>
    <t>LIM473_15</t>
  </si>
  <si>
    <t>LIM473_16</t>
  </si>
  <si>
    <t>LIM473_17</t>
  </si>
  <si>
    <t>LIM473_18</t>
  </si>
  <si>
    <t>LIM473_19</t>
  </si>
  <si>
    <t>LIM473_20</t>
  </si>
  <si>
    <t>LIM473_21</t>
  </si>
  <si>
    <t>LIM473_22</t>
  </si>
  <si>
    <t>LIM473_23</t>
  </si>
  <si>
    <t>LIM473_24</t>
  </si>
  <si>
    <t>LIM473_25</t>
  </si>
  <si>
    <t>LIM473_26</t>
  </si>
  <si>
    <t>LIM473_27</t>
  </si>
  <si>
    <t>LIM473_28</t>
  </si>
  <si>
    <t>LIM473_29</t>
  </si>
  <si>
    <t>LIM473_30</t>
  </si>
  <si>
    <t>LIM473_31</t>
  </si>
  <si>
    <t>LIM335</t>
  </si>
  <si>
    <t>LIM335_1</t>
  </si>
  <si>
    <t>LIM335_2</t>
  </si>
  <si>
    <t>LIM335_3</t>
  </si>
  <si>
    <t>LIM335_4</t>
  </si>
  <si>
    <t>LIM335_5</t>
  </si>
  <si>
    <t>LIM335_6</t>
  </si>
  <si>
    <t>LIM335_7</t>
  </si>
  <si>
    <t>LIM335_8</t>
  </si>
  <si>
    <t>LIM335_9</t>
  </si>
  <si>
    <t>LIM335_10</t>
  </si>
  <si>
    <t>LIM335_11</t>
  </si>
  <si>
    <t>LIM335_12</t>
  </si>
  <si>
    <t>LIM335_13</t>
  </si>
  <si>
    <t>LIM335_14</t>
  </si>
  <si>
    <t>Modimolle-Mookgophong Local Municipality</t>
  </si>
  <si>
    <t>LIM368</t>
  </si>
  <si>
    <t>LIM368_1</t>
  </si>
  <si>
    <t>LIM368_2</t>
  </si>
  <si>
    <t>LIM368_3</t>
  </si>
  <si>
    <t>LIM368_4</t>
  </si>
  <si>
    <t>LIM368_5</t>
  </si>
  <si>
    <t>LIM368_6</t>
  </si>
  <si>
    <t>LIM368_7</t>
  </si>
  <si>
    <t>LIM368_8</t>
  </si>
  <si>
    <t>LIM368_9</t>
  </si>
  <si>
    <t>LIM368_10</t>
  </si>
  <si>
    <t>LIM368_11</t>
  </si>
  <si>
    <t>LIM368_12</t>
  </si>
  <si>
    <t>LIM368_13</t>
  </si>
  <si>
    <t>LIM368_14</t>
  </si>
  <si>
    <t>Mogalakwena Local Municipality</t>
  </si>
  <si>
    <t>LIM367</t>
  </si>
  <si>
    <t>LIM367_1</t>
  </si>
  <si>
    <t>LIM367_2</t>
  </si>
  <si>
    <t>LIM367_3</t>
  </si>
  <si>
    <t>LIM367_4</t>
  </si>
  <si>
    <t>LIM367_5</t>
  </si>
  <si>
    <t>LIM367_6</t>
  </si>
  <si>
    <t>LIM367_7</t>
  </si>
  <si>
    <t>LIM367_8</t>
  </si>
  <si>
    <t>LIM367_9</t>
  </si>
  <si>
    <t>LIM367_10</t>
  </si>
  <si>
    <t>LIM367_11</t>
  </si>
  <si>
    <t>LIM367_12</t>
  </si>
  <si>
    <t>LIM367_13</t>
  </si>
  <si>
    <t>LIM367_14</t>
  </si>
  <si>
    <t>LIM367_15</t>
  </si>
  <si>
    <t>LIM367_16</t>
  </si>
  <si>
    <t>LIM367_17</t>
  </si>
  <si>
    <t>LIM367_18</t>
  </si>
  <si>
    <t>LIM367_19</t>
  </si>
  <si>
    <t>LIM367_20</t>
  </si>
  <si>
    <t>LIM367_21</t>
  </si>
  <si>
    <t>LIM367_22</t>
  </si>
  <si>
    <t>LIM367_23</t>
  </si>
  <si>
    <t>LIM367_24</t>
  </si>
  <si>
    <t>LIM367_25</t>
  </si>
  <si>
    <t>LIM367_26</t>
  </si>
  <si>
    <t>LIM367_27</t>
  </si>
  <si>
    <t>LIM367_28</t>
  </si>
  <si>
    <t>LIM367_29</t>
  </si>
  <si>
    <t>LIM367_30</t>
  </si>
  <si>
    <t>LIM367_31</t>
  </si>
  <si>
    <t>LIM367_32</t>
  </si>
  <si>
    <t>Molemole Local Municipality</t>
  </si>
  <si>
    <t>LIM353</t>
  </si>
  <si>
    <t>LIM353_1</t>
  </si>
  <si>
    <t>LIM353_2</t>
  </si>
  <si>
    <t>LIM353_3</t>
  </si>
  <si>
    <t>LIM353_4</t>
  </si>
  <si>
    <t>LIM353_5</t>
  </si>
  <si>
    <t>LIM353_6</t>
  </si>
  <si>
    <t>LIM353_7</t>
  </si>
  <si>
    <t>LIM353_8</t>
  </si>
  <si>
    <t>LIM353_9</t>
  </si>
  <si>
    <t>LIM353_10</t>
  </si>
  <si>
    <t>LIM353_11</t>
  </si>
  <si>
    <t>LIM353_12</t>
  </si>
  <si>
    <t>LIM353_13</t>
  </si>
  <si>
    <t>LIM353_14</t>
  </si>
  <si>
    <t>LIM353_15</t>
  </si>
  <si>
    <t>LIM353_16</t>
  </si>
  <si>
    <t>LIM341</t>
  </si>
  <si>
    <t>LIM341_1</t>
  </si>
  <si>
    <t>LIM341_2</t>
  </si>
  <si>
    <t>LIM341_3</t>
  </si>
  <si>
    <t>LIM341_4</t>
  </si>
  <si>
    <t>LIM341_5</t>
  </si>
  <si>
    <t>LIM341_6</t>
  </si>
  <si>
    <t>LIM341_7</t>
  </si>
  <si>
    <t>LIM341_8</t>
  </si>
  <si>
    <t>LIM341_9</t>
  </si>
  <si>
    <t>LIM341_10</t>
  </si>
  <si>
    <t>LIM341_11</t>
  </si>
  <si>
    <t>LIM341_12</t>
  </si>
  <si>
    <t>LIM354</t>
  </si>
  <si>
    <t>LIM354_1</t>
  </si>
  <si>
    <t>LIM354_2</t>
  </si>
  <si>
    <t>LIM354_3</t>
  </si>
  <si>
    <t>LIM354_4</t>
  </si>
  <si>
    <t>LIM354_5</t>
  </si>
  <si>
    <t>LIM354_6</t>
  </si>
  <si>
    <t>LIM354_7</t>
  </si>
  <si>
    <t>LIM354_8</t>
  </si>
  <si>
    <t>LIM354_9</t>
  </si>
  <si>
    <t>LIM354_10</t>
  </si>
  <si>
    <t>LIM354_11</t>
  </si>
  <si>
    <t>LIM354_12</t>
  </si>
  <si>
    <t>LIM354_13</t>
  </si>
  <si>
    <t>LIM354_14</t>
  </si>
  <si>
    <t>LIM354_15</t>
  </si>
  <si>
    <t>LIM354_16</t>
  </si>
  <si>
    <t>LIM354_17</t>
  </si>
  <si>
    <t>LIM354_18</t>
  </si>
  <si>
    <t>LIM354_19</t>
  </si>
  <si>
    <t>LIM354_20</t>
  </si>
  <si>
    <t>LIM354_21</t>
  </si>
  <si>
    <t>LIM354_22</t>
  </si>
  <si>
    <t>LIM354_23</t>
  </si>
  <si>
    <t>LIM354_24</t>
  </si>
  <si>
    <t>LIM354_25</t>
  </si>
  <si>
    <t>LIM354_26</t>
  </si>
  <si>
    <t>LIM354_27</t>
  </si>
  <si>
    <t>LIM354_28</t>
  </si>
  <si>
    <t>LIM354_29</t>
  </si>
  <si>
    <t>LIM354_30</t>
  </si>
  <si>
    <t>LIM354_31</t>
  </si>
  <si>
    <t>LIM354_32</t>
  </si>
  <si>
    <t>LIM354_33</t>
  </si>
  <si>
    <t>LIM354_34</t>
  </si>
  <si>
    <t>LIM354_35</t>
  </si>
  <si>
    <t>LIM354_36</t>
  </si>
  <si>
    <t>LIM354_37</t>
  </si>
  <si>
    <t>LIM354_38</t>
  </si>
  <si>
    <t>LIM354_39</t>
  </si>
  <si>
    <t>LIM354_40</t>
  </si>
  <si>
    <t>LIM354_41</t>
  </si>
  <si>
    <t>LIM354_42</t>
  </si>
  <si>
    <t>LIM354_43</t>
  </si>
  <si>
    <t>LIM354_44</t>
  </si>
  <si>
    <t>LIM354_45</t>
  </si>
  <si>
    <t>LIM361</t>
  </si>
  <si>
    <t>LIM361_1</t>
  </si>
  <si>
    <t>LIM361_2</t>
  </si>
  <si>
    <t>LIM361_3</t>
  </si>
  <si>
    <t>LIM361_4</t>
  </si>
  <si>
    <t>LIM361_5</t>
  </si>
  <si>
    <t>LIM361_6</t>
  </si>
  <si>
    <t>LIM361_7</t>
  </si>
  <si>
    <t>LIM361_8</t>
  </si>
  <si>
    <t>LIM361_9</t>
  </si>
  <si>
    <t>LIM361_10</t>
  </si>
  <si>
    <t>LIM361_11</t>
  </si>
  <si>
    <t>LIM361_12</t>
  </si>
  <si>
    <t>Thulamela Local Municipality</t>
  </si>
  <si>
    <t>LIM343</t>
  </si>
  <si>
    <t>LIM343_1</t>
  </si>
  <si>
    <t>LIM343_2</t>
  </si>
  <si>
    <t>LIM343_3</t>
  </si>
  <si>
    <t>LIM343_4</t>
  </si>
  <si>
    <t>LIM343_5</t>
  </si>
  <si>
    <t>LIM343_6</t>
  </si>
  <si>
    <t>LIM343_7</t>
  </si>
  <si>
    <t>LIM343_8</t>
  </si>
  <si>
    <t>LIM343_9</t>
  </si>
  <si>
    <t>LIM343_10</t>
  </si>
  <si>
    <t>LIM343_11</t>
  </si>
  <si>
    <t>LIM343_12</t>
  </si>
  <si>
    <t>LIM343_13</t>
  </si>
  <si>
    <t>LIM343_14</t>
  </si>
  <si>
    <t>LIM343_15</t>
  </si>
  <si>
    <t>LIM343_16</t>
  </si>
  <si>
    <t>LIM343_17</t>
  </si>
  <si>
    <t>LIM343_18</t>
  </si>
  <si>
    <t>LIM343_19</t>
  </si>
  <si>
    <t>LIM343_20</t>
  </si>
  <si>
    <t>LIM343_21</t>
  </si>
  <si>
    <t>LIM343_22</t>
  </si>
  <si>
    <t>LIM343_23</t>
  </si>
  <si>
    <t>LIM343_24</t>
  </si>
  <si>
    <t>LIM343_25</t>
  </si>
  <si>
    <t>LIM343_26</t>
  </si>
  <si>
    <t>LIM343_27</t>
  </si>
  <si>
    <t>LIM343_28</t>
  </si>
  <si>
    <t>LIM343_29</t>
  </si>
  <si>
    <t>LIM343_30</t>
  </si>
  <si>
    <t>LIM343_31</t>
  </si>
  <si>
    <t>LIM343_32</t>
  </si>
  <si>
    <t>LIM343_33</t>
  </si>
  <si>
    <t>LIM343_34</t>
  </si>
  <si>
    <t>LIM343_35</t>
  </si>
  <si>
    <t>LIM343_36</t>
  </si>
  <si>
    <t>LIM343_37</t>
  </si>
  <si>
    <t>LIM343_38</t>
  </si>
  <si>
    <t>LIM343_39</t>
  </si>
  <si>
    <t>LIM343_40</t>
  </si>
  <si>
    <t>LIM343_41</t>
  </si>
  <si>
    <t>KwaZulu-Natal</t>
  </si>
  <si>
    <t>Abaqulusi Local Municipality</t>
  </si>
  <si>
    <t>KZN263</t>
  </si>
  <si>
    <t>DC26</t>
  </si>
  <si>
    <t>KZN263_1</t>
  </si>
  <si>
    <t>KZN263_2</t>
  </si>
  <si>
    <t>KZN263_3</t>
  </si>
  <si>
    <t>KZN263_4</t>
  </si>
  <si>
    <t>KZN263_5</t>
  </si>
  <si>
    <t>KZN263_6</t>
  </si>
  <si>
    <t>KZN263_7</t>
  </si>
  <si>
    <t>KZN263_8</t>
  </si>
  <si>
    <t>KZN263_9</t>
  </si>
  <si>
    <t>KZN263_10</t>
  </si>
  <si>
    <t>KZN263_11</t>
  </si>
  <si>
    <t>KZN263_12</t>
  </si>
  <si>
    <t>KZN263_13</t>
  </si>
  <si>
    <t>KZN263_14</t>
  </si>
  <si>
    <t>KZN263_15</t>
  </si>
  <si>
    <t>KZN263_16</t>
  </si>
  <si>
    <t>KZN263_17</t>
  </si>
  <si>
    <t>KZN263_18</t>
  </si>
  <si>
    <t>KZN263_19</t>
  </si>
  <si>
    <t>KZN263_20</t>
  </si>
  <si>
    <t>KZN263_21</t>
  </si>
  <si>
    <t>KZN263_22</t>
  </si>
  <si>
    <t>KZN263_23</t>
  </si>
  <si>
    <t>Alfred Duma Local Municipality</t>
  </si>
  <si>
    <t>KZN238</t>
  </si>
  <si>
    <t>DC23</t>
  </si>
  <si>
    <t>KZN238_1</t>
  </si>
  <si>
    <t>KZN238_2</t>
  </si>
  <si>
    <t>KZN238_3</t>
  </si>
  <si>
    <t>KZN238_4</t>
  </si>
  <si>
    <t>KZN238_5</t>
  </si>
  <si>
    <t>KZN238_6</t>
  </si>
  <si>
    <t>KZN238_7</t>
  </si>
  <si>
    <t>KZN238_8</t>
  </si>
  <si>
    <t>KZN238_9</t>
  </si>
  <si>
    <t>KZN238_10</t>
  </si>
  <si>
    <t>KZN238_11</t>
  </si>
  <si>
    <t>KZN238_12</t>
  </si>
  <si>
    <t>KZN238_13</t>
  </si>
  <si>
    <t>KZN238_14</t>
  </si>
  <si>
    <t>KZN238_15</t>
  </si>
  <si>
    <t>KZN238_16</t>
  </si>
  <si>
    <t>KZN238_17</t>
  </si>
  <si>
    <t>KZN238_18</t>
  </si>
  <si>
    <t>KZN238_19</t>
  </si>
  <si>
    <t>KZN238_20</t>
  </si>
  <si>
    <t>KZN238_21</t>
  </si>
  <si>
    <t>KZN238_22</t>
  </si>
  <si>
    <t>KZN238_23</t>
  </si>
  <si>
    <t>KZN238_24</t>
  </si>
  <si>
    <t>KZN238_25</t>
  </si>
  <si>
    <t>KZN238_26</t>
  </si>
  <si>
    <t>KZN238_27</t>
  </si>
  <si>
    <t>KZN238_28</t>
  </si>
  <si>
    <t>KZN238_29</t>
  </si>
  <si>
    <t>KZN238_30</t>
  </si>
  <si>
    <t>KZN238_31</t>
  </si>
  <si>
    <t>KZN238_32</t>
  </si>
  <si>
    <t>KZN238_33</t>
  </si>
  <si>
    <t>KZN238_34</t>
  </si>
  <si>
    <t>KZN238_35</t>
  </si>
  <si>
    <t>KZN238_36</t>
  </si>
  <si>
    <t>KZN238_37</t>
  </si>
  <si>
    <t>Big Five Hlabisa Local Municipality</t>
  </si>
  <si>
    <t>KZN276</t>
  </si>
  <si>
    <t>Umkhanyakude</t>
  </si>
  <si>
    <t>DC27</t>
  </si>
  <si>
    <t>KZN276_1</t>
  </si>
  <si>
    <t>KZN276_2</t>
  </si>
  <si>
    <t>KZN276_3</t>
  </si>
  <si>
    <t>KZN276_4</t>
  </si>
  <si>
    <t>KZN276_5</t>
  </si>
  <si>
    <t>KZN276_6</t>
  </si>
  <si>
    <t>KZN276_7</t>
  </si>
  <si>
    <t>KZN276_8</t>
  </si>
  <si>
    <t>KZN276_9</t>
  </si>
  <si>
    <t>KZN276_10</t>
  </si>
  <si>
    <t>KZN276_11</t>
  </si>
  <si>
    <t>KZN276_12</t>
  </si>
  <si>
    <t>KZN276_13</t>
  </si>
  <si>
    <t>KZN276_14</t>
  </si>
  <si>
    <t>Dannhauser Local Municipality</t>
  </si>
  <si>
    <t>KZN254</t>
  </si>
  <si>
    <t>DC25</t>
  </si>
  <si>
    <t>KZN254_1</t>
  </si>
  <si>
    <t>KZN254_2</t>
  </si>
  <si>
    <t>KZN254_3</t>
  </si>
  <si>
    <t>KZN254_4</t>
  </si>
  <si>
    <t>KZN254_5</t>
  </si>
  <si>
    <t>KZN254_6</t>
  </si>
  <si>
    <t>KZN254_7</t>
  </si>
  <si>
    <t>KZN254_8</t>
  </si>
  <si>
    <t>KZN254_9</t>
  </si>
  <si>
    <t>KZN254_10</t>
  </si>
  <si>
    <t>KZN254_11</t>
  </si>
  <si>
    <t>KZN254_12</t>
  </si>
  <si>
    <t>KZN254_13</t>
  </si>
  <si>
    <t>Dr Nkosazana Dlamini Zuma Local Municipality</t>
  </si>
  <si>
    <t>KZN436</t>
  </si>
  <si>
    <t>DC43</t>
  </si>
  <si>
    <t>KZN436_1</t>
  </si>
  <si>
    <t>KZN436_2</t>
  </si>
  <si>
    <t>KZN436_3</t>
  </si>
  <si>
    <t>KZN436_4</t>
  </si>
  <si>
    <t>KZN436_5</t>
  </si>
  <si>
    <t>KZN436_6</t>
  </si>
  <si>
    <t>KZN436_7</t>
  </si>
  <si>
    <t>KZN436_8</t>
  </si>
  <si>
    <t>KZN436_9</t>
  </si>
  <si>
    <t>KZN436_10</t>
  </si>
  <si>
    <t>KZN436_11</t>
  </si>
  <si>
    <t>KZN436_12</t>
  </si>
  <si>
    <t>KZN436_13</t>
  </si>
  <si>
    <t>KZN436_14</t>
  </si>
  <si>
    <t>KZN436_15</t>
  </si>
  <si>
    <t>eDumbe Local Municipality</t>
  </si>
  <si>
    <t>KZN261</t>
  </si>
  <si>
    <t>KZN261_1</t>
  </si>
  <si>
    <t>KZN261_2</t>
  </si>
  <si>
    <t>KZN261_3</t>
  </si>
  <si>
    <t>KZN261_4</t>
  </si>
  <si>
    <t>KZN261_5</t>
  </si>
  <si>
    <t>KZN261_6</t>
  </si>
  <si>
    <t>KZN261_7</t>
  </si>
  <si>
    <t>KZN261_8</t>
  </si>
  <si>
    <t>KZN261_9</t>
  </si>
  <si>
    <t>KZN261_10</t>
  </si>
  <si>
    <t>Emadlangeni Local Municipality</t>
  </si>
  <si>
    <t>KZN253</t>
  </si>
  <si>
    <t>KZN253_1</t>
  </si>
  <si>
    <t>KZN253_2</t>
  </si>
  <si>
    <t>KZN253_3</t>
  </si>
  <si>
    <t>KZN253_4</t>
  </si>
  <si>
    <t>KZN253_5</t>
  </si>
  <si>
    <t>KZN253_6</t>
  </si>
  <si>
    <t>Endumeni Local Municipality</t>
  </si>
  <si>
    <t>KZN241</t>
  </si>
  <si>
    <t>Umzinyathi</t>
  </si>
  <si>
    <t>DC24</t>
  </si>
  <si>
    <t>KZN241_1</t>
  </si>
  <si>
    <t>KZN241_2</t>
  </si>
  <si>
    <t>KZN241_3</t>
  </si>
  <si>
    <t>KZN241_4</t>
  </si>
  <si>
    <t>KZN241_5</t>
  </si>
  <si>
    <t>KZN241_6</t>
  </si>
  <si>
    <t>KZN241_7</t>
  </si>
  <si>
    <t>Ethekwini Metropolitan Municipality</t>
  </si>
  <si>
    <t>ETH</t>
  </si>
  <si>
    <t>ETH_1</t>
  </si>
  <si>
    <t>ETH_2</t>
  </si>
  <si>
    <t>ETH_3</t>
  </si>
  <si>
    <t>ETH_4</t>
  </si>
  <si>
    <t>ETH_5</t>
  </si>
  <si>
    <t>ETH_6</t>
  </si>
  <si>
    <t>ETH_7</t>
  </si>
  <si>
    <t>ETH_8</t>
  </si>
  <si>
    <t>ETH_9</t>
  </si>
  <si>
    <t>ETH_10</t>
  </si>
  <si>
    <t>ETH_11</t>
  </si>
  <si>
    <t>ETH_12</t>
  </si>
  <si>
    <t>ETH_13</t>
  </si>
  <si>
    <t>ETH_14</t>
  </si>
  <si>
    <t>ETH_15</t>
  </si>
  <si>
    <t>ETH_16</t>
  </si>
  <si>
    <t>ETH_17</t>
  </si>
  <si>
    <t>ETH_18</t>
  </si>
  <si>
    <t>ETH_19</t>
  </si>
  <si>
    <t>ETH_20</t>
  </si>
  <si>
    <t>ETH_21</t>
  </si>
  <si>
    <t>ETH_22</t>
  </si>
  <si>
    <t>ETH_23</t>
  </si>
  <si>
    <t>ETH_24</t>
  </si>
  <si>
    <t>ETH_25</t>
  </si>
  <si>
    <t>ETH_26</t>
  </si>
  <si>
    <t>ETH_27</t>
  </si>
  <si>
    <t>ETH_28</t>
  </si>
  <si>
    <t>ETH_29</t>
  </si>
  <si>
    <t>ETH_30</t>
  </si>
  <si>
    <t>ETH_31</t>
  </si>
  <si>
    <t>ETH_32</t>
  </si>
  <si>
    <t>ETH_33</t>
  </si>
  <si>
    <t>ETH_34</t>
  </si>
  <si>
    <t>ETH_35</t>
  </si>
  <si>
    <t>ETH_36</t>
  </si>
  <si>
    <t>ETH_37</t>
  </si>
  <si>
    <t>ETH_38</t>
  </si>
  <si>
    <t>ETH_39</t>
  </si>
  <si>
    <t>ETH_40</t>
  </si>
  <si>
    <t>ETH_41</t>
  </si>
  <si>
    <t>ETH_42</t>
  </si>
  <si>
    <t>ETH_43</t>
  </si>
  <si>
    <t>ETH_44</t>
  </si>
  <si>
    <t>ETH_45</t>
  </si>
  <si>
    <t>ETH_46</t>
  </si>
  <si>
    <t>ETH_47</t>
  </si>
  <si>
    <t>ETH_48</t>
  </si>
  <si>
    <t>ETH_49</t>
  </si>
  <si>
    <t>ETH_50</t>
  </si>
  <si>
    <t>ETH_51</t>
  </si>
  <si>
    <t>ETH_52</t>
  </si>
  <si>
    <t>ETH_53</t>
  </si>
  <si>
    <t>ETH_54</t>
  </si>
  <si>
    <t>ETH_55</t>
  </si>
  <si>
    <t>ETH_56</t>
  </si>
  <si>
    <t>ETH_57</t>
  </si>
  <si>
    <t>ETH_58</t>
  </si>
  <si>
    <t>ETH_59</t>
  </si>
  <si>
    <t>ETH_60</t>
  </si>
  <si>
    <t>ETH_61</t>
  </si>
  <si>
    <t>ETH_62</t>
  </si>
  <si>
    <t>ETH_63</t>
  </si>
  <si>
    <t>ETH_64</t>
  </si>
  <si>
    <t>ETH_65</t>
  </si>
  <si>
    <t>ETH_66</t>
  </si>
  <si>
    <t>ETH_67</t>
  </si>
  <si>
    <t>ETH_68</t>
  </si>
  <si>
    <t>ETH_69</t>
  </si>
  <si>
    <t>ETH_70</t>
  </si>
  <si>
    <t>ETH_71</t>
  </si>
  <si>
    <t>ETH_72</t>
  </si>
  <si>
    <t>ETH_73</t>
  </si>
  <si>
    <t>ETH_74</t>
  </si>
  <si>
    <t>ETH_75</t>
  </si>
  <si>
    <t>ETH_76</t>
  </si>
  <si>
    <t>ETH_77</t>
  </si>
  <si>
    <t>ETH_78</t>
  </si>
  <si>
    <t>ETH_79</t>
  </si>
  <si>
    <t>ETH_80</t>
  </si>
  <si>
    <t>ETH_81</t>
  </si>
  <si>
    <t>ETH_82</t>
  </si>
  <si>
    <t>ETH_83</t>
  </si>
  <si>
    <t>ETH_84</t>
  </si>
  <si>
    <t>ETH_85</t>
  </si>
  <si>
    <t>ETH_86</t>
  </si>
  <si>
    <t>ETH_87</t>
  </si>
  <si>
    <t>ETH_88</t>
  </si>
  <si>
    <t>ETH_89</t>
  </si>
  <si>
    <t>ETH_90</t>
  </si>
  <si>
    <t>ETH_91</t>
  </si>
  <si>
    <t>ETH_92</t>
  </si>
  <si>
    <t>ETH_93</t>
  </si>
  <si>
    <t>ETH_94</t>
  </si>
  <si>
    <t>ETH_95</t>
  </si>
  <si>
    <t>ETH_96</t>
  </si>
  <si>
    <t>ETH_97</t>
  </si>
  <si>
    <t>ETH_98</t>
  </si>
  <si>
    <t>ETH_99</t>
  </si>
  <si>
    <t>ETH_100</t>
  </si>
  <si>
    <t>ETH_101</t>
  </si>
  <si>
    <t>ETH_102</t>
  </si>
  <si>
    <t>ETH_103</t>
  </si>
  <si>
    <t>ETH_104</t>
  </si>
  <si>
    <t>ETH_105</t>
  </si>
  <si>
    <t>ETH_106</t>
  </si>
  <si>
    <t>ETH_107</t>
  </si>
  <si>
    <t>ETH_108</t>
  </si>
  <si>
    <t>ETH_109</t>
  </si>
  <si>
    <t>ETH_110</t>
  </si>
  <si>
    <t>ETH_111</t>
  </si>
  <si>
    <t>Greater Kokstad Local Municipality</t>
  </si>
  <si>
    <t>KZN433</t>
  </si>
  <si>
    <t>KZN433_1</t>
  </si>
  <si>
    <t>KZN433_2</t>
  </si>
  <si>
    <t>KZN433_3</t>
  </si>
  <si>
    <t>KZN433_4</t>
  </si>
  <si>
    <t>KZN433_5</t>
  </si>
  <si>
    <t>KZN433_6</t>
  </si>
  <si>
    <t>KZN433_7</t>
  </si>
  <si>
    <t>KZN433_8</t>
  </si>
  <si>
    <t>KZN433_9</t>
  </si>
  <si>
    <t>KZN433_10</t>
  </si>
  <si>
    <t>Impendle Local Municipality</t>
  </si>
  <si>
    <t>KZN224</t>
  </si>
  <si>
    <t>Umgungundlovu</t>
  </si>
  <si>
    <t>DC22</t>
  </si>
  <si>
    <t>KZN224_1</t>
  </si>
  <si>
    <t>KZN224_2</t>
  </si>
  <si>
    <t>KZN224_3</t>
  </si>
  <si>
    <t>KZN224_4</t>
  </si>
  <si>
    <t>KZN224_5</t>
  </si>
  <si>
    <t>Inkosi Langalibalele Local Municipality</t>
  </si>
  <si>
    <t>KZN237</t>
  </si>
  <si>
    <t>KZN237_1</t>
  </si>
  <si>
    <t>KZN237_2</t>
  </si>
  <si>
    <t>KZN237_3</t>
  </si>
  <si>
    <t>KZN237_4</t>
  </si>
  <si>
    <t>KZN237_5</t>
  </si>
  <si>
    <t>KZN237_6</t>
  </si>
  <si>
    <t>KZN237_7</t>
  </si>
  <si>
    <t>KZN237_8</t>
  </si>
  <si>
    <t>KZN237_9</t>
  </si>
  <si>
    <t>KZN237_10</t>
  </si>
  <si>
    <t>KZN237_11</t>
  </si>
  <si>
    <t>KZN237_12</t>
  </si>
  <si>
    <t>KZN237_13</t>
  </si>
  <si>
    <t>KZN237_14</t>
  </si>
  <si>
    <t>KZN237_15</t>
  </si>
  <si>
    <t>KZN237_16</t>
  </si>
  <si>
    <t>KZN237_17</t>
  </si>
  <si>
    <t>KZN237_18</t>
  </si>
  <si>
    <t>KZN237_19</t>
  </si>
  <si>
    <t>KZN237_20</t>
  </si>
  <si>
    <t>KZN237_21</t>
  </si>
  <si>
    <t>KZN237_22</t>
  </si>
  <si>
    <t>KZN237_23</t>
  </si>
  <si>
    <t>KZN237_24</t>
  </si>
  <si>
    <t>Jozini Local Municipality</t>
  </si>
  <si>
    <t>KZN272</t>
  </si>
  <si>
    <t>KZN272_1</t>
  </si>
  <si>
    <t>KZN272_2</t>
  </si>
  <si>
    <t>KZN272_3</t>
  </si>
  <si>
    <t>KZN272_4</t>
  </si>
  <si>
    <t>KZN272_5</t>
  </si>
  <si>
    <t>KZN272_6</t>
  </si>
  <si>
    <t>KZN272_7</t>
  </si>
  <si>
    <t>KZN272_8</t>
  </si>
  <si>
    <t>KZN272_9</t>
  </si>
  <si>
    <t>KZN272_10</t>
  </si>
  <si>
    <t>KZN272_11</t>
  </si>
  <si>
    <t>KZN272_12</t>
  </si>
  <si>
    <t>KZN272_13</t>
  </si>
  <si>
    <t>KZN272_14</t>
  </si>
  <si>
    <t>KZN272_15</t>
  </si>
  <si>
    <t>KZN272_16</t>
  </si>
  <si>
    <t>KZN272_17</t>
  </si>
  <si>
    <t>KZN272_18</t>
  </si>
  <si>
    <t>KZN272_19</t>
  </si>
  <si>
    <t>KZN272_20</t>
  </si>
  <si>
    <t>KZN272_21</t>
  </si>
  <si>
    <t>KZN272_22</t>
  </si>
  <si>
    <t>KZN272_23</t>
  </si>
  <si>
    <t>KwaDukuza Local Municipality</t>
  </si>
  <si>
    <t>KZN292</t>
  </si>
  <si>
    <t>DC29</t>
  </si>
  <si>
    <t>KZN292_1</t>
  </si>
  <si>
    <t>KZN292_2</t>
  </si>
  <si>
    <t>KZN292_3</t>
  </si>
  <si>
    <t>KZN292_4</t>
  </si>
  <si>
    <t>KZN292_5</t>
  </si>
  <si>
    <t>KZN292_6</t>
  </si>
  <si>
    <t>KZN292_7</t>
  </si>
  <si>
    <t>KZN292_8</t>
  </si>
  <si>
    <t>KZN292_9</t>
  </si>
  <si>
    <t>KZN292_10</t>
  </si>
  <si>
    <t>KZN292_11</t>
  </si>
  <si>
    <t>KZN292_12</t>
  </si>
  <si>
    <t>KZN292_13</t>
  </si>
  <si>
    <t>KZN292_14</t>
  </si>
  <si>
    <t>KZN292_15</t>
  </si>
  <si>
    <t>KZN292_16</t>
  </si>
  <si>
    <t>KZN292_17</t>
  </si>
  <si>
    <t>KZN292_18</t>
  </si>
  <si>
    <t>KZN292_19</t>
  </si>
  <si>
    <t>KZN292_20</t>
  </si>
  <si>
    <t>KZN292_21</t>
  </si>
  <si>
    <t>KZN292_22</t>
  </si>
  <si>
    <t>KZN292_23</t>
  </si>
  <si>
    <t>KZN292_24</t>
  </si>
  <si>
    <t>KZN292_25</t>
  </si>
  <si>
    <t>KZN292_26</t>
  </si>
  <si>
    <t>KZN292_27</t>
  </si>
  <si>
    <t>KZN292_28</t>
  </si>
  <si>
    <t>KZN292_29</t>
  </si>
  <si>
    <t>KZN292_30</t>
  </si>
  <si>
    <t>Mandeni Local Municipality</t>
  </si>
  <si>
    <t>KZN291</t>
  </si>
  <si>
    <t>KZN291_1</t>
  </si>
  <si>
    <t>KZN291_2</t>
  </si>
  <si>
    <t>KZN291_3</t>
  </si>
  <si>
    <t>KZN291_4</t>
  </si>
  <si>
    <t>KZN291_5</t>
  </si>
  <si>
    <t>KZN291_6</t>
  </si>
  <si>
    <t>KZN291_7</t>
  </si>
  <si>
    <t>KZN291_8</t>
  </si>
  <si>
    <t>KZN291_9</t>
  </si>
  <si>
    <t>KZN291_10</t>
  </si>
  <si>
    <t>KZN291_11</t>
  </si>
  <si>
    <t>KZN291_12</t>
  </si>
  <si>
    <t>KZN291_13</t>
  </si>
  <si>
    <t>KZN291_14</t>
  </si>
  <si>
    <t>KZN291_15</t>
  </si>
  <si>
    <t>KZN291_16</t>
  </si>
  <si>
    <t>KZN291_17</t>
  </si>
  <si>
    <t>KZN291_18</t>
  </si>
  <si>
    <t>Maphumulo Local Municipality</t>
  </si>
  <si>
    <t>KZN294</t>
  </si>
  <si>
    <t>KZN294_1</t>
  </si>
  <si>
    <t>KZN294_2</t>
  </si>
  <si>
    <t>KZN294_3</t>
  </si>
  <si>
    <t>KZN294_4</t>
  </si>
  <si>
    <t>KZN294_5</t>
  </si>
  <si>
    <t>KZN294_6</t>
  </si>
  <si>
    <t>KZN294_7</t>
  </si>
  <si>
    <t>KZN294_8</t>
  </si>
  <si>
    <t>KZN294_9</t>
  </si>
  <si>
    <t>KZN294_10</t>
  </si>
  <si>
    <t>KZN294_11</t>
  </si>
  <si>
    <t>KZN294_12</t>
  </si>
  <si>
    <t>Mfolozi Local Municipality</t>
  </si>
  <si>
    <t>KZN281</t>
  </si>
  <si>
    <t>DC28</t>
  </si>
  <si>
    <t>KZN281_1</t>
  </si>
  <si>
    <t>KZN281_2</t>
  </si>
  <si>
    <t>KZN281_3</t>
  </si>
  <si>
    <t>KZN281_4</t>
  </si>
  <si>
    <t>KZN281_5</t>
  </si>
  <si>
    <t>KZN281_6</t>
  </si>
  <si>
    <t>KZN281_7</t>
  </si>
  <si>
    <t>KZN281_8</t>
  </si>
  <si>
    <t>KZN281_9</t>
  </si>
  <si>
    <t>KZN281_10</t>
  </si>
  <si>
    <t>KZN281_11</t>
  </si>
  <si>
    <t>KZN281_12</t>
  </si>
  <si>
    <t>KZN281_13</t>
  </si>
  <si>
    <t>KZN281_14</t>
  </si>
  <si>
    <t>KZN281_15</t>
  </si>
  <si>
    <t>KZN281_16</t>
  </si>
  <si>
    <t>KZN281_17</t>
  </si>
  <si>
    <t>KZN281_18</t>
  </si>
  <si>
    <t>Mkhambathini Local Municipality</t>
  </si>
  <si>
    <t>KZN226</t>
  </si>
  <si>
    <t>KZN226_1</t>
  </si>
  <si>
    <t>KZN226_2</t>
  </si>
  <si>
    <t>KZN226_3</t>
  </si>
  <si>
    <t>KZN226_4</t>
  </si>
  <si>
    <t>KZN226_5</t>
  </si>
  <si>
    <t>KZN226_6</t>
  </si>
  <si>
    <t>KZN226_7</t>
  </si>
  <si>
    <t>Mpofana Local Municipality</t>
  </si>
  <si>
    <t>KZN223</t>
  </si>
  <si>
    <t>KZN223_1</t>
  </si>
  <si>
    <t>KZN223_2</t>
  </si>
  <si>
    <t>KZN223_3</t>
  </si>
  <si>
    <t>KZN223_4</t>
  </si>
  <si>
    <t>KZN223_5</t>
  </si>
  <si>
    <t>Msinga Local Municipality</t>
  </si>
  <si>
    <t>KZN244</t>
  </si>
  <si>
    <t>KZN244_1</t>
  </si>
  <si>
    <t>KZN244_2</t>
  </si>
  <si>
    <t>KZN244_3</t>
  </si>
  <si>
    <t>KZN244_4</t>
  </si>
  <si>
    <t>KZN244_5</t>
  </si>
  <si>
    <t>KZN244_6</t>
  </si>
  <si>
    <t>KZN244_7</t>
  </si>
  <si>
    <t>KZN244_8</t>
  </si>
  <si>
    <t>KZN244_9</t>
  </si>
  <si>
    <t>KZN244_10</t>
  </si>
  <si>
    <t>KZN244_11</t>
  </si>
  <si>
    <t>KZN244_12</t>
  </si>
  <si>
    <t>KZN244_13</t>
  </si>
  <si>
    <t>KZN244_14</t>
  </si>
  <si>
    <t>KZN244_15</t>
  </si>
  <si>
    <t>KZN244_16</t>
  </si>
  <si>
    <t>KZN244_17</t>
  </si>
  <si>
    <t>KZN244_18</t>
  </si>
  <si>
    <t>KZN244_19</t>
  </si>
  <si>
    <t>KZN244_20</t>
  </si>
  <si>
    <t>KZN244_21</t>
  </si>
  <si>
    <t>Mthonjaneni Local Municipality</t>
  </si>
  <si>
    <t>KZN285</t>
  </si>
  <si>
    <t>KZN285_1</t>
  </si>
  <si>
    <t>KZN285_2</t>
  </si>
  <si>
    <t>KZN285_3</t>
  </si>
  <si>
    <t>KZN285_4</t>
  </si>
  <si>
    <t>KZN285_5</t>
  </si>
  <si>
    <t>KZN285_6</t>
  </si>
  <si>
    <t>KZN285_7</t>
  </si>
  <si>
    <t>KZN285_8</t>
  </si>
  <si>
    <t>KZN285_9</t>
  </si>
  <si>
    <t>KZN285_10</t>
  </si>
  <si>
    <t>KZN285_11</t>
  </si>
  <si>
    <t>KZN285_12</t>
  </si>
  <si>
    <t>KZN285_13</t>
  </si>
  <si>
    <t>Mtubatuba Local Municipality</t>
  </si>
  <si>
    <t>KZN275</t>
  </si>
  <si>
    <t>KZN275_1</t>
  </si>
  <si>
    <t>KZN275_2</t>
  </si>
  <si>
    <t>KZN275_3</t>
  </si>
  <si>
    <t>KZN275_4</t>
  </si>
  <si>
    <t>KZN275_5</t>
  </si>
  <si>
    <t>KZN275_6</t>
  </si>
  <si>
    <t>KZN275_7</t>
  </si>
  <si>
    <t>KZN275_8</t>
  </si>
  <si>
    <t>KZN275_9</t>
  </si>
  <si>
    <t>KZN275_10</t>
  </si>
  <si>
    <t>KZN275_11</t>
  </si>
  <si>
    <t>KZN275_12</t>
  </si>
  <si>
    <t>KZN275_13</t>
  </si>
  <si>
    <t>KZN275_14</t>
  </si>
  <si>
    <t>KZN275_15</t>
  </si>
  <si>
    <t>KZN275_16</t>
  </si>
  <si>
    <t>KZN275_17</t>
  </si>
  <si>
    <t>KZN275_18</t>
  </si>
  <si>
    <t>KZN275_19</t>
  </si>
  <si>
    <t>KZN275_20</t>
  </si>
  <si>
    <t>KZN275_21</t>
  </si>
  <si>
    <t>KZN275_22</t>
  </si>
  <si>
    <t>KZN275_23</t>
  </si>
  <si>
    <t>Ndwedwe Local Municipality</t>
  </si>
  <si>
    <t>KZN293</t>
  </si>
  <si>
    <t>KZN293_1</t>
  </si>
  <si>
    <t>KZN293_2</t>
  </si>
  <si>
    <t>KZN293_3</t>
  </si>
  <si>
    <t>KZN293_4</t>
  </si>
  <si>
    <t>KZN293_5</t>
  </si>
  <si>
    <t>KZN293_6</t>
  </si>
  <si>
    <t>KZN293_7</t>
  </si>
  <si>
    <t>KZN293_8</t>
  </si>
  <si>
    <t>KZN293_9</t>
  </si>
  <si>
    <t>KZN293_10</t>
  </si>
  <si>
    <t>KZN293_11</t>
  </si>
  <si>
    <t>KZN293_12</t>
  </si>
  <si>
    <t>KZN293_13</t>
  </si>
  <si>
    <t>KZN293_14</t>
  </si>
  <si>
    <t>KZN293_15</t>
  </si>
  <si>
    <t>KZN293_16</t>
  </si>
  <si>
    <t>KZN293_17</t>
  </si>
  <si>
    <t>KZN293_18</t>
  </si>
  <si>
    <t>KZN293_19</t>
  </si>
  <si>
    <t>Newcastle Local Municipality</t>
  </si>
  <si>
    <t>KZN252</t>
  </si>
  <si>
    <t>KZN252_1</t>
  </si>
  <si>
    <t>KZN252_2</t>
  </si>
  <si>
    <t>KZN252_3</t>
  </si>
  <si>
    <t>KZN252_4</t>
  </si>
  <si>
    <t>KZN252_5</t>
  </si>
  <si>
    <t>KZN252_6</t>
  </si>
  <si>
    <t>KZN252_7</t>
  </si>
  <si>
    <t>KZN252_8</t>
  </si>
  <si>
    <t>KZN252_9</t>
  </si>
  <si>
    <t>KZN252_10</t>
  </si>
  <si>
    <t>KZN252_11</t>
  </si>
  <si>
    <t>KZN252_12</t>
  </si>
  <si>
    <t>KZN252_13</t>
  </si>
  <si>
    <t>KZN252_14</t>
  </si>
  <si>
    <t>KZN252_15</t>
  </si>
  <si>
    <t>KZN252_16</t>
  </si>
  <si>
    <t>KZN252_17</t>
  </si>
  <si>
    <t>KZN252_18</t>
  </si>
  <si>
    <t>KZN252_19</t>
  </si>
  <si>
    <t>KZN252_20</t>
  </si>
  <si>
    <t>KZN252_21</t>
  </si>
  <si>
    <t>KZN252_22</t>
  </si>
  <si>
    <t>KZN252_23</t>
  </si>
  <si>
    <t>KZN252_24</t>
  </si>
  <si>
    <t>KZN252_25</t>
  </si>
  <si>
    <t>KZN252_26</t>
  </si>
  <si>
    <t>KZN252_27</t>
  </si>
  <si>
    <t>KZN252_28</t>
  </si>
  <si>
    <t>KZN252_29</t>
  </si>
  <si>
    <t>KZN252_30</t>
  </si>
  <si>
    <t>KZN252_31</t>
  </si>
  <si>
    <t>KZN252_32</t>
  </si>
  <si>
    <t>KZN252_33</t>
  </si>
  <si>
    <t>KZN252_34</t>
  </si>
  <si>
    <t>Nkandla Local Municipality</t>
  </si>
  <si>
    <t>KZN286</t>
  </si>
  <si>
    <t>KZN286_1</t>
  </si>
  <si>
    <t>KZN286_2</t>
  </si>
  <si>
    <t>KZN286_3</t>
  </si>
  <si>
    <t>KZN286_4</t>
  </si>
  <si>
    <t>KZN286_5</t>
  </si>
  <si>
    <t>KZN286_6</t>
  </si>
  <si>
    <t>KZN286_7</t>
  </si>
  <si>
    <t>KZN286_8</t>
  </si>
  <si>
    <t>KZN286_9</t>
  </si>
  <si>
    <t>KZN286_10</t>
  </si>
  <si>
    <t>KZN286_11</t>
  </si>
  <si>
    <t>KZN286_12</t>
  </si>
  <si>
    <t>KZN286_13</t>
  </si>
  <si>
    <t>KZN286_14</t>
  </si>
  <si>
    <t>Nongoma Local Municipality</t>
  </si>
  <si>
    <t>KZN265</t>
  </si>
  <si>
    <t>KZN265_1</t>
  </si>
  <si>
    <t>KZN265_2</t>
  </si>
  <si>
    <t>KZN265_3</t>
  </si>
  <si>
    <t>KZN265_4</t>
  </si>
  <si>
    <t>KZN265_5</t>
  </si>
  <si>
    <t>KZN265_6</t>
  </si>
  <si>
    <t>KZN265_7</t>
  </si>
  <si>
    <t>KZN265_8</t>
  </si>
  <si>
    <t>KZN265_9</t>
  </si>
  <si>
    <t>KZN265_10</t>
  </si>
  <si>
    <t>KZN265_11</t>
  </si>
  <si>
    <t>KZN265_12</t>
  </si>
  <si>
    <t>KZN265_13</t>
  </si>
  <si>
    <t>KZN265_14</t>
  </si>
  <si>
    <t>KZN265_15</t>
  </si>
  <si>
    <t>KZN265_16</t>
  </si>
  <si>
    <t>KZN265_17</t>
  </si>
  <si>
    <t>KZN265_18</t>
  </si>
  <si>
    <t>KZN265_19</t>
  </si>
  <si>
    <t>KZN265_20</t>
  </si>
  <si>
    <t>KZN265_21</t>
  </si>
  <si>
    <t>KZN265_22</t>
  </si>
  <si>
    <t>KZN265_23</t>
  </si>
  <si>
    <t>Nqutu Local Municipality</t>
  </si>
  <si>
    <t>KZN242</t>
  </si>
  <si>
    <t>KZN242_1</t>
  </si>
  <si>
    <t>KZN242_2</t>
  </si>
  <si>
    <t>KZN242_3</t>
  </si>
  <si>
    <t>KZN242_4</t>
  </si>
  <si>
    <t>KZN242_5</t>
  </si>
  <si>
    <t>KZN242_6</t>
  </si>
  <si>
    <t>KZN242_7</t>
  </si>
  <si>
    <t>KZN242_8</t>
  </si>
  <si>
    <t>KZN242_9</t>
  </si>
  <si>
    <t>KZN242_10</t>
  </si>
  <si>
    <t>KZN242_11</t>
  </si>
  <si>
    <t>KZN242_12</t>
  </si>
  <si>
    <t>KZN242_13</t>
  </si>
  <si>
    <t>KZN242_14</t>
  </si>
  <si>
    <t>KZN242_15</t>
  </si>
  <si>
    <t>KZN242_16</t>
  </si>
  <si>
    <t>KZN242_17</t>
  </si>
  <si>
    <t>KZN242_18</t>
  </si>
  <si>
    <t>KZN242_19</t>
  </si>
  <si>
    <t>Okhahlamba Local Municipality</t>
  </si>
  <si>
    <t>KZN235</t>
  </si>
  <si>
    <t>KZN235_1</t>
  </si>
  <si>
    <t>KZN235_2</t>
  </si>
  <si>
    <t>KZN235_3</t>
  </si>
  <si>
    <t>KZN235_4</t>
  </si>
  <si>
    <t>KZN235_5</t>
  </si>
  <si>
    <t>KZN235_6</t>
  </si>
  <si>
    <t>KZN235_7</t>
  </si>
  <si>
    <t>KZN235_8</t>
  </si>
  <si>
    <t>KZN235_9</t>
  </si>
  <si>
    <t>KZN235_10</t>
  </si>
  <si>
    <t>KZN235_11</t>
  </si>
  <si>
    <t>KZN235_12</t>
  </si>
  <si>
    <t>KZN235_13</t>
  </si>
  <si>
    <t>KZN235_14</t>
  </si>
  <si>
    <t>KZN235_15</t>
  </si>
  <si>
    <t>Ray Nkonyeni Local Municipality</t>
  </si>
  <si>
    <t>KZN216</t>
  </si>
  <si>
    <t>DC21</t>
  </si>
  <si>
    <t>KZN216_1</t>
  </si>
  <si>
    <t>KZN216_2</t>
  </si>
  <si>
    <t>KZN216_3</t>
  </si>
  <si>
    <t>KZN216_4</t>
  </si>
  <si>
    <t>KZN216_5</t>
  </si>
  <si>
    <t>KZN216_6</t>
  </si>
  <si>
    <t>KZN216_7</t>
  </si>
  <si>
    <t>KZN216_8</t>
  </si>
  <si>
    <t>KZN216_9</t>
  </si>
  <si>
    <t>KZN216_10</t>
  </si>
  <si>
    <t>KZN216_11</t>
  </si>
  <si>
    <t>KZN216_12</t>
  </si>
  <si>
    <t>KZN216_13</t>
  </si>
  <si>
    <t>KZN216_14</t>
  </si>
  <si>
    <t>KZN216_15</t>
  </si>
  <si>
    <t>KZN216_16</t>
  </si>
  <si>
    <t>KZN216_17</t>
  </si>
  <si>
    <t>KZN216_18</t>
  </si>
  <si>
    <t>KZN216_19</t>
  </si>
  <si>
    <t>KZN216_20</t>
  </si>
  <si>
    <t>KZN216_21</t>
  </si>
  <si>
    <t>KZN216_22</t>
  </si>
  <si>
    <t>KZN216_23</t>
  </si>
  <si>
    <t>KZN216_24</t>
  </si>
  <si>
    <t>KZN216_25</t>
  </si>
  <si>
    <t>KZN216_26</t>
  </si>
  <si>
    <t>KZN216_27</t>
  </si>
  <si>
    <t>KZN216_28</t>
  </si>
  <si>
    <t>KZN216_29</t>
  </si>
  <si>
    <t>KZN216_30</t>
  </si>
  <si>
    <t>KZN216_31</t>
  </si>
  <si>
    <t>KZN216_32</t>
  </si>
  <si>
    <t>KZN216_33</t>
  </si>
  <si>
    <t>KZN216_34</t>
  </si>
  <si>
    <t>KZN216_35</t>
  </si>
  <si>
    <t>KZN216_36</t>
  </si>
  <si>
    <t>Richmond Local Municipality</t>
  </si>
  <si>
    <t>KZN227</t>
  </si>
  <si>
    <t>KZN227_1</t>
  </si>
  <si>
    <t>KZN227_2</t>
  </si>
  <si>
    <t>KZN227_3</t>
  </si>
  <si>
    <t>KZN227_4</t>
  </si>
  <si>
    <t>KZN227_5</t>
  </si>
  <si>
    <t>KZN227_6</t>
  </si>
  <si>
    <t>KZN227_7</t>
  </si>
  <si>
    <t>The Msunduzi Local Municipality</t>
  </si>
  <si>
    <t>KZN225</t>
  </si>
  <si>
    <t>KZN225_1</t>
  </si>
  <si>
    <t>KZN225_2</t>
  </si>
  <si>
    <t>KZN225_3</t>
  </si>
  <si>
    <t>KZN225_4</t>
  </si>
  <si>
    <t>KZN225_5</t>
  </si>
  <si>
    <t>KZN225_6</t>
  </si>
  <si>
    <t>KZN225_7</t>
  </si>
  <si>
    <t>KZN225_8</t>
  </si>
  <si>
    <t>KZN225_9</t>
  </si>
  <si>
    <t>KZN225_10</t>
  </si>
  <si>
    <t>KZN225_11</t>
  </si>
  <si>
    <t>KZN225_12</t>
  </si>
  <si>
    <t>KZN225_13</t>
  </si>
  <si>
    <t>KZN225_14</t>
  </si>
  <si>
    <t>KZN225_15</t>
  </si>
  <si>
    <t>KZN225_16</t>
  </si>
  <si>
    <t>KZN225_17</t>
  </si>
  <si>
    <t>KZN225_18</t>
  </si>
  <si>
    <t>KZN225_19</t>
  </si>
  <si>
    <t>KZN225_20</t>
  </si>
  <si>
    <t>KZN225_21</t>
  </si>
  <si>
    <t>KZN225_22</t>
  </si>
  <si>
    <t>KZN225_23</t>
  </si>
  <si>
    <t>KZN225_24</t>
  </si>
  <si>
    <t>KZN225_25</t>
  </si>
  <si>
    <t>KZN225_26</t>
  </si>
  <si>
    <t>KZN225_27</t>
  </si>
  <si>
    <t>KZN225_28</t>
  </si>
  <si>
    <t>KZN225_29</t>
  </si>
  <si>
    <t>KZN225_30</t>
  </si>
  <si>
    <t>KZN225_31</t>
  </si>
  <si>
    <t>KZN225_32</t>
  </si>
  <si>
    <t>KZN225_33</t>
  </si>
  <si>
    <t>KZN225_34</t>
  </si>
  <si>
    <t>KZN225_35</t>
  </si>
  <si>
    <t>KZN225_36</t>
  </si>
  <si>
    <t>KZN225_37</t>
  </si>
  <si>
    <t>KZN225_38</t>
  </si>
  <si>
    <t>KZN225_39</t>
  </si>
  <si>
    <t>KZN225_40</t>
  </si>
  <si>
    <t>KZN225_41</t>
  </si>
  <si>
    <t>Ubuhlebezwe Local Municipality</t>
  </si>
  <si>
    <t>KZN434</t>
  </si>
  <si>
    <t>KZN434_1</t>
  </si>
  <si>
    <t>KZN434_2</t>
  </si>
  <si>
    <t>KZN434_3</t>
  </si>
  <si>
    <t>KZN434_4</t>
  </si>
  <si>
    <t>KZN434_5</t>
  </si>
  <si>
    <t>KZN434_6</t>
  </si>
  <si>
    <t>KZN434_7</t>
  </si>
  <si>
    <t>KZN434_8</t>
  </si>
  <si>
    <t>KZN434_9</t>
  </si>
  <si>
    <t>KZN434_10</t>
  </si>
  <si>
    <t>KZN434_11</t>
  </si>
  <si>
    <t>KZN434_12</t>
  </si>
  <si>
    <t>KZN434_13</t>
  </si>
  <si>
    <t>KZN434_14</t>
  </si>
  <si>
    <t>Ulundi Local Municipality</t>
  </si>
  <si>
    <t>KZN266</t>
  </si>
  <si>
    <t>KZN266_1</t>
  </si>
  <si>
    <t>KZN266_2</t>
  </si>
  <si>
    <t>KZN266_3</t>
  </si>
  <si>
    <t>KZN266_4</t>
  </si>
  <si>
    <t>KZN266_5</t>
  </si>
  <si>
    <t>KZN266_6</t>
  </si>
  <si>
    <t>KZN266_7</t>
  </si>
  <si>
    <t>KZN266_8</t>
  </si>
  <si>
    <t>KZN266_9</t>
  </si>
  <si>
    <t>KZN266_10</t>
  </si>
  <si>
    <t>KZN266_11</t>
  </si>
  <si>
    <t>KZN266_12</t>
  </si>
  <si>
    <t>KZN266_13</t>
  </si>
  <si>
    <t>KZN266_14</t>
  </si>
  <si>
    <t>KZN266_15</t>
  </si>
  <si>
    <t>KZN266_16</t>
  </si>
  <si>
    <t>KZN266_17</t>
  </si>
  <si>
    <t>KZN266_18</t>
  </si>
  <si>
    <t>KZN266_19</t>
  </si>
  <si>
    <t>KZN266_20</t>
  </si>
  <si>
    <t>KZN266_21</t>
  </si>
  <si>
    <t>KZN266_22</t>
  </si>
  <si>
    <t>KZN266_23</t>
  </si>
  <si>
    <t>KZN266_24</t>
  </si>
  <si>
    <t>Umdoni Local Municipality</t>
  </si>
  <si>
    <t>KZN212</t>
  </si>
  <si>
    <t>KZN212_1</t>
  </si>
  <si>
    <t>KZN212_2</t>
  </si>
  <si>
    <t>KZN212_3</t>
  </si>
  <si>
    <t>KZN212_4</t>
  </si>
  <si>
    <t>KZN212_5</t>
  </si>
  <si>
    <t>KZN212_6</t>
  </si>
  <si>
    <t>KZN212_7</t>
  </si>
  <si>
    <t>KZN212_8</t>
  </si>
  <si>
    <t>KZN212_9</t>
  </si>
  <si>
    <t>KZN212_10</t>
  </si>
  <si>
    <t>KZN212_11</t>
  </si>
  <si>
    <t>KZN212_12</t>
  </si>
  <si>
    <t>KZN212_13</t>
  </si>
  <si>
    <t>KZN212_14</t>
  </si>
  <si>
    <t>KZN212_15</t>
  </si>
  <si>
    <t>KZN212_16</t>
  </si>
  <si>
    <t>KZN212_17</t>
  </si>
  <si>
    <t>KZN212_18</t>
  </si>
  <si>
    <t>KZN212_19</t>
  </si>
  <si>
    <t>Umhlabuyalingana Local Municipality</t>
  </si>
  <si>
    <t>KZN271</t>
  </si>
  <si>
    <t>KZN271_1</t>
  </si>
  <si>
    <t>KZN271_2</t>
  </si>
  <si>
    <t>KZN271_3</t>
  </si>
  <si>
    <t>KZN271_4</t>
  </si>
  <si>
    <t>KZN271_5</t>
  </si>
  <si>
    <t>KZN271_6</t>
  </si>
  <si>
    <t>KZN271_7</t>
  </si>
  <si>
    <t>KZN271_8</t>
  </si>
  <si>
    <t>KZN271_9</t>
  </si>
  <si>
    <t>KZN271_10</t>
  </si>
  <si>
    <t>KZN271_11</t>
  </si>
  <si>
    <t>KZN271_12</t>
  </si>
  <si>
    <t>KZN271_13</t>
  </si>
  <si>
    <t>KZN271_14</t>
  </si>
  <si>
    <t>KZN271_15</t>
  </si>
  <si>
    <t>KZN271_16</t>
  </si>
  <si>
    <t>KZN271_17</t>
  </si>
  <si>
    <t>KZN271_18</t>
  </si>
  <si>
    <t>KZN271_19</t>
  </si>
  <si>
    <t>KZN271_20</t>
  </si>
  <si>
    <t>uMhlathuze Local Municipality</t>
  </si>
  <si>
    <t>KZN282</t>
  </si>
  <si>
    <t>KZN282_1</t>
  </si>
  <si>
    <t>KZN282_2</t>
  </si>
  <si>
    <t>KZN282_3</t>
  </si>
  <si>
    <t>KZN282_4</t>
  </si>
  <si>
    <t>KZN282_5</t>
  </si>
  <si>
    <t>KZN282_6</t>
  </si>
  <si>
    <t>KZN282_7</t>
  </si>
  <si>
    <t>KZN282_8</t>
  </si>
  <si>
    <t>KZN282_9</t>
  </si>
  <si>
    <t>KZN282_10</t>
  </si>
  <si>
    <t>KZN282_11</t>
  </si>
  <si>
    <t>KZN282_12</t>
  </si>
  <si>
    <t>KZN282_13</t>
  </si>
  <si>
    <t>KZN282_14</t>
  </si>
  <si>
    <t>KZN282_15</t>
  </si>
  <si>
    <t>KZN282_16</t>
  </si>
  <si>
    <t>KZN282_17</t>
  </si>
  <si>
    <t>KZN282_18</t>
  </si>
  <si>
    <t>KZN282_19</t>
  </si>
  <si>
    <t>KZN282_20</t>
  </si>
  <si>
    <t>KZN282_21</t>
  </si>
  <si>
    <t>KZN282_22</t>
  </si>
  <si>
    <t>KZN282_23</t>
  </si>
  <si>
    <t>KZN282_24</t>
  </si>
  <si>
    <t>KZN282_25</t>
  </si>
  <si>
    <t>KZN282_26</t>
  </si>
  <si>
    <t>KZN282_27</t>
  </si>
  <si>
    <t>KZN282_28</t>
  </si>
  <si>
    <t>KZN282_29</t>
  </si>
  <si>
    <t>KZN282_30</t>
  </si>
  <si>
    <t>KZN282_31</t>
  </si>
  <si>
    <t>KZN282_32</t>
  </si>
  <si>
    <t>KZN282_33</t>
  </si>
  <si>
    <t>KZN282_34</t>
  </si>
  <si>
    <t>uMlalazi Local Municipality</t>
  </si>
  <si>
    <t>KZN284</t>
  </si>
  <si>
    <t>KZN284_1</t>
  </si>
  <si>
    <t>KZN284_2</t>
  </si>
  <si>
    <t>KZN284_3</t>
  </si>
  <si>
    <t>KZN284_4</t>
  </si>
  <si>
    <t>KZN284_5</t>
  </si>
  <si>
    <t>KZN284_6</t>
  </si>
  <si>
    <t>KZN284_7</t>
  </si>
  <si>
    <t>KZN284_8</t>
  </si>
  <si>
    <t>KZN284_9</t>
  </si>
  <si>
    <t>KZN284_10</t>
  </si>
  <si>
    <t>KZN284_11</t>
  </si>
  <si>
    <t>KZN284_12</t>
  </si>
  <si>
    <t>KZN284_13</t>
  </si>
  <si>
    <t>KZN284_14</t>
  </si>
  <si>
    <t>KZN284_15</t>
  </si>
  <si>
    <t>KZN284_16</t>
  </si>
  <si>
    <t>KZN284_17</t>
  </si>
  <si>
    <t>KZN284_18</t>
  </si>
  <si>
    <t>KZN284_19</t>
  </si>
  <si>
    <t>KZN284_20</t>
  </si>
  <si>
    <t>KZN284_21</t>
  </si>
  <si>
    <t>KZN284_22</t>
  </si>
  <si>
    <t>KZN284_23</t>
  </si>
  <si>
    <t>KZN284_24</t>
  </si>
  <si>
    <t>KZN284_25</t>
  </si>
  <si>
    <t>KZN284_26</t>
  </si>
  <si>
    <t>KZN284_27</t>
  </si>
  <si>
    <t>KZN284_28</t>
  </si>
  <si>
    <t>uMngeni Local Municipality</t>
  </si>
  <si>
    <t>KZN222</t>
  </si>
  <si>
    <t>KZN222_1</t>
  </si>
  <si>
    <t>KZN222_2</t>
  </si>
  <si>
    <t>KZN222_3</t>
  </si>
  <si>
    <t>KZN222_4</t>
  </si>
  <si>
    <t>KZN222_5</t>
  </si>
  <si>
    <t>KZN222_6</t>
  </si>
  <si>
    <t>KZN222_7</t>
  </si>
  <si>
    <t>KZN222_8</t>
  </si>
  <si>
    <t>KZN222_9</t>
  </si>
  <si>
    <t>KZN222_10</t>
  </si>
  <si>
    <t>KZN222_11</t>
  </si>
  <si>
    <t>KZN222_12</t>
  </si>
  <si>
    <t>KZN222_13</t>
  </si>
  <si>
    <t>uMshwathi Local Municipality</t>
  </si>
  <si>
    <t>KZN221</t>
  </si>
  <si>
    <t>KZN221_1</t>
  </si>
  <si>
    <t>KZN221_2</t>
  </si>
  <si>
    <t>KZN221_3</t>
  </si>
  <si>
    <t>KZN221_4</t>
  </si>
  <si>
    <t>KZN221_5</t>
  </si>
  <si>
    <t>KZN221_6</t>
  </si>
  <si>
    <t>KZN221_7</t>
  </si>
  <si>
    <t>KZN221_8</t>
  </si>
  <si>
    <t>KZN221_9</t>
  </si>
  <si>
    <t>KZN221_10</t>
  </si>
  <si>
    <t>KZN221_11</t>
  </si>
  <si>
    <t>KZN221_12</t>
  </si>
  <si>
    <t>KZN221_13</t>
  </si>
  <si>
    <t>KZN221_14</t>
  </si>
  <si>
    <t>UMuziwabantu Local Municipality</t>
  </si>
  <si>
    <t>KZN214</t>
  </si>
  <si>
    <t>KZN214_1</t>
  </si>
  <si>
    <t>KZN214_2</t>
  </si>
  <si>
    <t>KZN214_3</t>
  </si>
  <si>
    <t>KZN214_4</t>
  </si>
  <si>
    <t>KZN214_5</t>
  </si>
  <si>
    <t>KZN214_6</t>
  </si>
  <si>
    <t>KZN214_7</t>
  </si>
  <si>
    <t>KZN214_8</t>
  </si>
  <si>
    <t>KZN214_9</t>
  </si>
  <si>
    <t>KZN214_10</t>
  </si>
  <si>
    <t>KZN214_11</t>
  </si>
  <si>
    <t>Umvoti Local Municipality</t>
  </si>
  <si>
    <t>KZN245</t>
  </si>
  <si>
    <t>KZN245_1</t>
  </si>
  <si>
    <t>KZN245_2</t>
  </si>
  <si>
    <t>KZN245_3</t>
  </si>
  <si>
    <t>KZN245_4</t>
  </si>
  <si>
    <t>KZN245_5</t>
  </si>
  <si>
    <t>KZN245_6</t>
  </si>
  <si>
    <t>KZN245_7</t>
  </si>
  <si>
    <t>KZN245_8</t>
  </si>
  <si>
    <t>KZN245_9</t>
  </si>
  <si>
    <t>KZN245_10</t>
  </si>
  <si>
    <t>KZN245_11</t>
  </si>
  <si>
    <t>KZN245_12</t>
  </si>
  <si>
    <t>KZN245_13</t>
  </si>
  <si>
    <t>KZN245_14</t>
  </si>
  <si>
    <t>Umzimkhulu Local Municipality</t>
  </si>
  <si>
    <t>KZN435</t>
  </si>
  <si>
    <t>KZN435_1</t>
  </si>
  <si>
    <t>KZN435_2</t>
  </si>
  <si>
    <t>KZN435_3</t>
  </si>
  <si>
    <t>KZN435_4</t>
  </si>
  <si>
    <t>KZN435_5</t>
  </si>
  <si>
    <t>KZN435_6</t>
  </si>
  <si>
    <t>KZN435_7</t>
  </si>
  <si>
    <t>KZN435_8</t>
  </si>
  <si>
    <t>KZN435_9</t>
  </si>
  <si>
    <t>KZN435_10</t>
  </si>
  <si>
    <t>KZN435_11</t>
  </si>
  <si>
    <t>KZN435_12</t>
  </si>
  <si>
    <t>KZN435_13</t>
  </si>
  <si>
    <t>KZN435_14</t>
  </si>
  <si>
    <t>KZN435_15</t>
  </si>
  <si>
    <t>KZN435_16</t>
  </si>
  <si>
    <t>KZN435_17</t>
  </si>
  <si>
    <t>KZN435_18</t>
  </si>
  <si>
    <t>KZN435_19</t>
  </si>
  <si>
    <t>KZN435_20</t>
  </si>
  <si>
    <t>KZN435_21</t>
  </si>
  <si>
    <t>KZN435_22</t>
  </si>
  <si>
    <t>Umzumbe Local Municipality</t>
  </si>
  <si>
    <t>KZN213</t>
  </si>
  <si>
    <t>KZN213_1</t>
  </si>
  <si>
    <t>KZN213_2</t>
  </si>
  <si>
    <t>KZN213_3</t>
  </si>
  <si>
    <t>KZN213_4</t>
  </si>
  <si>
    <t>KZN213_5</t>
  </si>
  <si>
    <t>KZN213_6</t>
  </si>
  <si>
    <t>KZN213_7</t>
  </si>
  <si>
    <t>KZN213_8</t>
  </si>
  <si>
    <t>KZN213_9</t>
  </si>
  <si>
    <t>KZN213_10</t>
  </si>
  <si>
    <t>KZN213_11</t>
  </si>
  <si>
    <t>KZN213_12</t>
  </si>
  <si>
    <t>KZN213_13</t>
  </si>
  <si>
    <t>KZN213_14</t>
  </si>
  <si>
    <t>KZN213_15</t>
  </si>
  <si>
    <t>KZN213_16</t>
  </si>
  <si>
    <t>KZN213_17</t>
  </si>
  <si>
    <t>KZN213_18</t>
  </si>
  <si>
    <t>KZN213_19</t>
  </si>
  <si>
    <t>KZN213_20</t>
  </si>
  <si>
    <t>UPhongolo Local Municipality</t>
  </si>
  <si>
    <t>KZN262</t>
  </si>
  <si>
    <t>KZN262_1</t>
  </si>
  <si>
    <t>KZN262_2</t>
  </si>
  <si>
    <t>KZN262_3</t>
  </si>
  <si>
    <t>KZN262_4</t>
  </si>
  <si>
    <t>KZN262_5</t>
  </si>
  <si>
    <t>KZN262_6</t>
  </si>
  <si>
    <t>KZN262_7</t>
  </si>
  <si>
    <t>KZN262_8</t>
  </si>
  <si>
    <t>KZN262_9</t>
  </si>
  <si>
    <t>KZN262_10</t>
  </si>
  <si>
    <t>KZN262_11</t>
  </si>
  <si>
    <t>KZN262_12</t>
  </si>
  <si>
    <t>KZN262_13</t>
  </si>
  <si>
    <t>KZN262_14</t>
  </si>
  <si>
    <t>KZN262_15</t>
  </si>
  <si>
    <t>JHB</t>
  </si>
  <si>
    <t>City of Johannesburg</t>
  </si>
  <si>
    <t>2020/11/26 00:00:00+00</t>
  </si>
  <si>
    <t>JHB_1</t>
  </si>
  <si>
    <t>JHB_2</t>
  </si>
  <si>
    <t>JHB_3</t>
  </si>
  <si>
    <t>JHB_4</t>
  </si>
  <si>
    <t>JHB_5</t>
  </si>
  <si>
    <t>JHB_6</t>
  </si>
  <si>
    <t>JHB_7</t>
  </si>
  <si>
    <t>JHB_8</t>
  </si>
  <si>
    <t>JHB_9</t>
  </si>
  <si>
    <t>JHB_10</t>
  </si>
  <si>
    <t>JHB_11</t>
  </si>
  <si>
    <t>JHB_12</t>
  </si>
  <si>
    <t>JHB_13</t>
  </si>
  <si>
    <t>JHB_14</t>
  </si>
  <si>
    <t>JHB_15</t>
  </si>
  <si>
    <t>JHB_16</t>
  </si>
  <si>
    <t>JHB_17</t>
  </si>
  <si>
    <t>JHB_18</t>
  </si>
  <si>
    <t>JHB_19</t>
  </si>
  <si>
    <t>JHB_20</t>
  </si>
  <si>
    <t>JHB_21</t>
  </si>
  <si>
    <t>JHB_22</t>
  </si>
  <si>
    <t>JHB_23</t>
  </si>
  <si>
    <t>JHB_24</t>
  </si>
  <si>
    <t>JHB_25</t>
  </si>
  <si>
    <t>JHB_26</t>
  </si>
  <si>
    <t>JHB_27</t>
  </si>
  <si>
    <t>JHB_28</t>
  </si>
  <si>
    <t>JHB_29</t>
  </si>
  <si>
    <t>JHB_30</t>
  </si>
  <si>
    <t>JHB_31</t>
  </si>
  <si>
    <t>JHB_32</t>
  </si>
  <si>
    <t>JHB_33</t>
  </si>
  <si>
    <t>JHB_34</t>
  </si>
  <si>
    <t>JHB_35</t>
  </si>
  <si>
    <t>JHB_36</t>
  </si>
  <si>
    <t>JHB_37</t>
  </si>
  <si>
    <t>JHB_38</t>
  </si>
  <si>
    <t>JHB_39</t>
  </si>
  <si>
    <t>JHB_40</t>
  </si>
  <si>
    <t>JHB_41</t>
  </si>
  <si>
    <t>JHB_42</t>
  </si>
  <si>
    <t>JHB_43</t>
  </si>
  <si>
    <t>JHB_44</t>
  </si>
  <si>
    <t>JHB_45</t>
  </si>
  <si>
    <t>JHB_46</t>
  </si>
  <si>
    <t>JHB_47</t>
  </si>
  <si>
    <t>JHB_48</t>
  </si>
  <si>
    <t>JHB_49</t>
  </si>
  <si>
    <t>JHB_50</t>
  </si>
  <si>
    <t>JHB_51</t>
  </si>
  <si>
    <t>JHB_52</t>
  </si>
  <si>
    <t>JHB_53</t>
  </si>
  <si>
    <t>JHB_54</t>
  </si>
  <si>
    <t>JHB_55</t>
  </si>
  <si>
    <t>JHB_56</t>
  </si>
  <si>
    <t>JHB_57</t>
  </si>
  <si>
    <t>JHB_58</t>
  </si>
  <si>
    <t>JHB_59</t>
  </si>
  <si>
    <t>JHB_60</t>
  </si>
  <si>
    <t>JHB_61</t>
  </si>
  <si>
    <t>JHB_62</t>
  </si>
  <si>
    <t>JHB_63</t>
  </si>
  <si>
    <t>JHB_64</t>
  </si>
  <si>
    <t>JHB_65</t>
  </si>
  <si>
    <t>JHB_66</t>
  </si>
  <si>
    <t>JHB_67</t>
  </si>
  <si>
    <t>JHB_68</t>
  </si>
  <si>
    <t>JHB_69</t>
  </si>
  <si>
    <t>JHB_70</t>
  </si>
  <si>
    <t>JHB_71</t>
  </si>
  <si>
    <t>JHB_72</t>
  </si>
  <si>
    <t>JHB_73</t>
  </si>
  <si>
    <t>JHB_74</t>
  </si>
  <si>
    <t>JHB_75</t>
  </si>
  <si>
    <t>JHB_76</t>
  </si>
  <si>
    <t>JHB_77</t>
  </si>
  <si>
    <t>JHB_78</t>
  </si>
  <si>
    <t>JHB_79</t>
  </si>
  <si>
    <t>JHB_80</t>
  </si>
  <si>
    <t>JHB_81</t>
  </si>
  <si>
    <t>JHB_82</t>
  </si>
  <si>
    <t>JHB_83</t>
  </si>
  <si>
    <t>JHB_84</t>
  </si>
  <si>
    <t>JHB_85</t>
  </si>
  <si>
    <t>JHB_86</t>
  </si>
  <si>
    <t>JHB_87</t>
  </si>
  <si>
    <t>JHB_88</t>
  </si>
  <si>
    <t>JHB_89</t>
  </si>
  <si>
    <t>JHB_90</t>
  </si>
  <si>
    <t>JHB_91</t>
  </si>
  <si>
    <t>JHB_92</t>
  </si>
  <si>
    <t>JHB_93</t>
  </si>
  <si>
    <t>JHB_94</t>
  </si>
  <si>
    <t>JHB_95</t>
  </si>
  <si>
    <t>JHB_96</t>
  </si>
  <si>
    <t>JHB_97</t>
  </si>
  <si>
    <t>JHB_98</t>
  </si>
  <si>
    <t>JHB_99</t>
  </si>
  <si>
    <t>JHB_100</t>
  </si>
  <si>
    <t>JHB_101</t>
  </si>
  <si>
    <t>JHB_102</t>
  </si>
  <si>
    <t>JHB_103</t>
  </si>
  <si>
    <t>JHB_104</t>
  </si>
  <si>
    <t>JHB_105</t>
  </si>
  <si>
    <t>JHB_106</t>
  </si>
  <si>
    <t>JHB_107</t>
  </si>
  <si>
    <t>JHB_108</t>
  </si>
  <si>
    <t>JHB_109</t>
  </si>
  <si>
    <t>JHB_110</t>
  </si>
  <si>
    <t>JHB_111</t>
  </si>
  <si>
    <t>JHB_112</t>
  </si>
  <si>
    <t>JHB_113</t>
  </si>
  <si>
    <t>JHB_114</t>
  </si>
  <si>
    <t>JHB_115</t>
  </si>
  <si>
    <t>JHB_116</t>
  </si>
  <si>
    <t>JHB_117</t>
  </si>
  <si>
    <t>JHB_118</t>
  </si>
  <si>
    <t>JHB_119</t>
  </si>
  <si>
    <t>JHB_120</t>
  </si>
  <si>
    <t>JHB_121</t>
  </si>
  <si>
    <t>JHB_122</t>
  </si>
  <si>
    <t>JHB_123</t>
  </si>
  <si>
    <t>JHB_124</t>
  </si>
  <si>
    <t>JHB_125</t>
  </si>
  <si>
    <t>JHB_126</t>
  </si>
  <si>
    <t>JHB_127</t>
  </si>
  <si>
    <t>JHB_128</t>
  </si>
  <si>
    <t>JHB_129</t>
  </si>
  <si>
    <t>JHB_130</t>
  </si>
  <si>
    <t>JHB_131</t>
  </si>
  <si>
    <t>JHB_132</t>
  </si>
  <si>
    <t>JHB_133</t>
  </si>
  <si>
    <t>JHB_134</t>
  </si>
  <si>
    <t>JHB_135</t>
  </si>
  <si>
    <t>City of Tshwane Metropolitan Municipality</t>
  </si>
  <si>
    <t>TSH</t>
  </si>
  <si>
    <t>City of Tshwane</t>
  </si>
  <si>
    <t>TSH_1</t>
  </si>
  <si>
    <t>TSH_2</t>
  </si>
  <si>
    <t>TSH_3</t>
  </si>
  <si>
    <t>TSH_4</t>
  </si>
  <si>
    <t>TSH_5</t>
  </si>
  <si>
    <t>TSH_6</t>
  </si>
  <si>
    <t>TSH_7</t>
  </si>
  <si>
    <t>TSH_8</t>
  </si>
  <si>
    <t>TSH_9</t>
  </si>
  <si>
    <t>TSH_10</t>
  </si>
  <si>
    <t>TSH_11</t>
  </si>
  <si>
    <t>TSH_12</t>
  </si>
  <si>
    <t>TSH_13</t>
  </si>
  <si>
    <t>TSH_14</t>
  </si>
  <si>
    <t>TSH_15</t>
  </si>
  <si>
    <t>TSH_16</t>
  </si>
  <si>
    <t>TSH_17</t>
  </si>
  <si>
    <t>TSH_18</t>
  </si>
  <si>
    <t>TSH_19</t>
  </si>
  <si>
    <t>TSH_20</t>
  </si>
  <si>
    <t>TSH_21</t>
  </si>
  <si>
    <t>TSH_22</t>
  </si>
  <si>
    <t>TSH_23</t>
  </si>
  <si>
    <t>TSH_24</t>
  </si>
  <si>
    <t>TSH_25</t>
  </si>
  <si>
    <t>TSH_26</t>
  </si>
  <si>
    <t>TSH_27</t>
  </si>
  <si>
    <t>TSH_28</t>
  </si>
  <si>
    <t>TSH_29</t>
  </si>
  <si>
    <t>TSH_30</t>
  </si>
  <si>
    <t>TSH_31</t>
  </si>
  <si>
    <t>TSH_32</t>
  </si>
  <si>
    <t>TSH_33</t>
  </si>
  <si>
    <t>TSH_34</t>
  </si>
  <si>
    <t>TSH_35</t>
  </si>
  <si>
    <t>TSH_36</t>
  </si>
  <si>
    <t>TSH_37</t>
  </si>
  <si>
    <t>TSH_38</t>
  </si>
  <si>
    <t>TSH_39</t>
  </si>
  <si>
    <t>TSH_40</t>
  </si>
  <si>
    <t>TSH_41</t>
  </si>
  <si>
    <t>TSH_42</t>
  </si>
  <si>
    <t>TSH_43</t>
  </si>
  <si>
    <t>TSH_44</t>
  </si>
  <si>
    <t>TSH_45</t>
  </si>
  <si>
    <t>TSH_46</t>
  </si>
  <si>
    <t>TSH_47</t>
  </si>
  <si>
    <t>TSH_48</t>
  </si>
  <si>
    <t>TSH_49</t>
  </si>
  <si>
    <t>TSH_50</t>
  </si>
  <si>
    <t>TSH_51</t>
  </si>
  <si>
    <t>TSH_52</t>
  </si>
  <si>
    <t>TSH_53</t>
  </si>
  <si>
    <t>TSH_54</t>
  </si>
  <si>
    <t>TSH_55</t>
  </si>
  <si>
    <t>TSH_56</t>
  </si>
  <si>
    <t>TSH_57</t>
  </si>
  <si>
    <t>TSH_58</t>
  </si>
  <si>
    <t>TSH_59</t>
  </si>
  <si>
    <t>TSH_60</t>
  </si>
  <si>
    <t>TSH_61</t>
  </si>
  <si>
    <t>TSH_62</t>
  </si>
  <si>
    <t>TSH_63</t>
  </si>
  <si>
    <t>TSH_64</t>
  </si>
  <si>
    <t>TSH_65</t>
  </si>
  <si>
    <t>TSH_66</t>
  </si>
  <si>
    <t>TSH_67</t>
  </si>
  <si>
    <t>TSH_68</t>
  </si>
  <si>
    <t>TSH_69</t>
  </si>
  <si>
    <t>TSH_70</t>
  </si>
  <si>
    <t>TSH_71</t>
  </si>
  <si>
    <t>TSH_72</t>
  </si>
  <si>
    <t>TSH_73</t>
  </si>
  <si>
    <t>TSH_74</t>
  </si>
  <si>
    <t>TSH_75</t>
  </si>
  <si>
    <t>TSH_76</t>
  </si>
  <si>
    <t>TSH_77</t>
  </si>
  <si>
    <t>TSH_78</t>
  </si>
  <si>
    <t>TSH_79</t>
  </si>
  <si>
    <t>TSH_80</t>
  </si>
  <si>
    <t>TSH_81</t>
  </si>
  <si>
    <t>TSH_82</t>
  </si>
  <si>
    <t>TSH_83</t>
  </si>
  <si>
    <t>TSH_84</t>
  </si>
  <si>
    <t>TSH_85</t>
  </si>
  <si>
    <t>TSH_86</t>
  </si>
  <si>
    <t>TSH_87</t>
  </si>
  <si>
    <t>TSH_88</t>
  </si>
  <si>
    <t>TSH_89</t>
  </si>
  <si>
    <t>TSH_90</t>
  </si>
  <si>
    <t>TSH_91</t>
  </si>
  <si>
    <t>TSH_92</t>
  </si>
  <si>
    <t>TSH_93</t>
  </si>
  <si>
    <t>TSH_94</t>
  </si>
  <si>
    <t>TSH_95</t>
  </si>
  <si>
    <t>TSH_96</t>
  </si>
  <si>
    <t>TSH_97</t>
  </si>
  <si>
    <t>TSH_98</t>
  </si>
  <si>
    <t>TSH_99</t>
  </si>
  <si>
    <t>TSH_100</t>
  </si>
  <si>
    <t>TSH_101</t>
  </si>
  <si>
    <t>TSH_102</t>
  </si>
  <si>
    <t>TSH_103</t>
  </si>
  <si>
    <t>TSH_104</t>
  </si>
  <si>
    <t>TSH_105</t>
  </si>
  <si>
    <t>TSH_106</t>
  </si>
  <si>
    <t>TSH_107</t>
  </si>
  <si>
    <t>EKU</t>
  </si>
  <si>
    <t>EKU_1</t>
  </si>
  <si>
    <t>EKU_2</t>
  </si>
  <si>
    <t>EKU_3</t>
  </si>
  <si>
    <t>EKU_4</t>
  </si>
  <si>
    <t>EKU_5</t>
  </si>
  <si>
    <t>EKU_6</t>
  </si>
  <si>
    <t>EKU_7</t>
  </si>
  <si>
    <t>EKU_8</t>
  </si>
  <si>
    <t>EKU_9</t>
  </si>
  <si>
    <t>EKU_10</t>
  </si>
  <si>
    <t>EKU_11</t>
  </si>
  <si>
    <t>EKU_12</t>
  </si>
  <si>
    <t>EKU_13</t>
  </si>
  <si>
    <t>EKU_14</t>
  </si>
  <si>
    <t>EKU_15</t>
  </si>
  <si>
    <t>EKU_16</t>
  </si>
  <si>
    <t>EKU_17</t>
  </si>
  <si>
    <t>EKU_18</t>
  </si>
  <si>
    <t>EKU_19</t>
  </si>
  <si>
    <t>EKU_20</t>
  </si>
  <si>
    <t>EKU_21</t>
  </si>
  <si>
    <t>EKU_22</t>
  </si>
  <si>
    <t>EKU_23</t>
  </si>
  <si>
    <t>EKU_24</t>
  </si>
  <si>
    <t>EKU_25</t>
  </si>
  <si>
    <t>EKU_26</t>
  </si>
  <si>
    <t>EKU_27</t>
  </si>
  <si>
    <t>EKU_28</t>
  </si>
  <si>
    <t>EKU_29</t>
  </si>
  <si>
    <t>EKU_30</t>
  </si>
  <si>
    <t>EKU_31</t>
  </si>
  <si>
    <t>EKU_32</t>
  </si>
  <si>
    <t>EKU_33</t>
  </si>
  <si>
    <t>EKU_34</t>
  </si>
  <si>
    <t>EKU_35</t>
  </si>
  <si>
    <t>EKU_36</t>
  </si>
  <si>
    <t>EKU_37</t>
  </si>
  <si>
    <t>EKU_38</t>
  </si>
  <si>
    <t>EKU_39</t>
  </si>
  <si>
    <t>EKU_40</t>
  </si>
  <si>
    <t>EKU_41</t>
  </si>
  <si>
    <t>EKU_42</t>
  </si>
  <si>
    <t>EKU_43</t>
  </si>
  <si>
    <t>EKU_44</t>
  </si>
  <si>
    <t>EKU_45</t>
  </si>
  <si>
    <t>EKU_46</t>
  </si>
  <si>
    <t>EKU_47</t>
  </si>
  <si>
    <t>EKU_48</t>
  </si>
  <si>
    <t>EKU_49</t>
  </si>
  <si>
    <t>EKU_50</t>
  </si>
  <si>
    <t>EKU_51</t>
  </si>
  <si>
    <t>EKU_52</t>
  </si>
  <si>
    <t>EKU_53</t>
  </si>
  <si>
    <t>EKU_54</t>
  </si>
  <si>
    <t>EKU_55</t>
  </si>
  <si>
    <t>EKU_56</t>
  </si>
  <si>
    <t>EKU_57</t>
  </si>
  <si>
    <t>EKU_58</t>
  </si>
  <si>
    <t>EKU_59</t>
  </si>
  <si>
    <t>EKU_60</t>
  </si>
  <si>
    <t>EKU_61</t>
  </si>
  <si>
    <t>EKU_62</t>
  </si>
  <si>
    <t>EKU_63</t>
  </si>
  <si>
    <t>EKU_64</t>
  </si>
  <si>
    <t>EKU_65</t>
  </si>
  <si>
    <t>EKU_66</t>
  </si>
  <si>
    <t>EKU_67</t>
  </si>
  <si>
    <t>EKU_68</t>
  </si>
  <si>
    <t>EKU_69</t>
  </si>
  <si>
    <t>EKU_70</t>
  </si>
  <si>
    <t>EKU_71</t>
  </si>
  <si>
    <t>EKU_72</t>
  </si>
  <si>
    <t>EKU_73</t>
  </si>
  <si>
    <t>EKU_74</t>
  </si>
  <si>
    <t>EKU_75</t>
  </si>
  <si>
    <t>EKU_76</t>
  </si>
  <si>
    <t>EKU_77</t>
  </si>
  <si>
    <t>EKU_78</t>
  </si>
  <si>
    <t>EKU_79</t>
  </si>
  <si>
    <t>EKU_80</t>
  </si>
  <si>
    <t>EKU_81</t>
  </si>
  <si>
    <t>EKU_82</t>
  </si>
  <si>
    <t>EKU_83</t>
  </si>
  <si>
    <t>EKU_84</t>
  </si>
  <si>
    <t>EKU_85</t>
  </si>
  <si>
    <t>EKU_86</t>
  </si>
  <si>
    <t>EKU_87</t>
  </si>
  <si>
    <t>EKU_88</t>
  </si>
  <si>
    <t>EKU_89</t>
  </si>
  <si>
    <t>EKU_90</t>
  </si>
  <si>
    <t>EKU_91</t>
  </si>
  <si>
    <t>EKU_92</t>
  </si>
  <si>
    <t>EKU_93</t>
  </si>
  <si>
    <t>EKU_94</t>
  </si>
  <si>
    <t>EKU_95</t>
  </si>
  <si>
    <t>EKU_96</t>
  </si>
  <si>
    <t>EKU_97</t>
  </si>
  <si>
    <t>EKU_98</t>
  </si>
  <si>
    <t>EKU_99</t>
  </si>
  <si>
    <t>EKU_100</t>
  </si>
  <si>
    <t>EKU_101</t>
  </si>
  <si>
    <t>EKU_102</t>
  </si>
  <si>
    <t>EKU_103</t>
  </si>
  <si>
    <t>EKU_104</t>
  </si>
  <si>
    <t>EKU_105</t>
  </si>
  <si>
    <t>EKU_106</t>
  </si>
  <si>
    <t>EKU_107</t>
  </si>
  <si>
    <t>EKU_108</t>
  </si>
  <si>
    <t>EKU_109</t>
  </si>
  <si>
    <t>EKU_110</t>
  </si>
  <si>
    <t>EKU_111</t>
  </si>
  <si>
    <t>EKU_112</t>
  </si>
  <si>
    <t>Emfuleni Local Municipality</t>
  </si>
  <si>
    <t>GT421</t>
  </si>
  <si>
    <t>Sedibeng</t>
  </si>
  <si>
    <t>DC42</t>
  </si>
  <si>
    <t>GT421_1</t>
  </si>
  <si>
    <t>GT421_2</t>
  </si>
  <si>
    <t>GT421_3</t>
  </si>
  <si>
    <t>GT421_4</t>
  </si>
  <si>
    <t>GT421_5</t>
  </si>
  <si>
    <t>GT421_6</t>
  </si>
  <si>
    <t>GT421_7</t>
  </si>
  <si>
    <t>GT421_8</t>
  </si>
  <si>
    <t>GT421_9</t>
  </si>
  <si>
    <t>GT421_10</t>
  </si>
  <si>
    <t>GT421_11</t>
  </si>
  <si>
    <t>GT421_12</t>
  </si>
  <si>
    <t>GT421_13</t>
  </si>
  <si>
    <t>GT421_14</t>
  </si>
  <si>
    <t>GT421_15</t>
  </si>
  <si>
    <t>GT421_16</t>
  </si>
  <si>
    <t>GT421_17</t>
  </si>
  <si>
    <t>GT421_18</t>
  </si>
  <si>
    <t>GT421_19</t>
  </si>
  <si>
    <t>GT421_20</t>
  </si>
  <si>
    <t>GT421_21</t>
  </si>
  <si>
    <t>GT421_22</t>
  </si>
  <si>
    <t>GT421_23</t>
  </si>
  <si>
    <t>GT421_24</t>
  </si>
  <si>
    <t>GT421_25</t>
  </si>
  <si>
    <t>GT421_26</t>
  </si>
  <si>
    <t>GT421_27</t>
  </si>
  <si>
    <t>GT421_28</t>
  </si>
  <si>
    <t>GT421_29</t>
  </si>
  <si>
    <t>GT421_30</t>
  </si>
  <si>
    <t>GT421_31</t>
  </si>
  <si>
    <t>GT421_32</t>
  </si>
  <si>
    <t>GT421_33</t>
  </si>
  <si>
    <t>GT421_34</t>
  </si>
  <si>
    <t>GT421_35</t>
  </si>
  <si>
    <t>GT421_36</t>
  </si>
  <si>
    <t>GT421_37</t>
  </si>
  <si>
    <t>GT421_38</t>
  </si>
  <si>
    <t>GT421_39</t>
  </si>
  <si>
    <t>GT421_40</t>
  </si>
  <si>
    <t>GT421_41</t>
  </si>
  <si>
    <t>GT421_42</t>
  </si>
  <si>
    <t>GT421_43</t>
  </si>
  <si>
    <t>GT421_44</t>
  </si>
  <si>
    <t>GT421_45</t>
  </si>
  <si>
    <t>Lesedi Local Municipality</t>
  </si>
  <si>
    <t>GT423</t>
  </si>
  <si>
    <t>GT423_1</t>
  </si>
  <si>
    <t>GT423_2</t>
  </si>
  <si>
    <t>GT423_3</t>
  </si>
  <si>
    <t>GT423_4</t>
  </si>
  <si>
    <t>GT423_5</t>
  </si>
  <si>
    <t>GT423_6</t>
  </si>
  <si>
    <t>GT423_7</t>
  </si>
  <si>
    <t>GT423_8</t>
  </si>
  <si>
    <t>GT423_9</t>
  </si>
  <si>
    <t>GT423_10</t>
  </si>
  <si>
    <t>GT423_11</t>
  </si>
  <si>
    <t>GT423_12</t>
  </si>
  <si>
    <t>GT423_13</t>
  </si>
  <si>
    <t>Merafong City Local Municipality</t>
  </si>
  <si>
    <t>GT484</t>
  </si>
  <si>
    <t>West Rand</t>
  </si>
  <si>
    <t>DC48</t>
  </si>
  <si>
    <t>GT484_1</t>
  </si>
  <si>
    <t>GT484_2</t>
  </si>
  <si>
    <t>GT484_3</t>
  </si>
  <si>
    <t>GT484_4</t>
  </si>
  <si>
    <t>GT484_5</t>
  </si>
  <si>
    <t>GT484_6</t>
  </si>
  <si>
    <t>GT484_7</t>
  </si>
  <si>
    <t>GT484_8</t>
  </si>
  <si>
    <t>GT484_9</t>
  </si>
  <si>
    <t>GT484_10</t>
  </si>
  <si>
    <t>GT484_11</t>
  </si>
  <si>
    <t>GT484_12</t>
  </si>
  <si>
    <t>GT484_13</t>
  </si>
  <si>
    <t>GT484_14</t>
  </si>
  <si>
    <t>GT484_15</t>
  </si>
  <si>
    <t>GT484_16</t>
  </si>
  <si>
    <t>GT484_17</t>
  </si>
  <si>
    <t>GT484_18</t>
  </si>
  <si>
    <t>GT484_19</t>
  </si>
  <si>
    <t>GT484_20</t>
  </si>
  <si>
    <t>GT484_21</t>
  </si>
  <si>
    <t>GT484_22</t>
  </si>
  <si>
    <t>GT484_23</t>
  </si>
  <si>
    <t>GT484_24</t>
  </si>
  <si>
    <t>GT484_25</t>
  </si>
  <si>
    <t>GT484_26</t>
  </si>
  <si>
    <t>GT484_27</t>
  </si>
  <si>
    <t>GT484_28</t>
  </si>
  <si>
    <t>Midvaal Local Municipality</t>
  </si>
  <si>
    <t>GT422</t>
  </si>
  <si>
    <t>GT422_1</t>
  </si>
  <si>
    <t>GT422_2</t>
  </si>
  <si>
    <t>GT422_3</t>
  </si>
  <si>
    <t>GT422_4</t>
  </si>
  <si>
    <t>GT422_5</t>
  </si>
  <si>
    <t>GT422_6</t>
  </si>
  <si>
    <t>GT422_7</t>
  </si>
  <si>
    <t>GT422_8</t>
  </si>
  <si>
    <t>GT422_9</t>
  </si>
  <si>
    <t>GT422_10</t>
  </si>
  <si>
    <t>GT422_11</t>
  </si>
  <si>
    <t>GT422_12</t>
  </si>
  <si>
    <t>GT422_13</t>
  </si>
  <si>
    <t>GT422_14</t>
  </si>
  <si>
    <t>GT422_15</t>
  </si>
  <si>
    <t>Mogale City Local Municipality</t>
  </si>
  <si>
    <t>GT481</t>
  </si>
  <si>
    <t>GT481_1</t>
  </si>
  <si>
    <t>GT481_2</t>
  </si>
  <si>
    <t>GT481_3</t>
  </si>
  <si>
    <t>GT481_4</t>
  </si>
  <si>
    <t>GT481_5</t>
  </si>
  <si>
    <t>GT481_6</t>
  </si>
  <si>
    <t>GT481_7</t>
  </si>
  <si>
    <t>GT481_8</t>
  </si>
  <si>
    <t>GT481_9</t>
  </si>
  <si>
    <t>GT481_10</t>
  </si>
  <si>
    <t>GT481_11</t>
  </si>
  <si>
    <t>GT481_12</t>
  </si>
  <si>
    <t>GT481_13</t>
  </si>
  <si>
    <t>GT481_14</t>
  </si>
  <si>
    <t>GT481_15</t>
  </si>
  <si>
    <t>GT481_16</t>
  </si>
  <si>
    <t>GT481_17</t>
  </si>
  <si>
    <t>GT481_18</t>
  </si>
  <si>
    <t>GT481_19</t>
  </si>
  <si>
    <t>GT481_20</t>
  </si>
  <si>
    <t>GT481_21</t>
  </si>
  <si>
    <t>GT481_22</t>
  </si>
  <si>
    <t>GT481_23</t>
  </si>
  <si>
    <t>GT481_24</t>
  </si>
  <si>
    <t>GT481_25</t>
  </si>
  <si>
    <t>GT481_26</t>
  </si>
  <si>
    <t>GT481_27</t>
  </si>
  <si>
    <t>GT481_28</t>
  </si>
  <si>
    <t>GT481_29</t>
  </si>
  <si>
    <t>GT481_30</t>
  </si>
  <si>
    <t>GT481_31</t>
  </si>
  <si>
    <t>GT481_32</t>
  </si>
  <si>
    <t>GT481_33</t>
  </si>
  <si>
    <t>GT481_34</t>
  </si>
  <si>
    <t>GT481_35</t>
  </si>
  <si>
    <t>GT481_36</t>
  </si>
  <si>
    <t>GT481_37</t>
  </si>
  <si>
    <t>GT481_38</t>
  </si>
  <si>
    <t>GT481_39</t>
  </si>
  <si>
    <t>Rand West City Local Municipality</t>
  </si>
  <si>
    <t>GT485</t>
  </si>
  <si>
    <t>GT485_1</t>
  </si>
  <si>
    <t>GT485_2</t>
  </si>
  <si>
    <t>GT485_3</t>
  </si>
  <si>
    <t>GT485_4</t>
  </si>
  <si>
    <t>GT485_5</t>
  </si>
  <si>
    <t>GT485_6</t>
  </si>
  <si>
    <t>GT485_7</t>
  </si>
  <si>
    <t>GT485_8</t>
  </si>
  <si>
    <t>GT485_9</t>
  </si>
  <si>
    <t>GT485_10</t>
  </si>
  <si>
    <t>GT485_11</t>
  </si>
  <si>
    <t>GT485_12</t>
  </si>
  <si>
    <t>GT485_13</t>
  </si>
  <si>
    <t>GT485_14</t>
  </si>
  <si>
    <t>GT485_15</t>
  </si>
  <si>
    <t>GT485_16</t>
  </si>
  <si>
    <t>GT485_17</t>
  </si>
  <si>
    <t>GT485_18</t>
  </si>
  <si>
    <t>GT485_19</t>
  </si>
  <si>
    <t>GT485_20</t>
  </si>
  <si>
    <t>GT485_21</t>
  </si>
  <si>
    <t>GT485_22</t>
  </si>
  <si>
    <t>GT485_23</t>
  </si>
  <si>
    <t>GT485_24</t>
  </si>
  <si>
    <t>GT485_25</t>
  </si>
  <si>
    <t>GT485_26</t>
  </si>
  <si>
    <t>GT485_27</t>
  </si>
  <si>
    <t>GT485_28</t>
  </si>
  <si>
    <t>GT485_29</t>
  </si>
  <si>
    <t>GT485_30</t>
  </si>
  <si>
    <t>GT485_31</t>
  </si>
  <si>
    <t>GT485_32</t>
  </si>
  <si>
    <t>GT485_33</t>
  </si>
  <si>
    <t>GT485_34</t>
  </si>
  <si>
    <t>GT485_35</t>
  </si>
  <si>
    <t>Free State</t>
  </si>
  <si>
    <t>Letsemeng Local Municipality</t>
  </si>
  <si>
    <t>FS161</t>
  </si>
  <si>
    <t>DC16</t>
  </si>
  <si>
    <t>1970/01/01 00:00:00+00</t>
  </si>
  <si>
    <t>FS161_1</t>
  </si>
  <si>
    <t>FS161_2</t>
  </si>
  <si>
    <t>FS161_3</t>
  </si>
  <si>
    <t>FS161_4</t>
  </si>
  <si>
    <t>FS161_5</t>
  </si>
  <si>
    <t>FS161_6</t>
  </si>
  <si>
    <t>FS161_7</t>
  </si>
  <si>
    <t>Kopanong Local Municipality</t>
  </si>
  <si>
    <t>FS162</t>
  </si>
  <si>
    <t>FS162_1</t>
  </si>
  <si>
    <t>FS162_2</t>
  </si>
  <si>
    <t>FS162_3</t>
  </si>
  <si>
    <t>FS162_4</t>
  </si>
  <si>
    <t>FS162_5</t>
  </si>
  <si>
    <t>FS162_6</t>
  </si>
  <si>
    <t>FS162_7</t>
  </si>
  <si>
    <t>FS162_8</t>
  </si>
  <si>
    <t>FS162_9</t>
  </si>
  <si>
    <t>Mohokare Local Municipality</t>
  </si>
  <si>
    <t>FS163</t>
  </si>
  <si>
    <t>FS163_1</t>
  </si>
  <si>
    <t>FS163_2</t>
  </si>
  <si>
    <t>FS163_3</t>
  </si>
  <si>
    <t>FS163_4</t>
  </si>
  <si>
    <t>FS163_5</t>
  </si>
  <si>
    <t>FS163_6</t>
  </si>
  <si>
    <t>FS163_7</t>
  </si>
  <si>
    <t>Masilonyana Local Municipality</t>
  </si>
  <si>
    <t>FS181</t>
  </si>
  <si>
    <t>DC18</t>
  </si>
  <si>
    <t>FS181_1</t>
  </si>
  <si>
    <t>FS181_2</t>
  </si>
  <si>
    <t>FS181_3</t>
  </si>
  <si>
    <t>FS181_4</t>
  </si>
  <si>
    <t>FS181_5</t>
  </si>
  <si>
    <t>FS181_6</t>
  </si>
  <si>
    <t>FS181_7</t>
  </si>
  <si>
    <t>FS181_8</t>
  </si>
  <si>
    <t>FS181_9</t>
  </si>
  <si>
    <t>FS181_10</t>
  </si>
  <si>
    <t>Tokologo Local Municipality</t>
  </si>
  <si>
    <t>FS182</t>
  </si>
  <si>
    <t>FS182_1</t>
  </si>
  <si>
    <t>FS182_2</t>
  </si>
  <si>
    <t>FS182_3</t>
  </si>
  <si>
    <t>FS182_4</t>
  </si>
  <si>
    <t>FS182_5</t>
  </si>
  <si>
    <t>FS182_6</t>
  </si>
  <si>
    <t>FS182_7</t>
  </si>
  <si>
    <t>Tswelopele Local Municipality</t>
  </si>
  <si>
    <t>FS183</t>
  </si>
  <si>
    <t>FS183_1</t>
  </si>
  <si>
    <t>FS183_2</t>
  </si>
  <si>
    <t>FS183_3</t>
  </si>
  <si>
    <t>FS183_4</t>
  </si>
  <si>
    <t>FS183_5</t>
  </si>
  <si>
    <t>FS183_6</t>
  </si>
  <si>
    <t>FS183_7</t>
  </si>
  <si>
    <t>FS183_8</t>
  </si>
  <si>
    <t>FS183_9</t>
  </si>
  <si>
    <t>Matjhabeng Local Municipality</t>
  </si>
  <si>
    <t>FS184</t>
  </si>
  <si>
    <t>FS184_1</t>
  </si>
  <si>
    <t>FS184_2</t>
  </si>
  <si>
    <t>FS184_3</t>
  </si>
  <si>
    <t>FS184_4</t>
  </si>
  <si>
    <t>FS184_5</t>
  </si>
  <si>
    <t>FS184_6</t>
  </si>
  <si>
    <t>FS184_7</t>
  </si>
  <si>
    <t>FS184_8</t>
  </si>
  <si>
    <t>FS184_9</t>
  </si>
  <si>
    <t>FS184_10</t>
  </si>
  <si>
    <t>FS184_11</t>
  </si>
  <si>
    <t>FS184_12</t>
  </si>
  <si>
    <t>FS184_13</t>
  </si>
  <si>
    <t>FS184_14</t>
  </si>
  <si>
    <t>FS184_15</t>
  </si>
  <si>
    <t>FS184_16</t>
  </si>
  <si>
    <t>FS184_17</t>
  </si>
  <si>
    <t>FS184_18</t>
  </si>
  <si>
    <t>FS184_19</t>
  </si>
  <si>
    <t>FS184_20</t>
  </si>
  <si>
    <t>FS184_21</t>
  </si>
  <si>
    <t>FS184_22</t>
  </si>
  <si>
    <t>FS184_23</t>
  </si>
  <si>
    <t>FS184_24</t>
  </si>
  <si>
    <t>FS184_25</t>
  </si>
  <si>
    <t>FS184_26</t>
  </si>
  <si>
    <t>FS184_27</t>
  </si>
  <si>
    <t>FS184_28</t>
  </si>
  <si>
    <t>FS184_29</t>
  </si>
  <si>
    <t>FS184_30</t>
  </si>
  <si>
    <t>FS184_31</t>
  </si>
  <si>
    <t>FS184_32</t>
  </si>
  <si>
    <t>FS184_33</t>
  </si>
  <si>
    <t>FS184_34</t>
  </si>
  <si>
    <t>FS184_35</t>
  </si>
  <si>
    <t>FS184_36</t>
  </si>
  <si>
    <t>Nala Local Municipality</t>
  </si>
  <si>
    <t>FS185</t>
  </si>
  <si>
    <t>FS185_1</t>
  </si>
  <si>
    <t>FS185_2</t>
  </si>
  <si>
    <t>FS185_3</t>
  </si>
  <si>
    <t>FS185_4</t>
  </si>
  <si>
    <t>FS185_5</t>
  </si>
  <si>
    <t>FS185_6</t>
  </si>
  <si>
    <t>FS185_7</t>
  </si>
  <si>
    <t>FS185_8</t>
  </si>
  <si>
    <t>FS185_9</t>
  </si>
  <si>
    <t>FS185_10</t>
  </si>
  <si>
    <t>FS185_11</t>
  </si>
  <si>
    <t>FS185_12</t>
  </si>
  <si>
    <t>Setsoto Local Municipality</t>
  </si>
  <si>
    <t>FS191</t>
  </si>
  <si>
    <t>DC19</t>
  </si>
  <si>
    <t>FS191_1</t>
  </si>
  <si>
    <t>FS191_2</t>
  </si>
  <si>
    <t>FS191_3</t>
  </si>
  <si>
    <t>FS191_4</t>
  </si>
  <si>
    <t>FS191_5</t>
  </si>
  <si>
    <t>FS191_6</t>
  </si>
  <si>
    <t>FS191_7</t>
  </si>
  <si>
    <t>FS191_8</t>
  </si>
  <si>
    <t>FS191_9</t>
  </si>
  <si>
    <t>FS191_10</t>
  </si>
  <si>
    <t>FS191_11</t>
  </si>
  <si>
    <t>FS191_12</t>
  </si>
  <si>
    <t>FS191_13</t>
  </si>
  <si>
    <t>FS191_14</t>
  </si>
  <si>
    <t>FS191_15</t>
  </si>
  <si>
    <t>FS191_16</t>
  </si>
  <si>
    <t>FS191_17</t>
  </si>
  <si>
    <t>Dihlabeng Local Municipality</t>
  </si>
  <si>
    <t>FS192</t>
  </si>
  <si>
    <t>FS192_1</t>
  </si>
  <si>
    <t>FS192_2</t>
  </si>
  <si>
    <t>FS192_3</t>
  </si>
  <si>
    <t>FS192_4</t>
  </si>
  <si>
    <t>FS192_5</t>
  </si>
  <si>
    <t>FS192_6</t>
  </si>
  <si>
    <t>FS192_7</t>
  </si>
  <si>
    <t>FS192_8</t>
  </si>
  <si>
    <t>FS192_9</t>
  </si>
  <si>
    <t>FS192_10</t>
  </si>
  <si>
    <t>FS192_11</t>
  </si>
  <si>
    <t>FS192_12</t>
  </si>
  <si>
    <t>FS192_13</t>
  </si>
  <si>
    <t>FS192_14</t>
  </si>
  <si>
    <t>FS192_15</t>
  </si>
  <si>
    <t>FS192_16</t>
  </si>
  <si>
    <t>FS192_17</t>
  </si>
  <si>
    <t>FS192_18</t>
  </si>
  <si>
    <t>FS192_19</t>
  </si>
  <si>
    <t>FS192_20</t>
  </si>
  <si>
    <t>Nketoana Local Municipality</t>
  </si>
  <si>
    <t>FS193</t>
  </si>
  <si>
    <t>FS193_1</t>
  </si>
  <si>
    <t>FS193_2</t>
  </si>
  <si>
    <t>FS193_3</t>
  </si>
  <si>
    <t>FS193_4</t>
  </si>
  <si>
    <t>FS193_5</t>
  </si>
  <si>
    <t>FS193_6</t>
  </si>
  <si>
    <t>FS193_7</t>
  </si>
  <si>
    <t>FS193_8</t>
  </si>
  <si>
    <t>FS193_9</t>
  </si>
  <si>
    <t>Maluti a Phofung Local Municipality</t>
  </si>
  <si>
    <t>FS194</t>
  </si>
  <si>
    <t>FS194_1</t>
  </si>
  <si>
    <t>FS194_2</t>
  </si>
  <si>
    <t>FS194_3</t>
  </si>
  <si>
    <t>FS194_4</t>
  </si>
  <si>
    <t>FS194_5</t>
  </si>
  <si>
    <t>FS194_6</t>
  </si>
  <si>
    <t>FS194_7</t>
  </si>
  <si>
    <t>FS194_8</t>
  </si>
  <si>
    <t>FS194_9</t>
  </si>
  <si>
    <t>FS194_10</t>
  </si>
  <si>
    <t>FS194_11</t>
  </si>
  <si>
    <t>FS194_12</t>
  </si>
  <si>
    <t>FS194_13</t>
  </si>
  <si>
    <t>FS194_14</t>
  </si>
  <si>
    <t>FS194_15</t>
  </si>
  <si>
    <t>FS194_16</t>
  </si>
  <si>
    <t>FS194_17</t>
  </si>
  <si>
    <t>FS194_18</t>
  </si>
  <si>
    <t>FS194_19</t>
  </si>
  <si>
    <t>FS194_20</t>
  </si>
  <si>
    <t>FS194_21</t>
  </si>
  <si>
    <t>FS194_22</t>
  </si>
  <si>
    <t>FS194_23</t>
  </si>
  <si>
    <t>FS194_24</t>
  </si>
  <si>
    <t>FS194_25</t>
  </si>
  <si>
    <t>FS194_26</t>
  </si>
  <si>
    <t>FS194_27</t>
  </si>
  <si>
    <t>FS194_28</t>
  </si>
  <si>
    <t>FS194_29</t>
  </si>
  <si>
    <t>FS194_30</t>
  </si>
  <si>
    <t>FS194_31</t>
  </si>
  <si>
    <t>FS194_32</t>
  </si>
  <si>
    <t>FS194_33</t>
  </si>
  <si>
    <t>FS194_34</t>
  </si>
  <si>
    <t>FS194_35</t>
  </si>
  <si>
    <t>Phumelela Local Municipality</t>
  </si>
  <si>
    <t>FS195</t>
  </si>
  <si>
    <t>FS195_1</t>
  </si>
  <si>
    <t>FS195_2</t>
  </si>
  <si>
    <t>FS195_3</t>
  </si>
  <si>
    <t>FS195_4</t>
  </si>
  <si>
    <t>FS195_5</t>
  </si>
  <si>
    <t>FS195_6</t>
  </si>
  <si>
    <t>FS195_7</t>
  </si>
  <si>
    <t>FS195_8</t>
  </si>
  <si>
    <t>Mantsopa Local Municipality</t>
  </si>
  <si>
    <t>FS196</t>
  </si>
  <si>
    <t>FS196_1</t>
  </si>
  <si>
    <t>FS196_2</t>
  </si>
  <si>
    <t>FS196_3</t>
  </si>
  <si>
    <t>FS196_4</t>
  </si>
  <si>
    <t>FS196_5</t>
  </si>
  <si>
    <t>FS196_6</t>
  </si>
  <si>
    <t>FS196_7</t>
  </si>
  <si>
    <t>FS196_8</t>
  </si>
  <si>
    <t>FS196_9</t>
  </si>
  <si>
    <t>Moqhaka Local Municipality</t>
  </si>
  <si>
    <t>FS201</t>
  </si>
  <si>
    <t>DC20</t>
  </si>
  <si>
    <t>FS201_1</t>
  </si>
  <si>
    <t>FS201_2</t>
  </si>
  <si>
    <t>FS201_3</t>
  </si>
  <si>
    <t>FS201_4</t>
  </si>
  <si>
    <t>FS201_5</t>
  </si>
  <si>
    <t>FS201_6</t>
  </si>
  <si>
    <t>FS201_7</t>
  </si>
  <si>
    <t>FS201_8</t>
  </si>
  <si>
    <t>FS201_9</t>
  </si>
  <si>
    <t>FS201_10</t>
  </si>
  <si>
    <t>FS201_11</t>
  </si>
  <si>
    <t>FS201_12</t>
  </si>
  <si>
    <t>FS201_13</t>
  </si>
  <si>
    <t>FS201_14</t>
  </si>
  <si>
    <t>FS201_15</t>
  </si>
  <si>
    <t>FS201_16</t>
  </si>
  <si>
    <t>FS201_17</t>
  </si>
  <si>
    <t>FS201_18</t>
  </si>
  <si>
    <t>FS201_19</t>
  </si>
  <si>
    <t>FS201_20</t>
  </si>
  <si>
    <t>FS201_21</t>
  </si>
  <si>
    <t>FS201_22</t>
  </si>
  <si>
    <t>Ngwathe Local Municipality</t>
  </si>
  <si>
    <t>FS203</t>
  </si>
  <si>
    <t>FS203_1</t>
  </si>
  <si>
    <t>FS203_2</t>
  </si>
  <si>
    <t>FS203_3</t>
  </si>
  <si>
    <t>FS203_4</t>
  </si>
  <si>
    <t>FS203_5</t>
  </si>
  <si>
    <t>FS203_6</t>
  </si>
  <si>
    <t>FS203_7</t>
  </si>
  <si>
    <t>FS203_8</t>
  </si>
  <si>
    <t>FS203_9</t>
  </si>
  <si>
    <t>FS203_10</t>
  </si>
  <si>
    <t>FS203_11</t>
  </si>
  <si>
    <t>FS203_12</t>
  </si>
  <si>
    <t>FS203_13</t>
  </si>
  <si>
    <t>FS203_14</t>
  </si>
  <si>
    <t>FS203_15</t>
  </si>
  <si>
    <t>FS203_16</t>
  </si>
  <si>
    <t>FS203_17</t>
  </si>
  <si>
    <t>FS203_18</t>
  </si>
  <si>
    <t>FS203_19</t>
  </si>
  <si>
    <t>Metsimaholo Local Municipality</t>
  </si>
  <si>
    <t>FS204</t>
  </si>
  <si>
    <t>FS204_1</t>
  </si>
  <si>
    <t>FS204_2</t>
  </si>
  <si>
    <t>FS204_3</t>
  </si>
  <si>
    <t>FS204_4</t>
  </si>
  <si>
    <t>FS204_5</t>
  </si>
  <si>
    <t>FS204_6</t>
  </si>
  <si>
    <t>FS204_7</t>
  </si>
  <si>
    <t>FS204_8</t>
  </si>
  <si>
    <t>FS204_9</t>
  </si>
  <si>
    <t>FS204_10</t>
  </si>
  <si>
    <t>FS204_11</t>
  </si>
  <si>
    <t>FS204_12</t>
  </si>
  <si>
    <t>FS204_13</t>
  </si>
  <si>
    <t>FS204_14</t>
  </si>
  <si>
    <t>FS204_15</t>
  </si>
  <si>
    <t>FS204_16</t>
  </si>
  <si>
    <t>FS204_17</t>
  </si>
  <si>
    <t>FS204_18</t>
  </si>
  <si>
    <t>FS204_19</t>
  </si>
  <si>
    <t>FS204_20</t>
  </si>
  <si>
    <t>FS204_21</t>
  </si>
  <si>
    <t>FS204_22</t>
  </si>
  <si>
    <t>FS204_23</t>
  </si>
  <si>
    <t>Mafube Local Municipality</t>
  </si>
  <si>
    <t>FS205</t>
  </si>
  <si>
    <t>FS205_1</t>
  </si>
  <si>
    <t>FS205_2</t>
  </si>
  <si>
    <t>FS205_3</t>
  </si>
  <si>
    <t>FS205_4</t>
  </si>
  <si>
    <t>FS205_5</t>
  </si>
  <si>
    <t>FS205_6</t>
  </si>
  <si>
    <t>FS205_7</t>
  </si>
  <si>
    <t>FS205_8</t>
  </si>
  <si>
    <t>FS205_9</t>
  </si>
  <si>
    <t>MAN</t>
  </si>
  <si>
    <t>MAN_1</t>
  </si>
  <si>
    <t>MAN_2</t>
  </si>
  <si>
    <t>MAN_3</t>
  </si>
  <si>
    <t>MAN_4</t>
  </si>
  <si>
    <t>MAN_5</t>
  </si>
  <si>
    <t>MAN_6</t>
  </si>
  <si>
    <t>MAN_7</t>
  </si>
  <si>
    <t>MAN_8</t>
  </si>
  <si>
    <t>MAN_9</t>
  </si>
  <si>
    <t>MAN_10</t>
  </si>
  <si>
    <t>MAN_11</t>
  </si>
  <si>
    <t>MAN_12</t>
  </si>
  <si>
    <t>MAN_13</t>
  </si>
  <si>
    <t>MAN_14</t>
  </si>
  <si>
    <t>MAN_15</t>
  </si>
  <si>
    <t>MAN_16</t>
  </si>
  <si>
    <t>MAN_17</t>
  </si>
  <si>
    <t>MAN_18</t>
  </si>
  <si>
    <t>MAN_19</t>
  </si>
  <si>
    <t>MAN_20</t>
  </si>
  <si>
    <t>MAN_21</t>
  </si>
  <si>
    <t>MAN_22</t>
  </si>
  <si>
    <t>MAN_23</t>
  </si>
  <si>
    <t>MAN_24</t>
  </si>
  <si>
    <t>MAN_25</t>
  </si>
  <si>
    <t>MAN_26</t>
  </si>
  <si>
    <t>MAN_27</t>
  </si>
  <si>
    <t>MAN_28</t>
  </si>
  <si>
    <t>MAN_29</t>
  </si>
  <si>
    <t>MAN_30</t>
  </si>
  <si>
    <t>MAN_31</t>
  </si>
  <si>
    <t>MAN_32</t>
  </si>
  <si>
    <t>MAN_33</t>
  </si>
  <si>
    <t>MAN_34</t>
  </si>
  <si>
    <t>MAN_35</t>
  </si>
  <si>
    <t>MAN_36</t>
  </si>
  <si>
    <t>MAN_37</t>
  </si>
  <si>
    <t>MAN_38</t>
  </si>
  <si>
    <t>MAN_39</t>
  </si>
  <si>
    <t>MAN_40</t>
  </si>
  <si>
    <t>MAN_41</t>
  </si>
  <si>
    <t>MAN_42</t>
  </si>
  <si>
    <t>MAN_43</t>
  </si>
  <si>
    <t>MAN_44</t>
  </si>
  <si>
    <t>MAN_45</t>
  </si>
  <si>
    <t>MAN_46</t>
  </si>
  <si>
    <t>MAN_47</t>
  </si>
  <si>
    <t>MAN_48</t>
  </si>
  <si>
    <t>MAN_49</t>
  </si>
  <si>
    <t>MAN_50</t>
  </si>
  <si>
    <t>MAN_51</t>
  </si>
  <si>
    <t>Eastern Cape</t>
  </si>
  <si>
    <t>Amahlathi Local Municipality</t>
  </si>
  <si>
    <t>EC124</t>
  </si>
  <si>
    <t>DC12</t>
  </si>
  <si>
    <t>EC124_1</t>
  </si>
  <si>
    <t>EC124_2</t>
  </si>
  <si>
    <t>EC124_3</t>
  </si>
  <si>
    <t>EC124_4</t>
  </si>
  <si>
    <t>EC124_5</t>
  </si>
  <si>
    <t>EC124_6</t>
  </si>
  <si>
    <t>EC124_7</t>
  </si>
  <si>
    <t>EC124_8</t>
  </si>
  <si>
    <t>EC124_9</t>
  </si>
  <si>
    <t>EC124_10</t>
  </si>
  <si>
    <t>EC124_11</t>
  </si>
  <si>
    <t>EC124_12</t>
  </si>
  <si>
    <t>EC124_13</t>
  </si>
  <si>
    <t>EC124_14</t>
  </si>
  <si>
    <t>EC124_15</t>
  </si>
  <si>
    <t>Blue Crane Route Local Municipality</t>
  </si>
  <si>
    <t>EC102</t>
  </si>
  <si>
    <t>DC10</t>
  </si>
  <si>
    <t>EC102_1</t>
  </si>
  <si>
    <t>EC102_2</t>
  </si>
  <si>
    <t>EC102_3</t>
  </si>
  <si>
    <t>EC102_4</t>
  </si>
  <si>
    <t>EC102_5</t>
  </si>
  <si>
    <t>EC102_6</t>
  </si>
  <si>
    <t>BUF</t>
  </si>
  <si>
    <t>BUF_1</t>
  </si>
  <si>
    <t>BUF_2</t>
  </si>
  <si>
    <t>BUF_3</t>
  </si>
  <si>
    <t>BUF_4</t>
  </si>
  <si>
    <t>BUF_5</t>
  </si>
  <si>
    <t>BUF_6</t>
  </si>
  <si>
    <t>BUF_7</t>
  </si>
  <si>
    <t>BUF_8</t>
  </si>
  <si>
    <t>BUF_9</t>
  </si>
  <si>
    <t>BUF_10</t>
  </si>
  <si>
    <t>BUF_11</t>
  </si>
  <si>
    <t>BUF_12</t>
  </si>
  <si>
    <t>BUF_13</t>
  </si>
  <si>
    <t>BUF_14</t>
  </si>
  <si>
    <t>BUF_15</t>
  </si>
  <si>
    <t>BUF_16</t>
  </si>
  <si>
    <t>BUF_17</t>
  </si>
  <si>
    <t>BUF_18</t>
  </si>
  <si>
    <t>BUF_19</t>
  </si>
  <si>
    <t>BUF_20</t>
  </si>
  <si>
    <t>BUF_21</t>
  </si>
  <si>
    <t>BUF_22</t>
  </si>
  <si>
    <t>BUF_23</t>
  </si>
  <si>
    <t>BUF_24</t>
  </si>
  <si>
    <t>BUF_25</t>
  </si>
  <si>
    <t>BUF_26</t>
  </si>
  <si>
    <t>BUF_27</t>
  </si>
  <si>
    <t>BUF_28</t>
  </si>
  <si>
    <t>BUF_29</t>
  </si>
  <si>
    <t>BUF_30</t>
  </si>
  <si>
    <t>BUF_31</t>
  </si>
  <si>
    <t>BUF_32</t>
  </si>
  <si>
    <t>BUF_33</t>
  </si>
  <si>
    <t>BUF_34</t>
  </si>
  <si>
    <t>BUF_35</t>
  </si>
  <si>
    <t>BUF_36</t>
  </si>
  <si>
    <t>BUF_37</t>
  </si>
  <si>
    <t>BUF_38</t>
  </si>
  <si>
    <t>BUF_39</t>
  </si>
  <si>
    <t>BUF_40</t>
  </si>
  <si>
    <t>BUF_41</t>
  </si>
  <si>
    <t>BUF_42</t>
  </si>
  <si>
    <t>BUF_43</t>
  </si>
  <si>
    <t>BUF_44</t>
  </si>
  <si>
    <t>BUF_45</t>
  </si>
  <si>
    <t>BUF_46</t>
  </si>
  <si>
    <t>BUF_47</t>
  </si>
  <si>
    <t>BUF_48</t>
  </si>
  <si>
    <t>BUF_49</t>
  </si>
  <si>
    <t>BUF_50</t>
  </si>
  <si>
    <t>Dr Beyers Naude Local Municipality</t>
  </si>
  <si>
    <t>EC101</t>
  </si>
  <si>
    <t>EC101_1</t>
  </si>
  <si>
    <t>EC101_2</t>
  </si>
  <si>
    <t>EC101_3</t>
  </si>
  <si>
    <t>EC101_4</t>
  </si>
  <si>
    <t>EC101_5</t>
  </si>
  <si>
    <t>EC101_6</t>
  </si>
  <si>
    <t>EC101_7</t>
  </si>
  <si>
    <t>EC101_8</t>
  </si>
  <si>
    <t>EC101_9</t>
  </si>
  <si>
    <t>EC101_10</t>
  </si>
  <si>
    <t>EC101_11</t>
  </si>
  <si>
    <t>EC101_12</t>
  </si>
  <si>
    <t>Elundini Local Municipality</t>
  </si>
  <si>
    <t>EC141</t>
  </si>
  <si>
    <t>DC14</t>
  </si>
  <si>
    <t>EC141_1</t>
  </si>
  <si>
    <t>EC141_2</t>
  </si>
  <si>
    <t>EC141_3</t>
  </si>
  <si>
    <t>EC141_4</t>
  </si>
  <si>
    <t>EC141_5</t>
  </si>
  <si>
    <t>EC141_6</t>
  </si>
  <si>
    <t>EC141_7</t>
  </si>
  <si>
    <t>EC141_8</t>
  </si>
  <si>
    <t>EC141_9</t>
  </si>
  <si>
    <t>EC141_10</t>
  </si>
  <si>
    <t>EC141_11</t>
  </si>
  <si>
    <t>EC141_12</t>
  </si>
  <si>
    <t>EC141_13</t>
  </si>
  <si>
    <t>EC141_14</t>
  </si>
  <si>
    <t>EC141_15</t>
  </si>
  <si>
    <t>EC141_16</t>
  </si>
  <si>
    <t>EC141_17</t>
  </si>
  <si>
    <t>EC136</t>
  </si>
  <si>
    <t>DC13</t>
  </si>
  <si>
    <t>EC136_1</t>
  </si>
  <si>
    <t>EC136_2</t>
  </si>
  <si>
    <t>EC136_3</t>
  </si>
  <si>
    <t>EC136_4</t>
  </si>
  <si>
    <t>EC136_5</t>
  </si>
  <si>
    <t>EC136_6</t>
  </si>
  <si>
    <t>EC136_7</t>
  </si>
  <si>
    <t>EC136_8</t>
  </si>
  <si>
    <t>EC136_9</t>
  </si>
  <si>
    <t>EC136_10</t>
  </si>
  <si>
    <t>EC136_11</t>
  </si>
  <si>
    <t>EC136_12</t>
  </si>
  <si>
    <t>EC136_13</t>
  </si>
  <si>
    <t>EC136_14</t>
  </si>
  <si>
    <t>EC136_15</t>
  </si>
  <si>
    <t>EC136_16</t>
  </si>
  <si>
    <t>EC136_17</t>
  </si>
  <si>
    <t>Engcobo Local Municipality</t>
  </si>
  <si>
    <t>EC137</t>
  </si>
  <si>
    <t>EC137_1</t>
  </si>
  <si>
    <t>EC137_2</t>
  </si>
  <si>
    <t>EC137_3</t>
  </si>
  <si>
    <t>EC137_4</t>
  </si>
  <si>
    <t>EC137_5</t>
  </si>
  <si>
    <t>EC137_6</t>
  </si>
  <si>
    <t>EC137_7</t>
  </si>
  <si>
    <t>EC137_8</t>
  </si>
  <si>
    <t>EC137_9</t>
  </si>
  <si>
    <t>EC137_10</t>
  </si>
  <si>
    <t>EC137_11</t>
  </si>
  <si>
    <t>EC137_12</t>
  </si>
  <si>
    <t>EC137_13</t>
  </si>
  <si>
    <t>EC137_14</t>
  </si>
  <si>
    <t>EC137_15</t>
  </si>
  <si>
    <t>EC137_16</t>
  </si>
  <si>
    <t>EC137_17</t>
  </si>
  <si>
    <t>EC137_18</t>
  </si>
  <si>
    <t>EC137_19</t>
  </si>
  <si>
    <t>EC137_20</t>
  </si>
  <si>
    <t>Enoch Mgijima Local Municipality</t>
  </si>
  <si>
    <t>EC139</t>
  </si>
  <si>
    <t>EC139_1</t>
  </si>
  <si>
    <t>EC139_2</t>
  </si>
  <si>
    <t>EC139_3</t>
  </si>
  <si>
    <t>EC139_4</t>
  </si>
  <si>
    <t>EC139_5</t>
  </si>
  <si>
    <t>EC139_6</t>
  </si>
  <si>
    <t>EC139_7</t>
  </si>
  <si>
    <t>EC139_8</t>
  </si>
  <si>
    <t>EC139_9</t>
  </si>
  <si>
    <t>EC139_10</t>
  </si>
  <si>
    <t>EC139_11</t>
  </si>
  <si>
    <t>EC139_12</t>
  </si>
  <si>
    <t>EC139_13</t>
  </si>
  <si>
    <t>EC139_14</t>
  </si>
  <si>
    <t>EC139_15</t>
  </si>
  <si>
    <t>EC139_16</t>
  </si>
  <si>
    <t>EC139_17</t>
  </si>
  <si>
    <t>EC139_18</t>
  </si>
  <si>
    <t>EC139_19</t>
  </si>
  <si>
    <t>EC139_20</t>
  </si>
  <si>
    <t>EC139_21</t>
  </si>
  <si>
    <t>EC139_22</t>
  </si>
  <si>
    <t>EC139_23</t>
  </si>
  <si>
    <t>EC139_24</t>
  </si>
  <si>
    <t>EC139_25</t>
  </si>
  <si>
    <t>EC139_26</t>
  </si>
  <si>
    <t>EC139_27</t>
  </si>
  <si>
    <t>EC139_28</t>
  </si>
  <si>
    <t>EC139_29</t>
  </si>
  <si>
    <t>EC139_30</t>
  </si>
  <si>
    <t>EC139_31</t>
  </si>
  <si>
    <t>EC139_32</t>
  </si>
  <si>
    <t>EC139_33</t>
  </si>
  <si>
    <t>EC139_34</t>
  </si>
  <si>
    <t>Great Kei Local Municipality</t>
  </si>
  <si>
    <t>EC123</t>
  </si>
  <si>
    <t>EC123_1</t>
  </si>
  <si>
    <t>EC123_2</t>
  </si>
  <si>
    <t>EC123_3</t>
  </si>
  <si>
    <t>EC123_4</t>
  </si>
  <si>
    <t>EC123_5</t>
  </si>
  <si>
    <t>EC123_6</t>
  </si>
  <si>
    <t>EC123_7</t>
  </si>
  <si>
    <t>Ingquza Hill Local Municipality</t>
  </si>
  <si>
    <t>EC153</t>
  </si>
  <si>
    <t>O.R.Tambo</t>
  </si>
  <si>
    <t>DC15</t>
  </si>
  <si>
    <t>EC153_1</t>
  </si>
  <si>
    <t>EC153_2</t>
  </si>
  <si>
    <t>EC153_3</t>
  </si>
  <si>
    <t>EC153_4</t>
  </si>
  <si>
    <t>EC153_5</t>
  </si>
  <si>
    <t>EC153_6</t>
  </si>
  <si>
    <t>EC153_7</t>
  </si>
  <si>
    <t>EC153_8</t>
  </si>
  <si>
    <t>EC153_9</t>
  </si>
  <si>
    <t>EC153_10</t>
  </si>
  <si>
    <t>EC153_11</t>
  </si>
  <si>
    <t>EC153_12</t>
  </si>
  <si>
    <t>EC153_13</t>
  </si>
  <si>
    <t>EC153_14</t>
  </si>
  <si>
    <t>EC153_15</t>
  </si>
  <si>
    <t>EC153_16</t>
  </si>
  <si>
    <t>EC153_17</t>
  </si>
  <si>
    <t>EC153_18</t>
  </si>
  <si>
    <t>EC153_19</t>
  </si>
  <si>
    <t>EC153_20</t>
  </si>
  <si>
    <t>EC153_21</t>
  </si>
  <si>
    <t>EC153_22</t>
  </si>
  <si>
    <t>EC153_23</t>
  </si>
  <si>
    <t>EC153_24</t>
  </si>
  <si>
    <t>EC153_25</t>
  </si>
  <si>
    <t>EC153_26</t>
  </si>
  <si>
    <t>EC153_27</t>
  </si>
  <si>
    <t>EC153_28</t>
  </si>
  <si>
    <t>EC153_29</t>
  </si>
  <si>
    <t>EC153_30</t>
  </si>
  <si>
    <t>EC153_31</t>
  </si>
  <si>
    <t>EC153_32</t>
  </si>
  <si>
    <t>Intsika Yethu Local Municipality</t>
  </si>
  <si>
    <t>EC135</t>
  </si>
  <si>
    <t>EC135_1</t>
  </si>
  <si>
    <t>EC135_2</t>
  </si>
  <si>
    <t>EC135_3</t>
  </si>
  <si>
    <t>EC135_4</t>
  </si>
  <si>
    <t>EC135_5</t>
  </si>
  <si>
    <t>EC135_6</t>
  </si>
  <si>
    <t>EC135_7</t>
  </si>
  <si>
    <t>EC135_8</t>
  </si>
  <si>
    <t>EC135_9</t>
  </si>
  <si>
    <t>EC135_10</t>
  </si>
  <si>
    <t>EC135_11</t>
  </si>
  <si>
    <t>EC135_12</t>
  </si>
  <si>
    <t>EC135_13</t>
  </si>
  <si>
    <t>EC135_14</t>
  </si>
  <si>
    <t>EC135_15</t>
  </si>
  <si>
    <t>EC135_16</t>
  </si>
  <si>
    <t>EC135_17</t>
  </si>
  <si>
    <t>EC135_18</t>
  </si>
  <si>
    <t>EC135_19</t>
  </si>
  <si>
    <t>EC135_20</t>
  </si>
  <si>
    <t>EC135_21</t>
  </si>
  <si>
    <t>Inxuba Yethemba Local Municipality</t>
  </si>
  <si>
    <t>EC131</t>
  </si>
  <si>
    <t>EC131_1</t>
  </si>
  <si>
    <t>EC131_2</t>
  </si>
  <si>
    <t>EC131_3</t>
  </si>
  <si>
    <t>EC131_4</t>
  </si>
  <si>
    <t>EC131_5</t>
  </si>
  <si>
    <t>EC131_6</t>
  </si>
  <si>
    <t>EC131_7</t>
  </si>
  <si>
    <t>EC131_8</t>
  </si>
  <si>
    <t>EC131_9</t>
  </si>
  <si>
    <t>King Sabata Dalindyebo Local Municipality</t>
  </si>
  <si>
    <t>EC157</t>
  </si>
  <si>
    <t>EC157_1</t>
  </si>
  <si>
    <t>EC157_2</t>
  </si>
  <si>
    <t>EC157_3</t>
  </si>
  <si>
    <t>EC157_4</t>
  </si>
  <si>
    <t>EC157_5</t>
  </si>
  <si>
    <t>EC157_6</t>
  </si>
  <si>
    <t>EC157_7</t>
  </si>
  <si>
    <t>EC157_8</t>
  </si>
  <si>
    <t>EC157_9</t>
  </si>
  <si>
    <t>EC157_10</t>
  </si>
  <si>
    <t>EC157_11</t>
  </si>
  <si>
    <t>EC157_12</t>
  </si>
  <si>
    <t>EC157_13</t>
  </si>
  <si>
    <t>EC157_14</t>
  </si>
  <si>
    <t>EC157_15</t>
  </si>
  <si>
    <t>EC157_16</t>
  </si>
  <si>
    <t>EC157_17</t>
  </si>
  <si>
    <t>EC157_18</t>
  </si>
  <si>
    <t>EC157_19</t>
  </si>
  <si>
    <t>EC157_20</t>
  </si>
  <si>
    <t>EC157_21</t>
  </si>
  <si>
    <t>EC157_22</t>
  </si>
  <si>
    <t>EC157_23</t>
  </si>
  <si>
    <t>EC157_24</t>
  </si>
  <si>
    <t>EC157_25</t>
  </si>
  <si>
    <t>EC157_26</t>
  </si>
  <si>
    <t>EC157_27</t>
  </si>
  <si>
    <t>EC157_28</t>
  </si>
  <si>
    <t>EC157_29</t>
  </si>
  <si>
    <t>EC157_30</t>
  </si>
  <si>
    <t>EC157_31</t>
  </si>
  <si>
    <t>EC157_32</t>
  </si>
  <si>
    <t>EC157_33</t>
  </si>
  <si>
    <t>EC157_34</t>
  </si>
  <si>
    <t>EC157_35</t>
  </si>
  <si>
    <t>EC157_36</t>
  </si>
  <si>
    <t>EC157_37</t>
  </si>
  <si>
    <t>Kou-Kamma Local Municipality</t>
  </si>
  <si>
    <t>EC109</t>
  </si>
  <si>
    <t>EC109_1</t>
  </si>
  <si>
    <t>EC109_2</t>
  </si>
  <si>
    <t>EC109_3</t>
  </si>
  <si>
    <t>EC109_4</t>
  </si>
  <si>
    <t>EC109_5</t>
  </si>
  <si>
    <t>EC109_6</t>
  </si>
  <si>
    <t>Kouga Local Municipality</t>
  </si>
  <si>
    <t>EC108</t>
  </si>
  <si>
    <t>EC108_1</t>
  </si>
  <si>
    <t>EC108_2</t>
  </si>
  <si>
    <t>EC108_3</t>
  </si>
  <si>
    <t>EC108_4</t>
  </si>
  <si>
    <t>EC108_5</t>
  </si>
  <si>
    <t>EC108_6</t>
  </si>
  <si>
    <t>EC108_7</t>
  </si>
  <si>
    <t>EC108_8</t>
  </si>
  <si>
    <t>EC108_9</t>
  </si>
  <si>
    <t>EC108_10</t>
  </si>
  <si>
    <t>EC108_11</t>
  </si>
  <si>
    <t>EC108_12</t>
  </si>
  <si>
    <t>EC108_13</t>
  </si>
  <si>
    <t>EC108_14</t>
  </si>
  <si>
    <t>EC108_15</t>
  </si>
  <si>
    <t>Makana Local Municipality</t>
  </si>
  <si>
    <t>EC104</t>
  </si>
  <si>
    <t>EC104_1</t>
  </si>
  <si>
    <t>EC104_2</t>
  </si>
  <si>
    <t>EC104_3</t>
  </si>
  <si>
    <t>EC104_4</t>
  </si>
  <si>
    <t>EC104_5</t>
  </si>
  <si>
    <t>EC104_6</t>
  </si>
  <si>
    <t>EC104_7</t>
  </si>
  <si>
    <t>EC104_8</t>
  </si>
  <si>
    <t>EC104_9</t>
  </si>
  <si>
    <t>EC104_10</t>
  </si>
  <si>
    <t>EC104_11</t>
  </si>
  <si>
    <t>EC104_12</t>
  </si>
  <si>
    <t>EC104_13</t>
  </si>
  <si>
    <t>EC104_14</t>
  </si>
  <si>
    <t>Matatiele Local Municipality</t>
  </si>
  <si>
    <t>EC441</t>
  </si>
  <si>
    <t>DC44</t>
  </si>
  <si>
    <t>EC441_1</t>
  </si>
  <si>
    <t>EC441_2</t>
  </si>
  <si>
    <t>EC441_3</t>
  </si>
  <si>
    <t>EC441_4</t>
  </si>
  <si>
    <t>EC441_5</t>
  </si>
  <si>
    <t>EC441_6</t>
  </si>
  <si>
    <t>EC441_7</t>
  </si>
  <si>
    <t>EC441_8</t>
  </si>
  <si>
    <t>EC441_9</t>
  </si>
  <si>
    <t>EC441_10</t>
  </si>
  <si>
    <t>EC441_11</t>
  </si>
  <si>
    <t>EC441_12</t>
  </si>
  <si>
    <t>EC441_13</t>
  </si>
  <si>
    <t>EC441_14</t>
  </si>
  <si>
    <t>EC441_15</t>
  </si>
  <si>
    <t>EC441_16</t>
  </si>
  <si>
    <t>EC441_17</t>
  </si>
  <si>
    <t>EC441_18</t>
  </si>
  <si>
    <t>EC441_19</t>
  </si>
  <si>
    <t>EC441_20</t>
  </si>
  <si>
    <t>EC441_21</t>
  </si>
  <si>
    <t>EC441_22</t>
  </si>
  <si>
    <t>EC441_23</t>
  </si>
  <si>
    <t>EC441_24</t>
  </si>
  <si>
    <t>EC441_25</t>
  </si>
  <si>
    <t>EC441_26</t>
  </si>
  <si>
    <t>EC441_27</t>
  </si>
  <si>
    <t>Mbhashe Local Municipality</t>
  </si>
  <si>
    <t>EC121</t>
  </si>
  <si>
    <t>EC121_1</t>
  </si>
  <si>
    <t>EC121_2</t>
  </si>
  <si>
    <t>EC121_3</t>
  </si>
  <si>
    <t>EC121_4</t>
  </si>
  <si>
    <t>EC121_5</t>
  </si>
  <si>
    <t>EC121_6</t>
  </si>
  <si>
    <t>EC121_7</t>
  </si>
  <si>
    <t>EC121_8</t>
  </si>
  <si>
    <t>EC121_9</t>
  </si>
  <si>
    <t>EC121_10</t>
  </si>
  <si>
    <t>EC121_11</t>
  </si>
  <si>
    <t>EC121_12</t>
  </si>
  <si>
    <t>EC121_13</t>
  </si>
  <si>
    <t>EC121_14</t>
  </si>
  <si>
    <t>EC121_15</t>
  </si>
  <si>
    <t>EC121_16</t>
  </si>
  <si>
    <t>EC121_17</t>
  </si>
  <si>
    <t>EC121_18</t>
  </si>
  <si>
    <t>EC121_19</t>
  </si>
  <si>
    <t>EC121_20</t>
  </si>
  <si>
    <t>EC121_21</t>
  </si>
  <si>
    <t>EC121_22</t>
  </si>
  <si>
    <t>EC121_23</t>
  </si>
  <si>
    <t>EC121_24</t>
  </si>
  <si>
    <t>EC121_25</t>
  </si>
  <si>
    <t>EC121_26</t>
  </si>
  <si>
    <t>EC121_27</t>
  </si>
  <si>
    <t>EC121_28</t>
  </si>
  <si>
    <t>EC121_29</t>
  </si>
  <si>
    <t>EC121_30</t>
  </si>
  <si>
    <t>EC121_31</t>
  </si>
  <si>
    <t>EC121_32</t>
  </si>
  <si>
    <t>Mbizana Local Municipality</t>
  </si>
  <si>
    <t>EC443</t>
  </si>
  <si>
    <t>EC443_1</t>
  </si>
  <si>
    <t>EC443_2</t>
  </si>
  <si>
    <t>EC443_3</t>
  </si>
  <si>
    <t>EC443_4</t>
  </si>
  <si>
    <t>EC443_5</t>
  </si>
  <si>
    <t>EC443_6</t>
  </si>
  <si>
    <t>EC443_7</t>
  </si>
  <si>
    <t>EC443_8</t>
  </si>
  <si>
    <t>EC443_9</t>
  </si>
  <si>
    <t>EC443_10</t>
  </si>
  <si>
    <t>EC443_11</t>
  </si>
  <si>
    <t>EC443_12</t>
  </si>
  <si>
    <t>EC443_13</t>
  </si>
  <si>
    <t>EC443_14</t>
  </si>
  <si>
    <t>EC443_15</t>
  </si>
  <si>
    <t>EC443_16</t>
  </si>
  <si>
    <t>EC443_17</t>
  </si>
  <si>
    <t>EC443_18</t>
  </si>
  <si>
    <t>EC443_19</t>
  </si>
  <si>
    <t>EC443_20</t>
  </si>
  <si>
    <t>EC443_21</t>
  </si>
  <si>
    <t>EC443_22</t>
  </si>
  <si>
    <t>EC443_23</t>
  </si>
  <si>
    <t>EC443_24</t>
  </si>
  <si>
    <t>EC443_25</t>
  </si>
  <si>
    <t>EC443_26</t>
  </si>
  <si>
    <t>EC443_27</t>
  </si>
  <si>
    <t>EC443_28</t>
  </si>
  <si>
    <t>EC443_29</t>
  </si>
  <si>
    <t>EC443_30</t>
  </si>
  <si>
    <t>EC443_31</t>
  </si>
  <si>
    <t>EC443_32</t>
  </si>
  <si>
    <t>Mhlontlo Local Municipality</t>
  </si>
  <si>
    <t>EC156</t>
  </si>
  <si>
    <t>EC156_1</t>
  </si>
  <si>
    <t>EC156_2</t>
  </si>
  <si>
    <t>EC156_3</t>
  </si>
  <si>
    <t>EC156_4</t>
  </si>
  <si>
    <t>EC156_5</t>
  </si>
  <si>
    <t>EC156_6</t>
  </si>
  <si>
    <t>EC156_7</t>
  </si>
  <si>
    <t>EC156_8</t>
  </si>
  <si>
    <t>EC156_9</t>
  </si>
  <si>
    <t>EC156_10</t>
  </si>
  <si>
    <t>EC156_11</t>
  </si>
  <si>
    <t>EC156_12</t>
  </si>
  <si>
    <t>EC156_13</t>
  </si>
  <si>
    <t>EC156_14</t>
  </si>
  <si>
    <t>EC156_15</t>
  </si>
  <si>
    <t>EC156_16</t>
  </si>
  <si>
    <t>EC156_17</t>
  </si>
  <si>
    <t>EC156_18</t>
  </si>
  <si>
    <t>EC156_19</t>
  </si>
  <si>
    <t>EC156_20</t>
  </si>
  <si>
    <t>EC156_21</t>
  </si>
  <si>
    <t>EC156_22</t>
  </si>
  <si>
    <t>EC156_23</t>
  </si>
  <si>
    <t>EC156_24</t>
  </si>
  <si>
    <t>EC156_25</t>
  </si>
  <si>
    <t>EC156_26</t>
  </si>
  <si>
    <t>Mnquma Local Municipality</t>
  </si>
  <si>
    <t>EC122</t>
  </si>
  <si>
    <t>EC122_1</t>
  </si>
  <si>
    <t>EC122_2</t>
  </si>
  <si>
    <t>EC122_3</t>
  </si>
  <si>
    <t>EC122_4</t>
  </si>
  <si>
    <t>EC122_5</t>
  </si>
  <si>
    <t>EC122_6</t>
  </si>
  <si>
    <t>EC122_7</t>
  </si>
  <si>
    <t>EC122_8</t>
  </si>
  <si>
    <t>EC122_9</t>
  </si>
  <si>
    <t>EC122_10</t>
  </si>
  <si>
    <t>EC122_11</t>
  </si>
  <si>
    <t>EC122_12</t>
  </si>
  <si>
    <t>EC122_13</t>
  </si>
  <si>
    <t>EC122_14</t>
  </si>
  <si>
    <t>EC122_15</t>
  </si>
  <si>
    <t>EC122_16</t>
  </si>
  <si>
    <t>EC122_17</t>
  </si>
  <si>
    <t>EC122_18</t>
  </si>
  <si>
    <t>EC122_19</t>
  </si>
  <si>
    <t>EC122_20</t>
  </si>
  <si>
    <t>EC122_21</t>
  </si>
  <si>
    <t>EC122_22</t>
  </si>
  <si>
    <t>EC122_23</t>
  </si>
  <si>
    <t>EC122_24</t>
  </si>
  <si>
    <t>EC122_25</t>
  </si>
  <si>
    <t>EC122_26</t>
  </si>
  <si>
    <t>EC122_27</t>
  </si>
  <si>
    <t>EC122_28</t>
  </si>
  <si>
    <t>EC122_29</t>
  </si>
  <si>
    <t>EC122_30</t>
  </si>
  <si>
    <t>EC122_31</t>
  </si>
  <si>
    <t>EC122_32</t>
  </si>
  <si>
    <t>Ndlambe Local Municipality</t>
  </si>
  <si>
    <t>EC105</t>
  </si>
  <si>
    <t>EC105_1</t>
  </si>
  <si>
    <t>EC105_2</t>
  </si>
  <si>
    <t>EC105_3</t>
  </si>
  <si>
    <t>EC105_4</t>
  </si>
  <si>
    <t>EC105_5</t>
  </si>
  <si>
    <t>EC105_6</t>
  </si>
  <si>
    <t>EC105_7</t>
  </si>
  <si>
    <t>EC105_8</t>
  </si>
  <si>
    <t>EC105_9</t>
  </si>
  <si>
    <t>EC105_10</t>
  </si>
  <si>
    <t>NMA</t>
  </si>
  <si>
    <t>NMA_1</t>
  </si>
  <si>
    <t>NMA_2</t>
  </si>
  <si>
    <t>NMA_3</t>
  </si>
  <si>
    <t>NMA_4</t>
  </si>
  <si>
    <t>NMA_5</t>
  </si>
  <si>
    <t>NMA_6</t>
  </si>
  <si>
    <t>NMA_7</t>
  </si>
  <si>
    <t>NMA_8</t>
  </si>
  <si>
    <t>NMA_9</t>
  </si>
  <si>
    <t>NMA_10</t>
  </si>
  <si>
    <t>NMA_11</t>
  </si>
  <si>
    <t>NMA_12</t>
  </si>
  <si>
    <t>NMA_13</t>
  </si>
  <si>
    <t>NMA_14</t>
  </si>
  <si>
    <t>NMA_15</t>
  </si>
  <si>
    <t>NMA_16</t>
  </si>
  <si>
    <t>NMA_17</t>
  </si>
  <si>
    <t>NMA_18</t>
  </si>
  <si>
    <t>NMA_19</t>
  </si>
  <si>
    <t>NMA_20</t>
  </si>
  <si>
    <t>NMA_21</t>
  </si>
  <si>
    <t>NMA_22</t>
  </si>
  <si>
    <t>NMA_23</t>
  </si>
  <si>
    <t>NMA_24</t>
  </si>
  <si>
    <t>NMA_25</t>
  </si>
  <si>
    <t>NMA_26</t>
  </si>
  <si>
    <t>NMA_27</t>
  </si>
  <si>
    <t>NMA_28</t>
  </si>
  <si>
    <t>NMA_29</t>
  </si>
  <si>
    <t>NMA_30</t>
  </si>
  <si>
    <t>NMA_31</t>
  </si>
  <si>
    <t>NMA_32</t>
  </si>
  <si>
    <t>NMA_33</t>
  </si>
  <si>
    <t>NMA_34</t>
  </si>
  <si>
    <t>NMA_35</t>
  </si>
  <si>
    <t>NMA_36</t>
  </si>
  <si>
    <t>NMA_37</t>
  </si>
  <si>
    <t>NMA_38</t>
  </si>
  <si>
    <t>NMA_39</t>
  </si>
  <si>
    <t>NMA_40</t>
  </si>
  <si>
    <t>NMA_41</t>
  </si>
  <si>
    <t>NMA_42</t>
  </si>
  <si>
    <t>NMA_43</t>
  </si>
  <si>
    <t>NMA_44</t>
  </si>
  <si>
    <t>NMA_45</t>
  </si>
  <si>
    <t>NMA_46</t>
  </si>
  <si>
    <t>NMA_47</t>
  </si>
  <si>
    <t>NMA_48</t>
  </si>
  <si>
    <t>NMA_49</t>
  </si>
  <si>
    <t>NMA_50</t>
  </si>
  <si>
    <t>NMA_51</t>
  </si>
  <si>
    <t>NMA_52</t>
  </si>
  <si>
    <t>NMA_53</t>
  </si>
  <si>
    <t>NMA_54</t>
  </si>
  <si>
    <t>NMA_55</t>
  </si>
  <si>
    <t>NMA_56</t>
  </si>
  <si>
    <t>NMA_57</t>
  </si>
  <si>
    <t>NMA_58</t>
  </si>
  <si>
    <t>NMA_59</t>
  </si>
  <si>
    <t>NMA_60</t>
  </si>
  <si>
    <t>Ngqushwa Local Municipality</t>
  </si>
  <si>
    <t>EC126</t>
  </si>
  <si>
    <t>EC126_1</t>
  </si>
  <si>
    <t>EC126_2</t>
  </si>
  <si>
    <t>EC126_3</t>
  </si>
  <si>
    <t>EC126_4</t>
  </si>
  <si>
    <t>EC126_5</t>
  </si>
  <si>
    <t>EC126_6</t>
  </si>
  <si>
    <t>EC126_7</t>
  </si>
  <si>
    <t>EC126_8</t>
  </si>
  <si>
    <t>EC126_9</t>
  </si>
  <si>
    <t>EC126_10</t>
  </si>
  <si>
    <t>EC126_11</t>
  </si>
  <si>
    <t>EC126_12</t>
  </si>
  <si>
    <t>Ntabankulu Local Municipality</t>
  </si>
  <si>
    <t>EC444</t>
  </si>
  <si>
    <t>EC444_1</t>
  </si>
  <si>
    <t>EC444_2</t>
  </si>
  <si>
    <t>EC444_3</t>
  </si>
  <si>
    <t>EC444_4</t>
  </si>
  <si>
    <t>EC444_5</t>
  </si>
  <si>
    <t>EC444_6</t>
  </si>
  <si>
    <t>EC444_7</t>
  </si>
  <si>
    <t>EC444_8</t>
  </si>
  <si>
    <t>EC444_9</t>
  </si>
  <si>
    <t>EC444_10</t>
  </si>
  <si>
    <t>EC444_11</t>
  </si>
  <si>
    <t>EC444_12</t>
  </si>
  <si>
    <t>EC444_13</t>
  </si>
  <si>
    <t>EC444_14</t>
  </si>
  <si>
    <t>EC444_15</t>
  </si>
  <si>
    <t>EC444_16</t>
  </si>
  <si>
    <t>EC444_17</t>
  </si>
  <si>
    <t>EC444_18</t>
  </si>
  <si>
    <t>EC444_19</t>
  </si>
  <si>
    <t>Nyandeni Local Municipality</t>
  </si>
  <si>
    <t>EC155</t>
  </si>
  <si>
    <t>EC155_1</t>
  </si>
  <si>
    <t>EC155_2</t>
  </si>
  <si>
    <t>EC155_3</t>
  </si>
  <si>
    <t>EC155_4</t>
  </si>
  <si>
    <t>EC155_5</t>
  </si>
  <si>
    <t>EC155_6</t>
  </si>
  <si>
    <t>EC155_7</t>
  </si>
  <si>
    <t>EC155_8</t>
  </si>
  <si>
    <t>EC155_9</t>
  </si>
  <si>
    <t>EC155_10</t>
  </si>
  <si>
    <t>EC155_11</t>
  </si>
  <si>
    <t>EC155_12</t>
  </si>
  <si>
    <t>EC155_13</t>
  </si>
  <si>
    <t>EC155_14</t>
  </si>
  <si>
    <t>EC155_15</t>
  </si>
  <si>
    <t>EC155_16</t>
  </si>
  <si>
    <t>EC155_17</t>
  </si>
  <si>
    <t>EC155_18</t>
  </si>
  <si>
    <t>EC155_19</t>
  </si>
  <si>
    <t>EC155_20</t>
  </si>
  <si>
    <t>EC155_21</t>
  </si>
  <si>
    <t>EC155_22</t>
  </si>
  <si>
    <t>EC155_23</t>
  </si>
  <si>
    <t>EC155_24</t>
  </si>
  <si>
    <t>EC155_25</t>
  </si>
  <si>
    <t>EC155_26</t>
  </si>
  <si>
    <t>EC155_27</t>
  </si>
  <si>
    <t>EC155_28</t>
  </si>
  <si>
    <t>EC155_29</t>
  </si>
  <si>
    <t>EC155_30</t>
  </si>
  <si>
    <t>EC155_31</t>
  </si>
  <si>
    <t>EC155_32</t>
  </si>
  <si>
    <t>Port St Johns Local Municipality</t>
  </si>
  <si>
    <t>EC154</t>
  </si>
  <si>
    <t>EC154_1</t>
  </si>
  <si>
    <t>EC154_2</t>
  </si>
  <si>
    <t>EC154_3</t>
  </si>
  <si>
    <t>EC154_4</t>
  </si>
  <si>
    <t>EC154_5</t>
  </si>
  <si>
    <t>EC154_6</t>
  </si>
  <si>
    <t>EC154_7</t>
  </si>
  <si>
    <t>EC154_8</t>
  </si>
  <si>
    <t>EC154_9</t>
  </si>
  <si>
    <t>EC154_10</t>
  </si>
  <si>
    <t>EC154_11</t>
  </si>
  <si>
    <t>EC154_12</t>
  </si>
  <si>
    <t>EC154_13</t>
  </si>
  <si>
    <t>EC154_14</t>
  </si>
  <si>
    <t>EC154_15</t>
  </si>
  <si>
    <t>EC154_16</t>
  </si>
  <si>
    <t>EC154_17</t>
  </si>
  <si>
    <t>EC154_18</t>
  </si>
  <si>
    <t>EC154_19</t>
  </si>
  <si>
    <t>EC154_20</t>
  </si>
  <si>
    <t>Raymond Mhlaba Local Municipality</t>
  </si>
  <si>
    <t>EC129</t>
  </si>
  <si>
    <t>EC129_1</t>
  </si>
  <si>
    <t>EC129_2</t>
  </si>
  <si>
    <t>EC129_3</t>
  </si>
  <si>
    <t>EC129_4</t>
  </si>
  <si>
    <t>EC129_5</t>
  </si>
  <si>
    <t>EC129_6</t>
  </si>
  <si>
    <t>EC129_7</t>
  </si>
  <si>
    <t>EC129_8</t>
  </si>
  <si>
    <t>EC129_9</t>
  </si>
  <si>
    <t>EC129_10</t>
  </si>
  <si>
    <t>EC129_11</t>
  </si>
  <si>
    <t>EC129_12</t>
  </si>
  <si>
    <t>EC129_13</t>
  </si>
  <si>
    <t>EC129_14</t>
  </si>
  <si>
    <t>EC129_15</t>
  </si>
  <si>
    <t>EC129_16</t>
  </si>
  <si>
    <t>EC129_17</t>
  </si>
  <si>
    <t>EC129_18</t>
  </si>
  <si>
    <t>EC129_19</t>
  </si>
  <si>
    <t>EC129_20</t>
  </si>
  <si>
    <t>EC129_21</t>
  </si>
  <si>
    <t>EC129_22</t>
  </si>
  <si>
    <t>EC129_23</t>
  </si>
  <si>
    <t>Sakhisizwe Local Municipality</t>
  </si>
  <si>
    <t>EC138</t>
  </si>
  <si>
    <t>EC138_1</t>
  </si>
  <si>
    <t>EC138_2</t>
  </si>
  <si>
    <t>EC138_3</t>
  </si>
  <si>
    <t>EC138_4</t>
  </si>
  <si>
    <t>EC138_5</t>
  </si>
  <si>
    <t>EC138_6</t>
  </si>
  <si>
    <t>EC138_7</t>
  </si>
  <si>
    <t>EC138_8</t>
  </si>
  <si>
    <t>EC138_9</t>
  </si>
  <si>
    <t>Senqu Local Municipality</t>
  </si>
  <si>
    <t>EC142</t>
  </si>
  <si>
    <t>EC142_1</t>
  </si>
  <si>
    <t>EC142_2</t>
  </si>
  <si>
    <t>EC142_3</t>
  </si>
  <si>
    <t>EC142_4</t>
  </si>
  <si>
    <t>EC142_5</t>
  </si>
  <si>
    <t>EC142_6</t>
  </si>
  <si>
    <t>EC142_7</t>
  </si>
  <si>
    <t>EC142_8</t>
  </si>
  <si>
    <t>EC142_9</t>
  </si>
  <si>
    <t>EC142_10</t>
  </si>
  <si>
    <t>EC142_11</t>
  </si>
  <si>
    <t>EC142_12</t>
  </si>
  <si>
    <t>EC142_13</t>
  </si>
  <si>
    <t>EC142_14</t>
  </si>
  <si>
    <t>EC142_15</t>
  </si>
  <si>
    <t>EC142_16</t>
  </si>
  <si>
    <t>EC142_17</t>
  </si>
  <si>
    <t>Sundays River Valley Local Municipality</t>
  </si>
  <si>
    <t>EC106</t>
  </si>
  <si>
    <t>EC106_1</t>
  </si>
  <si>
    <t>EC106_2</t>
  </si>
  <si>
    <t>EC106_3</t>
  </si>
  <si>
    <t>EC106_4</t>
  </si>
  <si>
    <t>EC106_5</t>
  </si>
  <si>
    <t>EC106_6</t>
  </si>
  <si>
    <t>EC106_7</t>
  </si>
  <si>
    <t>EC106_8</t>
  </si>
  <si>
    <t>Umzimvubu Local Municipality</t>
  </si>
  <si>
    <t>EC442</t>
  </si>
  <si>
    <t>EC442_1</t>
  </si>
  <si>
    <t>EC442_2</t>
  </si>
  <si>
    <t>EC442_3</t>
  </si>
  <si>
    <t>EC442_4</t>
  </si>
  <si>
    <t>EC442_5</t>
  </si>
  <si>
    <t>EC442_6</t>
  </si>
  <si>
    <t>EC442_7</t>
  </si>
  <si>
    <t>EC442_8</t>
  </si>
  <si>
    <t>EC442_9</t>
  </si>
  <si>
    <t>EC442_10</t>
  </si>
  <si>
    <t>EC442_11</t>
  </si>
  <si>
    <t>EC442_12</t>
  </si>
  <si>
    <t>EC442_13</t>
  </si>
  <si>
    <t>EC442_14</t>
  </si>
  <si>
    <t>EC442_15</t>
  </si>
  <si>
    <t>EC442_16</t>
  </si>
  <si>
    <t>EC442_17</t>
  </si>
  <si>
    <t>EC442_18</t>
  </si>
  <si>
    <t>EC442_19</t>
  </si>
  <si>
    <t>EC442_20</t>
  </si>
  <si>
    <t>EC442_21</t>
  </si>
  <si>
    <t>EC442_22</t>
  </si>
  <si>
    <t>EC442_23</t>
  </si>
  <si>
    <t>EC442_24</t>
  </si>
  <si>
    <t>EC442_25</t>
  </si>
  <si>
    <t>EC442_26</t>
  </si>
  <si>
    <t>EC442_27</t>
  </si>
  <si>
    <t>EC442_28</t>
  </si>
  <si>
    <t>Walter Sisulu Local Municipality</t>
  </si>
  <si>
    <t>EC145</t>
  </si>
  <si>
    <t>EC145_1</t>
  </si>
  <si>
    <t>EC145_2</t>
  </si>
  <si>
    <t>EC145_3</t>
  </si>
  <si>
    <t>EC145_4</t>
  </si>
  <si>
    <t>EC145_5</t>
  </si>
  <si>
    <t>EC145_6</t>
  </si>
  <si>
    <t>EC145_7</t>
  </si>
  <si>
    <t>EC145_8</t>
  </si>
  <si>
    <t>EC145_9</t>
  </si>
  <si>
    <t>EC145_10</t>
  </si>
  <si>
    <t>EC145_11</t>
  </si>
  <si>
    <t>Joe Morolong Local Municipality</t>
  </si>
  <si>
    <t>NC451</t>
  </si>
  <si>
    <t>2021/02/18 00:00:00+00</t>
  </si>
  <si>
    <t>NC451_1</t>
  </si>
  <si>
    <t>NC451_2</t>
  </si>
  <si>
    <t>NC451_3</t>
  </si>
  <si>
    <t>NC451_4</t>
  </si>
  <si>
    <t>NC451_5</t>
  </si>
  <si>
    <t>NC451_6</t>
  </si>
  <si>
    <t>NC451_7</t>
  </si>
  <si>
    <t>NC451_8</t>
  </si>
  <si>
    <t>NC451_9</t>
  </si>
  <si>
    <t>NC451_10</t>
  </si>
  <si>
    <t>NC451_11</t>
  </si>
  <si>
    <t>NC451_12</t>
  </si>
  <si>
    <t>NC451_13</t>
  </si>
  <si>
    <t>NC451_14</t>
  </si>
  <si>
    <t>NC451_15</t>
  </si>
  <si>
    <t>% Matrics Passing Maths</t>
  </si>
  <si>
    <t>Correct_Age_Gr12</t>
  </si>
  <si>
    <t>Tshwane South</t>
  </si>
  <si>
    <t>Gauteng East</t>
  </si>
  <si>
    <t>Gauteng North</t>
  </si>
  <si>
    <t>Tshwane North</t>
  </si>
  <si>
    <t>Tshwane West</t>
  </si>
  <si>
    <t>Gauteng West</t>
  </si>
  <si>
    <t xml:space="preserve">City of Ekurhuleni Metropolitan </t>
  </si>
  <si>
    <t xml:space="preserve">City of Tshwane Metropolitan </t>
  </si>
  <si>
    <t>Eden &amp; Central Karoo</t>
  </si>
  <si>
    <t>Scraped using Chat_GPT but lots of errors so not trust worthy</t>
  </si>
  <si>
    <t xml:space="preserve">Overberg </t>
  </si>
  <si>
    <t>Emfuleni Local</t>
  </si>
  <si>
    <t>Mogale City Local</t>
  </si>
  <si>
    <t>Rand West City Local</t>
  </si>
  <si>
    <t>Merafong City Local</t>
  </si>
  <si>
    <t>Breede Valley Local</t>
  </si>
  <si>
    <t>Drakenstein Local</t>
  </si>
  <si>
    <t>Langeberg Local</t>
  </si>
  <si>
    <t>Stellenbosch Local</t>
  </si>
  <si>
    <t>Witzenberg Local</t>
  </si>
  <si>
    <t>Midvaal Local</t>
  </si>
  <si>
    <t>Lesedi Local</t>
  </si>
  <si>
    <t>City of Tshwane Metropolitan</t>
  </si>
  <si>
    <t>Beaufort West Local</t>
  </si>
  <si>
    <t>Laingsburg Local</t>
  </si>
  <si>
    <t>Prince Albert Local</t>
  </si>
  <si>
    <t>Bitou Local</t>
  </si>
  <si>
    <t>George Local</t>
  </si>
  <si>
    <t>Hessequa Local</t>
  </si>
  <si>
    <t>Kannaland Local</t>
  </si>
  <si>
    <t>Knysna Local</t>
  </si>
  <si>
    <t>Mossel Bay Local</t>
  </si>
  <si>
    <t>Oudtshoorn Local</t>
  </si>
  <si>
    <t>Alexandra</t>
  </si>
  <si>
    <t>Chartwell</t>
  </si>
  <si>
    <t>City of Johannesburg NU</t>
  </si>
  <si>
    <t>Dainfern</t>
  </si>
  <si>
    <t>Diepsloot</t>
  </si>
  <si>
    <t>Drie Ziek</t>
  </si>
  <si>
    <t>Ebony Park</t>
  </si>
  <si>
    <t>Ennerdale</t>
  </si>
  <si>
    <t>Farmall</t>
  </si>
  <si>
    <t>Itsoseng</t>
  </si>
  <si>
    <t>Ivory Park</t>
  </si>
  <si>
    <t>Johannesburg</t>
  </si>
  <si>
    <t>Kaalfontein</t>
  </si>
  <si>
    <t>Kagiso</t>
  </si>
  <si>
    <t>Kanana Park</t>
  </si>
  <si>
    <t>Lakeside</t>
  </si>
  <si>
    <t>Lanseria</t>
  </si>
  <si>
    <t>Lawley</t>
  </si>
  <si>
    <t>Lehae</t>
  </si>
  <si>
    <t>Lenasia</t>
  </si>
  <si>
    <t>Lenasia South</t>
  </si>
  <si>
    <t>Lucky 7</t>
  </si>
  <si>
    <t>Malatjie</t>
  </si>
  <si>
    <t>Mayibuye</t>
  </si>
  <si>
    <t>Midrand</t>
  </si>
  <si>
    <t>Millgate Farm</t>
  </si>
  <si>
    <t>Orange Farm</t>
  </si>
  <si>
    <t>Poortjie</t>
  </si>
  <si>
    <t>Rabie Ridge</t>
  </si>
  <si>
    <t>Randburg</t>
  </si>
  <si>
    <t>Randfontein</t>
  </si>
  <si>
    <t>Rietfontein</t>
  </si>
  <si>
    <t>Roodepoort</t>
  </si>
  <si>
    <t>Sandton</t>
  </si>
  <si>
    <t>Soweto</t>
  </si>
  <si>
    <t>Stretford</t>
  </si>
  <si>
    <t>Tshepisong</t>
  </si>
  <si>
    <t>Vlakfontein</t>
  </si>
  <si>
    <t>Zakariyya Park</t>
  </si>
  <si>
    <t>Zevenfontein</t>
  </si>
  <si>
    <t>Population</t>
  </si>
  <si>
    <t>Area</t>
  </si>
  <si>
    <t>Density</t>
  </si>
  <si>
    <t>N/A</t>
  </si>
  <si>
    <t>No income</t>
  </si>
  <si>
    <t>R1 - R4,800</t>
  </si>
  <si>
    <t>R4,801 - R9,600</t>
  </si>
  <si>
    <t>R9,601 - R19,600</t>
  </si>
  <si>
    <t>R19,601 - R38,200</t>
  </si>
  <si>
    <t>R38,201 - R76,400</t>
  </si>
  <si>
    <t>18,8%</t>
  </si>
  <si>
    <t>R76,401 - R153,800</t>
  </si>
  <si>
    <t>9,9%</t>
  </si>
  <si>
    <t>R153,801 - R307,600</t>
  </si>
  <si>
    <t>R307,601 - R614,400</t>
  </si>
  <si>
    <t>0,9%</t>
  </si>
  <si>
    <t>R614,001 - R1,228,800</t>
  </si>
  <si>
    <t>0,2%</t>
  </si>
  <si>
    <t>R1,228,801 - R2,457,600</t>
  </si>
  <si>
    <t>0,1%</t>
  </si>
  <si>
    <t>R2,457,601+</t>
  </si>
  <si>
    <t>Atlantis</t>
  </si>
  <si>
    <t>Bellville</t>
  </si>
  <si>
    <t>Blue Downs</t>
  </si>
  <si>
    <t>Brackenfell</t>
  </si>
  <si>
    <t>Cape Town</t>
  </si>
  <si>
    <t>Crossroads</t>
  </si>
  <si>
    <t>Durbanville</t>
  </si>
  <si>
    <t>Fish Hoek</t>
  </si>
  <si>
    <t>Goodwood</t>
  </si>
  <si>
    <t>Gordons Bay</t>
  </si>
  <si>
    <t>Imizamo Yethu</t>
  </si>
  <si>
    <t>Khayelitsha</t>
  </si>
  <si>
    <t>Kraaifontein</t>
  </si>
  <si>
    <t>Langa</t>
  </si>
  <si>
    <t>Mamre</t>
  </si>
  <si>
    <t>Melkbosstrand</t>
  </si>
  <si>
    <t>Mfuleni</t>
  </si>
  <si>
    <t>Milnerton</t>
  </si>
  <si>
    <t>Noordhoek</t>
  </si>
  <si>
    <t>Nyanga</t>
  </si>
  <si>
    <t>Parow</t>
  </si>
  <si>
    <t>Pella</t>
  </si>
  <si>
    <t>Robben Island</t>
  </si>
  <si>
    <t>Scarborough</t>
  </si>
  <si>
    <t>Somerset West</t>
  </si>
  <si>
    <t>Strand</t>
  </si>
  <si>
    <t>Blouberg</t>
  </si>
  <si>
    <t>Blackheath</t>
  </si>
  <si>
    <t>Athlone</t>
  </si>
  <si>
    <t>Belhar</t>
  </si>
  <si>
    <t>Grassy Park</t>
  </si>
  <si>
    <t>Kommetjie</t>
  </si>
  <si>
    <t>Matroosfontein</t>
  </si>
  <si>
    <t>Muizenberg</t>
  </si>
  <si>
    <t>Philippi</t>
  </si>
  <si>
    <t>Helderberg Nature Reserve</t>
  </si>
  <si>
    <t>Macassar</t>
  </si>
  <si>
    <t>Gugulethu</t>
  </si>
  <si>
    <t>Rosettenville</t>
  </si>
  <si>
    <t>Correct_Age_Gr10</t>
  </si>
  <si>
    <t>Correct_Age_Gr7</t>
  </si>
  <si>
    <t>Ranking_1</t>
  </si>
  <si>
    <t>Ranking_2</t>
  </si>
  <si>
    <t>Ranking_3</t>
  </si>
  <si>
    <t>Ranking_4</t>
  </si>
  <si>
    <t>Overall_Ranking</t>
  </si>
  <si>
    <t>SUM_Rankings</t>
  </si>
  <si>
    <t>Source: https://dataportal-mdb-sa.opendata.arcgis.com/datasets/279fbf82a48f46678ddd498627af3f0a_0/explore?location=-34.074933%2C18.941367%2C11.89</t>
  </si>
  <si>
    <t>MDB Wards 2020</t>
  </si>
  <si>
    <t>Local Municipality</t>
  </si>
  <si>
    <t>District Municipality</t>
  </si>
  <si>
    <t>SP_Name</t>
  </si>
  <si>
    <t>Suburb</t>
  </si>
  <si>
    <t>Ward_ID</t>
  </si>
  <si>
    <t>Education Rank</t>
  </si>
  <si>
    <t>Johannesburg Central</t>
  </si>
  <si>
    <t>Indexed from Master_Lookup</t>
  </si>
  <si>
    <t>Indexed from Education_Data (lower=best)</t>
  </si>
  <si>
    <t>Police Cluster</t>
  </si>
  <si>
    <t>Police Station</t>
  </si>
  <si>
    <t>Indexed from Station_Ranking</t>
  </si>
  <si>
    <t>Incidents/Population</t>
  </si>
  <si>
    <t>Not perfect as incidents
= most recent and Pop. = 2011</t>
  </si>
  <si>
    <t>No. of Incidents</t>
  </si>
  <si>
    <t>Ave. % change</t>
  </si>
  <si>
    <t>Education</t>
  </si>
  <si>
    <t>Crime</t>
  </si>
  <si>
    <t>Interim Rank</t>
  </si>
  <si>
    <t>Data up to here is freely available</t>
  </si>
  <si>
    <t>Conditional Formating Applied to Filter out N/A errors</t>
  </si>
  <si>
    <t>Median Income Rank</t>
  </si>
  <si>
    <t>Crime_Rank</t>
  </si>
  <si>
    <t>Ave. % Change Rank</t>
  </si>
  <si>
    <t>Incidents_Rank</t>
  </si>
  <si>
    <t>Ave. of Change and per capita ranking</t>
  </si>
  <si>
    <t>Walk_Rank</t>
  </si>
  <si>
    <t>walkscore.com
Manual Entry</t>
  </si>
  <si>
    <t>Manual Entry
Chat_GPT: StatsSA 2021</t>
  </si>
  <si>
    <t>Manual Entry
census 2011</t>
  </si>
  <si>
    <t>Cape Farms</t>
  </si>
  <si>
    <t>Cape Metro</t>
  </si>
  <si>
    <t>Cape Town NU</t>
  </si>
  <si>
    <t>Castle Rock</t>
  </si>
  <si>
    <t>City of Cape Town NU</t>
  </si>
  <si>
    <t>Delft</t>
  </si>
  <si>
    <t>Durhamville</t>
  </si>
  <si>
    <t>Eerste Rivier</t>
  </si>
  <si>
    <t>Elsies Rivier</t>
  </si>
  <si>
    <t>Epping Industria</t>
  </si>
  <si>
    <t>Fistantekraal</t>
  </si>
  <si>
    <t>Hottentots Holland Nature Reserve</t>
  </si>
  <si>
    <t>Hout Bay</t>
  </si>
  <si>
    <t>Klipheuwel</t>
  </si>
  <si>
    <t>Kuils River</t>
  </si>
  <si>
    <t>Mitchells Plain</t>
  </si>
  <si>
    <t>Nomzamo</t>
  </si>
  <si>
    <t>Philadelphia</t>
  </si>
  <si>
    <t>Simon's Town</t>
  </si>
  <si>
    <t>Smitswinkelbaai</t>
  </si>
  <si>
    <t>Garbage data from ChatGPT so not trustworthy at this point in time</t>
  </si>
  <si>
    <t>Top 5 Suburbs</t>
  </si>
  <si>
    <t>Municipality Rankings</t>
  </si>
  <si>
    <t>Focusing on Gauteng and WC for now in order to limit data needs</t>
  </si>
  <si>
    <t>Master_Lookup</t>
  </si>
  <si>
    <t>This is where wards, boundaries and districts are aggregated for reference</t>
  </si>
  <si>
    <t>WC</t>
  </si>
  <si>
    <t>WEST COAST DISTRICT MUNICIPALITY</t>
  </si>
  <si>
    <t>MATZIKAMA LOCAL MUNICIPALITY</t>
  </si>
  <si>
    <t/>
  </si>
  <si>
    <t>VREDENDAL</t>
  </si>
  <si>
    <t>WEST COAST</t>
  </si>
  <si>
    <t>VREDENDAL CC</t>
  </si>
  <si>
    <t>OLIFANTS RIVER SETTLEMENT</t>
  </si>
  <si>
    <t>LUTZVILLE</t>
  </si>
  <si>
    <t>UITKYK</t>
  </si>
  <si>
    <t>DORINGBAAI</t>
  </si>
  <si>
    <t>EBENHAEZER</t>
  </si>
  <si>
    <t>JOE SLOVO PARK</t>
  </si>
  <si>
    <t>KLAWER</t>
  </si>
  <si>
    <t>VANRHYNSDORP</t>
  </si>
  <si>
    <t>MASKAMSIG</t>
  </si>
  <si>
    <t>RIETPOORT</t>
  </si>
  <si>
    <t>BITTERFONTEIN</t>
  </si>
  <si>
    <t>NUWERUS</t>
  </si>
  <si>
    <t>KOEKENAAP</t>
  </si>
  <si>
    <t>CEDERBERG LOCAL MUNICIPALITY</t>
  </si>
  <si>
    <t>CITRUSDAL</t>
  </si>
  <si>
    <t>WORCESTER</t>
  </si>
  <si>
    <t>WORCESTER CC</t>
  </si>
  <si>
    <t>HEUWELSIG</t>
  </si>
  <si>
    <t>CLANWILLIAM</t>
  </si>
  <si>
    <t>GRAAFWATER</t>
  </si>
  <si>
    <t>UNKNOWN</t>
  </si>
  <si>
    <t>LAMBERTS BAY</t>
  </si>
  <si>
    <t>LEIPOLDTVILLE</t>
  </si>
  <si>
    <t>ELANDS BAY</t>
  </si>
  <si>
    <t>WUPPERTHAL</t>
  </si>
  <si>
    <t>BERGRIVIER LOCAL MUNICIPALITY</t>
  </si>
  <si>
    <t>PORTERVILLE</t>
  </si>
  <si>
    <t>VREDENBURG CC</t>
  </si>
  <si>
    <t>PIKETBERG</t>
  </si>
  <si>
    <t>MONTE BERTHA</t>
  </si>
  <si>
    <t>SWARTLAND LOCAL MUNICIPALITY</t>
  </si>
  <si>
    <t>GOEDVERWACHT</t>
  </si>
  <si>
    <t>WITTEWATER</t>
  </si>
  <si>
    <t>EENDEKUIL</t>
  </si>
  <si>
    <t>REDELINGHUYS</t>
  </si>
  <si>
    <t>DWARSKERSBOS</t>
  </si>
  <si>
    <t>AURORA</t>
  </si>
  <si>
    <t>NOORDHOEK</t>
  </si>
  <si>
    <t>VELDDRIF</t>
  </si>
  <si>
    <t>SALDANHA BAY LOCAL MUNICIPALITY</t>
  </si>
  <si>
    <t>MIDDELPOS</t>
  </si>
  <si>
    <t>NAMAKWA CC</t>
  </si>
  <si>
    <t>DIAZVILLE</t>
  </si>
  <si>
    <t>ONGEGUND</t>
  </si>
  <si>
    <t>WHITE CITY</t>
  </si>
  <si>
    <t>SALDANHA</t>
  </si>
  <si>
    <t>MYBURGH PARK</t>
  </si>
  <si>
    <t>VREDENBURG</t>
  </si>
  <si>
    <t>HOPEFIELD</t>
  </si>
  <si>
    <t>OUDEKRAALFONTEIN</t>
  </si>
  <si>
    <t>LANGEBAANWEG</t>
  </si>
  <si>
    <t>RUSFONTEIN</t>
  </si>
  <si>
    <t>LOUWVILLE</t>
  </si>
  <si>
    <t>STOMPNEUS VILLAGE</t>
  </si>
  <si>
    <t>KLIPRUG</t>
  </si>
  <si>
    <t>STEENBERG`S COVE</t>
  </si>
  <si>
    <t>STOMPNEUS BAY</t>
  </si>
  <si>
    <t>LAINGVILLE</t>
  </si>
  <si>
    <t>LONG ACRES COUNTRY ESTATE</t>
  </si>
  <si>
    <t>LANGEBAAN</t>
  </si>
  <si>
    <t>MYKONOS</t>
  </si>
  <si>
    <t>MOORREESBURG</t>
  </si>
  <si>
    <t>MILNERTON CC</t>
  </si>
  <si>
    <t>KORINGBERG</t>
  </si>
  <si>
    <t>BERGSIG</t>
  </si>
  <si>
    <t>DOORNKLOOF</t>
  </si>
  <si>
    <t>RIEBEEK-WEST</t>
  </si>
  <si>
    <t>RIEBEEK WEST</t>
  </si>
  <si>
    <t>MALMESBURY</t>
  </si>
  <si>
    <t>GREATER CHATSWORTH</t>
  </si>
  <si>
    <t>NUWEDORP</t>
  </si>
  <si>
    <t>DARLING</t>
  </si>
  <si>
    <t>KALBASKRAAL</t>
  </si>
  <si>
    <t>ABBOTSDALE</t>
  </si>
  <si>
    <t>PHILIPPI</t>
  </si>
  <si>
    <t>MITCHELLS PLAIN CC</t>
  </si>
  <si>
    <t>WESBANK</t>
  </si>
  <si>
    <t>ILINGE LETHU</t>
  </si>
  <si>
    <t>RIEBEEK-KASTEEL</t>
  </si>
  <si>
    <t>PAARL</t>
  </si>
  <si>
    <t>WINELANDS CC</t>
  </si>
  <si>
    <t>CAPE WINELANDS DISTRICT MUNICIPALITY</t>
  </si>
  <si>
    <t>WITZENBERG LOCAL MUNICIPALITY</t>
  </si>
  <si>
    <t>NDULI</t>
  </si>
  <si>
    <t>CAPE WINELANDS</t>
  </si>
  <si>
    <t>WOLSELEY</t>
  </si>
  <si>
    <t>CERES</t>
  </si>
  <si>
    <t>MONTANA</t>
  </si>
  <si>
    <t>PRINCE ALFRED HAMLET</t>
  </si>
  <si>
    <t>BELLA VISTA</t>
  </si>
  <si>
    <t>WITZENVILLE</t>
  </si>
  <si>
    <t>PRINCE ALFRED</t>
  </si>
  <si>
    <t>TULBACH</t>
  </si>
  <si>
    <t>DIE DORP OP DIE BERG</t>
  </si>
  <si>
    <t>TULBAGH</t>
  </si>
  <si>
    <t>DRAKENSTEIN LOCAL MUNICIPALITY</t>
  </si>
  <si>
    <t>WELLINGTON NORTH</t>
  </si>
  <si>
    <t>LEMOENKLOOF</t>
  </si>
  <si>
    <t>WELLINGTON</t>
  </si>
  <si>
    <t>NORTHERN PAARL</t>
  </si>
  <si>
    <t>VRYKYK</t>
  </si>
  <si>
    <t>PAARL CENTRAL EAST</t>
  </si>
  <si>
    <t>PAARL CENTRAL WEST</t>
  </si>
  <si>
    <t>VAN WYKS VLEI</t>
  </si>
  <si>
    <t>MBEKWENI</t>
  </si>
  <si>
    <t>HILLCREST</t>
  </si>
  <si>
    <t>ETHEKWINI INN&amp;OUT CC</t>
  </si>
  <si>
    <t>THE DIEMERSFONTEIN VILLAGE</t>
  </si>
  <si>
    <t>NEWTOWN</t>
  </si>
  <si>
    <t>GROENHEUWEL</t>
  </si>
  <si>
    <t>COURTRAI</t>
  </si>
  <si>
    <t>CHICAGO</t>
  </si>
  <si>
    <t>KLEIN NEDERBURG</t>
  </si>
  <si>
    <t>HUGENOT</t>
  </si>
  <si>
    <t>NEW ORLEANS</t>
  </si>
  <si>
    <t>CHARLESTON HILL</t>
  </si>
  <si>
    <t>DENNEBURG</t>
  </si>
  <si>
    <t>LANTANA</t>
  </si>
  <si>
    <t>AMSTELHOF</t>
  </si>
  <si>
    <t>NULL</t>
  </si>
  <si>
    <t>WELLINGTON CENTRAL</t>
  </si>
  <si>
    <t>SARON</t>
  </si>
  <si>
    <t>HERMON</t>
  </si>
  <si>
    <t>GOUDA</t>
  </si>
  <si>
    <t>LANGVLEI</t>
  </si>
  <si>
    <t>STELLENBOSCH LOCAL MUNICIPALITY</t>
  </si>
  <si>
    <t>FRANSCHHOEK</t>
  </si>
  <si>
    <t>FAIRDALE</t>
  </si>
  <si>
    <t>LE ROUX</t>
  </si>
  <si>
    <t>FRANSCHOEK</t>
  </si>
  <si>
    <t>PNIEL</t>
  </si>
  <si>
    <t>KYLEMORE</t>
  </si>
  <si>
    <t>IDASVALLEI</t>
  </si>
  <si>
    <t>MOSTERTSDRIFT</t>
  </si>
  <si>
    <t>STELLENBOSCH CENTRAL</t>
  </si>
  <si>
    <t>STELLENBOSCH</t>
  </si>
  <si>
    <t>LA COLLINE</t>
  </si>
  <si>
    <t>KAYA MANDI</t>
  </si>
  <si>
    <t>PLANKENBRUG</t>
  </si>
  <si>
    <t>CLOETESVILLE</t>
  </si>
  <si>
    <t>BENNETSVILLE</t>
  </si>
  <si>
    <t>BLOEKOMBOS</t>
  </si>
  <si>
    <t>METRO EAST</t>
  </si>
  <si>
    <t>ELSENBURG</t>
  </si>
  <si>
    <t>RAITHBY</t>
  </si>
  <si>
    <t>STELLENBOSCH NU</t>
  </si>
  <si>
    <t>STELLENBOSCH FARMS</t>
  </si>
  <si>
    <t>JAMESTOWN</t>
  </si>
  <si>
    <t>ALIWAL NORTH CC</t>
  </si>
  <si>
    <t>DALSIG</t>
  </si>
  <si>
    <t>BREEDE VALLEY LOCAL MUNICIPALITY</t>
  </si>
  <si>
    <t>TOUWS RIVER</t>
  </si>
  <si>
    <t>DE DOORNS</t>
  </si>
  <si>
    <t>HOSPITAL HILL</t>
  </si>
  <si>
    <t>ROUX PARK</t>
  </si>
  <si>
    <t>PAGLANDE</t>
  </si>
  <si>
    <t>ZWELETEMBA</t>
  </si>
  <si>
    <t>ESSELEN PARK</t>
  </si>
  <si>
    <t>HEXPARK</t>
  </si>
  <si>
    <t>PARKERSDAM</t>
  </si>
  <si>
    <t>FLORIAN PARK</t>
  </si>
  <si>
    <t>RIVERVIEW</t>
  </si>
  <si>
    <t>NOBLE PARK</t>
  </si>
  <si>
    <t>LANGERUG</t>
  </si>
  <si>
    <t>RAWSONVILLE</t>
  </si>
  <si>
    <t>AVIAN PARK</t>
  </si>
  <si>
    <t>LANGEBERG LOCAL MUNICIPALITY</t>
  </si>
  <si>
    <t>ROBERTSON</t>
  </si>
  <si>
    <t>NKQUBELA</t>
  </si>
  <si>
    <t>BONNIEVALE</t>
  </si>
  <si>
    <t>MCGREGOR</t>
  </si>
  <si>
    <t>MONTAGU</t>
  </si>
  <si>
    <t>ASHTON</t>
  </si>
  <si>
    <t>ZOLANI</t>
  </si>
  <si>
    <t>ASHBURY</t>
  </si>
  <si>
    <t>OVERBERG DISTRICT MUNICIPALITY</t>
  </si>
  <si>
    <t>THEEWATERSKLOOF LOCAL MUNICIPALITY</t>
  </si>
  <si>
    <t>CALEDON</t>
  </si>
  <si>
    <t>OVERBERG</t>
  </si>
  <si>
    <t>OVERBERG CC</t>
  </si>
  <si>
    <t>RIVIERSONDEREND</t>
  </si>
  <si>
    <t>GREYTON</t>
  </si>
  <si>
    <t>HERMANUS</t>
  </si>
  <si>
    <t>GENADENDAL</t>
  </si>
  <si>
    <t>TESSELAARSDAL</t>
  </si>
  <si>
    <t>VILLIERSDORP</t>
  </si>
  <si>
    <t>BOT RIVER</t>
  </si>
  <si>
    <t>GRABOUW</t>
  </si>
  <si>
    <t>PINEVIEW</t>
  </si>
  <si>
    <t>OVERSTRAND LOCAL MUNICIPALITY</t>
  </si>
  <si>
    <t>MASAKHANE</t>
  </si>
  <si>
    <t>GANS BAY</t>
  </si>
  <si>
    <t>BLOMPARK</t>
  </si>
  <si>
    <t>HERMANUS HEIGHTS</t>
  </si>
  <si>
    <t>EASTCLIFF</t>
  </si>
  <si>
    <t>WESTCLIFF</t>
  </si>
  <si>
    <t>MOUNT PLEASANT</t>
  </si>
  <si>
    <t>ZWELIHLE</t>
  </si>
  <si>
    <t>SAND BAY</t>
  </si>
  <si>
    <t>HAWSTON</t>
  </si>
  <si>
    <t>KLEINMOND</t>
  </si>
  <si>
    <t>PRINGLE BAY</t>
  </si>
  <si>
    <t>STANFORD</t>
  </si>
  <si>
    <t>CAPE AGULHAS LOCAL MUNICIPALITY</t>
  </si>
  <si>
    <t>ELIM</t>
  </si>
  <si>
    <t>NAPIER</t>
  </si>
  <si>
    <t>KLIPDALE</t>
  </si>
  <si>
    <t>BREDASDORP</t>
  </si>
  <si>
    <t>AGULHAS</t>
  </si>
  <si>
    <t>MOLSHOOP</t>
  </si>
  <si>
    <t>ARNISTON</t>
  </si>
  <si>
    <t>SWELLENDAM LOCAL MUNICIPALITY</t>
  </si>
  <si>
    <t>SWELLENDAM</t>
  </si>
  <si>
    <t>DA GAMASKOP CC</t>
  </si>
  <si>
    <t>BARRYDALE</t>
  </si>
  <si>
    <t>BUFFELJAGSRIVIER</t>
  </si>
  <si>
    <t>WITSAND</t>
  </si>
  <si>
    <t>SUURBRAAK</t>
  </si>
  <si>
    <t>RAILTON</t>
  </si>
  <si>
    <t>GARDEN ROUTE DISTRICT MUNICIPALITY</t>
  </si>
  <si>
    <t>KANNALAND LOCAL MUNICIPALITY</t>
  </si>
  <si>
    <t>LADISMITH</t>
  </si>
  <si>
    <t>EDEN AND CENTRAL KAROO</t>
  </si>
  <si>
    <t>EDEN CC</t>
  </si>
  <si>
    <t>CALITZDORP</t>
  </si>
  <si>
    <t>ZOAR</t>
  </si>
  <si>
    <t>VANWYKSDORP</t>
  </si>
  <si>
    <t>HESSEQUA LOCAL MUNICIPALITY</t>
  </si>
  <si>
    <t>STILL BAY</t>
  </si>
  <si>
    <t>ALBERTINIA</t>
  </si>
  <si>
    <t>STILL BAY WEST</t>
  </si>
  <si>
    <t>SLANGRIVIER</t>
  </si>
  <si>
    <t>HEIDELBERG</t>
  </si>
  <si>
    <t>RIVERSDALE</t>
  </si>
  <si>
    <t>RIVERSDALE SETTLEMENT</t>
  </si>
  <si>
    <t>MOSSEL BAY LOCAL MUNICIPALITY</t>
  </si>
  <si>
    <t>KWANONQABA</t>
  </si>
  <si>
    <t>GEORGE</t>
  </si>
  <si>
    <t>MOSSEL BAY CENTRAL</t>
  </si>
  <si>
    <t>MOSSEL BAY</t>
  </si>
  <si>
    <t>LINKSIDE</t>
  </si>
  <si>
    <t>HEIDERAND</t>
  </si>
  <si>
    <t>HERBERTSDALE</t>
  </si>
  <si>
    <t>D`ALMEIDA</t>
  </si>
  <si>
    <t>HARTENBOS</t>
  </si>
  <si>
    <t>KWANONQABA EXT</t>
  </si>
  <si>
    <t>ISINYOKA</t>
  </si>
  <si>
    <t>BOPLAAS</t>
  </si>
  <si>
    <t>FRIEMERSHEIM</t>
  </si>
  <si>
    <t>WOLWEDANS</t>
  </si>
  <si>
    <t>GEORGE LOCAL MUNICIPALITY</t>
  </si>
  <si>
    <t>BLANCO</t>
  </si>
  <si>
    <t>DENNEOORD</t>
  </si>
  <si>
    <t>HEATHER PARK</t>
  </si>
  <si>
    <t>HOEKWIL</t>
  </si>
  <si>
    <t>BODORP</t>
  </si>
  <si>
    <t>LEVALLIA</t>
  </si>
  <si>
    <t>EASTERN EXT</t>
  </si>
  <si>
    <t>ROSEMORE</t>
  </si>
  <si>
    <t>BALLOTSVIEW</t>
  </si>
  <si>
    <t>LAWAAIKAMP</t>
  </si>
  <si>
    <t>THEMBALETHU</t>
  </si>
  <si>
    <t>GLENWOOD AH</t>
  </si>
  <si>
    <t>CENTRAL KAROO DISTRICT MUNICIPALITY</t>
  </si>
  <si>
    <t>PACALTSDORP</t>
  </si>
  <si>
    <t>CONVILLE</t>
  </si>
  <si>
    <t>GEORGE CENTRAL</t>
  </si>
  <si>
    <t>GEORGE SOUTH</t>
  </si>
  <si>
    <t>BORCHERDS</t>
  </si>
  <si>
    <t>CAMPHER`S DRIFT</t>
  </si>
  <si>
    <t>OUDTSHOORN</t>
  </si>
  <si>
    <t>BOS EN DAL</t>
  </si>
  <si>
    <t>DEVILLE PARK</t>
  </si>
  <si>
    <t>UNIONDALE</t>
  </si>
  <si>
    <t>VAN ROOYENS RUS</t>
  </si>
  <si>
    <t>HAARLEM</t>
  </si>
  <si>
    <t>DE RUST</t>
  </si>
  <si>
    <t>KINGSWOOD GOLF ESTATE</t>
  </si>
  <si>
    <t>OUDTSHOORN LOCAL MUNICIPALITY</t>
  </si>
  <si>
    <t>BRIDGETON</t>
  </si>
  <si>
    <t>BONGOLETHU</t>
  </si>
  <si>
    <t>DYSSELDORP</t>
  </si>
  <si>
    <t>BITOU LOCAL MUNICIPALITY</t>
  </si>
  <si>
    <t>KURLAND</t>
  </si>
  <si>
    <t>PLETTENBERG BAY</t>
  </si>
  <si>
    <t>NEW HORIZONS</t>
  </si>
  <si>
    <t>KWANOKUTHULA</t>
  </si>
  <si>
    <t>WITTEDRIFT</t>
  </si>
  <si>
    <t>KRANTSHOEK</t>
  </si>
  <si>
    <t>KNYSNA LOCAL MUNICIPALITY</t>
  </si>
  <si>
    <t>SMUTSVILLE</t>
  </si>
  <si>
    <t>KNYSNA</t>
  </si>
  <si>
    <t>KARATARA</t>
  </si>
  <si>
    <t>SEDGEFIELD</t>
  </si>
  <si>
    <t>WHITE LOCATION</t>
  </si>
  <si>
    <t>RHEENENDAL</t>
  </si>
  <si>
    <t>HORNLEE WEST</t>
  </si>
  <si>
    <t>CONCORDIA</t>
  </si>
  <si>
    <t>KHAYALETU</t>
  </si>
  <si>
    <t>KNYSNA CENTRAL</t>
  </si>
  <si>
    <t>NARNIA</t>
  </si>
  <si>
    <t>HEUWELKRUIN</t>
  </si>
  <si>
    <t>HORNLEE EAST</t>
  </si>
  <si>
    <t>LAINGSBURG LOCAL MUNICIPALITY</t>
  </si>
  <si>
    <t>LAINGSBURG</t>
  </si>
  <si>
    <t>BEAUFORT WEST CC</t>
  </si>
  <si>
    <t>MATJIESFONTEIN</t>
  </si>
  <si>
    <t>GOLDNERVILLE</t>
  </si>
  <si>
    <t>PRINCE ALBERT LOCAL MUNICIPALITY</t>
  </si>
  <si>
    <t>LEEU GAMKA</t>
  </si>
  <si>
    <t>PRINCE ALBERT</t>
  </si>
  <si>
    <t>KLAARSTROOM</t>
  </si>
  <si>
    <t>NORTH END</t>
  </si>
  <si>
    <t>BEAUFORT WEST LOCAL MUNICIPALITY</t>
  </si>
  <si>
    <t>MURRAYSBURG</t>
  </si>
  <si>
    <t>NELSPOORT</t>
  </si>
  <si>
    <t>RUSTDENE</t>
  </si>
  <si>
    <t>BEAUFORT WEST</t>
  </si>
  <si>
    <t>SIDESAVIWA</t>
  </si>
  <si>
    <t>NEW TOWN</t>
  </si>
  <si>
    <t>MERWEVILLE</t>
  </si>
  <si>
    <t>CITY OF CAPE TOWN METROPOLITAN MUNICIPALITY</t>
  </si>
  <si>
    <t>RICHWOOD</t>
  </si>
  <si>
    <t>METRO NORTH</t>
  </si>
  <si>
    <t>BURGUNDY ESTATE</t>
  </si>
  <si>
    <t>MONTE VISTA</t>
  </si>
  <si>
    <t>WELGELEGEN</t>
  </si>
  <si>
    <t>OOSTERZEE-BELLVILLE</t>
  </si>
  <si>
    <t>PAROW NORTH</t>
  </si>
  <si>
    <t>CHURCHILL ESTATE</t>
  </si>
  <si>
    <t>DE TIJGER</t>
  </si>
  <si>
    <t>OAKDALE</t>
  </si>
  <si>
    <t>VREDELUST BELLVILLE</t>
  </si>
  <si>
    <t>BOSTON</t>
  </si>
  <si>
    <t>UMGUNGUNDLOVO N CC</t>
  </si>
  <si>
    <t>FAIRFIELD ESTATE</t>
  </si>
  <si>
    <t>BELLVILLE CBD</t>
  </si>
  <si>
    <t>VREDENBERG</t>
  </si>
  <si>
    <t>OAKGLEN</t>
  </si>
  <si>
    <t>BELGRAVIA -BELLVILLE</t>
  </si>
  <si>
    <t>DE LA HAYE</t>
  </si>
  <si>
    <t>CHRISMAR</t>
  </si>
  <si>
    <t>SUMMER GREENS</t>
  </si>
  <si>
    <t>METRO CENTRAL</t>
  </si>
  <si>
    <t>MILNERTON</t>
  </si>
  <si>
    <t>PHOENIX</t>
  </si>
  <si>
    <t>ETHEKWINI OUTER/N CC</t>
  </si>
  <si>
    <t>EDGEMEAD</t>
  </si>
  <si>
    <t>BOTHASIG</t>
  </si>
  <si>
    <t>TYGERBERG CC</t>
  </si>
  <si>
    <t>SCOTTSDENE</t>
  </si>
  <si>
    <t>KRAAIFONTEIN</t>
  </si>
  <si>
    <t>BOTFONTEIN SMALLHOLDINGS</t>
  </si>
  <si>
    <t>WALLACEDENE</t>
  </si>
  <si>
    <t>NORTHPINE</t>
  </si>
  <si>
    <t>SONEIKE I</t>
  </si>
  <si>
    <t>VOORBRUG</t>
  </si>
  <si>
    <t>BRACKENFELL</t>
  </si>
  <si>
    <t>BURGUNDY</t>
  </si>
  <si>
    <t>PROTEA HEIGHTS</t>
  </si>
  <si>
    <t>BELLVILLE SOUTH</t>
  </si>
  <si>
    <t>BLUE DOWNS CC</t>
  </si>
  <si>
    <t>LABIANCE</t>
  </si>
  <si>
    <t>SAXON INDUSTRIAL</t>
  </si>
  <si>
    <t>RAVENSMEAD</t>
  </si>
  <si>
    <t>SANLAMHOF</t>
  </si>
  <si>
    <t>KLIPKOP</t>
  </si>
  <si>
    <t>BOSONIA</t>
  </si>
  <si>
    <t>SAREPTA</t>
  </si>
  <si>
    <t>BELLVILLE TEACHERS COLLEGE</t>
  </si>
  <si>
    <t>KLIPDAM</t>
  </si>
  <si>
    <t>BELHAR EXT 16</t>
  </si>
  <si>
    <t>BELHAR EXT 15</t>
  </si>
  <si>
    <t>BELHAR EXT 12</t>
  </si>
  <si>
    <t>BELHAR EXT 13</t>
  </si>
  <si>
    <t>THE HAGUE</t>
  </si>
  <si>
    <t>DELFT 1 &amp; 2</t>
  </si>
  <si>
    <t>DELFT 4</t>
  </si>
  <si>
    <t>ROOSENDAL</t>
  </si>
  <si>
    <t>LEIDEN</t>
  </si>
  <si>
    <t>KLEIN ZEVENWACHT</t>
  </si>
  <si>
    <t>DENNEMERE</t>
  </si>
  <si>
    <t>KLEINVLEI TOWN</t>
  </si>
  <si>
    <t>AUSTINVILLE</t>
  </si>
  <si>
    <t>EERSTERIVIER</t>
  </si>
  <si>
    <t>FIRGROVE</t>
  </si>
  <si>
    <t>MALL TRIANGLE</t>
  </si>
  <si>
    <t>BRIZA</t>
  </si>
  <si>
    <t>BLUE DOWNS CBD</t>
  </si>
  <si>
    <t>DRIFTSANDS</t>
  </si>
  <si>
    <t>EERSTERIVIER SOUTH</t>
  </si>
  <si>
    <t>ELECTRIC CITY</t>
  </si>
  <si>
    <t>FOREST VILLAGE</t>
  </si>
  <si>
    <t>MFULENI</t>
  </si>
  <si>
    <t>FOREST HEIGHTS</t>
  </si>
  <si>
    <t>MALIBU VILLAGE</t>
  </si>
  <si>
    <t>ROSEDALE</t>
  </si>
  <si>
    <t>ZF MGCAWU CC</t>
  </si>
  <si>
    <t>TUSCANY GLEN</t>
  </si>
  <si>
    <t>THEMBOKWEZI</t>
  </si>
  <si>
    <t>MXOLISI PHETANI</t>
  </si>
  <si>
    <t>HIGHBURY</t>
  </si>
  <si>
    <t>KALKFONTEIN II</t>
  </si>
  <si>
    <t>DELFT SOUTH</t>
  </si>
  <si>
    <t>EINDHOVEN</t>
  </si>
  <si>
    <t>DURBANVILLE</t>
  </si>
  <si>
    <t>BLOEMHOF</t>
  </si>
  <si>
    <t>PUDIMOE CC</t>
  </si>
  <si>
    <t>EVERSDAL - BELLVILLE</t>
  </si>
  <si>
    <t>EVERSDAL HEIGHTS</t>
  </si>
  <si>
    <t>STELLENRYK</t>
  </si>
  <si>
    <t>EVERSDAL - DURBANVILLE</t>
  </si>
  <si>
    <t>BELHAR EXT 17 ERICA</t>
  </si>
  <si>
    <t>BELHAR EXT 3</t>
  </si>
  <si>
    <t>BELHAR EXT 6</t>
  </si>
  <si>
    <t>MODDERDAM</t>
  </si>
  <si>
    <t>BELHAR EXT 1</t>
  </si>
  <si>
    <t>BELHAR EXT 4</t>
  </si>
  <si>
    <t>BELHAR EXT 2</t>
  </si>
  <si>
    <t>BELHAR EXT 7</t>
  </si>
  <si>
    <t>SUNNINGDALE</t>
  </si>
  <si>
    <t>MELKBOSSTRAND</t>
  </si>
  <si>
    <t>MELKBOSCH STRAND</t>
  </si>
  <si>
    <t>WEST BEACH</t>
  </si>
  <si>
    <t>CAPE FARMS - DISTRICT B</t>
  </si>
  <si>
    <t>BLOUBERG</t>
  </si>
  <si>
    <t>BISHOP LAVIS</t>
  </si>
  <si>
    <t>NYANGA CC</t>
  </si>
  <si>
    <t>UITSIG</t>
  </si>
  <si>
    <t>CONNAUGHT</t>
  </si>
  <si>
    <t>EUREKA ESTATE</t>
  </si>
  <si>
    <t>FLORIDA</t>
  </si>
  <si>
    <t>JOBURG WEST CC</t>
  </si>
  <si>
    <t>CRAVENBY</t>
  </si>
  <si>
    <t>VASCO ESTATE</t>
  </si>
  <si>
    <t>LEONSDALE</t>
  </si>
  <si>
    <t>AVON</t>
  </si>
  <si>
    <t>GLENLILY</t>
  </si>
  <si>
    <t>RICHMOND ESTATE</t>
  </si>
  <si>
    <t>RIVERTON ELSIES RIVER</t>
  </si>
  <si>
    <t>PAROW VALLEY</t>
  </si>
  <si>
    <t>N1-STAD</t>
  </si>
  <si>
    <t>TOWNSEND ESTATE</t>
  </si>
  <si>
    <t>GOODWOOD ESTATE</t>
  </si>
  <si>
    <t>GOODWOOD EXT 1</t>
  </si>
  <si>
    <t>ADRIAANSE</t>
  </si>
  <si>
    <t>CLARKES ESTATE</t>
  </si>
  <si>
    <t>ELSIES RIVER</t>
  </si>
  <si>
    <t>ELNOR</t>
  </si>
  <si>
    <t>BALVENIE</t>
  </si>
  <si>
    <t>PELLA</t>
  </si>
  <si>
    <t>MAMRE</t>
  </si>
  <si>
    <t>AVONDALE</t>
  </si>
  <si>
    <t>MOUNT FLETCHER CC</t>
  </si>
  <si>
    <t>SAXONSEA</t>
  </si>
  <si>
    <t>KALKSTEENFONTEIN</t>
  </si>
  <si>
    <t>THE RANGE</t>
  </si>
  <si>
    <t>VALHALLA PARK</t>
  </si>
  <si>
    <t>MATROOSFONTEIN</t>
  </si>
  <si>
    <t>RUYTERWACHT</t>
  </si>
  <si>
    <t>NOOITGEDACHT</t>
  </si>
  <si>
    <t>BONTEHEUWEL</t>
  </si>
  <si>
    <t>PROTEA PARK</t>
  </si>
  <si>
    <t>ROBINVALE</t>
  </si>
  <si>
    <t>METRO SOUTH</t>
  </si>
  <si>
    <t>CROSSROADS</t>
  </si>
  <si>
    <t>NYANGA</t>
  </si>
  <si>
    <t>GUGULETU</t>
  </si>
  <si>
    <t>MANENBERG</t>
  </si>
  <si>
    <t>STRANDFONTEIN</t>
  </si>
  <si>
    <t>BRIDGETOWN</t>
  </si>
  <si>
    <t>WELCOME</t>
  </si>
  <si>
    <t>SILVERTOWN</t>
  </si>
  <si>
    <t>HEIDEVELD</t>
  </si>
  <si>
    <t>VANGUARD</t>
  </si>
  <si>
    <t>ATHLONE</t>
  </si>
  <si>
    <t>SURREY</t>
  </si>
  <si>
    <t>NEWFIELDS</t>
  </si>
  <si>
    <t>RYLANDS</t>
  </si>
  <si>
    <t>GATESVILLE</t>
  </si>
  <si>
    <t>HANOVER PARK</t>
  </si>
  <si>
    <t>PENLYN ESTATE</t>
  </si>
  <si>
    <t>BELGRAVIA</t>
  </si>
  <si>
    <t>MOUNTVIEW</t>
  </si>
  <si>
    <t>BELTHORN ESTATE</t>
  </si>
  <si>
    <t>CRAWFORD</t>
  </si>
  <si>
    <t>PINATI</t>
  </si>
  <si>
    <t>CAPE TOWN CITY CENTRE</t>
  </si>
  <si>
    <t>HAZENDAL</t>
  </si>
  <si>
    <t>PINELANDS</t>
  </si>
  <si>
    <t>CAPE TOWN CC</t>
  </si>
  <si>
    <t>KEWTOWN</t>
  </si>
  <si>
    <t>LANGA</t>
  </si>
  <si>
    <t>OBSERVATORY</t>
  </si>
  <si>
    <t>MAITLAND GARDEN VILLAGE</t>
  </si>
  <si>
    <t>THORNTON</t>
  </si>
  <si>
    <t>MAITLAND</t>
  </si>
  <si>
    <t>CAMPS BAY / BAKOVEN</t>
  </si>
  <si>
    <t>SEA POINT</t>
  </si>
  <si>
    <t>CENTURY CITY</t>
  </si>
  <si>
    <t>RUGBY</t>
  </si>
  <si>
    <t>BROOKLYN</t>
  </si>
  <si>
    <t>TSHWANE CENTRAL CC</t>
  </si>
  <si>
    <t>TIJGERHOF</t>
  </si>
  <si>
    <t>ACACIA PARK</t>
  </si>
  <si>
    <t>KENSINGTON</t>
  </si>
  <si>
    <t>WINDERMERE</t>
  </si>
  <si>
    <t>MOWBRAY</t>
  </si>
  <si>
    <t>WYNBERG CC</t>
  </si>
  <si>
    <t>SALT RIVER</t>
  </si>
  <si>
    <t>ROSEBANK</t>
  </si>
  <si>
    <t>JOBURG EAST CC</t>
  </si>
  <si>
    <t>ZONNEBLOEM</t>
  </si>
  <si>
    <t>WOODSTOCK</t>
  </si>
  <si>
    <t>CLAREMONT</t>
  </si>
  <si>
    <t>RONDEBOSCH</t>
  </si>
  <si>
    <t>KENILWORTH</t>
  </si>
  <si>
    <t>NEWLANDS</t>
  </si>
  <si>
    <t>LANSDOWNE</t>
  </si>
  <si>
    <t>SYBRAND PARK</t>
  </si>
  <si>
    <t>RONDEBOSCH EAST</t>
  </si>
  <si>
    <t>KOMMETJIE</t>
  </si>
  <si>
    <t>OCEAN VIEW</t>
  </si>
  <si>
    <t>SIMON'S TOWN</t>
  </si>
  <si>
    <t>WYNBERG</t>
  </si>
  <si>
    <t>CONSTANTIA</t>
  </si>
  <si>
    <t>PLUMSTEAD</t>
  </si>
  <si>
    <t>OTTERY</t>
  </si>
  <si>
    <t>FISH HOEK</t>
  </si>
  <si>
    <t>SUNNYDALE</t>
  </si>
  <si>
    <t>LAKESIDE</t>
  </si>
  <si>
    <t>KALK BAY</t>
  </si>
  <si>
    <t>ST JAMES</t>
  </si>
  <si>
    <t>MUIZENBERG</t>
  </si>
  <si>
    <t>LOTUS RIVER</t>
  </si>
  <si>
    <t>GRASSY PARK</t>
  </si>
  <si>
    <t>PARKWOOD</t>
  </si>
  <si>
    <t>EAGLE PARK</t>
  </si>
  <si>
    <t>VRYGROND</t>
  </si>
  <si>
    <t>PELIKAN PARK</t>
  </si>
  <si>
    <t>SEAWINDS</t>
  </si>
  <si>
    <t>STEENBERG</t>
  </si>
  <si>
    <t>LAVENDER HILL</t>
  </si>
  <si>
    <t>SUNVALLEY</t>
  </si>
  <si>
    <t>CAPE FARMS - DISTRICT C</t>
  </si>
  <si>
    <t>WELGEMOED</t>
  </si>
  <si>
    <t>KENRIDGE - DURBANVILLE</t>
  </si>
  <si>
    <t>BERGVLIET</t>
  </si>
  <si>
    <t>WESTLAKE</t>
  </si>
  <si>
    <t>KIRSTENHOF</t>
  </si>
  <si>
    <t>ELFINDALE</t>
  </si>
  <si>
    <t>SOUTHFIELD</t>
  </si>
  <si>
    <t>RETREAT</t>
  </si>
  <si>
    <t>HEATHFIELD</t>
  </si>
  <si>
    <t>DIEPRIVER</t>
  </si>
  <si>
    <t>HOUT BAY</t>
  </si>
  <si>
    <t>LLANDUDNO</t>
  </si>
  <si>
    <t>COLORADO PARK</t>
  </si>
  <si>
    <t>RONDEVLEI PARK</t>
  </si>
  <si>
    <t>WOODLANDS</t>
  </si>
  <si>
    <t>LENTEGEUR</t>
  </si>
  <si>
    <t>GARDENS</t>
  </si>
  <si>
    <t>ORANJEZICHT</t>
  </si>
  <si>
    <t>VREDEHOEK</t>
  </si>
  <si>
    <t>TAMBOERSKLOOF</t>
  </si>
  <si>
    <t>SCHOTSCHEKLOOF</t>
  </si>
  <si>
    <t>PORTLAND</t>
  </si>
  <si>
    <t>WESTRIDGE</t>
  </si>
  <si>
    <t>MITCHELLS PLAIN CBD</t>
  </si>
  <si>
    <t>BEACON VALLEY</t>
  </si>
  <si>
    <t>EASTRIDGE</t>
  </si>
  <si>
    <t>ROCKLANDS</t>
  </si>
  <si>
    <t>TAFELSIG</t>
  </si>
  <si>
    <t>GANTS PARK</t>
  </si>
  <si>
    <t>STRAND</t>
  </si>
  <si>
    <t>KHAYELITSHA CC</t>
  </si>
  <si>
    <t>SOMERSET WEST</t>
  </si>
  <si>
    <t>ASANDA</t>
  </si>
  <si>
    <t>BENE TOWNSHIP</t>
  </si>
  <si>
    <t>AUDAS ESTATE</t>
  </si>
  <si>
    <t>HERITAGE PARK</t>
  </si>
  <si>
    <t>ONVERWACHT VILLAGE</t>
  </si>
  <si>
    <t>ROUNDHAY</t>
  </si>
  <si>
    <t>MISSION GROUNDS</t>
  </si>
  <si>
    <t>PAREL VALLEI</t>
  </si>
  <si>
    <t>SIR LOWRYS PASS</t>
  </si>
  <si>
    <t>LAND EN ZEEZICHT</t>
  </si>
  <si>
    <t>NOMZAMO</t>
  </si>
  <si>
    <t>LWANDLE</t>
  </si>
  <si>
    <t>NONQUBELA</t>
  </si>
  <si>
    <t>VICTORIA MXENGE</t>
  </si>
  <si>
    <t>ILITHA PARK</t>
  </si>
  <si>
    <t>KHAYA</t>
  </si>
  <si>
    <t>EYETHU</t>
  </si>
  <si>
    <t>MANDELA PARK</t>
  </si>
  <si>
    <t>EKUPHUMULENI</t>
  </si>
  <si>
    <t>KHAYELITSHA</t>
  </si>
  <si>
    <t>UMRHABULO TRIANGLE</t>
  </si>
  <si>
    <t>KUYASA</t>
  </si>
  <si>
    <t>PIXLEY KA SEME CC</t>
  </si>
  <si>
    <t>HARARE</t>
  </si>
  <si>
    <t>GORDONS BAY</t>
  </si>
  <si>
    <t>FIRLANDS</t>
  </si>
  <si>
    <t>MOUNTAINSIDE</t>
  </si>
  <si>
    <t>TEMPERANCE TOWN</t>
  </si>
  <si>
    <t>KRAAIFONTEIN EAST</t>
  </si>
  <si>
    <t>VREDEKLOOF</t>
  </si>
  <si>
    <t>WINDSOR PARK ESTATE</t>
  </si>
  <si>
    <t>PEERLESS PARK NORTH</t>
  </si>
  <si>
    <t>MORGENSTER HEIGHTS</t>
  </si>
  <si>
    <t>ARAUNA</t>
  </si>
  <si>
    <t>UITZICHT</t>
  </si>
  <si>
    <t>SONSTRAAL HEIGHTS</t>
  </si>
  <si>
    <t>PINEHURST</t>
  </si>
  <si>
    <t>RIVERGATE</t>
  </si>
  <si>
    <t>DUNOON</t>
  </si>
  <si>
    <t>GREENVILLE GARDEN CITY</t>
  </si>
  <si>
    <t>THE CREST</t>
  </si>
  <si>
    <t>MALMESBURY FARMS</t>
  </si>
  <si>
    <t>WESTERDALE</t>
  </si>
  <si>
    <t>PHILADELPHIA</t>
  </si>
  <si>
    <t>MIKPUNT</t>
  </si>
  <si>
    <t>FISANTEKRAAL</t>
  </si>
  <si>
    <t>DELFT 7</t>
  </si>
  <si>
    <t>DELFT 6</t>
  </si>
  <si>
    <t>DELFT 5</t>
  </si>
  <si>
    <t>PARKLANDS</t>
  </si>
  <si>
    <t>SILVERSANDS</t>
  </si>
  <si>
    <t>FAURE</t>
  </si>
  <si>
    <t>MACASSAR</t>
  </si>
  <si>
    <t>MACASSAR VILLAGE</t>
  </si>
  <si>
    <t>RIVERSIDE</t>
  </si>
  <si>
    <t>DEACONVILLE</t>
  </si>
  <si>
    <t>EIKENDAL</t>
  </si>
  <si>
    <t>SCOTTSVILLE</t>
  </si>
  <si>
    <t>BELMONT PARK</t>
  </si>
  <si>
    <t>D`URBANVALE</t>
  </si>
  <si>
    <t>MORNINGSTAR</t>
  </si>
  <si>
    <t>TABLE VIEW</t>
  </si>
  <si>
    <t>SUNRIDGE</t>
  </si>
  <si>
    <t>FLAMINGO VLEI</t>
  </si>
  <si>
    <t>WEST RIDING</t>
  </si>
  <si>
    <t>FORESHORE</t>
  </si>
  <si>
    <t>THREE ANCHOR BAY</t>
  </si>
  <si>
    <t>GREEN POINT</t>
  </si>
  <si>
    <t>IKWEZI PARK</t>
  </si>
  <si>
    <t>GT</t>
  </si>
  <si>
    <t>SEDIBENG DISTRICT MUNICIPALITY</t>
  </si>
  <si>
    <t>EMFULENI LOCAL MUNICIPALITY</t>
  </si>
  <si>
    <t>THREE RIVERS</t>
  </si>
  <si>
    <t>VEREENIGING</t>
  </si>
  <si>
    <t>SEDIBENG EAST</t>
  </si>
  <si>
    <t>SEDIBENG CC</t>
  </si>
  <si>
    <t>THREE RIVERS EAST</t>
  </si>
  <si>
    <t>SEBOKENG UNIT 14</t>
  </si>
  <si>
    <t>SEBOKENG</t>
  </si>
  <si>
    <t>SEDIBENG WEST</t>
  </si>
  <si>
    <t>VANDERBIJLPARK</t>
  </si>
  <si>
    <t>SEBOKENG UNIT 17</t>
  </si>
  <si>
    <t>VANDERBIJLPARK CE 2</t>
  </si>
  <si>
    <t>BOIPATONG SP</t>
  </si>
  <si>
    <t>BOIPATONG</t>
  </si>
  <si>
    <t>VANDERBIJLPARK SE 6</t>
  </si>
  <si>
    <t>VANDERBIJLPARK SP</t>
  </si>
  <si>
    <t>VANDERBIJLPARK SE 8</t>
  </si>
  <si>
    <t>VANDERBIJLPARK SE 3</t>
  </si>
  <si>
    <t>VANDERBIJLPARK SW 5</t>
  </si>
  <si>
    <t>VANDERBIJLPARK SE 2</t>
  </si>
  <si>
    <t>BOPHELONG SP</t>
  </si>
  <si>
    <t>BOPHELONG</t>
  </si>
  <si>
    <t>NANESCOL AH</t>
  </si>
  <si>
    <t>THEOVILLE AH</t>
  </si>
  <si>
    <t>VANDERBJILPARK</t>
  </si>
  <si>
    <t>ISCOR INDUSTRIAL</t>
  </si>
  <si>
    <t>VANDERBIJLPARK CW 4</t>
  </si>
  <si>
    <t>VANDERBIJLPARK N W 7 INDUSTRIAL</t>
  </si>
  <si>
    <t>NW 7</t>
  </si>
  <si>
    <t>VANDERBIJLPARK SW 2</t>
  </si>
  <si>
    <t>VANDERBIJLPARK SE 7</t>
  </si>
  <si>
    <t>VANDERBIJLPARK SW 1</t>
  </si>
  <si>
    <t>SOUTH WEST 1</t>
  </si>
  <si>
    <t>VANDEBIJLPARK</t>
  </si>
  <si>
    <t>VANDERPIJLPARK CE 3</t>
  </si>
  <si>
    <t>VANDERBIJLPARK CW 5</t>
  </si>
  <si>
    <t>VANDERBIJLPARK CC</t>
  </si>
  <si>
    <t>VANDERBIJLPARK CW 2</t>
  </si>
  <si>
    <t>VANDERBIJLPARK CW 6</t>
  </si>
  <si>
    <t>VANDERBIJLPARK CE 1</t>
  </si>
  <si>
    <t>ROODS GARDENS AH</t>
  </si>
  <si>
    <t>TSHEPISO SP</t>
  </si>
  <si>
    <t>TSHEPISO</t>
  </si>
  <si>
    <t>SHARPEVILLE SP</t>
  </si>
  <si>
    <t>SHARPEVILLE</t>
  </si>
  <si>
    <t>VEREENINGING</t>
  </si>
  <si>
    <t>VERENIGING</t>
  </si>
  <si>
    <t>SHARPVILLE</t>
  </si>
  <si>
    <t>DUNCANVILLE</t>
  </si>
  <si>
    <t>BOIKETLONG</t>
  </si>
  <si>
    <t>VEREENIGING CENTRAL</t>
  </si>
  <si>
    <t>RUST TER VAAL</t>
  </si>
  <si>
    <t>ARCON PARK</t>
  </si>
  <si>
    <t>ARCONPARK</t>
  </si>
  <si>
    <t>GOLDEN GARDENS SP</t>
  </si>
  <si>
    <t>CYFERPAN</t>
  </si>
  <si>
    <t>EVATON CENTRAL</t>
  </si>
  <si>
    <t>EVATON</t>
  </si>
  <si>
    <t>EVATON NORTH</t>
  </si>
  <si>
    <t>STRETFORD SP</t>
  </si>
  <si>
    <t>DREAMLAND AH</t>
  </si>
  <si>
    <t>DE DEUR</t>
  </si>
  <si>
    <t>TSHEPONG</t>
  </si>
  <si>
    <t>DADAVILLE</t>
  </si>
  <si>
    <t>ROSHNEE</t>
  </si>
  <si>
    <t>ZUURFONTEIN</t>
  </si>
  <si>
    <t>VANDERBIJLPARK CW 1</t>
  </si>
  <si>
    <t>EVATON WEST</t>
  </si>
  <si>
    <t>JOHANDEO SP</t>
  </si>
  <si>
    <t>EMFULENI NU</t>
  </si>
  <si>
    <t>LOUISRUS AH</t>
  </si>
  <si>
    <t>ROSASHOF AH</t>
  </si>
  <si>
    <t>BOITUMELO</t>
  </si>
  <si>
    <t>EVATON SMALL FARMS</t>
  </si>
  <si>
    <t>SEBOKENG UNIT 8</t>
  </si>
  <si>
    <t>WESTSIDE PARK</t>
  </si>
  <si>
    <t>SEBOKENG UNIT 10</t>
  </si>
  <si>
    <t>SEBOKENG UNIT 13</t>
  </si>
  <si>
    <t>SEBOKENG UNIT 12</t>
  </si>
  <si>
    <t>SEBOKENG UNIT 11</t>
  </si>
  <si>
    <t>VANDERBYLPARK</t>
  </si>
  <si>
    <t>SEBOKENG UNIT 7</t>
  </si>
  <si>
    <t>SEBOKENG UNIT 6</t>
  </si>
  <si>
    <t>EATONSIDE</t>
  </si>
  <si>
    <t>SOBOKENG UNIT 3</t>
  </si>
  <si>
    <t>LAKESIDE SP</t>
  </si>
  <si>
    <t>VANDERBILJPARK</t>
  </si>
  <si>
    <t>FALCON RIDGE</t>
  </si>
  <si>
    <t>SONLANDPARK</t>
  </si>
  <si>
    <t>UNITAS PARK AH</t>
  </si>
  <si>
    <t>VEREENIGIING</t>
  </si>
  <si>
    <t>MIDVAAL LOCAL MUNICIPALITY</t>
  </si>
  <si>
    <t>MIDVAAL NU</t>
  </si>
  <si>
    <t>RISIVILLE</t>
  </si>
  <si>
    <t>MEYERTON SOUTH</t>
  </si>
  <si>
    <t>MEYERTON</t>
  </si>
  <si>
    <t>ROTHDENE</t>
  </si>
  <si>
    <t>DALESIDE</t>
  </si>
  <si>
    <t>RANDVAAL</t>
  </si>
  <si>
    <t>HENLEY ON KLIP</t>
  </si>
  <si>
    <t>HANLEY-ON-KLIP</t>
  </si>
  <si>
    <t>WALKERVILLE</t>
  </si>
  <si>
    <t>BLIGNAUTSRUS AH</t>
  </si>
  <si>
    <t>JOHANNESBURG SOUTH</t>
  </si>
  <si>
    <t>MEYERTON PARK</t>
  </si>
  <si>
    <t>MEYERTON CENTRAL</t>
  </si>
  <si>
    <t>NOLDICK</t>
  </si>
  <si>
    <t>HOMESTEAD AH</t>
  </si>
  <si>
    <t>DE DEUR ESTATE</t>
  </si>
  <si>
    <t>SICELO</t>
  </si>
  <si>
    <t>HENLEY-ON-KLIP</t>
  </si>
  <si>
    <t>LESEDI LOCAL MUNICIPALITY</t>
  </si>
  <si>
    <t>LESEDI NU</t>
  </si>
  <si>
    <t>RATANDA SP</t>
  </si>
  <si>
    <t>RATANDA EXT 7</t>
  </si>
  <si>
    <t>HEIDELBERG SP</t>
  </si>
  <si>
    <t>RATANDA</t>
  </si>
  <si>
    <t>EKURHULENI EAST CC</t>
  </si>
  <si>
    <t>RENSBURGDORP</t>
  </si>
  <si>
    <t>SHALIMAR RIDGE</t>
  </si>
  <si>
    <t>JORDAAN PARK</t>
  </si>
  <si>
    <t>JORDAANPARK</t>
  </si>
  <si>
    <t>HEIDELBERG CENTRAL</t>
  </si>
  <si>
    <t>JAMESON PARK</t>
  </si>
  <si>
    <t>NIGEL</t>
  </si>
  <si>
    <t>VISKUIL SH</t>
  </si>
  <si>
    <t>SPRINGS</t>
  </si>
  <si>
    <t>GAUTENG EAST</t>
  </si>
  <si>
    <t>EAST DAGGAFONTEIN GOLD MINE</t>
  </si>
  <si>
    <t>ENDICOTT</t>
  </si>
  <si>
    <t>IMPUMELELO SP</t>
  </si>
  <si>
    <t>DEVON</t>
  </si>
  <si>
    <t>DEVON A SP</t>
  </si>
  <si>
    <t>WEST RAND DISTRICT MUNICIPALITY</t>
  </si>
  <si>
    <t>RAND WEST LOCAL MUNICIPALITY</t>
  </si>
  <si>
    <t>BADIRILE</t>
  </si>
  <si>
    <t>RANDFONTEIN</t>
  </si>
  <si>
    <t>GAUTENG WEST</t>
  </si>
  <si>
    <t>WEST RAND CC</t>
  </si>
  <si>
    <t>RANDFONTEIN NU</t>
  </si>
  <si>
    <t>MIDDELVLEI AH</t>
  </si>
  <si>
    <t>WHEATLANDS AH</t>
  </si>
  <si>
    <t>RANFONTEIN</t>
  </si>
  <si>
    <t>RANDGATE</t>
  </si>
  <si>
    <t>RANDFONTEIN SP</t>
  </si>
  <si>
    <t>AUREUS</t>
  </si>
  <si>
    <t>WEST PORGES</t>
  </si>
  <si>
    <t>RANNDFOTEIN</t>
  </si>
  <si>
    <t>GREEN HILLS</t>
  </si>
  <si>
    <t>HOME LAKE</t>
  </si>
  <si>
    <t>CULEMBORG PARK</t>
  </si>
  <si>
    <t>HELIKONPARK</t>
  </si>
  <si>
    <t>BHONGWENI SP</t>
  </si>
  <si>
    <t>RANDFONTEIN ESTATE GOLD MINE</t>
  </si>
  <si>
    <t>TOEKOMSRUS</t>
  </si>
  <si>
    <t>GROOT ELANDSVLEI AH</t>
  </si>
  <si>
    <t>MOHLAKENG EXT 1</t>
  </si>
  <si>
    <t>MOHLAKENG EXT 4</t>
  </si>
  <si>
    <t>MOHLAKENG SP</t>
  </si>
  <si>
    <t>WEST RAND AH</t>
  </si>
  <si>
    <t>WESTONARIA</t>
  </si>
  <si>
    <t>MOHLAKENG EXT 7</t>
  </si>
  <si>
    <t>GLEN HARVIE EXT 1</t>
  </si>
  <si>
    <t>GLENHARVIE</t>
  </si>
  <si>
    <t>VENTERSPOST SP</t>
  </si>
  <si>
    <t>WESTONARIA SP1</t>
  </si>
  <si>
    <t>WESTERN AREAS GOLD MINE SP</t>
  </si>
  <si>
    <t>HILLSHAVEN SP</t>
  </si>
  <si>
    <t>SIMUNYE SP</t>
  </si>
  <si>
    <t>UPTOWN SECTION</t>
  </si>
  <si>
    <t>SKIERLIK SECTION</t>
  </si>
  <si>
    <t>MOGALE CITY LOCAL MUNICIPALITY</t>
  </si>
  <si>
    <t>ZWANEVILLE</t>
  </si>
  <si>
    <t>MOGALE CITY</t>
  </si>
  <si>
    <t>RIETVALLEI SP</t>
  </si>
  <si>
    <t>MOGALE-CITY</t>
  </si>
  <si>
    <t>AZAADVILLE</t>
  </si>
  <si>
    <t>KRUGERSDORP</t>
  </si>
  <si>
    <t>KAGISO EXT 12 SP2</t>
  </si>
  <si>
    <t>KAGISO EXT 6</t>
  </si>
  <si>
    <t>MINDALORE</t>
  </si>
  <si>
    <t>KAGISO EXT 2</t>
  </si>
  <si>
    <t>KAGISO CENTRAL</t>
  </si>
  <si>
    <t>MOGALE</t>
  </si>
  <si>
    <t>KAGISO EXT 8</t>
  </si>
  <si>
    <t>KAGISO</t>
  </si>
  <si>
    <t>LUIPAARDSVLEI ESTATE</t>
  </si>
  <si>
    <t>KAGISO SP</t>
  </si>
  <si>
    <t>LEWISHAM</t>
  </si>
  <si>
    <t>KRUGERSDORP NORTH</t>
  </si>
  <si>
    <t>QUELLERIE PARK</t>
  </si>
  <si>
    <t>KRUGERSDORP-WES</t>
  </si>
  <si>
    <t>MONUMENT</t>
  </si>
  <si>
    <t>KENMARE</t>
  </si>
  <si>
    <t>SILVERFIELDS</t>
  </si>
  <si>
    <t>KRUGERSDORP CENTRAL</t>
  </si>
  <si>
    <t>NOORDHEUWEL</t>
  </si>
  <si>
    <t>RANGEVIEW</t>
  </si>
  <si>
    <t>DRIEFONTEIN AH</t>
  </si>
  <si>
    <t>MULDERSDRIFT</t>
  </si>
  <si>
    <t>MUNSIEVILLE SP</t>
  </si>
  <si>
    <t>HELDERBLOM AH</t>
  </si>
  <si>
    <t>HELDERBLOM</t>
  </si>
  <si>
    <t>WESTRAND CONSOLIDATED CENTRE</t>
  </si>
  <si>
    <t>KRUGERSDORP WEST</t>
  </si>
  <si>
    <t>STERKFONTEIN</t>
  </si>
  <si>
    <t>HOMES HAVEN</t>
  </si>
  <si>
    <t>MULDERSDRIF</t>
  </si>
  <si>
    <t>REYDAL AH</t>
  </si>
  <si>
    <t>VLAKPLAAS AH</t>
  </si>
  <si>
    <t>ELDORADO AH</t>
  </si>
  <si>
    <t>TARLTON</t>
  </si>
  <si>
    <t>MOGALE CITY NU</t>
  </si>
  <si>
    <t>MAGALIESBURG</t>
  </si>
  <si>
    <t>MAGALIESBURG SP</t>
  </si>
  <si>
    <t>GAMOHALE</t>
  </si>
  <si>
    <t>GA MOGALE</t>
  </si>
  <si>
    <t>MOGALECITY</t>
  </si>
  <si>
    <t>DOORNKLOOF AH</t>
  </si>
  <si>
    <t>MAANHAARRAND</t>
  </si>
  <si>
    <t>SEEKOEIHOEK AH</t>
  </si>
  <si>
    <t>LINDLEY AH</t>
  </si>
  <si>
    <t>RANDBURG</t>
  </si>
  <si>
    <t>JOHANNESBURG NORTH</t>
  </si>
  <si>
    <t>NOOITGEDACHT AH</t>
  </si>
  <si>
    <t>ZWARTKOP AH</t>
  </si>
  <si>
    <t>RIETVALLEI EXT 2</t>
  </si>
  <si>
    <t>RIETVALLEI EXT 3</t>
  </si>
  <si>
    <t>MAYIBUYE</t>
  </si>
  <si>
    <t>RIETVALLEI</t>
  </si>
  <si>
    <t>KAGISO EXT 14</t>
  </si>
  <si>
    <t>WENTWORTHPARK</t>
  </si>
  <si>
    <t>OATLANDS AH</t>
  </si>
  <si>
    <t>MULDERSDRIFT AH</t>
  </si>
  <si>
    <t>HORNINGKLIP</t>
  </si>
  <si>
    <t>VAN WYKS RESTANT AH</t>
  </si>
  <si>
    <t>MERAFONG CITY LOCAL MUNICIPALITY</t>
  </si>
  <si>
    <t>MERAFONG CITY NU</t>
  </si>
  <si>
    <t>OBERHOLZER</t>
  </si>
  <si>
    <t>KHUTSONG SOUTH</t>
  </si>
  <si>
    <t>CARLTONVILLE</t>
  </si>
  <si>
    <t>CARLETONVILLE</t>
  </si>
  <si>
    <t>KHUTSONG EXT 3</t>
  </si>
  <si>
    <t>THE VILLAGE SP</t>
  </si>
  <si>
    <t>KHUTSONG SP</t>
  </si>
  <si>
    <t>CRLTONVILLE</t>
  </si>
  <si>
    <t>WEDELA SP</t>
  </si>
  <si>
    <t>WELVERDIEND SP</t>
  </si>
  <si>
    <t>WELVERDIEND</t>
  </si>
  <si>
    <t>LETSATSING SP</t>
  </si>
  <si>
    <t>EAST VILLAGE SP</t>
  </si>
  <si>
    <t>CARLETONVILLE EXT 4</t>
  </si>
  <si>
    <t>CARLETONVILLE EXT 3</t>
  </si>
  <si>
    <t>CARLETONVILLE EXT 1</t>
  </si>
  <si>
    <t>CARLETONVILLE CENTRAL</t>
  </si>
  <si>
    <t>FOCHVILLE SP</t>
  </si>
  <si>
    <t>FOCHVILLE</t>
  </si>
  <si>
    <t>GREEN PARK SP</t>
  </si>
  <si>
    <t>KOKOSI SP</t>
  </si>
  <si>
    <t>KOKOSI EXT 3</t>
  </si>
  <si>
    <t>KOKOSI EXT 1</t>
  </si>
  <si>
    <t>LEEUWSPRUIT SP</t>
  </si>
  <si>
    <t>THE HILL SP</t>
  </si>
  <si>
    <t>CARLETONVILLE EXT 8</t>
  </si>
  <si>
    <t>OBERHOLZER EXT 1</t>
  </si>
  <si>
    <t>CITY OF EKURHULENI METROPOLITAN MUNICIPALITY</t>
  </si>
  <si>
    <t>MIDSTREAM ESTATE</t>
  </si>
  <si>
    <t>EKURHULENI NORTH</t>
  </si>
  <si>
    <t>MIDSTREAM ESTATES</t>
  </si>
  <si>
    <t>EKURHULENI NU</t>
  </si>
  <si>
    <t>CLAYVILLE EXTENSION 45</t>
  </si>
  <si>
    <t>CLAYVILLE EXT 1,8</t>
  </si>
  <si>
    <t>OLIFANTSFONTEIN</t>
  </si>
  <si>
    <t>EKURHULENI NORTH CC</t>
  </si>
  <si>
    <t>CLAYVILLE EXT 26</t>
  </si>
  <si>
    <t>MAOKENG</t>
  </si>
  <si>
    <t>TEMBISA</t>
  </si>
  <si>
    <t>TLAMATLAMA</t>
  </si>
  <si>
    <t>KEMPTON PARK</t>
  </si>
  <si>
    <t>MAKULONG</t>
  </si>
  <si>
    <t>WINNIE MANDELA EXT 5</t>
  </si>
  <si>
    <t>WINNIE MANDELA EXT 7</t>
  </si>
  <si>
    <t>MQANTSA</t>
  </si>
  <si>
    <t>XUBENE</t>
  </si>
  <si>
    <t>ECALENI</t>
  </si>
  <si>
    <t>SEDIBENG</t>
  </si>
  <si>
    <t>MASHIMONG</t>
  </si>
  <si>
    <t>KOPANONG</t>
  </si>
  <si>
    <t>ISITHAME</t>
  </si>
  <si>
    <t>IGQAGQA</t>
  </si>
  <si>
    <t>JOHANNESBURG</t>
  </si>
  <si>
    <t>ENDULWENI</t>
  </si>
  <si>
    <t>TSENOLONG</t>
  </si>
  <si>
    <t>EMANGWENI</t>
  </si>
  <si>
    <t>LIFATENG</t>
  </si>
  <si>
    <t>KHATAMPING</t>
  </si>
  <si>
    <t>UMFUYANENI</t>
  </si>
  <si>
    <t>LEKANENG</t>
  </si>
  <si>
    <t>MPHO</t>
  </si>
  <si>
    <t>WELOMLAMBO</t>
  </si>
  <si>
    <t>ESANGWENI</t>
  </si>
  <si>
    <t>UMNONJANENI</t>
  </si>
  <si>
    <t>UMTHAMBEKA</t>
  </si>
  <si>
    <t>ENTSHONALANGA</t>
  </si>
  <si>
    <t>PHOMOLONG</t>
  </si>
  <si>
    <t>CHLOORKOP X51</t>
  </si>
  <si>
    <t>CHLOORKOP</t>
  </si>
  <si>
    <t>BIRCH ACRES EXT 6</t>
  </si>
  <si>
    <t>BIRCH ACRES</t>
  </si>
  <si>
    <t>BIRCH ACRES EXT 3</t>
  </si>
  <si>
    <t>ISIVANA</t>
  </si>
  <si>
    <t>ESIZIBA</t>
  </si>
  <si>
    <t>KEMPTON PAK</t>
  </si>
  <si>
    <t>INXIWENI</t>
  </si>
  <si>
    <t>EMFIHLWENI</t>
  </si>
  <si>
    <t>JIYANA</t>
  </si>
  <si>
    <t>ISIPHETWENI</t>
  </si>
  <si>
    <t>GLEN MARAIS</t>
  </si>
  <si>
    <t>BIRCHLEIGH</t>
  </si>
  <si>
    <t>KEMPTONPARK</t>
  </si>
  <si>
    <t>VAN RIEBEECK PARK</t>
  </si>
  <si>
    <t>KEMPTON PARK SP</t>
  </si>
  <si>
    <t>ALLEN GROVE</t>
  </si>
  <si>
    <t>NIMROD PARK</t>
  </si>
  <si>
    <t>ASTON MANOR</t>
  </si>
  <si>
    <t>KEMPTON PARK AH</t>
  </si>
  <si>
    <t>SPARTAN</t>
  </si>
  <si>
    <t>CRESSLAWN</t>
  </si>
  <si>
    <t>RHODESFIELD</t>
  </si>
  <si>
    <t>CROYDON</t>
  </si>
  <si>
    <t>ISANDO</t>
  </si>
  <si>
    <t>IMPALA PARK</t>
  </si>
  <si>
    <t>BOKSBURG</t>
  </si>
  <si>
    <t>EKURHULENI CENTR CC</t>
  </si>
  <si>
    <t>BARTLETT</t>
  </si>
  <si>
    <t>EDEN GLEN EXT 60</t>
  </si>
  <si>
    <t>EDENGLEN</t>
  </si>
  <si>
    <t>EDEN GLEN</t>
  </si>
  <si>
    <t>EDENVALE</t>
  </si>
  <si>
    <t>EDENVALE SP</t>
  </si>
  <si>
    <t>ELMA PARK</t>
  </si>
  <si>
    <t>HURLYVALE</t>
  </si>
  <si>
    <t>EASTLEIGH</t>
  </si>
  <si>
    <t>MARAIS STEYN PARK</t>
  </si>
  <si>
    <t>MODDERFONTEIN</t>
  </si>
  <si>
    <t>DOWERGLEN EXT 3</t>
  </si>
  <si>
    <t>DUNVEGAN</t>
  </si>
  <si>
    <t>SAINT ANDREWS</t>
  </si>
  <si>
    <t>BEDFORDVIEW</t>
  </si>
  <si>
    <t>EKURHULENI WEST CC</t>
  </si>
  <si>
    <t>GERMISTON</t>
  </si>
  <si>
    <t>WITWATERSRAND GOLD MINE</t>
  </si>
  <si>
    <t>WITFIELD</t>
  </si>
  <si>
    <t>EKURHULENI SOUTH</t>
  </si>
  <si>
    <t>BEYERS PARK</t>
  </si>
  <si>
    <t>MORGANRIDGE</t>
  </si>
  <si>
    <t>RAVENSWOOD</t>
  </si>
  <si>
    <t>BOKSBURG NORTH</t>
  </si>
  <si>
    <t>COMET</t>
  </si>
  <si>
    <t>BONAERO PARK</t>
  </si>
  <si>
    <t>PARKHAVEN EXT 3</t>
  </si>
  <si>
    <t>GOEDEBURG</t>
  </si>
  <si>
    <t>FARRARMERE</t>
  </si>
  <si>
    <t>NORTON'S HOME ESTATES</t>
  </si>
  <si>
    <t>BENONI</t>
  </si>
  <si>
    <t>JATNIEL AH</t>
  </si>
  <si>
    <t>BENONI NORTH AH</t>
  </si>
  <si>
    <t>BENONI NORTH</t>
  </si>
  <si>
    <t>RYNFIELD AH</t>
  </si>
  <si>
    <t>RYNFIELD</t>
  </si>
  <si>
    <t>FAIRLEAD AH</t>
  </si>
  <si>
    <t>FAIRLEADS</t>
  </si>
  <si>
    <t>CRYSTAL PARK X2</t>
  </si>
  <si>
    <t>CRYSTAL PARK</t>
  </si>
  <si>
    <t>CRYSTAL PARK X1</t>
  </si>
  <si>
    <t>BENONI EAST AH</t>
  </si>
  <si>
    <t>BREDELL</t>
  </si>
  <si>
    <t>NEST PARK AH</t>
  </si>
  <si>
    <t>BAPSFONTEIN</t>
  </si>
  <si>
    <t>CILVALE AH</t>
  </si>
  <si>
    <t>SERENGETI GOLF AND WILDLIFE ESTATE</t>
  </si>
  <si>
    <t>BREDELL AH</t>
  </si>
  <si>
    <t>POMONA AH</t>
  </si>
  <si>
    <t>POMONA</t>
  </si>
  <si>
    <t>SESFONTEIN AH</t>
  </si>
  <si>
    <t>PETIT</t>
  </si>
  <si>
    <t>INGLETHORPE AH</t>
  </si>
  <si>
    <t>SHANGRILA SP</t>
  </si>
  <si>
    <t>PUTFONTEIN</t>
  </si>
  <si>
    <t>MAGOBA VILLAGE</t>
  </si>
  <si>
    <t>ETWATWA</t>
  </si>
  <si>
    <t>UMGABABA</t>
  </si>
  <si>
    <t>ETWATWA X34</t>
  </si>
  <si>
    <t>NORTHMEAD</t>
  </si>
  <si>
    <t>AIRFIELD</t>
  </si>
  <si>
    <t>APEX</t>
  </si>
  <si>
    <t>ACTONVILLE EXT 4</t>
  </si>
  <si>
    <t>ACTONVILLE</t>
  </si>
  <si>
    <t>WATTVILLE SP</t>
  </si>
  <si>
    <t>VAN DYK PARK</t>
  </si>
  <si>
    <t>LEACHVILLE</t>
  </si>
  <si>
    <t>DALPARK</t>
  </si>
  <si>
    <t>BRAKPAN</t>
  </si>
  <si>
    <t>LARRENDALE</t>
  </si>
  <si>
    <t>CASON</t>
  </si>
  <si>
    <t>BOKSBURG SP</t>
  </si>
  <si>
    <t>BOKSBURG EAST</t>
  </si>
  <si>
    <t>BOKSBURG SOUTH</t>
  </si>
  <si>
    <t>EAST RAND PROPRIETARY MINES</t>
  </si>
  <si>
    <t>PARKDENE</t>
  </si>
  <si>
    <t>PARKRAND SP</t>
  </si>
  <si>
    <t>PARKRAND VILLAGE</t>
  </si>
  <si>
    <t>PARKRAND</t>
  </si>
  <si>
    <t>RAVENSKY</t>
  </si>
  <si>
    <t>REIGER PARK</t>
  </si>
  <si>
    <t>GERMISTON SP</t>
  </si>
  <si>
    <t>GERMISTON SOUTH (INDUSTRIES E A)</t>
  </si>
  <si>
    <t>GERMISTON SOUTH</t>
  </si>
  <si>
    <t>DELVILLE</t>
  </si>
  <si>
    <t>DUKATHOLE EXT 9</t>
  </si>
  <si>
    <t>SUNNYRIDGE</t>
  </si>
  <si>
    <t>PRIMROSE</t>
  </si>
  <si>
    <t>FISHERS HILL</t>
  </si>
  <si>
    <t>DAWNVIEW</t>
  </si>
  <si>
    <t>PRIMROSE HILL</t>
  </si>
  <si>
    <t>WYCHWOOD</t>
  </si>
  <si>
    <t>MALVERN EAST</t>
  </si>
  <si>
    <t>RAND AIRPORT</t>
  </si>
  <si>
    <t>UNION</t>
  </si>
  <si>
    <t>DINWIDDIE</t>
  </si>
  <si>
    <t>FLORENTIA</t>
  </si>
  <si>
    <t>ALBERTON</t>
  </si>
  <si>
    <t>VERWOERDPARK</t>
  </si>
  <si>
    <t>BRACKENHURST</t>
  </si>
  <si>
    <t>BRACKENDOWNS</t>
  </si>
  <si>
    <t>BRACKENDOWS</t>
  </si>
  <si>
    <t>PARKHILL GARDENS</t>
  </si>
  <si>
    <t>LAMBTON</t>
  </si>
  <si>
    <t>MIMOSA PARK</t>
  </si>
  <si>
    <t>LAMBTON GARDENS</t>
  </si>
  <si>
    <t>ROODEKOP</t>
  </si>
  <si>
    <t>LEONDALE</t>
  </si>
  <si>
    <t>BUHLE PARK</t>
  </si>
  <si>
    <t>RONDEBULT</t>
  </si>
  <si>
    <t>ROODEBULT</t>
  </si>
  <si>
    <t>ELSBURG</t>
  </si>
  <si>
    <t>ESTERA</t>
  </si>
  <si>
    <t>ELSPARK</t>
  </si>
  <si>
    <t>SUNWARD PARK</t>
  </si>
  <si>
    <t>FREEWAY PARK</t>
  </si>
  <si>
    <t>WINDMILL PARK</t>
  </si>
  <si>
    <t>DAWN PARK</t>
  </si>
  <si>
    <t>SOTHO SECTION</t>
  </si>
  <si>
    <t>VOSLOORUS</t>
  </si>
  <si>
    <t>NGUNI SECTION</t>
  </si>
  <si>
    <t>MABUYA PARK</t>
  </si>
  <si>
    <t>VILLA LIZA</t>
  </si>
  <si>
    <t>MARIMBA GARDENS EXT 9</t>
  </si>
  <si>
    <t>VOSLOORUS EXT 25</t>
  </si>
  <si>
    <t>MARIMBA GARDENS</t>
  </si>
  <si>
    <t>VOSLOORUS EXT 3</t>
  </si>
  <si>
    <t>MOSELEKE</t>
  </si>
  <si>
    <t>KATLEHONG</t>
  </si>
  <si>
    <t>MOSELEKE EAST</t>
  </si>
  <si>
    <t>RAMAKONOPI EAST</t>
  </si>
  <si>
    <t>NDHLAZI</t>
  </si>
  <si>
    <t>MOKOENA</t>
  </si>
  <si>
    <t>HLAHATSI</t>
  </si>
  <si>
    <t>PHAKE</t>
  </si>
  <si>
    <t>PHOOKO</t>
  </si>
  <si>
    <t>TSOLO</t>
  </si>
  <si>
    <t>CREDI</t>
  </si>
  <si>
    <t>SKOSANA</t>
  </si>
  <si>
    <t>MOSHOESHOE</t>
  </si>
  <si>
    <t>MAKULA</t>
  </si>
  <si>
    <t>NGEMA</t>
  </si>
  <si>
    <t>HLAHANE</t>
  </si>
  <si>
    <t>TSHONGWENI</t>
  </si>
  <si>
    <t>NHLAPO</t>
  </si>
  <si>
    <t>MAPANGA</t>
  </si>
  <si>
    <t>SKY CITY</t>
  </si>
  <si>
    <t>ALRODE SOUTH</t>
  </si>
  <si>
    <t>EDEN PARK</t>
  </si>
  <si>
    <t>TOKOZA EXT 1</t>
  </si>
  <si>
    <t>OTHANDWENI</t>
  </si>
  <si>
    <t>TOKOZA</t>
  </si>
  <si>
    <t>PHOLA PARK</t>
  </si>
  <si>
    <t>PHENDUKA</t>
  </si>
  <si>
    <t>BASOTHOME</t>
  </si>
  <si>
    <t>THOKOZA</t>
  </si>
  <si>
    <t>EVEREST</t>
  </si>
  <si>
    <t>TWALA</t>
  </si>
  <si>
    <t>NCALA</t>
  </si>
  <si>
    <t>MAVIMBELA</t>
  </si>
  <si>
    <t>KATLEGONG</t>
  </si>
  <si>
    <t>SALI</t>
  </si>
  <si>
    <t>KHUMULA BAJI SECTION</t>
  </si>
  <si>
    <t>RADEBE</t>
  </si>
  <si>
    <t>TOKOZA UNIT F</t>
  </si>
  <si>
    <t>TOKOZA EXT 2</t>
  </si>
  <si>
    <t>ABERTON</t>
  </si>
  <si>
    <t>TOKOZA EXT 5</t>
  </si>
  <si>
    <t>RIETSPRUIT AH</t>
  </si>
  <si>
    <t>TSIETSI</t>
  </si>
  <si>
    <t>PALM RIDGE</t>
  </si>
  <si>
    <t>GREENFIELDS</t>
  </si>
  <si>
    <t>MNGADI</t>
  </si>
  <si>
    <t>RAMAKONOPI</t>
  </si>
  <si>
    <t>MOLELEKI</t>
  </si>
  <si>
    <t>KLIPRIVIER</t>
  </si>
  <si>
    <t>ZONKIZIZWE</t>
  </si>
  <si>
    <t>MAGAGULA HEIGHTS</t>
  </si>
  <si>
    <t>LIKOLE</t>
  </si>
  <si>
    <t>AP KHUMALO</t>
  </si>
  <si>
    <t>VOSLOORUS EXT 14</t>
  </si>
  <si>
    <t>VOSLOORUS SP1</t>
  </si>
  <si>
    <t>ETWATWA X10</t>
  </si>
  <si>
    <t>DAVEYTON</t>
  </si>
  <si>
    <t>ETWATWA X9</t>
  </si>
  <si>
    <t>EMAPHUPHENI</t>
  </si>
  <si>
    <t>ETWATWA X15</t>
  </si>
  <si>
    <t>ETWATWA X21</t>
  </si>
  <si>
    <t>ETWATWA SP2</t>
  </si>
  <si>
    <t>ETWATWA X13</t>
  </si>
  <si>
    <t>DAVEYTON SP</t>
  </si>
  <si>
    <t>DAVEYTON X2</t>
  </si>
  <si>
    <t>DAVEYTON X7</t>
  </si>
  <si>
    <t>BENEONI</t>
  </si>
  <si>
    <t>MODDER EAST</t>
  </si>
  <si>
    <t>GOVERNMENT GOLDMINE</t>
  </si>
  <si>
    <t>DERSLEY PARK</t>
  </si>
  <si>
    <t>BAKERTON</t>
  </si>
  <si>
    <t>KLEINFONTEIN LAKE</t>
  </si>
  <si>
    <t>BENONI SP</t>
  </si>
  <si>
    <t>MACKENZIE PARK</t>
  </si>
  <si>
    <t>RYNSOORD</t>
  </si>
  <si>
    <t>DEWALD HATTINGH PARK</t>
  </si>
  <si>
    <t>BENONI SOUTH</t>
  </si>
  <si>
    <t>RYNFIELD AGRICULTURAL HOLDINGS</t>
  </si>
  <si>
    <t>KINGSWAY</t>
  </si>
  <si>
    <t>GEDULD</t>
  </si>
  <si>
    <t>SPRINGS CENTRAL</t>
  </si>
  <si>
    <t>POLLAK PARK</t>
  </si>
  <si>
    <t>KWA-THEMA SP</t>
  </si>
  <si>
    <t>KWA-THEMA</t>
  </si>
  <si>
    <t>700 SCHEME</t>
  </si>
  <si>
    <t>WELGEDACHT</t>
  </si>
  <si>
    <t>SLOVO PARK</t>
  </si>
  <si>
    <t>GROOTVLEI PROPRIETARY MINES</t>
  </si>
  <si>
    <t>STRUBENVALE</t>
  </si>
  <si>
    <t>PAYNEVILLE</t>
  </si>
  <si>
    <t>PETERSFIELD</t>
  </si>
  <si>
    <t>PAUL KRUGERSOORD</t>
  </si>
  <si>
    <t>SPRINGS COUNTRY CLUB</t>
  </si>
  <si>
    <t>LODEYKO</t>
  </si>
  <si>
    <t>LODEYKO/STRUBENVALE</t>
  </si>
  <si>
    <t>SELECTION PARK</t>
  </si>
  <si>
    <t>CASSELDALE</t>
  </si>
  <si>
    <t>DAGGAFONTEIN GOLD MINE</t>
  </si>
  <si>
    <t>DAGGAFONTEIN</t>
  </si>
  <si>
    <t>SELCOURT</t>
  </si>
  <si>
    <t>MTHEMBU VILLAGE</t>
  </si>
  <si>
    <t>LOCATION</t>
  </si>
  <si>
    <t>486 SCHEME</t>
  </si>
  <si>
    <t>THEMBILISHA</t>
  </si>
  <si>
    <t>KWA THEMA</t>
  </si>
  <si>
    <t>KWA-THEMA PHASE 1</t>
  </si>
  <si>
    <t>HIGHLAND</t>
  </si>
  <si>
    <t>OVERLINE</t>
  </si>
  <si>
    <t>KWA-THEMA CBD</t>
  </si>
  <si>
    <t>DEEP LEVELS</t>
  </si>
  <si>
    <t>MASIMINI</t>
  </si>
  <si>
    <t>KWA - THEMA</t>
  </si>
  <si>
    <t>KWA-THEMA EXT 6</t>
  </si>
  <si>
    <t>KWA-THEMA EXT 7</t>
  </si>
  <si>
    <t>REST IN PEACE</t>
  </si>
  <si>
    <t>VERGENOEG</t>
  </si>
  <si>
    <t>LANGAVILLE EXT 4</t>
  </si>
  <si>
    <t>TSAKANE</t>
  </si>
  <si>
    <t>LANGAVILLE EXT 3</t>
  </si>
  <si>
    <t>GELUKSDAL SP</t>
  </si>
  <si>
    <t>TSAKANE EXT 1</t>
  </si>
  <si>
    <t>TSAKANE SP</t>
  </si>
  <si>
    <t>TSAKANE EXT 5</t>
  </si>
  <si>
    <t>TSAKANE EXT 9</t>
  </si>
  <si>
    <t>TSAKANE EXT 15</t>
  </si>
  <si>
    <t>DUDUZA SP</t>
  </si>
  <si>
    <t>DUDUZA</t>
  </si>
  <si>
    <t>BLUEGUM VIEW</t>
  </si>
  <si>
    <t>NIGEL SP</t>
  </si>
  <si>
    <t>FERRYVALE</t>
  </si>
  <si>
    <t>VISAGIE PARK</t>
  </si>
  <si>
    <t>ALRA PARK</t>
  </si>
  <si>
    <t>CERUTIVILLE</t>
  </si>
  <si>
    <t>ALRAPARK WAGPLEK</t>
  </si>
  <si>
    <t>STERKFONTEIN MINES</t>
  </si>
  <si>
    <t>MIDRAND</t>
  </si>
  <si>
    <t>JOBURG NORTH CC</t>
  </si>
  <si>
    <t>ELANDSFONTEIN SH</t>
  </si>
  <si>
    <t>KAALFONTEIN</t>
  </si>
  <si>
    <t>HOSPITAL VIEW</t>
  </si>
  <si>
    <t>VUSIMUZI</t>
  </si>
  <si>
    <t>BIRCHLEIGH NORTH</t>
  </si>
  <si>
    <t>NORKEM PARK</t>
  </si>
  <si>
    <t>HIGHWAY GARDENS</t>
  </si>
  <si>
    <t>KLOPPERPARK</t>
  </si>
  <si>
    <t>TUNNEY</t>
  </si>
  <si>
    <t>MEADOWDALE</t>
  </si>
  <si>
    <t>ELANDSFONTEIN RAIL</t>
  </si>
  <si>
    <t>ELANDSFONTEIN</t>
  </si>
  <si>
    <t>GERDVIEW</t>
  </si>
  <si>
    <t>WANNENBURGHOOGTE</t>
  </si>
  <si>
    <t>MARLANDS</t>
  </si>
  <si>
    <t>SIMMER AND JACK GOLD MINE</t>
  </si>
  <si>
    <t>PIROWVILLE</t>
  </si>
  <si>
    <t>NEWMARKET PARK</t>
  </si>
  <si>
    <t>NEW MARKET HOLDINGS</t>
  </si>
  <si>
    <t>RANDHART</t>
  </si>
  <si>
    <t>RANDHART EXT 1</t>
  </si>
  <si>
    <t>MAYBERRY PARK</t>
  </si>
  <si>
    <t>MAYBERY PARK</t>
  </si>
  <si>
    <t>VOSLOORUS EXT 5</t>
  </si>
  <si>
    <t>MFUNDO PARK EXT 30</t>
  </si>
  <si>
    <t>VOSLOORUS EXT 10</t>
  </si>
  <si>
    <t>MAYFIELD</t>
  </si>
  <si>
    <t>ANZAC</t>
  </si>
  <si>
    <t>BRAKPAN CBD</t>
  </si>
  <si>
    <t>BRENTHURST</t>
  </si>
  <si>
    <t>WELTEVREDEN</t>
  </si>
  <si>
    <t>VULCANIA</t>
  </si>
  <si>
    <t>MASETJHABA VIEW</t>
  </si>
  <si>
    <t>WINDMILL PARK EXT 9</t>
  </si>
  <si>
    <t>MORITING</t>
  </si>
  <si>
    <t>SILUMA VIEW</t>
  </si>
  <si>
    <t>WINNIE MANDELA EXT 6</t>
  </si>
  <si>
    <t>IVORY PARK</t>
  </si>
  <si>
    <t>WINNIE MANDELA EXT 12</t>
  </si>
  <si>
    <t>KWENELE</t>
  </si>
  <si>
    <t>PALMRIDGE</t>
  </si>
  <si>
    <t>KEMPTON PARK WEST</t>
  </si>
  <si>
    <t>EDLEEN</t>
  </si>
  <si>
    <t>KEMPTON PARK EXT 5</t>
  </si>
  <si>
    <t>ESTHERPARK</t>
  </si>
  <si>
    <t>DALVIEW</t>
  </si>
  <si>
    <t>RAND COLLIERIES AH</t>
  </si>
  <si>
    <t>RAND COLLIERIES</t>
  </si>
  <si>
    <t>SONNEVELD</t>
  </si>
  <si>
    <t>HELDERWYK</t>
  </si>
  <si>
    <t>ALBERANTE</t>
  </si>
  <si>
    <t>NEW REDRUTH</t>
  </si>
  <si>
    <t>RACEVIEW</t>
  </si>
  <si>
    <t>MOTLOUNG</t>
  </si>
  <si>
    <t>SPRUITVIEW</t>
  </si>
  <si>
    <t>KATLEHONG SOUTH</t>
  </si>
  <si>
    <t>ETWATWA X32</t>
  </si>
  <si>
    <t>ETWATWA X31</t>
  </si>
  <si>
    <t>ETWATWA X2</t>
  </si>
  <si>
    <t>ETWATWA X3</t>
  </si>
  <si>
    <t>CHIEF A LUTHULI PARK X4</t>
  </si>
  <si>
    <t>CHIEF A LUTHULI PARK SP</t>
  </si>
  <si>
    <t>CHIEF ALBERT LUTHULI</t>
  </si>
  <si>
    <t>CHIEF A LUTHULI PARK X1</t>
  </si>
  <si>
    <t>CLOVERDENE</t>
  </si>
  <si>
    <t>GREATER NIGEL</t>
  </si>
  <si>
    <t>DUNNOTTAR</t>
  </si>
  <si>
    <t>TSAKANE EXT 11</t>
  </si>
  <si>
    <t>TSAKANE EXT 8</t>
  </si>
  <si>
    <t>CITY OF JOHANNESBURG METROPOLITAN MUNICIPALITY</t>
  </si>
  <si>
    <t>STRETFORD EXT 8</t>
  </si>
  <si>
    <t>ORANGE FARM</t>
  </si>
  <si>
    <t>STRETFORD EXT 7</t>
  </si>
  <si>
    <t>STRETFORD EXT 6</t>
  </si>
  <si>
    <t>STRETFORD EXT 9</t>
  </si>
  <si>
    <t>ORANGE FARM EXT 1</t>
  </si>
  <si>
    <t>LAKESIDE EXT 2</t>
  </si>
  <si>
    <t>LAKESIDE EXT 1</t>
  </si>
  <si>
    <t>ORANGE FARM EXT 7</t>
  </si>
  <si>
    <t>ORANGE FARM EXT 4</t>
  </si>
  <si>
    <t>ORANGE FARM EXT 6</t>
  </si>
  <si>
    <t>ORANGE FARM EXT 2</t>
  </si>
  <si>
    <t>ORANGE-FARM</t>
  </si>
  <si>
    <t>ORANGE FARM EXT 8</t>
  </si>
  <si>
    <t>DRIE ZIEK EXT 4</t>
  </si>
  <si>
    <t>DRIE ZIEK EXT 1</t>
  </si>
  <si>
    <t>DRIE ZIEK EXT 3</t>
  </si>
  <si>
    <t>DRIE ZIEK EXT 5</t>
  </si>
  <si>
    <t>POORTJIE SP</t>
  </si>
  <si>
    <t>LENASIA</t>
  </si>
  <si>
    <t>SOWETO WEST CC</t>
  </si>
  <si>
    <t>ENNERDALE SOUTH</t>
  </si>
  <si>
    <t>ENNERDALE</t>
  </si>
  <si>
    <t>FINETOWN</t>
  </si>
  <si>
    <t>GRASMERE</t>
  </si>
  <si>
    <t>KANANA PARK SP</t>
  </si>
  <si>
    <t>KANANA PARK</t>
  </si>
  <si>
    <t>KIASHA PARK</t>
  </si>
  <si>
    <t>SWEETWATERS</t>
  </si>
  <si>
    <t>ENNERDALE EXT 1</t>
  </si>
  <si>
    <t>ENNERDALE EXT 2</t>
  </si>
  <si>
    <t>ENNERDALE EXT 3</t>
  </si>
  <si>
    <t>MID-ENNERDALE</t>
  </si>
  <si>
    <t>ENNERDALE EXT 6</t>
  </si>
  <si>
    <t>LENASIA EXT 9</t>
  </si>
  <si>
    <t>LENASIA EXT 11</t>
  </si>
  <si>
    <t>JOHANNESBURG CENTRAL</t>
  </si>
  <si>
    <t>LENASIA EXT 6</t>
  </si>
  <si>
    <t>LENASIA EXT 10</t>
  </si>
  <si>
    <t>LENASIA EXT 1</t>
  </si>
  <si>
    <t>LENASIA EXT 5</t>
  </si>
  <si>
    <t>LENASIA EXT 7</t>
  </si>
  <si>
    <t>LENASIA EXT 8</t>
  </si>
  <si>
    <t>LENASIA EXT 3</t>
  </si>
  <si>
    <t>LENASIA EXT 2</t>
  </si>
  <si>
    <t>PROTEA SOUTH</t>
  </si>
  <si>
    <t>SOWETO</t>
  </si>
  <si>
    <t>KLIPSPRUIT WEST</t>
  </si>
  <si>
    <t>KLIPSPRUIT</t>
  </si>
  <si>
    <t>ELDORADO PARK</t>
  </si>
  <si>
    <t>SOWETO EAST CC</t>
  </si>
  <si>
    <t>KLIPTOWN</t>
  </si>
  <si>
    <t>CHIAWELO</t>
  </si>
  <si>
    <t>CHIAWELO EXT 2</t>
  </si>
  <si>
    <t>CHIAWELO EXT 3</t>
  </si>
  <si>
    <t>PROTEA GLEN</t>
  </si>
  <si>
    <t>NALEDI EXT 2</t>
  </si>
  <si>
    <t>PROTEA NORTH</t>
  </si>
  <si>
    <t>PHIRI</t>
  </si>
  <si>
    <t>SENAOANE</t>
  </si>
  <si>
    <t>MAPETLA</t>
  </si>
  <si>
    <t>DHLAMINI</t>
  </si>
  <si>
    <t>DLAMINI</t>
  </si>
  <si>
    <t>NALEDI EXT 1</t>
  </si>
  <si>
    <t>JOHANNNESBURG</t>
  </si>
  <si>
    <t>TLADI</t>
  </si>
  <si>
    <t>MOLETSANE</t>
  </si>
  <si>
    <t>PIMVILLE ZONE 2</t>
  </si>
  <si>
    <t>PIMVILLE ZONE 7</t>
  </si>
  <si>
    <t>PIMVILLE</t>
  </si>
  <si>
    <t>PIMVILLE ZONE 3</t>
  </si>
  <si>
    <t>PIMVILLE ZONE 4</t>
  </si>
  <si>
    <t>PIMVILLE ZONE 5</t>
  </si>
  <si>
    <t>CITY OF JOHANNESBURG NU</t>
  </si>
  <si>
    <t>GLENANDA</t>
  </si>
  <si>
    <t>BASSONIA</t>
  </si>
  <si>
    <t>GLENVISTA</t>
  </si>
  <si>
    <t>MULBARTON</t>
  </si>
  <si>
    <t>RISIPARK AH</t>
  </si>
  <si>
    <t>RISPARK</t>
  </si>
  <si>
    <t>LIEFDE EN VREDE</t>
  </si>
  <si>
    <t>FREEDOM PARK</t>
  </si>
  <si>
    <t>PIMVILLE ZONE 1</t>
  </si>
  <si>
    <t>PIMVILLE ZONE 6</t>
  </si>
  <si>
    <t>DIEPKLOOF ZONE 2</t>
  </si>
  <si>
    <t>DIEPKLOOF</t>
  </si>
  <si>
    <t>DIEPKLOOF ZONE 5</t>
  </si>
  <si>
    <t>DIEPKLOOF ZONE 6</t>
  </si>
  <si>
    <t>DIPKLOOF</t>
  </si>
  <si>
    <t>DIEPKLOOF ZONE 4</t>
  </si>
  <si>
    <t>DIEPKLOOF SP</t>
  </si>
  <si>
    <t>DIEPKLOOF ZONE 1</t>
  </si>
  <si>
    <t>ORLANDO EAST</t>
  </si>
  <si>
    <t>NOORDGESIG</t>
  </si>
  <si>
    <t>DIEPKLOOF ZONE 3</t>
  </si>
  <si>
    <t>POWER PARK</t>
  </si>
  <si>
    <t>BUCCLEUCH</t>
  </si>
  <si>
    <t>JOHANNESBURG EAST</t>
  </si>
  <si>
    <t>BUCCHLEUCH</t>
  </si>
  <si>
    <t>SANDTON</t>
  </si>
  <si>
    <t>MODDERFONTEIN AH</t>
  </si>
  <si>
    <t>LINBRO PARK AH</t>
  </si>
  <si>
    <t>LINBRO PARK</t>
  </si>
  <si>
    <t>LIMBRO PARK</t>
  </si>
  <si>
    <t>KLIPFONTEIN VIEW</t>
  </si>
  <si>
    <t>MODDERFOINTEIN</t>
  </si>
  <si>
    <t>FOUNDERS HILL</t>
  </si>
  <si>
    <t>LETHABONG</t>
  </si>
  <si>
    <t>RUSTENBURG CC</t>
  </si>
  <si>
    <t>LONGMEADOW BUSINESS ESTATE</t>
  </si>
  <si>
    <t>MOLAPO</t>
  </si>
  <si>
    <t>MOROKA</t>
  </si>
  <si>
    <t>ROCKVILLE</t>
  </si>
  <si>
    <t>JABULANI</t>
  </si>
  <si>
    <t>JABAVU</t>
  </si>
  <si>
    <t>MOFOLO NORTH</t>
  </si>
  <si>
    <t>DUBE</t>
  </si>
  <si>
    <t>TSHWANE NORTH CC</t>
  </si>
  <si>
    <t>MOFOLO CENTRAL</t>
  </si>
  <si>
    <t>MOFOLO SOUTH</t>
  </si>
  <si>
    <t>ORLANDO WEST</t>
  </si>
  <si>
    <t>JOHANNESBURG WEST</t>
  </si>
  <si>
    <t>SOWEO</t>
  </si>
  <si>
    <t>ORLANDO</t>
  </si>
  <si>
    <t>MEADOWLANDS EAST ZONE 1</t>
  </si>
  <si>
    <t>MEADOWLANDS EAST ZONE 3</t>
  </si>
  <si>
    <t>MEADOWLANDS</t>
  </si>
  <si>
    <t>MEADOWLANDS EAST ZONE 5</t>
  </si>
  <si>
    <t>MEADOWLANDS WEST ZONE 6</t>
  </si>
  <si>
    <t>MEADOWLANDS EAST ZONE 4</t>
  </si>
  <si>
    <t>MEADOWLANDS WEST ZONE 8</t>
  </si>
  <si>
    <t>MEADOWLANDS WEST ZONE 7</t>
  </si>
  <si>
    <t>MEADOWLANDS EAST ZONE 2</t>
  </si>
  <si>
    <t>BRAM FISCHERVILLE EXT 7</t>
  </si>
  <si>
    <t>BRAM FISCHERVILLE EXT 9</t>
  </si>
  <si>
    <t>BRAM FISCHERVILLE EXT 2</t>
  </si>
  <si>
    <t>ROODEPOORT</t>
  </si>
  <si>
    <t>BRAM FISCHERVILLE</t>
  </si>
  <si>
    <t>ROODEPOOORT</t>
  </si>
  <si>
    <t>MMESI PARK</t>
  </si>
  <si>
    <t>MEADOWLANDS WEST ZONE 9</t>
  </si>
  <si>
    <t>MEADOWLANDS WEST ZONE 10</t>
  </si>
  <si>
    <t>DOBSONVILLE</t>
  </si>
  <si>
    <t>ZONDI</t>
  </si>
  <si>
    <t>ZOLA</t>
  </si>
  <si>
    <t>DOBSONVILLE EXT 2</t>
  </si>
  <si>
    <t>BRAM FISCHERVILLE EXT 8</t>
  </si>
  <si>
    <t>BRAM FISCHERVILLE EXT 1</t>
  </si>
  <si>
    <t>BRAM FISCHERVILLE EXT 12</t>
  </si>
  <si>
    <t>DOORNKOP 2</t>
  </si>
  <si>
    <t>THULANI</t>
  </si>
  <si>
    <t>EMDENI</t>
  </si>
  <si>
    <t>KWA-XUMA</t>
  </si>
  <si>
    <t>SOUTH ROODEPOORT MAIN REEF AREAS GOLD MINE</t>
  </si>
  <si>
    <t>SLOVOVILLE</t>
  </si>
  <si>
    <t>DOORNKOP AH</t>
  </si>
  <si>
    <t>DOORNKOP</t>
  </si>
  <si>
    <t>DOORNKOP 1</t>
  </si>
  <si>
    <t>ORMONDE</t>
  </si>
  <si>
    <t>RIDGEWAY</t>
  </si>
  <si>
    <t>EVANS PARK</t>
  </si>
  <si>
    <t>SUIDEROORD</t>
  </si>
  <si>
    <t>MONDEOR</t>
  </si>
  <si>
    <t>JOBURG CENTRAL CC</t>
  </si>
  <si>
    <t>ROBERTSHAM</t>
  </si>
  <si>
    <t>WEST TURFFONTEIN</t>
  </si>
  <si>
    <t>TURFFONTEIN</t>
  </si>
  <si>
    <t>FOREST HILL</t>
  </si>
  <si>
    <t>HADDON</t>
  </si>
  <si>
    <t>CHRISVILLE</t>
  </si>
  <si>
    <t>WINCHESTER HILLS</t>
  </si>
  <si>
    <t>LA ROCHELLE</t>
  </si>
  <si>
    <t>ROSETTENVILLE</t>
  </si>
  <si>
    <t>THE HILL</t>
  </si>
  <si>
    <t>LINMEYER</t>
  </si>
  <si>
    <t>OAKDENE</t>
  </si>
  <si>
    <t>TOWNSVIEW</t>
  </si>
  <si>
    <t>ELANDSPARK</t>
  </si>
  <si>
    <t>KLIPRIVIERSBERG ESTATE</t>
  </si>
  <si>
    <t>REWLATCH</t>
  </si>
  <si>
    <t>SOUTH HILLS</t>
  </si>
  <si>
    <t>JAN HOFMEYER</t>
  </si>
  <si>
    <t>MAYFAIR NORTH</t>
  </si>
  <si>
    <t>BRIXTON</t>
  </si>
  <si>
    <t>CROSBY</t>
  </si>
  <si>
    <t>MAYFAIR WEST</t>
  </si>
  <si>
    <t>LANGLAAGTE NORTH</t>
  </si>
  <si>
    <t>FORDSBURG</t>
  </si>
  <si>
    <t>MAYFAIR</t>
  </si>
  <si>
    <t>PAARLSHOOP</t>
  </si>
  <si>
    <t>LANGLAAGTE</t>
  </si>
  <si>
    <t>HOMESTEAD PARK</t>
  </si>
  <si>
    <t>CROWN NORTH</t>
  </si>
  <si>
    <t>SELBY</t>
  </si>
  <si>
    <t>JOHANNESBURG SP</t>
  </si>
  <si>
    <t>HILLBROW</t>
  </si>
  <si>
    <t>JOHAANESBURG</t>
  </si>
  <si>
    <t>BRAAMFONTEIN</t>
  </si>
  <si>
    <t>TOWERBY</t>
  </si>
  <si>
    <t>PARKTOWN</t>
  </si>
  <si>
    <t>TROYEVILLE</t>
  </si>
  <si>
    <t>FAIRVIEW</t>
  </si>
  <si>
    <t>JEPPESTOWN</t>
  </si>
  <si>
    <t>CITY AND SUBURBAN</t>
  </si>
  <si>
    <t>YEOVILLE</t>
  </si>
  <si>
    <t>BEREA</t>
  </si>
  <si>
    <t>ETHEKWINI CENTRAL CC</t>
  </si>
  <si>
    <t>MALVERN</t>
  </si>
  <si>
    <t>ETHEKWINI INNER/S CC</t>
  </si>
  <si>
    <t>LINKSFIELD RIDGE</t>
  </si>
  <si>
    <t>OBSERVATORY EXT</t>
  </si>
  <si>
    <t>BEZUIDENHOUT VALLEY</t>
  </si>
  <si>
    <t>JUDITH'S PAARL</t>
  </si>
  <si>
    <t>BELLEVUE</t>
  </si>
  <si>
    <t>BERTRAMS</t>
  </si>
  <si>
    <t>HOUGHTON ESTATE</t>
  </si>
  <si>
    <t>HOUGHTON</t>
  </si>
  <si>
    <t>BELLEVUE EAST/YEOVILLE</t>
  </si>
  <si>
    <t>INDUSTRIA WEST</t>
  </si>
  <si>
    <t>INDUSTRIA</t>
  </si>
  <si>
    <t>RIVERLEA</t>
  </si>
  <si>
    <t>WESTDENE</t>
  </si>
  <si>
    <t>WESTBURY</t>
  </si>
  <si>
    <t>ROSSMORE</t>
  </si>
  <si>
    <t>CORONATIONVILLE</t>
  </si>
  <si>
    <t>RAND LEASE GOLD MINE</t>
  </si>
  <si>
    <t>FLEURHOF</t>
  </si>
  <si>
    <t>FLORIDA PARK</t>
  </si>
  <si>
    <t>FLORIDA HILLS</t>
  </si>
  <si>
    <t>PRINCESS AH</t>
  </si>
  <si>
    <t>DAVIDSONVILLE</t>
  </si>
  <si>
    <t>GROBLERPARK</t>
  </si>
  <si>
    <t>WITPOORTJIE</t>
  </si>
  <si>
    <t>LINKSFIELD</t>
  </si>
  <si>
    <t>GLENHAZEL</t>
  </si>
  <si>
    <t>FAIRMOUNT</t>
  </si>
  <si>
    <t>LYNDHURST</t>
  </si>
  <si>
    <t>SANDRINGHAM</t>
  </si>
  <si>
    <t>SYDENHAM</t>
  </si>
  <si>
    <t>OAKLANDS</t>
  </si>
  <si>
    <t>CHELTONDALE</t>
  </si>
  <si>
    <t>ORCHARDS</t>
  </si>
  <si>
    <t>ORANGE GROVE</t>
  </si>
  <si>
    <t>NORWOOD</t>
  </si>
  <si>
    <t>RIVIERA</t>
  </si>
  <si>
    <t>KILLARNEY</t>
  </si>
  <si>
    <t>ILLOVO</t>
  </si>
  <si>
    <t>BRAMLEY</t>
  </si>
  <si>
    <t>HIGHLANDS NORTH</t>
  </si>
  <si>
    <t>FAIRWAY</t>
  </si>
  <si>
    <t>WAVERLEY</t>
  </si>
  <si>
    <t>MELROSE</t>
  </si>
  <si>
    <t>BAGLEYSTON</t>
  </si>
  <si>
    <t>MARYVALE</t>
  </si>
  <si>
    <t>ALEXANDRA EXT 1</t>
  </si>
  <si>
    <t>ALEXANDRA EXT 23</t>
  </si>
  <si>
    <t>ALEXANDRA EXT 36</t>
  </si>
  <si>
    <t>ALEXANDRA EXT 14</t>
  </si>
  <si>
    <t>IVORY PARK EXT 13</t>
  </si>
  <si>
    <t>IVORY PARK EXT 12</t>
  </si>
  <si>
    <t>IVORY PARK EXT 9</t>
  </si>
  <si>
    <t>IVORY PARK EXT 8</t>
  </si>
  <si>
    <t>IVORY PARK EXT 6</t>
  </si>
  <si>
    <t>IVORY PARK EXT 7</t>
  </si>
  <si>
    <t>IVORY PARK EXT 2</t>
  </si>
  <si>
    <t>RABIE RIDGE EXT 1</t>
  </si>
  <si>
    <t>RABIE RIDGE SP</t>
  </si>
  <si>
    <t>RABIE RIDGE EXT 4</t>
  </si>
  <si>
    <t>LOMBARDY EAST</t>
  </si>
  <si>
    <t>KEW</t>
  </si>
  <si>
    <t>REMBRANDT PARK</t>
  </si>
  <si>
    <t>BOSMONT</t>
  </si>
  <si>
    <t>NEWCLARE</t>
  </si>
  <si>
    <t>ROODEKRANS</t>
  </si>
  <si>
    <t>HELDERKRUIN</t>
  </si>
  <si>
    <t>HARISON VIEW</t>
  </si>
  <si>
    <t>HORISON</t>
  </si>
  <si>
    <t>DISCOVERY</t>
  </si>
  <si>
    <t>SELWYN</t>
  </si>
  <si>
    <t>ROODEPORT NORTH</t>
  </si>
  <si>
    <t>ROODEPOORT NORTH</t>
  </si>
  <si>
    <t>ROODEPOORT SP</t>
  </si>
  <si>
    <t>LINDHAVEN</t>
  </si>
  <si>
    <t>HORIZON</t>
  </si>
  <si>
    <t>ROOEPOORT</t>
  </si>
  <si>
    <t>TRIOMF</t>
  </si>
  <si>
    <t>BERGBRON</t>
  </si>
  <si>
    <t>DELAREY</t>
  </si>
  <si>
    <t>MARAISBURG</t>
  </si>
  <si>
    <t>JOHANNESNURG</t>
  </si>
  <si>
    <t>PARKTOWN WEST</t>
  </si>
  <si>
    <t>MELVILLE</t>
  </si>
  <si>
    <t>AUCKLAND PARK</t>
  </si>
  <si>
    <t>GREENSIDE</t>
  </si>
  <si>
    <t>GREENSIDE EAST</t>
  </si>
  <si>
    <t>PARKVIEW</t>
  </si>
  <si>
    <t>NORTHCLIFF</t>
  </si>
  <si>
    <t>BLACKHEATH</t>
  </si>
  <si>
    <t>RISIDALE</t>
  </si>
  <si>
    <t>EXTENSION3 NORTHCLIFF</t>
  </si>
  <si>
    <t>FRANKLIN ROOSEVELT PARK</t>
  </si>
  <si>
    <t>EMMARENTIA</t>
  </si>
  <si>
    <t>FAIRLAND</t>
  </si>
  <si>
    <t>FAIRLANDS</t>
  </si>
  <si>
    <t>WELTEVREDENPARK</t>
  </si>
  <si>
    <t>WELTEVREDEN PARK</t>
  </si>
  <si>
    <t>CONSTANTIA KLOOF</t>
  </si>
  <si>
    <t>GLENADRIENNE SP2</t>
  </si>
  <si>
    <t>PARKMORE</t>
  </si>
  <si>
    <t>HYDE PARK</t>
  </si>
  <si>
    <t>CRAIGHALL PARK</t>
  </si>
  <si>
    <t>BRAMLEY PARK</t>
  </si>
  <si>
    <t>INANDA</t>
  </si>
  <si>
    <t>ETHEKWINI INNER/N CC</t>
  </si>
  <si>
    <t>ALEXANDRA EXT 52</t>
  </si>
  <si>
    <t>RANDJESPARK</t>
  </si>
  <si>
    <t>GLEN AUSTIN AH SP2</t>
  </si>
  <si>
    <t>GLEN AUSTIN</t>
  </si>
  <si>
    <t>HALFWAY HOUSE</t>
  </si>
  <si>
    <t>KAALFONTEIN EXT 23</t>
  </si>
  <si>
    <t>KAALFONTEIN SP</t>
  </si>
  <si>
    <t>KAALFONTEIN EXT 6, 7 &amp; 8</t>
  </si>
  <si>
    <t>KAALFONTEIN EXT 2</t>
  </si>
  <si>
    <t>PAULSHOF</t>
  </si>
  <si>
    <t>RIETFONTEIN</t>
  </si>
  <si>
    <t>FOURWAYS</t>
  </si>
  <si>
    <t>SUNNINGHILL</t>
  </si>
  <si>
    <t>DIEPSLOOT AH</t>
  </si>
  <si>
    <t>BLUE HILLS AH</t>
  </si>
  <si>
    <t>KYALAMI AH</t>
  </si>
  <si>
    <t>KAYALAMI</t>
  </si>
  <si>
    <t>BEAULIEU</t>
  </si>
  <si>
    <t>BLUE HILLS</t>
  </si>
  <si>
    <t>KNOPJESLAAGTE AH</t>
  </si>
  <si>
    <t>DIEPSLOOT</t>
  </si>
  <si>
    <t>KYALAMI</t>
  </si>
  <si>
    <t>BEVERLEY</t>
  </si>
  <si>
    <t>WITKOPPEN</t>
  </si>
  <si>
    <t>LONE HILL</t>
  </si>
  <si>
    <t>LONEYHILL</t>
  </si>
  <si>
    <t>DIEPSLOOT WEST</t>
  </si>
  <si>
    <t>DIEPSLOOT NATURE RESERVE</t>
  </si>
  <si>
    <t>LANSERIA</t>
  </si>
  <si>
    <t>ZEVENFONTEIN PIPELINE</t>
  </si>
  <si>
    <t>CHARTWELL AH</t>
  </si>
  <si>
    <t>CHARTWELL</t>
  </si>
  <si>
    <t>CHARTWELL NORTH</t>
  </si>
  <si>
    <t>DAINFERN VALLEY ESTATE</t>
  </si>
  <si>
    <t>DAINFERN</t>
  </si>
  <si>
    <t>BROADACRES AH</t>
  </si>
  <si>
    <t>FOURWAYS GARDENS</t>
  </si>
  <si>
    <t>FARMALL AH</t>
  </si>
  <si>
    <t>LIONPARK</t>
  </si>
  <si>
    <t>RUIMSIG</t>
  </si>
  <si>
    <t>TRES JOLIE AH</t>
  </si>
  <si>
    <t>RUIMSIG AH</t>
  </si>
  <si>
    <t>HONEYDEW</t>
  </si>
  <si>
    <t>LASER PARK</t>
  </si>
  <si>
    <t>AMBOT AH</t>
  </si>
  <si>
    <t>WILGEHEUWEL</t>
  </si>
  <si>
    <t>WILLOWBROOK</t>
  </si>
  <si>
    <t>POORTVIEW AH</t>
  </si>
  <si>
    <t>POORTVIEW</t>
  </si>
  <si>
    <t>HORIZON PARK</t>
  </si>
  <si>
    <t>AMOROSA</t>
  </si>
  <si>
    <t>AANWINS AH</t>
  </si>
  <si>
    <t>LITTLE FALLS</t>
  </si>
  <si>
    <t>HONEYDEW RIDGE</t>
  </si>
  <si>
    <t>RADIOKOP</t>
  </si>
  <si>
    <t>RANDPARK</t>
  </si>
  <si>
    <t>WINDSOR GLEN</t>
  </si>
  <si>
    <t>WINDSOR EAST</t>
  </si>
  <si>
    <t>WINDSOR WEST</t>
  </si>
  <si>
    <t>WINDSOR</t>
  </si>
  <si>
    <t>NORTH CLIFF</t>
  </si>
  <si>
    <t>BLAIRGOWRIE</t>
  </si>
  <si>
    <t>ROBINDALE</t>
  </si>
  <si>
    <t>ROBIN HILLS</t>
  </si>
  <si>
    <t>ROBBIN HILLS</t>
  </si>
  <si>
    <t>LINDEN</t>
  </si>
  <si>
    <t>COSMO CITY</t>
  </si>
  <si>
    <t>NOORDHANG</t>
  </si>
  <si>
    <t>NORTH RIDING</t>
  </si>
  <si>
    <t>SHARONLEA</t>
  </si>
  <si>
    <t>NORTHWORLD</t>
  </si>
  <si>
    <t>NORTHRIDING</t>
  </si>
  <si>
    <t>BOSKRUIN</t>
  </si>
  <si>
    <t>BRYANSTON</t>
  </si>
  <si>
    <t>LYME PARK</t>
  </si>
  <si>
    <t>RUITERHOF</t>
  </si>
  <si>
    <t>FERNDALE</t>
  </si>
  <si>
    <t>BORDEAUX</t>
  </si>
  <si>
    <t>PRESIDENT RIDGE</t>
  </si>
  <si>
    <t>MORET</t>
  </si>
  <si>
    <t>FONTAINEBLEAU</t>
  </si>
  <si>
    <t>MORNINGSIDE</t>
  </si>
  <si>
    <t>MORNIGSIDE</t>
  </si>
  <si>
    <t>BENMORE</t>
  </si>
  <si>
    <t>BENMORE GARDENS</t>
  </si>
  <si>
    <t>SANDOWN</t>
  </si>
  <si>
    <t>KENSINGTON B</t>
  </si>
  <si>
    <t>RANDPARK RIDGE</t>
  </si>
  <si>
    <t>MALANSHOF</t>
  </si>
  <si>
    <t>FAR EAST BANK EXT 3</t>
  </si>
  <si>
    <t>ALEXANDRA</t>
  </si>
  <si>
    <t>FAR EAST BANK EXT 1</t>
  </si>
  <si>
    <t>EAST BANK</t>
  </si>
  <si>
    <t>DOUGLASDALE</t>
  </si>
  <si>
    <t>BRAYANSTON</t>
  </si>
  <si>
    <t>RIVONIA</t>
  </si>
  <si>
    <t>WOODMEAD</t>
  </si>
  <si>
    <t>EDENBURG</t>
  </si>
  <si>
    <t>ALEXANDRA EXT 50</t>
  </si>
  <si>
    <t>ALEXANDRA EXT 70</t>
  </si>
  <si>
    <t>ALEXANDRA EXT 20</t>
  </si>
  <si>
    <t>ALEXANDRA EXT 68</t>
  </si>
  <si>
    <t>KELVIN</t>
  </si>
  <si>
    <t>GALLO MANOR</t>
  </si>
  <si>
    <t>WENDYWOOD</t>
  </si>
  <si>
    <t>MARLBORO GARDENS</t>
  </si>
  <si>
    <t>PRESIDENT PARK AH</t>
  </si>
  <si>
    <t>PRESIDENT PARK</t>
  </si>
  <si>
    <t>AUSTIN VIEW AH</t>
  </si>
  <si>
    <t>AUSTIN VIEW</t>
  </si>
  <si>
    <t>GLEN AUSTIN AH SP1</t>
  </si>
  <si>
    <t>MAYIBUYE SP</t>
  </si>
  <si>
    <t>IVORY PARK EXT 10</t>
  </si>
  <si>
    <t>EBONY PARK EXT 2</t>
  </si>
  <si>
    <t>EBONY PARK SP</t>
  </si>
  <si>
    <t>NOORDWYK</t>
  </si>
  <si>
    <t>ERAND</t>
  </si>
  <si>
    <t>CRESCENT WOOD COUNTRY ESTATE</t>
  </si>
  <si>
    <t>HALFWAY GARDENS</t>
  </si>
  <si>
    <t>CARLSWALD NORTH</t>
  </si>
  <si>
    <t>DIEPSLOOT WEST 1</t>
  </si>
  <si>
    <t>TANGANANI</t>
  </si>
  <si>
    <t>DIEPSLOOT WEST 4</t>
  </si>
  <si>
    <t>DIEPSLOOT WEST 7</t>
  </si>
  <si>
    <t>DIEPSLOOT WEST 2</t>
  </si>
  <si>
    <t>SONNEDAL AH</t>
  </si>
  <si>
    <t>JACKAL CREEK GOLF ESTATE</t>
  </si>
  <si>
    <t>ZANDSPRUIT SP</t>
  </si>
  <si>
    <t>CRAIGAVON</t>
  </si>
  <si>
    <t>BLOUBOSRAND</t>
  </si>
  <si>
    <t>PARKHURST</t>
  </si>
  <si>
    <t>VICTORY PARK</t>
  </si>
  <si>
    <t>DUNKELD</t>
  </si>
  <si>
    <t>SAXONWOLD</t>
  </si>
  <si>
    <t>OBERVATORY EXTENTION</t>
  </si>
  <si>
    <t>CYRILDENE</t>
  </si>
  <si>
    <t>DEWETSHOF</t>
  </si>
  <si>
    <t>SOUTH KENSINGTON</t>
  </si>
  <si>
    <t>NATURENA</t>
  </si>
  <si>
    <t>DEVLAND</t>
  </si>
  <si>
    <t>VLAKFONTEIN SP</t>
  </si>
  <si>
    <t>LENASIA SOUTH</t>
  </si>
  <si>
    <t>LENASIA SOUTH SP</t>
  </si>
  <si>
    <t>LENASIA SOUTH EXT 1</t>
  </si>
  <si>
    <t>LENASIA SOUTH EXT 2</t>
  </si>
  <si>
    <t>LENASIA SOUTH EXT 4</t>
  </si>
  <si>
    <t>UNAVILLE AH</t>
  </si>
  <si>
    <t>ENNERDALE EXT 9</t>
  </si>
  <si>
    <t>LAWLEY EXT 2</t>
  </si>
  <si>
    <t>LAWLEY</t>
  </si>
  <si>
    <t>LAWLEY EXT 1</t>
  </si>
  <si>
    <t>EIKENHOF</t>
  </si>
  <si>
    <t>KIBLER PARK</t>
  </si>
  <si>
    <t>LEHAE SP</t>
  </si>
  <si>
    <t>ZAKARIYYA PARK SP</t>
  </si>
  <si>
    <t>VLAKFONTEIN</t>
  </si>
  <si>
    <t>NEW DOORNFONTEIN</t>
  </si>
  <si>
    <t>DOORNFONTEIN</t>
  </si>
  <si>
    <t>JOHANNESGBURG</t>
  </si>
  <si>
    <t>MARSHALLTOWN</t>
  </si>
  <si>
    <t>CROWN MINES</t>
  </si>
  <si>
    <t>NEW CENTRE</t>
  </si>
  <si>
    <t>VILLAGE MAIN REEF GOLD MINE</t>
  </si>
  <si>
    <t>TURFFONTIEN</t>
  </si>
  <si>
    <t>SPRINGFIELD</t>
  </si>
  <si>
    <t>BOOYSENS</t>
  </si>
  <si>
    <t>BOYSEENS</t>
  </si>
  <si>
    <t>REUVEN</t>
  </si>
  <si>
    <t>JOHNNESBURG</t>
  </si>
  <si>
    <t>ALAN MANOR</t>
  </si>
  <si>
    <t>MEREDALE</t>
  </si>
  <si>
    <t>ALVEDA</t>
  </si>
  <si>
    <t>RANDPARKRIDGE</t>
  </si>
  <si>
    <t>ALLEN'S NEK</t>
  </si>
  <si>
    <t>EXT 4</t>
  </si>
  <si>
    <t>MATHOLESVILLE</t>
  </si>
  <si>
    <t>RODEPOORT</t>
  </si>
  <si>
    <t>TSHEPISONG SP</t>
  </si>
  <si>
    <t>DOBSONVILLE EXT 3</t>
  </si>
  <si>
    <t>NALEDI</t>
  </si>
  <si>
    <t>STRETFORD EXT 4</t>
  </si>
  <si>
    <t>STRETFORD EXT 2</t>
  </si>
  <si>
    <t>CARLSWALD AH</t>
  </si>
  <si>
    <t>CROWTHORNE AH</t>
  </si>
  <si>
    <t>CROWTHORNE</t>
  </si>
  <si>
    <t>WILLAWAY AH</t>
  </si>
  <si>
    <t>VORNA VALLEY</t>
  </si>
  <si>
    <t>BARBEQUE DOWNS</t>
  </si>
  <si>
    <t>WATERVAL CITY</t>
  </si>
  <si>
    <t>WATERFALL ESTATE</t>
  </si>
  <si>
    <t>LEEUWKOP PRISON</t>
  </si>
  <si>
    <t>SUNDOWNER</t>
  </si>
  <si>
    <t>NORTH RIDING AH</t>
  </si>
  <si>
    <t>STESA AH</t>
  </si>
  <si>
    <t>PROTEA</t>
  </si>
  <si>
    <t>CITY OF TSHWANE METROPOLITAN MUNICIPALITY</t>
  </si>
  <si>
    <t>MOUNTAIN VIEW</t>
  </si>
  <si>
    <t>PRETORIA</t>
  </si>
  <si>
    <t>TSHWANE WEST</t>
  </si>
  <si>
    <t>PRETORIA WEST</t>
  </si>
  <si>
    <t>TSHWANE WEST CC</t>
  </si>
  <si>
    <t>DASPOORT</t>
  </si>
  <si>
    <t>HERCULES</t>
  </si>
  <si>
    <t>HERMANSTAD</t>
  </si>
  <si>
    <t>CAPITAL PARK</t>
  </si>
  <si>
    <t>DORANDIA</t>
  </si>
  <si>
    <t>PRETORIA NOORD</t>
  </si>
  <si>
    <t>PRETORIA NORTH</t>
  </si>
  <si>
    <t>PRETORIA-NOORD</t>
  </si>
  <si>
    <t>DANVILLE EXT 2</t>
  </si>
  <si>
    <t>DANVILLE</t>
  </si>
  <si>
    <t>WEST PARK</t>
  </si>
  <si>
    <t>TSHWANE SOUTH</t>
  </si>
  <si>
    <t>KWAGGASRAND</t>
  </si>
  <si>
    <t>PROCLAMATION HILL</t>
  </si>
  <si>
    <t>WILDEBEESTHOEK SH</t>
  </si>
  <si>
    <t>DE WILDT</t>
  </si>
  <si>
    <t>THE ORCHARDS</t>
  </si>
  <si>
    <t>THE ORCHARDS EXT 11</t>
  </si>
  <si>
    <t>AMANDASIG</t>
  </si>
  <si>
    <t>TSHWANE NORTH</t>
  </si>
  <si>
    <t>MAGALIESKRUIN</t>
  </si>
  <si>
    <t>MAMELODI JB3</t>
  </si>
  <si>
    <t>MAMELODI</t>
  </si>
  <si>
    <t>TSHWANE EAST CC</t>
  </si>
  <si>
    <t>MAMELODI AA4</t>
  </si>
  <si>
    <t>MAMELODI RD5</t>
  </si>
  <si>
    <t>MAMELODI QD4</t>
  </si>
  <si>
    <t>LOTUS GARDENS</t>
  </si>
  <si>
    <t>LOTUS GARDENS EXT 2</t>
  </si>
  <si>
    <t>PRETORIA SP</t>
  </si>
  <si>
    <t>TSHWANE</t>
  </si>
  <si>
    <t>SAULSVILLE SP</t>
  </si>
  <si>
    <t>SUURMAN SP</t>
  </si>
  <si>
    <t>HAMMANSKRAAL</t>
  </si>
  <si>
    <t>TEMBA UNIT 7</t>
  </si>
  <si>
    <t>TEMBA</t>
  </si>
  <si>
    <t>SEKAMPANENG</t>
  </si>
  <si>
    <t>HAMANSKRAAL</t>
  </si>
  <si>
    <t>DILOPYE SP</t>
  </si>
  <si>
    <t>WINTERVELD EXT 1</t>
  </si>
  <si>
    <t>MABOPANE</t>
  </si>
  <si>
    <t>MAMELODI EXT 22</t>
  </si>
  <si>
    <t>MAMELODI EAST</t>
  </si>
  <si>
    <t>MAMELODI EXT 18</t>
  </si>
  <si>
    <t>SOSHANGUVE JJ</t>
  </si>
  <si>
    <t>SOSHANGUVE</t>
  </si>
  <si>
    <t>SOSHANGUVE HH</t>
  </si>
  <si>
    <t>SOSHANGUVE LL</t>
  </si>
  <si>
    <t>WINTERVELD EXT 3</t>
  </si>
  <si>
    <t>LEBANON</t>
  </si>
  <si>
    <t>BEIRUT</t>
  </si>
  <si>
    <t>MABOPANE A</t>
  </si>
  <si>
    <t>SOUTPAN SP</t>
  </si>
  <si>
    <t>SOUTPAN</t>
  </si>
  <si>
    <t>PARK ROAD CC</t>
  </si>
  <si>
    <t>STINKWATER SP</t>
  </si>
  <si>
    <t>STINKWATER A</t>
  </si>
  <si>
    <t>STINKWATER B</t>
  </si>
  <si>
    <t>NEW EERSTERUS SP</t>
  </si>
  <si>
    <t>MAMELODI SEVENTEENS</t>
  </si>
  <si>
    <t>NELLMAPIUS EXT 6</t>
  </si>
  <si>
    <t>NELLMAPIUS EXT.6</t>
  </si>
  <si>
    <t>NELLMAPIUS EXT 7</t>
  </si>
  <si>
    <t>NELLMAPIUS</t>
  </si>
  <si>
    <t>MAMELODI EXT 5</t>
  </si>
  <si>
    <t>MAMELODI EXT 4</t>
  </si>
  <si>
    <t>MAMELODI EXT 2</t>
  </si>
  <si>
    <t>MAMELODI EXT 7</t>
  </si>
  <si>
    <t>MAHUBE VALLEY EXT 3</t>
  </si>
  <si>
    <t>MAHUBE VALLEY</t>
  </si>
  <si>
    <t>MAMELODI EXT 6</t>
  </si>
  <si>
    <t>MAMELODI FOURTEENS</t>
  </si>
  <si>
    <t>KHUTSONG</t>
  </si>
  <si>
    <t>PHUMULAMCASHI BUFFER ZONE</t>
  </si>
  <si>
    <t>SLOVO</t>
  </si>
  <si>
    <t>WINTERVELDT</t>
  </si>
  <si>
    <t>MABOPANE U</t>
  </si>
  <si>
    <t>MABOPANE UNIT C</t>
  </si>
  <si>
    <t>MABOPANE UNIT S</t>
  </si>
  <si>
    <t>MABOPANE UNIT B</t>
  </si>
  <si>
    <t>MABOPANE U EXT 1</t>
  </si>
  <si>
    <t>MABOPANE M</t>
  </si>
  <si>
    <t>EASTWOOD 1</t>
  </si>
  <si>
    <t>MAMELODI S&amp;S</t>
  </si>
  <si>
    <t>KHALAMBAZO</t>
  </si>
  <si>
    <t>WINTERVELD AH</t>
  </si>
  <si>
    <t>WINTERVELD</t>
  </si>
  <si>
    <t>SOSHANGUVE V</t>
  </si>
  <si>
    <t>SOSHANGUVE T</t>
  </si>
  <si>
    <t>SOSHANGUVE W</t>
  </si>
  <si>
    <t>SOSHANGUVE FF</t>
  </si>
  <si>
    <t>SOSHANGUVE S</t>
  </si>
  <si>
    <t>SOSHANGUVE R</t>
  </si>
  <si>
    <t>SOSHANGUVE BB</t>
  </si>
  <si>
    <t>SOSHANGUVE X</t>
  </si>
  <si>
    <t>SOSHANGUVE Y</t>
  </si>
  <si>
    <t>MAMELODI SA5</t>
  </si>
  <si>
    <t>MAMELODI OD2</t>
  </si>
  <si>
    <t>MAMELODI PD3</t>
  </si>
  <si>
    <t>SOSHANGUVE AA</t>
  </si>
  <si>
    <t>MABOPANE UNIT E</t>
  </si>
  <si>
    <t>GA-RANKUWA VIEW</t>
  </si>
  <si>
    <t>GA-RANKUWA</t>
  </si>
  <si>
    <t>GA-RANKUWA UNIT 23</t>
  </si>
  <si>
    <t>GA-RANKUWA UNIT 16</t>
  </si>
  <si>
    <t>GA-RANKUWA UNIT 4</t>
  </si>
  <si>
    <t>GA-RANKUWA UNIT 5</t>
  </si>
  <si>
    <t>GA-RANKUWA UNIT 2</t>
  </si>
  <si>
    <t>GA-RANKUWA UNIT 1</t>
  </si>
  <si>
    <t>GA-RANKUWA UNIT 7</t>
  </si>
  <si>
    <t>GA-RANKUWA UNIT 3</t>
  </si>
  <si>
    <t>GA - RANKUWA</t>
  </si>
  <si>
    <t>GA-RANKUWA UNIT 6</t>
  </si>
  <si>
    <t>ROSSLYN</t>
  </si>
  <si>
    <t>ROSSLYN EXT. 15</t>
  </si>
  <si>
    <t>SOSHANGUVE F</t>
  </si>
  <si>
    <t>SOSHANGUVE G</t>
  </si>
  <si>
    <t>SOSHANGUVE H</t>
  </si>
  <si>
    <t>SOSHANGUVE K</t>
  </si>
  <si>
    <t>SOSHANGUVE M EXT 1</t>
  </si>
  <si>
    <t>SOSHANGUVE L EXT 1</t>
  </si>
  <si>
    <t>SOSHANGUVE L</t>
  </si>
  <si>
    <t>SOSHANGUVE SOUTH EXT 4</t>
  </si>
  <si>
    <t>MAMELODI EB2</t>
  </si>
  <si>
    <t>MAMELODI BA1</t>
  </si>
  <si>
    <t>MAMELODI SUN VALLEY</t>
  </si>
  <si>
    <t>SOSHANGUVE SOUTH EXT 1</t>
  </si>
  <si>
    <t>SOSHANGUVE SOUTH EXT 8</t>
  </si>
  <si>
    <t>SOSHANGUVE SOUTH EXT 2</t>
  </si>
  <si>
    <t>GA-RANKUWA SP</t>
  </si>
  <si>
    <t>ERASMUS</t>
  </si>
  <si>
    <t>MAMELODI EXT 8</t>
  </si>
  <si>
    <t>SILVERTON</t>
  </si>
  <si>
    <t>MEYERSPARK</t>
  </si>
  <si>
    <t>WILLOW PARK MANOR</t>
  </si>
  <si>
    <t>THE WILLOWS</t>
  </si>
  <si>
    <t>LA MONTAGNE</t>
  </si>
  <si>
    <t>MURRAYFIELD</t>
  </si>
  <si>
    <t>WATERKLOOF</t>
  </si>
  <si>
    <t>MONUMENT PARK</t>
  </si>
  <si>
    <t>SILVERTON EXT 5</t>
  </si>
  <si>
    <t>EERSTERUST EXT 6</t>
  </si>
  <si>
    <t>EERSTERUST EXT 5</t>
  </si>
  <si>
    <t>EERSTERUST EXT 3</t>
  </si>
  <si>
    <t>EERSTERUST</t>
  </si>
  <si>
    <t>EERSTERUST EXT 2</t>
  </si>
  <si>
    <t>FAERIE GLEN</t>
  </si>
  <si>
    <t>GARSFONTEIN</t>
  </si>
  <si>
    <t>CONSTANTIA PARK</t>
  </si>
  <si>
    <t>MORELETA PARK</t>
  </si>
  <si>
    <t>PRETORIUSPARK</t>
  </si>
  <si>
    <t>WEAVIND PARK</t>
  </si>
  <si>
    <t>SCIENTIA</t>
  </si>
  <si>
    <t>BRUMMERIA</t>
  </si>
  <si>
    <t>LYNNWOOD MANOR</t>
  </si>
  <si>
    <t>DIE WILGERS</t>
  </si>
  <si>
    <t>LYNNWOOD RIDGE</t>
  </si>
  <si>
    <t>LYNNWOOD GLEN</t>
  </si>
  <si>
    <t>WATERKLOOF GLEN</t>
  </si>
  <si>
    <t>WINGATE PARK</t>
  </si>
  <si>
    <t>ELARDUSPARK</t>
  </si>
  <si>
    <t>RIETVALEIRAND</t>
  </si>
  <si>
    <t>REITVLEI</t>
  </si>
  <si>
    <t>TSHWANE NU</t>
  </si>
  <si>
    <t>CENTURION SP3</t>
  </si>
  <si>
    <t>CENTURION</t>
  </si>
  <si>
    <t>MNANDI</t>
  </si>
  <si>
    <t>LAEZONIA</t>
  </si>
  <si>
    <t>ROOIHUISKRAAL NOORD</t>
  </si>
  <si>
    <t>MANDELA VILLAGE SP</t>
  </si>
  <si>
    <t>RENS TOWN</t>
  </si>
  <si>
    <t>KANANA</t>
  </si>
  <si>
    <t>BULTFONTEIN AH</t>
  </si>
  <si>
    <t>KLIPDRIFT</t>
  </si>
  <si>
    <t>WATERVAL AH</t>
  </si>
  <si>
    <t>ANNLIN</t>
  </si>
  <si>
    <t>SINOVILLE</t>
  </si>
  <si>
    <t>WONDERBOOM</t>
  </si>
  <si>
    <t>WELGOVONDE</t>
  </si>
  <si>
    <t>ATTERIDGEVILLE SP</t>
  </si>
  <si>
    <t>ATTERIDGEVILLE</t>
  </si>
  <si>
    <t>WAVERLY</t>
  </si>
  <si>
    <t>VILLIERIA</t>
  </si>
  <si>
    <t>ROSEVILLE</t>
  </si>
  <si>
    <t>GEZINA</t>
  </si>
  <si>
    <t>RIETONDALE</t>
  </si>
  <si>
    <t>WONDERBOOM SOUTH</t>
  </si>
  <si>
    <t>WONDERBOOM-SUID</t>
  </si>
  <si>
    <t>MAYVILLE</t>
  </si>
  <si>
    <t>PARK TOWN ESTATE</t>
  </si>
  <si>
    <t>TUINE</t>
  </si>
  <si>
    <t>FORTINA LANDBOUHOEWES</t>
  </si>
  <si>
    <t>KRAUSEVILLE SH</t>
  </si>
  <si>
    <t>PRETORIA GARDENS</t>
  </si>
  <si>
    <t>PRETORIA TUINE</t>
  </si>
  <si>
    <t>PRETORIA- WEST</t>
  </si>
  <si>
    <t>LOFTUS STADIUM</t>
  </si>
  <si>
    <t>BAILEY'S MUCKLENEUK</t>
  </si>
  <si>
    <t>NIEUW MUCKLENEUK</t>
  </si>
  <si>
    <t>LYTTELTON</t>
  </si>
  <si>
    <t>DIE HOEWES</t>
  </si>
  <si>
    <t>LYTTLETON</t>
  </si>
  <si>
    <t>TECHNIKON RANT</t>
  </si>
  <si>
    <t>PRETORIA CENTRAL</t>
  </si>
  <si>
    <t>PRINSHOF</t>
  </si>
  <si>
    <t>ARCADIA</t>
  </si>
  <si>
    <t>SUNNYSIDE</t>
  </si>
  <si>
    <t>LUKASRAND</t>
  </si>
  <si>
    <t>GROENKLOOF</t>
  </si>
  <si>
    <t>NEW MUCKLENEUK</t>
  </si>
  <si>
    <t>HATFIELD</t>
  </si>
  <si>
    <t>THABA TSHWANE</t>
  </si>
  <si>
    <t>PRETORIA WES</t>
  </si>
  <si>
    <t>SALVOKOP</t>
  </si>
  <si>
    <t>LAUDIUM EXT 2</t>
  </si>
  <si>
    <t>LAUDIUM</t>
  </si>
  <si>
    <t>LAUDIUM SP</t>
  </si>
  <si>
    <t>CLAUDIUS</t>
  </si>
  <si>
    <t>ERASMIA</t>
  </si>
  <si>
    <t>ROOIHUISKRAAL</t>
  </si>
  <si>
    <t>THE REEDS EXT 15</t>
  </si>
  <si>
    <t>THE REEDS EXT 5</t>
  </si>
  <si>
    <t>THE REEDS EXT 2, 10, 43</t>
  </si>
  <si>
    <t>DORINGKLOOF</t>
  </si>
  <si>
    <t>ALICE CC</t>
  </si>
  <si>
    <t>IRENE SECURITY ESTATE</t>
  </si>
  <si>
    <t>IRENE</t>
  </si>
  <si>
    <t>SOUTHDOWNS IRENE COUNTRY FARM</t>
  </si>
  <si>
    <t>CORNWALL HILL</t>
  </si>
  <si>
    <t>ECO-PARK ESTATE</t>
  </si>
  <si>
    <t>LOUWLARDIA</t>
  </si>
  <si>
    <t>VALHALLA</t>
  </si>
  <si>
    <t>WIERDA PARK</t>
  </si>
  <si>
    <t>CLUBVIEW</t>
  </si>
  <si>
    <t>MAMELODI KC4</t>
  </si>
  <si>
    <t>MAMELODI DB1</t>
  </si>
  <si>
    <t>MAMELODI CA3</t>
  </si>
  <si>
    <t>ATTERIDGEVILLE EXT 3, 7</t>
  </si>
  <si>
    <t>SAULSVILLE</t>
  </si>
  <si>
    <t>WIERDA PARK EXT 2</t>
  </si>
  <si>
    <t>RASLOU AH</t>
  </si>
  <si>
    <t>RASSLOUW</t>
  </si>
  <si>
    <t>ELDORAIGNE</t>
  </si>
  <si>
    <t>WIERDAPARK</t>
  </si>
  <si>
    <t>WIERDA PARK EXT 1</t>
  </si>
  <si>
    <t>RAMOTSE SP</t>
  </si>
  <si>
    <t>MAROKOLONG SP</t>
  </si>
  <si>
    <t>GAUTENG NORTH</t>
  </si>
  <si>
    <t>KUDUBE UNIT 2</t>
  </si>
  <si>
    <t>TEMBA UNIT 1</t>
  </si>
  <si>
    <t>BABELEGI INDUSTRIAL</t>
  </si>
  <si>
    <t>LEBONENG</t>
  </si>
  <si>
    <t>KUDUBE UNIT D</t>
  </si>
  <si>
    <t>TEMBA UNIT 6</t>
  </si>
  <si>
    <t>MAJANENG SP</t>
  </si>
  <si>
    <t>MASHEMONG SP</t>
  </si>
  <si>
    <t>MAJANENG</t>
  </si>
  <si>
    <t>RUA VISTA</t>
  </si>
  <si>
    <t>OLIEVENHOUTBOS EXT 4, 19, 22</t>
  </si>
  <si>
    <t>HENNOPSPARK</t>
  </si>
  <si>
    <t>BRONBERRIK</t>
  </si>
  <si>
    <t>ZWARTKOP</t>
  </si>
  <si>
    <t>PIERRE VAN RYNEVELD</t>
  </si>
  <si>
    <t>BEREA PARK</t>
  </si>
  <si>
    <t>LYNNWOOD</t>
  </si>
  <si>
    <t>MENLO PARK</t>
  </si>
  <si>
    <t>HAZELWOOD</t>
  </si>
  <si>
    <t>ERASMUSKLOOF</t>
  </si>
  <si>
    <t>MONUMENTPARK</t>
  </si>
  <si>
    <t>MOREGLOED</t>
  </si>
  <si>
    <t>QUEENSWOOD</t>
  </si>
  <si>
    <t>QUENSWOOD</t>
  </si>
  <si>
    <t>QUEENSWOOD EXT 2</t>
  </si>
  <si>
    <t>EQUESTRIA</t>
  </si>
  <si>
    <t>NELLMAPIUS EXT 3</t>
  </si>
  <si>
    <t>NELLMAPIUS EXT 4</t>
  </si>
  <si>
    <t>NELLMAPIUS SP</t>
  </si>
  <si>
    <t>DERDEPOORT</t>
  </si>
  <si>
    <t>EAST LYNN</t>
  </si>
  <si>
    <t>EAST LYNNE</t>
  </si>
  <si>
    <t>KOEDOESPOORT</t>
  </si>
  <si>
    <t>JAN NIEMAND PARK</t>
  </si>
  <si>
    <t>LINDOPARK</t>
  </si>
  <si>
    <t>LYDIANA</t>
  </si>
  <si>
    <t>SOSHANGUVE P</t>
  </si>
  <si>
    <t>SOSHANGUVE DD</t>
  </si>
  <si>
    <t>SOSHANGUVE WW</t>
  </si>
  <si>
    <t>SOSHANGUVE UU</t>
  </si>
  <si>
    <t>SOSHANGUVE TT</t>
  </si>
  <si>
    <t>SOSHANGUVE SOUTH EXT 3</t>
  </si>
  <si>
    <t>SOSHANGUVE SOUTH</t>
  </si>
  <si>
    <t>SOSHANGUVE VV</t>
  </si>
  <si>
    <t>SOSHANGUVE EAST EXT 4</t>
  </si>
  <si>
    <t>SOSHANGUVE SOUTH EXT 5</t>
  </si>
  <si>
    <t>SOSHANGUVE EAST</t>
  </si>
  <si>
    <t>SOSHANGUVE XX</t>
  </si>
  <si>
    <t>SOSHANGUVE A</t>
  </si>
  <si>
    <t>WOODHILL</t>
  </si>
  <si>
    <t>PRETORIA EAST</t>
  </si>
  <si>
    <t>ZWAVELPOORT AH</t>
  </si>
  <si>
    <t>ZWAVELPOORT</t>
  </si>
  <si>
    <t>RIETFONTEIN SH</t>
  </si>
  <si>
    <t>MOOIKLOOF</t>
  </si>
  <si>
    <t>THE HILLS EXTENSION 4</t>
  </si>
  <si>
    <t>EASTWOOD 2</t>
  </si>
  <si>
    <t>SELBOURNE SITE</t>
  </si>
  <si>
    <t>MAMELODI MD1</t>
  </si>
  <si>
    <t>MAMELODI ND6</t>
  </si>
  <si>
    <t>MAMELODI WEST</t>
  </si>
  <si>
    <t>SOSHANGUVE GG</t>
  </si>
  <si>
    <t>VASTFONTEIN AH</t>
  </si>
  <si>
    <t>STINKWATER D</t>
  </si>
  <si>
    <t>HAAKDOORNBOOM AH</t>
  </si>
  <si>
    <t>ONDERSTEPOORT</t>
  </si>
  <si>
    <t>HONINGNESTKRANS SH</t>
  </si>
  <si>
    <t>PYRAMID</t>
  </si>
  <si>
    <t>DOORNPOORT</t>
  </si>
  <si>
    <t>ONDERSTEPOORT NATURE RESERVE</t>
  </si>
  <si>
    <t>MAMELODI EXT 12</t>
  </si>
  <si>
    <t>KLERKSOORD</t>
  </si>
  <si>
    <t>WINTERNEST AH</t>
  </si>
  <si>
    <t>AKASIA</t>
  </si>
  <si>
    <t>THERESAPARK</t>
  </si>
  <si>
    <t>HEATHERDALE AH</t>
  </si>
  <si>
    <t>HEATHERDALE</t>
  </si>
  <si>
    <t>CULLINAN</t>
  </si>
  <si>
    <t>DE WAGENDRIFT</t>
  </si>
  <si>
    <t>DERDEPOORT AH</t>
  </si>
  <si>
    <t>KAMEELDRIFT EAST</t>
  </si>
  <si>
    <t>KAMEELFONTEIN SH</t>
  </si>
  <si>
    <t>KAMEELFONTEIN</t>
  </si>
  <si>
    <t>LEEUWFONTEIN SH</t>
  </si>
  <si>
    <t>LYNN EAST</t>
  </si>
  <si>
    <t>ONVERWACHT SP</t>
  </si>
  <si>
    <t>REFILWE SP</t>
  </si>
  <si>
    <t>CULLINAN SP</t>
  </si>
  <si>
    <t>RAYTON SH</t>
  </si>
  <si>
    <t>RAYTON SP</t>
  </si>
  <si>
    <t>RAYTON</t>
  </si>
  <si>
    <t>DONKERHOEK SH</t>
  </si>
  <si>
    <t>BRONKHORSTSPRUIT</t>
  </si>
  <si>
    <t>THE RIDGE</t>
  </si>
  <si>
    <t>LOMBARDY ESTATE</t>
  </si>
  <si>
    <t>MOOIPLAAS SH</t>
  </si>
  <si>
    <t>HAZELDEAN</t>
  </si>
  <si>
    <t>BRONKHORSTSPUIT</t>
  </si>
  <si>
    <t>SHERE SH</t>
  </si>
  <si>
    <t>LYNWOOD</t>
  </si>
  <si>
    <t>BOADWALK</t>
  </si>
  <si>
    <t>OLYMPUS</t>
  </si>
  <si>
    <t>BOSCHKOP SH</t>
  </si>
  <si>
    <t>ZITHOBENI SP</t>
  </si>
  <si>
    <t>ZITHOBENI</t>
  </si>
  <si>
    <t>RIAMAR PARK</t>
  </si>
  <si>
    <t>EKANGALA SECTION B</t>
  </si>
  <si>
    <t>BRONKHORSTPRUIT</t>
  </si>
  <si>
    <t>EKANGALA SECTION E</t>
  </si>
  <si>
    <t>EKANDUSTRIA</t>
  </si>
  <si>
    <t>RETHABISENG EXT 1</t>
  </si>
  <si>
    <t>RETHABISENG SP</t>
  </si>
  <si>
    <t>EKANGALA SP</t>
  </si>
  <si>
    <t>EKANGALA SECTION A</t>
  </si>
  <si>
    <t>EKANGALA</t>
  </si>
  <si>
    <t>SOKHULUMI</t>
  </si>
  <si>
    <t>EKANGALA SECTION D</t>
  </si>
  <si>
    <t>ROODEPOORT SH</t>
  </si>
  <si>
    <t>SIZANANI</t>
  </si>
  <si>
    <t>BRONKHORSTSPRUIT SP</t>
  </si>
  <si>
    <t>CALTURA PARK</t>
  </si>
  <si>
    <t>KNOPPIESLAAGTE AH</t>
  </si>
  <si>
    <t>OLIEVENHOUTBOS EXT 36</t>
  </si>
  <si>
    <t>OLIEVENHOUTBOS</t>
  </si>
  <si>
    <t>OLIEVENHOUTBOS EXT 15</t>
  </si>
  <si>
    <t>OLIEVENHOUTBOS EXT 13</t>
  </si>
  <si>
    <t>OLIEVENHOUTBOSCH</t>
  </si>
  <si>
    <t>OLIEVENHOUTBOS EXT 26</t>
  </si>
  <si>
    <t>Most Recent</t>
  </si>
  <si>
    <t>Ave. % Change</t>
  </si>
  <si>
    <t>Station</t>
  </si>
  <si>
    <t>Incidents (17 community)</t>
  </si>
  <si>
    <t>17 Community Reported Serious Crime</t>
  </si>
  <si>
    <t>TRIO Crime</t>
  </si>
  <si>
    <t>Combined AVE. % Change</t>
  </si>
  <si>
    <t>Station Ranking</t>
  </si>
  <si>
    <t>HAMBURG</t>
  </si>
  <si>
    <t>ZAMUXOLO</t>
  </si>
  <si>
    <t>KOMMISSIEPOORT</t>
  </si>
  <si>
    <t>MARYDALE</t>
  </si>
  <si>
    <t>MEMEL</t>
  </si>
  <si>
    <t>LUCKHOFF</t>
  </si>
  <si>
    <t>HOBHOUSE</t>
  </si>
  <si>
    <t>THOMAS RIVER</t>
  </si>
  <si>
    <t>TOLWE</t>
  </si>
  <si>
    <t>EVATT</t>
  </si>
  <si>
    <t>FRANKLIN</t>
  </si>
  <si>
    <t>VERKEERDEVLEI</t>
  </si>
  <si>
    <t>NIEKERKSHOOP</t>
  </si>
  <si>
    <t>SAAMBOUBRUG</t>
  </si>
  <si>
    <t>TABASE</t>
  </si>
  <si>
    <t>SEVEN FOUNTAINS</t>
  </si>
  <si>
    <t>OLIFANTSHOEK</t>
  </si>
  <si>
    <t>RANKIN'S PASS</t>
  </si>
  <si>
    <t>CUMBERLAND</t>
  </si>
  <si>
    <t>VAN REENEN</t>
  </si>
  <si>
    <t>CEZA</t>
  </si>
  <si>
    <t>INT AIRP KING SHAKA</t>
  </si>
  <si>
    <t>TABLE BAY HARBOUR</t>
  </si>
  <si>
    <t>VERKYKERSKOP</t>
  </si>
  <si>
    <t>KHUBUSIDRIFT</t>
  </si>
  <si>
    <t>CAMPBELL</t>
  </si>
  <si>
    <t>EXCELSIOR</t>
  </si>
  <si>
    <t>VOSBURG</t>
  </si>
  <si>
    <t>KLEINBULHOEK</t>
  </si>
  <si>
    <t>ROADSIDE</t>
  </si>
  <si>
    <t>SWARTBERG</t>
  </si>
  <si>
    <t>PIET PLESSIS</t>
  </si>
  <si>
    <t>TROMPSBURG</t>
  </si>
  <si>
    <t>FAURESMITH</t>
  </si>
  <si>
    <t>TUINPLAAS</t>
  </si>
  <si>
    <t>ARLINGTON</t>
  </si>
  <si>
    <t>KOMAGGAS</t>
  </si>
  <si>
    <t>ALICEDALE</t>
  </si>
  <si>
    <t>HOOPDAL</t>
  </si>
  <si>
    <t>BEDFORD</t>
  </si>
  <si>
    <t>GARIES</t>
  </si>
  <si>
    <t>LIME ACRES</t>
  </si>
  <si>
    <t>COMMITTEES</t>
  </si>
  <si>
    <t>FRASERBURG</t>
  </si>
  <si>
    <t>IDA</t>
  </si>
  <si>
    <t>VENTERSTAD</t>
  </si>
  <si>
    <t>HEUNINGSPRUIT</t>
  </si>
  <si>
    <t>HOGSBACK</t>
  </si>
  <si>
    <t>PLOOYSBURG</t>
  </si>
  <si>
    <t>TYLDEN</t>
  </si>
  <si>
    <t>NIEUWOUDTVILLE</t>
  </si>
  <si>
    <t>EKULINDENI</t>
  </si>
  <si>
    <t>BULGERIVIER</t>
  </si>
  <si>
    <t>CALVINIA</t>
  </si>
  <si>
    <t>GARIEPDAM</t>
  </si>
  <si>
    <t>JANSENVILLE</t>
  </si>
  <si>
    <t>HEALDTOWN</t>
  </si>
  <si>
    <t>MANGAUNG</t>
  </si>
  <si>
    <t>VAL</t>
  </si>
  <si>
    <t>GLEN</t>
  </si>
  <si>
    <t>EDENVILLE</t>
  </si>
  <si>
    <t>GROENVLEI</t>
  </si>
  <si>
    <t>NONDWENI</t>
  </si>
  <si>
    <t>CARNARVON</t>
  </si>
  <si>
    <t>PILGRIM'S REST</t>
  </si>
  <si>
    <t>WATERPOORT</t>
  </si>
  <si>
    <t>KAGISANONG</t>
  </si>
  <si>
    <t>HEIDELBERG(C)</t>
  </si>
  <si>
    <t>LAMBERTSBAAI</t>
  </si>
  <si>
    <t>DWAALBOOM</t>
  </si>
  <si>
    <t>GRAHAMSTOWN</t>
  </si>
  <si>
    <t>SKUKUZA</t>
  </si>
  <si>
    <t>NORVALSPONT</t>
  </si>
  <si>
    <t>KINGSLEY</t>
  </si>
  <si>
    <t>BAYVIEW</t>
  </si>
  <si>
    <t>PEARSTON</t>
  </si>
  <si>
    <t>FLOUKRAAL</t>
  </si>
  <si>
    <t>RICHMOND(C)</t>
  </si>
  <si>
    <t>MITCHELLS PLAIN</t>
  </si>
  <si>
    <t>DURBAN NORTH</t>
  </si>
  <si>
    <t>MAKWANE</t>
  </si>
  <si>
    <t>ROOIBERG</t>
  </si>
  <si>
    <t>BHOLO</t>
  </si>
  <si>
    <t>JACOBSDAL</t>
  </si>
  <si>
    <t>WITDRAAI</t>
  </si>
  <si>
    <t>BATHURST</t>
  </si>
  <si>
    <t>DYSSELSDORP</t>
  </si>
  <si>
    <t>STEYTLERVILLE</t>
  </si>
  <si>
    <t>MOKWAKWAILA</t>
  </si>
  <si>
    <t>TOWN HILL</t>
  </si>
  <si>
    <t>LOERIESFONTEIN</t>
  </si>
  <si>
    <t>BRANDVLEI</t>
  </si>
  <si>
    <t>PARK ROAD</t>
  </si>
  <si>
    <t>AMANZIMTOTI</t>
  </si>
  <si>
    <t>PAULPIETERSBURG</t>
  </si>
  <si>
    <t>BETHLEHEM</t>
  </si>
  <si>
    <t>OR TAMBO INTERN AIRP</t>
  </si>
  <si>
    <t>VANWYKSVLEI</t>
  </si>
  <si>
    <t>PETRUSVILLE</t>
  </si>
  <si>
    <t>STEUNMEKAAR</t>
  </si>
  <si>
    <t>BETHELSDORP</t>
  </si>
  <si>
    <t>POFADDER</t>
  </si>
  <si>
    <t>ROSENDAL</t>
  </si>
  <si>
    <t>PERDEKOP</t>
  </si>
  <si>
    <t>FLAGSTAFF</t>
  </si>
  <si>
    <t>MBAZWANA</t>
  </si>
  <si>
    <t>LINDLEY</t>
  </si>
  <si>
    <t>WILLISTON</t>
  </si>
  <si>
    <t>MALELANE</t>
  </si>
  <si>
    <t>LOUWSBURG</t>
  </si>
  <si>
    <t>MAGUDU</t>
  </si>
  <si>
    <t>WESTVILLE</t>
  </si>
  <si>
    <t>HOFMEYR</t>
  </si>
  <si>
    <t>STEINKOPF</t>
  </si>
  <si>
    <t>PHILIPSTOWN</t>
  </si>
  <si>
    <t>BALFOUR</t>
  </si>
  <si>
    <t>HEIDEDAL</t>
  </si>
  <si>
    <t>NORMANDIEN</t>
  </si>
  <si>
    <t>KENHARDT</t>
  </si>
  <si>
    <t>BETHULIE</t>
  </si>
  <si>
    <t>EZINQOLENI</t>
  </si>
  <si>
    <t>TSEKI</t>
  </si>
  <si>
    <t>STRYDENBURG</t>
  </si>
  <si>
    <t>NAVALSIG</t>
  </si>
  <si>
    <t>MARBLE HALL</t>
  </si>
  <si>
    <t>MMABATHO</t>
  </si>
  <si>
    <t>MECKLENBURG</t>
  </si>
  <si>
    <t>TONGA</t>
  </si>
  <si>
    <t>DIEPRIVIER</t>
  </si>
  <si>
    <t>BATLHAROS</t>
  </si>
  <si>
    <t>MOTSWEDI</t>
  </si>
  <si>
    <t>FORT BEAUFORT</t>
  </si>
  <si>
    <t>TWEESPRUIT</t>
  </si>
  <si>
    <t>TIERPOORT</t>
  </si>
  <si>
    <t>PATENSIE</t>
  </si>
  <si>
    <t>ITSOSENG</t>
  </si>
  <si>
    <t>VICTORIA WEST</t>
  </si>
  <si>
    <t>PINETOWN</t>
  </si>
  <si>
    <t>HEUNINGVLEI</t>
  </si>
  <si>
    <t>JOZINI</t>
  </si>
  <si>
    <t>PORT SHEPSTONE</t>
  </si>
  <si>
    <t>DUNCAN VILLAGE</t>
  </si>
  <si>
    <t>STRUISBAAI</t>
  </si>
  <si>
    <t>PIET RETIEF</t>
  </si>
  <si>
    <t>AMSTERDAM</t>
  </si>
  <si>
    <t>STEYNSBURG</t>
  </si>
  <si>
    <t>HOEDSPRUIT</t>
  </si>
  <si>
    <t>GELVANDALE</t>
  </si>
  <si>
    <t>NEW BRIGHTON</t>
  </si>
  <si>
    <t>INGOGO</t>
  </si>
  <si>
    <t>DUNDEE</t>
  </si>
  <si>
    <t>SULENKAMA</t>
  </si>
  <si>
    <t>WIERDABRUG</t>
  </si>
  <si>
    <t>LOXTON</t>
  </si>
  <si>
    <t>HENDERSON</t>
  </si>
  <si>
    <t>MOUNTAIN RISE</t>
  </si>
  <si>
    <t>KHUMA</t>
  </si>
  <si>
    <t>KWAZAKELE</t>
  </si>
  <si>
    <t>ALEXANDRIA</t>
  </si>
  <si>
    <t>GOEDEMOED</t>
  </si>
  <si>
    <t>LADYBRAND</t>
  </si>
  <si>
    <t>SOPHIA TOWN</t>
  </si>
  <si>
    <t>BRONVILLE</t>
  </si>
  <si>
    <t>ALGOAPARK</t>
  </si>
  <si>
    <t>NOENIEPUT</t>
  </si>
  <si>
    <t>BOITHUSO</t>
  </si>
  <si>
    <t>POLOKWANE</t>
  </si>
  <si>
    <t>BETHANIE</t>
  </si>
  <si>
    <t>SUNDUMBILI</t>
  </si>
  <si>
    <t>MOTHIBISTAD</t>
  </si>
  <si>
    <t>ZEBEDIELA</t>
  </si>
  <si>
    <t>SIYABUSWA</t>
  </si>
  <si>
    <t>HUHUDI</t>
  </si>
  <si>
    <t>MOUNT FLETCHER</t>
  </si>
  <si>
    <t>PONGOLA</t>
  </si>
  <si>
    <t>CHATSWORTH</t>
  </si>
  <si>
    <t>SCOTTBURGH</t>
  </si>
  <si>
    <t>PHILIPPOLIS</t>
  </si>
  <si>
    <t>INCHANGA</t>
  </si>
  <si>
    <t>FORT BROWN</t>
  </si>
  <si>
    <t>MOOIFONTEIN</t>
  </si>
  <si>
    <t>AMERSFOORT</t>
  </si>
  <si>
    <t>SOMERSET EAST</t>
  </si>
  <si>
    <t>BRIDGE CAMP</t>
  </si>
  <si>
    <t>CHARLESTOWN</t>
  </si>
  <si>
    <t>BUTTERWORTH</t>
  </si>
  <si>
    <t>INTSIKENI</t>
  </si>
  <si>
    <t>KROONSTAD</t>
  </si>
  <si>
    <t>BOSHOEK</t>
  </si>
  <si>
    <t>NTAMBANANA</t>
  </si>
  <si>
    <t>KLIPGAT</t>
  </si>
  <si>
    <t>GOODWOOD</t>
  </si>
  <si>
    <t>PORT ST JOHNS</t>
  </si>
  <si>
    <t>MAKGOBISTAD</t>
  </si>
  <si>
    <t>MACLEAR</t>
  </si>
  <si>
    <t>RICHARDS BAY</t>
  </si>
  <si>
    <t>CYFERSKUIL</t>
  </si>
  <si>
    <t>INT AIRPORT C TOWN</t>
  </si>
  <si>
    <t>MOLETLANE</t>
  </si>
  <si>
    <t>GREENWOOD PARK</t>
  </si>
  <si>
    <t>VAN ZYLSRUS</t>
  </si>
  <si>
    <t>IBISI</t>
  </si>
  <si>
    <t>MALETSWAI</t>
  </si>
  <si>
    <t>LEHURUTSHE</t>
  </si>
  <si>
    <t>PALMIETFONTEIN</t>
  </si>
  <si>
    <t>STUTTERHEIM</t>
  </si>
  <si>
    <t>WELKOM</t>
  </si>
  <si>
    <t>ESIKHALENI</t>
  </si>
  <si>
    <t>ISIPINGO</t>
  </si>
  <si>
    <t>THABONG</t>
  </si>
  <si>
    <t>RUSTENBURG</t>
  </si>
  <si>
    <t>JHB CENTRAL</t>
  </si>
  <si>
    <t>ODENDAALSRUS</t>
  </si>
  <si>
    <t>MATSULU</t>
  </si>
  <si>
    <t>BELLVILLE</t>
  </si>
  <si>
    <t>BELMONT</t>
  </si>
  <si>
    <t>QHASA</t>
  </si>
  <si>
    <t>SEYMOUR</t>
  </si>
  <si>
    <t>BRIGHTON BEACH</t>
  </si>
  <si>
    <t>BRITS</t>
  </si>
  <si>
    <t>MAAKE</t>
  </si>
  <si>
    <t>MAKAPANSTAD</t>
  </si>
  <si>
    <t>RIETBRON</t>
  </si>
  <si>
    <t>BAVIAANSKLOOF</t>
  </si>
  <si>
    <t>PHOKENG</t>
  </si>
  <si>
    <t>BEKKERSDAL</t>
  </si>
  <si>
    <t>SEAFIELD</t>
  </si>
  <si>
    <t>OGIES</t>
  </si>
  <si>
    <t>RIEBEECK EAST</t>
  </si>
  <si>
    <t>RIETGAT</t>
  </si>
  <si>
    <t>GINGINDLOVU</t>
  </si>
  <si>
    <t>VILLA NORA</t>
  </si>
  <si>
    <t>WARRENTON</t>
  </si>
  <si>
    <t>JOUBERTON</t>
  </si>
  <si>
    <t>VIRGINIA</t>
  </si>
  <si>
    <t>NAMAHADI</t>
  </si>
  <si>
    <t>BAINSVLEI</t>
  </si>
  <si>
    <t>BOTHAVILLE</t>
  </si>
  <si>
    <t>HARDING</t>
  </si>
  <si>
    <t>DULLSTROOM</t>
  </si>
  <si>
    <t>ZAMDELA</t>
  </si>
  <si>
    <t>HAZYVIEW</t>
  </si>
  <si>
    <t>EKUVUKENI</t>
  </si>
  <si>
    <t>BLOEMSPRUIT</t>
  </si>
  <si>
    <t>UMKOMAAS</t>
  </si>
  <si>
    <t>MSOBOMVU</t>
  </si>
  <si>
    <t>MAPHUMULO</t>
  </si>
  <si>
    <t>MOUNT ROAD</t>
  </si>
  <si>
    <t>DESPATCH</t>
  </si>
  <si>
    <t>WEMBEZI</t>
  </si>
  <si>
    <t>TSOMO</t>
  </si>
  <si>
    <t>KIMBERLEY</t>
  </si>
  <si>
    <t>UMBILO</t>
  </si>
  <si>
    <t>BRAY</t>
  </si>
  <si>
    <t>BURGERSFORT</t>
  </si>
  <si>
    <t>NGQELENI</t>
  </si>
  <si>
    <t>MAFUBE</t>
  </si>
  <si>
    <t>MBONGOLWANE</t>
  </si>
  <si>
    <t>ASSEN</t>
  </si>
  <si>
    <t>NEWCASTLE</t>
  </si>
  <si>
    <t>NORKEMPARK</t>
  </si>
  <si>
    <t>WONDERBOOMPOORT</t>
  </si>
  <si>
    <t>WITBANK</t>
  </si>
  <si>
    <t>HIBBERDENE</t>
  </si>
  <si>
    <t>SWARTKOPS</t>
  </si>
  <si>
    <t>NIETVERDIEND</t>
  </si>
  <si>
    <t>NELSPRUIT</t>
  </si>
  <si>
    <t>SENEKAL</t>
  </si>
  <si>
    <t>KANYAMAZANE</t>
  </si>
  <si>
    <t>SCHOEMANSDAL</t>
  </si>
  <si>
    <t>WALMER</t>
  </si>
  <si>
    <t>TONGAAT</t>
  </si>
  <si>
    <t>MHLUZI</t>
  </si>
  <si>
    <t>UMLAZI</t>
  </si>
  <si>
    <t>MELODING</t>
  </si>
  <si>
    <t>LICHTENBURG</t>
  </si>
  <si>
    <t>KWAAIMAN</t>
  </si>
  <si>
    <t>CAPE TOWN CENTRAL</t>
  </si>
  <si>
    <t>SELOSESHA</t>
  </si>
  <si>
    <t>KABEGA PARK</t>
  </si>
  <si>
    <t>DORING BAY</t>
  </si>
  <si>
    <t>BOLOBEDU</t>
  </si>
  <si>
    <t>WENTWORTH</t>
  </si>
  <si>
    <t>MARGATE</t>
  </si>
  <si>
    <t>MMAMETLAKE</t>
  </si>
  <si>
    <t>GUGULETHU</t>
  </si>
  <si>
    <t>NEMATO</t>
  </si>
  <si>
    <t>PIENAAR</t>
  </si>
  <si>
    <t>MATLELEREKENG</t>
  </si>
  <si>
    <t>VORSTERSHOOP</t>
  </si>
  <si>
    <t>EMPANGENI</t>
  </si>
  <si>
    <t>CLEVELAND</t>
  </si>
  <si>
    <t>RHODES</t>
  </si>
  <si>
    <t>COFIMVABA</t>
  </si>
  <si>
    <t>HEILBRON</t>
  </si>
  <si>
    <t>NTABANKULU</t>
  </si>
  <si>
    <t>MAHWELERENG</t>
  </si>
  <si>
    <t>MONTCLAIR</t>
  </si>
  <si>
    <t>KLEINVLEI</t>
  </si>
  <si>
    <t>PAROW</t>
  </si>
  <si>
    <t>MBIZENI</t>
  </si>
  <si>
    <t>STEYNSRUS</t>
  </si>
  <si>
    <t>LUKHOLWENI</t>
  </si>
  <si>
    <t>PAARL EAST</t>
  </si>
  <si>
    <t>PUNZANA</t>
  </si>
  <si>
    <t>BOTSHABELO</t>
  </si>
  <si>
    <t>HANOVER</t>
  </si>
  <si>
    <t>MIDDELBURG MPUMALANG</t>
  </si>
  <si>
    <t>KATKOP</t>
  </si>
  <si>
    <t>DENEYSVILLE</t>
  </si>
  <si>
    <t>WITRIVIER</t>
  </si>
  <si>
    <t>MDANTSANE</t>
  </si>
  <si>
    <t>CENTANE</t>
  </si>
  <si>
    <t>WOLWEFONTEIN</t>
  </si>
  <si>
    <t>QUMBU</t>
  </si>
  <si>
    <t>BRANDFORT</t>
  </si>
  <si>
    <t>MAHAMBA</t>
  </si>
  <si>
    <t>MAYVILLE-KZN</t>
  </si>
  <si>
    <t>DORSET</t>
  </si>
  <si>
    <t>LAERSDRIFT</t>
  </si>
  <si>
    <t>STILFONTEIN</t>
  </si>
  <si>
    <t>BOITEKONG</t>
  </si>
  <si>
    <t>MOOIPLAAS</t>
  </si>
  <si>
    <t>UMZIMKHULU</t>
  </si>
  <si>
    <t>INYIBIBA</t>
  </si>
  <si>
    <t>GREYTOWN</t>
  </si>
  <si>
    <t>OSIZWENI</t>
  </si>
  <si>
    <t>UMZINTO</t>
  </si>
  <si>
    <t>MOTETEMA</t>
  </si>
  <si>
    <t>UMHLALI</t>
  </si>
  <si>
    <t>MTUBATUBA</t>
  </si>
  <si>
    <t>TAUNG</t>
  </si>
  <si>
    <t>RITAVI</t>
  </si>
  <si>
    <t>EMATSHENI</t>
  </si>
  <si>
    <t>HUMEWOOD</t>
  </si>
  <si>
    <t>KWAMSANE</t>
  </si>
  <si>
    <t>HOWICK</t>
  </si>
  <si>
    <t>SASOLBURG</t>
  </si>
  <si>
    <t>PHUTHADITJHABA</t>
  </si>
  <si>
    <t>SUTHERLAND</t>
  </si>
  <si>
    <t>LIBODE</t>
  </si>
  <si>
    <t>VANDERKLOOF</t>
  </si>
  <si>
    <t>KANONEILAND</t>
  </si>
  <si>
    <t>HENDRINA</t>
  </si>
  <si>
    <t>MATLALA</t>
  </si>
  <si>
    <t>BUFFELSHOEK</t>
  </si>
  <si>
    <t>TLHABANE</t>
  </si>
  <si>
    <t>MTONTSASA</t>
  </si>
  <si>
    <t>SEBENZA</t>
  </si>
  <si>
    <t>HARTBEESPOORTDAM</t>
  </si>
  <si>
    <t>KLERKSDORP</t>
  </si>
  <si>
    <t>COLESBERG</t>
  </si>
  <si>
    <t>ZEERUST</t>
  </si>
  <si>
    <t>MAHIKENG</t>
  </si>
  <si>
    <t>BELA-BELA</t>
  </si>
  <si>
    <t>SESHEGO</t>
  </si>
  <si>
    <t>JEPPE</t>
  </si>
  <si>
    <t>NONGOMA</t>
  </si>
  <si>
    <t>KWANOBUHLE</t>
  </si>
  <si>
    <t>KENTON ON SEA</t>
  </si>
  <si>
    <t>VOSMAN</t>
  </si>
  <si>
    <t>NEWLANDS EAST</t>
  </si>
  <si>
    <t>SUNDRA</t>
  </si>
  <si>
    <t>VAALBANK</t>
  </si>
  <si>
    <t>MOTHERWELL</t>
  </si>
  <si>
    <t>KWADWESI</t>
  </si>
  <si>
    <t>GLEN GREY</t>
  </si>
  <si>
    <t>NTUZUMA</t>
  </si>
  <si>
    <t>LETLHABILE</t>
  </si>
  <si>
    <t>ABERDEEN</t>
  </si>
  <si>
    <t>BOTLOKWA</t>
  </si>
  <si>
    <t>AFSONDERING</t>
  </si>
  <si>
    <t>ZWELITSHA</t>
  </si>
  <si>
    <t>TUBATSE</t>
  </si>
  <si>
    <t>SAWOTI</t>
  </si>
  <si>
    <t>BHEKITHEMBA</t>
  </si>
  <si>
    <t>POTCHEFSTROOM</t>
  </si>
  <si>
    <t>LETSITELE</t>
  </si>
  <si>
    <t>VUWANI</t>
  </si>
  <si>
    <t>THINA FALLS</t>
  </si>
  <si>
    <t>LESLIE</t>
  </si>
  <si>
    <t>FICKSBURG</t>
  </si>
  <si>
    <t>NGQAMAKHWE</t>
  </si>
  <si>
    <t>VULINDLELA</t>
  </si>
  <si>
    <t>DUTYWA</t>
  </si>
  <si>
    <t>ERMELO</t>
  </si>
  <si>
    <t>MUTALE</t>
  </si>
  <si>
    <t>HAMMARSDALE</t>
  </si>
  <si>
    <t>NGCOBO</t>
  </si>
  <si>
    <t>RABIE RIDGE</t>
  </si>
  <si>
    <t>HEBRON</t>
  </si>
  <si>
    <t>BELLAIR</t>
  </si>
  <si>
    <t>WATERVAL BOVEN</t>
  </si>
  <si>
    <t>JEFFREYS BAY</t>
  </si>
  <si>
    <t>AGGENEYS</t>
  </si>
  <si>
    <t>KATHU</t>
  </si>
  <si>
    <t>RAKGOADI</t>
  </si>
  <si>
    <t>TZANEEN</t>
  </si>
  <si>
    <t>KWAMASHU E</t>
  </si>
  <si>
    <t>ALEXANDRA ROAD</t>
  </si>
  <si>
    <t>ESHOWE</t>
  </si>
  <si>
    <t>CRYSTALPARK</t>
  </si>
  <si>
    <t>PRIESKA</t>
  </si>
  <si>
    <t>WESSELSBRON</t>
  </si>
  <si>
    <t>KUILSRIVIER</t>
  </si>
  <si>
    <t>MAGATLE</t>
  </si>
  <si>
    <t>BELHAR</t>
  </si>
  <si>
    <t>ROUXVILLE</t>
  </si>
  <si>
    <t>LADYSMITH</t>
  </si>
  <si>
    <t>MADIKWE</t>
  </si>
  <si>
    <t>MODIMOLLE</t>
  </si>
  <si>
    <t>THEUNISSEN</t>
  </si>
  <si>
    <t>BOHLOKONG</t>
  </si>
  <si>
    <t>GIYANI</t>
  </si>
  <si>
    <t>BOSCHKOP</t>
  </si>
  <si>
    <t>WELBEKEND</t>
  </si>
  <si>
    <t>SEKHUKHUNE</t>
  </si>
  <si>
    <t>NYONI</t>
  </si>
  <si>
    <t>VREDE</t>
  </si>
  <si>
    <t>KWAMBONAMBI</t>
  </si>
  <si>
    <t>THOHOYANDOU</t>
  </si>
  <si>
    <t>MARIKANA</t>
  </si>
  <si>
    <t>VILLIERS</t>
  </si>
  <si>
    <t>MBIZANA</t>
  </si>
  <si>
    <t>SILOAM</t>
  </si>
  <si>
    <t>MOGWASE</t>
  </si>
  <si>
    <t>KOKSTAD</t>
  </si>
  <si>
    <t>MOUNT AYLIFF</t>
  </si>
  <si>
    <t>TSESENG</t>
  </si>
  <si>
    <t>MTUNZINI</t>
  </si>
  <si>
    <t>ESTCOURT</t>
  </si>
  <si>
    <t>KOFFIEFONTEIN</t>
  </si>
  <si>
    <t>TSHIDILAMOLOMO</t>
  </si>
  <si>
    <t>DAVEL</t>
  </si>
  <si>
    <t>GONUBIE</t>
  </si>
  <si>
    <t>LADY FRERE</t>
  </si>
  <si>
    <t>NDWEDWE</t>
  </si>
  <si>
    <t>GROOT-DRAKENSTEIN</t>
  </si>
  <si>
    <t>WESTENBURG</t>
  </si>
  <si>
    <t>SOUTHPORT</t>
  </si>
  <si>
    <t>KRANSKOP</t>
  </si>
  <si>
    <t>MADADENI</t>
  </si>
  <si>
    <t>CLOCOLAN</t>
  </si>
  <si>
    <t>ONSEEPKANS</t>
  </si>
  <si>
    <t>KWAMHLANGA</t>
  </si>
  <si>
    <t>DURBAN CENTRAL</t>
  </si>
  <si>
    <t>MACHADODORP</t>
  </si>
  <si>
    <t>MOUNT FRERE</t>
  </si>
  <si>
    <t>ELANDS HEIGHT</t>
  </si>
  <si>
    <t>LEVUBU</t>
  </si>
  <si>
    <t>STERKSTROOM</t>
  </si>
  <si>
    <t>PUDIMOE</t>
  </si>
  <si>
    <t>KAGISHO</t>
  </si>
  <si>
    <t>MEHLOMNYAMA</t>
  </si>
  <si>
    <t>SASELAMANI</t>
  </si>
  <si>
    <t>HUMANSDORP</t>
  </si>
  <si>
    <t>PHALABORWA</t>
  </si>
  <si>
    <t>FOLWENI</t>
  </si>
  <si>
    <t>PIENAARSRIVIER</t>
  </si>
  <si>
    <t>DA GAMASKOP</t>
  </si>
  <si>
    <t>KEISKAMMAHOEK</t>
  </si>
  <si>
    <t>ADDO</t>
  </si>
  <si>
    <t>MOFFATVIEW</t>
  </si>
  <si>
    <t>MSINSINI</t>
  </si>
  <si>
    <t>ULUNDI</t>
  </si>
  <si>
    <t>ORANGE FARMS</t>
  </si>
  <si>
    <t>HARRISMITH</t>
  </si>
  <si>
    <t>TINMYNE</t>
  </si>
  <si>
    <t>LOATE</t>
  </si>
  <si>
    <t>LYDENBURG</t>
  </si>
  <si>
    <t>REIGERPARK</t>
  </si>
  <si>
    <t>SETLAGOLE</t>
  </si>
  <si>
    <t>KIDDS BEACH</t>
  </si>
  <si>
    <t>QUEENSTOWN</t>
  </si>
  <si>
    <t>THABAZIMBI</t>
  </si>
  <si>
    <t>MARIANNHILL</t>
  </si>
  <si>
    <t>ELUKWATINI</t>
  </si>
  <si>
    <t>PADDOCK</t>
  </si>
  <si>
    <t>VAAL MARINA</t>
  </si>
  <si>
    <t>EZAKHENI</t>
  </si>
  <si>
    <t>GRAVELOTTE</t>
  </si>
  <si>
    <t>MZAMBA</t>
  </si>
  <si>
    <t>LAMONTVILLE</t>
  </si>
  <si>
    <t>CAMPERDOWN</t>
  </si>
  <si>
    <t>MQANDULI</t>
  </si>
  <si>
    <t>IKAMVELIHLE</t>
  </si>
  <si>
    <t>DANIELSKUIL</t>
  </si>
  <si>
    <t>GAMALAKHE</t>
  </si>
  <si>
    <t>ORANJEVILLE</t>
  </si>
  <si>
    <t>BALFOUR TVL</t>
  </si>
  <si>
    <t>MODJADJISKLOOF</t>
  </si>
  <si>
    <t>MADIBOGO</t>
  </si>
  <si>
    <t>HONDEKLIP BAY</t>
  </si>
  <si>
    <t>WILLOWVALE</t>
  </si>
  <si>
    <t>ZELE</t>
  </si>
  <si>
    <t>TEMBISA SOUTH</t>
  </si>
  <si>
    <t>PIETERMARITZBURG</t>
  </si>
  <si>
    <t>JERICHO</t>
  </si>
  <si>
    <t>MELMOTH</t>
  </si>
  <si>
    <t>WAKKERSTROOM</t>
  </si>
  <si>
    <t>UPINGTON</t>
  </si>
  <si>
    <t>PRETORIA MOOT</t>
  </si>
  <si>
    <t>TSHAULU</t>
  </si>
  <si>
    <t>MOTHOTLUNG</t>
  </si>
  <si>
    <t>KWANDENGEZI</t>
  </si>
  <si>
    <t>REITZ</t>
  </si>
  <si>
    <t>STANDERTON</t>
  </si>
  <si>
    <t>BOONS</t>
  </si>
  <si>
    <t>CRADOCK</t>
  </si>
  <si>
    <t>CATO MANOR</t>
  </si>
  <si>
    <t>SEBAYENG</t>
  </si>
  <si>
    <t>PORT EDWARD</t>
  </si>
  <si>
    <t>IKAGENG</t>
  </si>
  <si>
    <t>WINTERTON</t>
  </si>
  <si>
    <t>MSINGA</t>
  </si>
  <si>
    <t>CAMBRIDGE</t>
  </si>
  <si>
    <t>EMBALENHLE</t>
  </si>
  <si>
    <t>BLINKPAN</t>
  </si>
  <si>
    <t>DIMBAZA</t>
  </si>
  <si>
    <t>PHOLILE</t>
  </si>
  <si>
    <t>DINGLETON</t>
  </si>
  <si>
    <t>SPRINGFONTEIN</t>
  </si>
  <si>
    <t>KRIEL</t>
  </si>
  <si>
    <t>MPHEPHU</t>
  </si>
  <si>
    <t>STELLA</t>
  </si>
  <si>
    <t>MANKWENG</t>
  </si>
  <si>
    <t>VILJOENSKROON</t>
  </si>
  <si>
    <t>KING WILLIAM'S TOWN</t>
  </si>
  <si>
    <t>BETHAL</t>
  </si>
  <si>
    <t>ALICE</t>
  </si>
  <si>
    <t>THE BARRAGE</t>
  </si>
  <si>
    <t>KLEINSEE</t>
  </si>
  <si>
    <t>HLANGANANI</t>
  </si>
  <si>
    <t>ATLANTIS</t>
  </si>
  <si>
    <t>DONNYBROOK</t>
  </si>
  <si>
    <t>CALA</t>
  </si>
  <si>
    <t>SECUNDA</t>
  </si>
  <si>
    <t>KWADUKUZA</t>
  </si>
  <si>
    <t>MTHATHA</t>
  </si>
  <si>
    <t>ATAMELANG</t>
  </si>
  <si>
    <t>DENNILTON</t>
  </si>
  <si>
    <t>THORNHILL</t>
  </si>
  <si>
    <t>KOLOMANE</t>
  </si>
  <si>
    <t>GANYESA</t>
  </si>
  <si>
    <t>SPRINGBOK</t>
  </si>
  <si>
    <t>NHLANHLENI</t>
  </si>
  <si>
    <t>KWADABEKA</t>
  </si>
  <si>
    <t>MHALA</t>
  </si>
  <si>
    <t>KAMEELDRIFT</t>
  </si>
  <si>
    <t>LEBOWAKGOMO</t>
  </si>
  <si>
    <t>HEIDELBERG (GP)</t>
  </si>
  <si>
    <t>LINGELETHU-WEST</t>
  </si>
  <si>
    <t>GRAAFF-REINET</t>
  </si>
  <si>
    <t>ALLANRIDGE</t>
  </si>
  <si>
    <t>DANNHAUSER</t>
  </si>
  <si>
    <t>NEWARK</t>
  </si>
  <si>
    <t>SEKGOSESE</t>
  </si>
  <si>
    <t>MONDLO</t>
  </si>
  <si>
    <t>ROSSOUW</t>
  </si>
  <si>
    <t>HENNENMAN</t>
  </si>
  <si>
    <t>CALCUTTA</t>
  </si>
  <si>
    <t>REIVILO</t>
  </si>
  <si>
    <t>INGWAVUMA</t>
  </si>
  <si>
    <t>BELFAST</t>
  </si>
  <si>
    <t>EMZINONI</t>
  </si>
  <si>
    <t>NAMAKGALE</t>
  </si>
  <si>
    <t>BUSHBUCKRIDGE</t>
  </si>
  <si>
    <t>THABA-NCHU</t>
  </si>
  <si>
    <t>SUN CITY</t>
  </si>
  <si>
    <t>VERENA</t>
  </si>
  <si>
    <t>BITYI</t>
  </si>
  <si>
    <t>IMPENDLE</t>
  </si>
  <si>
    <t>EDENPARK</t>
  </si>
  <si>
    <t>KWAMAKHUTHA</t>
  </si>
  <si>
    <t>SABIE</t>
  </si>
  <si>
    <t>GROBLERSHOOP</t>
  </si>
  <si>
    <t>GALESHEWE</t>
  </si>
  <si>
    <t>LEPHALALE</t>
  </si>
  <si>
    <t>GILEAD</t>
  </si>
  <si>
    <t>KABOKWENI</t>
  </si>
  <si>
    <t>POINT</t>
  </si>
  <si>
    <t>STERKSPRUIT</t>
  </si>
  <si>
    <t>UTRECHT</t>
  </si>
  <si>
    <t>MOOINOOI</t>
  </si>
  <si>
    <t>KATLEHONG NORTH</t>
  </si>
  <si>
    <t>VERULAM</t>
  </si>
  <si>
    <t>VRYHEID</t>
  </si>
  <si>
    <t>CREIGHTON</t>
  </si>
  <si>
    <t>NGODWANA</t>
  </si>
  <si>
    <t>KLIPPLAAT</t>
  </si>
  <si>
    <t>VILJOENSDRIF</t>
  </si>
  <si>
    <t>LOMANYANENG</t>
  </si>
  <si>
    <t>BANDELIERKOP</t>
  </si>
  <si>
    <t>DALASILE</t>
  </si>
  <si>
    <t>SEVERN</t>
  </si>
  <si>
    <t>NGOME</t>
  </si>
  <si>
    <t>VENTERSDORP</t>
  </si>
  <si>
    <t>TRICHARDT</t>
  </si>
  <si>
    <t>ZAAIPLAAS</t>
  </si>
  <si>
    <t>EKOMBE</t>
  </si>
  <si>
    <t>GREYLINGSTAD</t>
  </si>
  <si>
    <t>MALAMULELE</t>
  </si>
  <si>
    <t>MOOI RIVER</t>
  </si>
  <si>
    <t>NTABETHEMBA</t>
  </si>
  <si>
    <t>NABOOMSPRUIT</t>
  </si>
  <si>
    <t>GROOT BRAKRIVIER</t>
  </si>
  <si>
    <t>HLABISA</t>
  </si>
  <si>
    <t>SMITHFIELD</t>
  </si>
  <si>
    <t>UMSUNDUZI</t>
  </si>
  <si>
    <t>EAST LONDON</t>
  </si>
  <si>
    <t>VAN STADENSRUS</t>
  </si>
  <si>
    <t>UMBUMBULU</t>
  </si>
  <si>
    <t>MORGENZON TRANSVAAL</t>
  </si>
  <si>
    <t>KAAPMUIDEN</t>
  </si>
  <si>
    <t>UITENHAGE</t>
  </si>
  <si>
    <t>HOOPSTAD</t>
  </si>
  <si>
    <t>SCHWEIZER-RENEKE</t>
  </si>
  <si>
    <t>KURUMAN</t>
  </si>
  <si>
    <t>MMAKAU</t>
  </si>
  <si>
    <t>ROOSSENEKAL</t>
  </si>
  <si>
    <t>APEL</t>
  </si>
  <si>
    <t>BARBERTON</t>
  </si>
  <si>
    <t>DELFT</t>
  </si>
  <si>
    <t>GROBLERSDAL</t>
  </si>
  <si>
    <t>WHITTLESEA</t>
  </si>
  <si>
    <t>DELMAS</t>
  </si>
  <si>
    <t>SCENERY PARK</t>
  </si>
  <si>
    <t>GLENDALE</t>
  </si>
  <si>
    <t>HLOGOTLOU</t>
  </si>
  <si>
    <t>MOREBENG</t>
  </si>
  <si>
    <t>INDWE</t>
  </si>
  <si>
    <t>NDEVANA</t>
  </si>
  <si>
    <t>KOSTER</t>
  </si>
  <si>
    <t>MIDDLEDRIFT</t>
  </si>
  <si>
    <t>HILTON-KZN</t>
  </si>
  <si>
    <t>GLUCKSTADT</t>
  </si>
  <si>
    <t>ORKNEY</t>
  </si>
  <si>
    <t>HARTEBEESKOP</t>
  </si>
  <si>
    <t>UGIE</t>
  </si>
  <si>
    <t>KEI BRIDGE</t>
  </si>
  <si>
    <t>DALTON</t>
  </si>
  <si>
    <t>BULWER</t>
  </si>
  <si>
    <t>MPUMALANGA KZN</t>
  </si>
  <si>
    <t>PEDDIE</t>
  </si>
  <si>
    <t>LUSIKISIKI</t>
  </si>
  <si>
    <t>MASOYI</t>
  </si>
  <si>
    <t>MAYFLOWER</t>
  </si>
  <si>
    <t>TARKASTAD</t>
  </si>
  <si>
    <t>KESTELL</t>
  </si>
  <si>
    <t>MAKHADO</t>
  </si>
  <si>
    <t>ELLIOT</t>
  </si>
  <si>
    <t>BERGVILLE</t>
  </si>
  <si>
    <t>KWAGGAFONTEIN</t>
  </si>
  <si>
    <t>WEPENER</t>
  </si>
  <si>
    <t>AUGRABIES</t>
  </si>
  <si>
    <t>DOUGLAS</t>
  </si>
  <si>
    <t>BARKLY WEST</t>
  </si>
  <si>
    <t>WASBANK</t>
  </si>
  <si>
    <t>TWEEFONTEIN</t>
  </si>
  <si>
    <t>CHARL CILLIERS</t>
  </si>
  <si>
    <t>KIRKWOOD</t>
  </si>
  <si>
    <t>ALEXANDER BAY</t>
  </si>
  <si>
    <t>PETRUSBURG</t>
  </si>
  <si>
    <t>VAALWATER</t>
  </si>
  <si>
    <t>HIGHFLATS</t>
  </si>
  <si>
    <t>NEBO</t>
  </si>
  <si>
    <t>MALUTI</t>
  </si>
  <si>
    <t>VOLKSRUST</t>
  </si>
  <si>
    <t>WILLOWMORE</t>
  </si>
  <si>
    <t>ROODEPAN</t>
  </si>
  <si>
    <t>NSUZE</t>
  </si>
  <si>
    <t>BHISHO</t>
  </si>
  <si>
    <t>SENWABARWANA</t>
  </si>
  <si>
    <t>MASEMOLA</t>
  </si>
  <si>
    <t>EZIBELENI</t>
  </si>
  <si>
    <t>PORT ALFRED</t>
  </si>
  <si>
    <t>HARTSWATER</t>
  </si>
  <si>
    <t>MUSINA</t>
  </si>
  <si>
    <t>MPUNGAMHLOPHE</t>
  </si>
  <si>
    <t>JAGERSFONTEIN</t>
  </si>
  <si>
    <t>HLOBANE</t>
  </si>
  <si>
    <t>WARTBURG</t>
  </si>
  <si>
    <t>KINKELBOS</t>
  </si>
  <si>
    <t>MACLEANTOWN</t>
  </si>
  <si>
    <t>AMANGWE</t>
  </si>
  <si>
    <t>PHILIPPI EAST</t>
  </si>
  <si>
    <t>PLESSISLAER</t>
  </si>
  <si>
    <t>EVANDER</t>
  </si>
  <si>
    <t>KAMIESKROON</t>
  </si>
  <si>
    <t>MASISI</t>
  </si>
  <si>
    <t>MANDENI</t>
  </si>
  <si>
    <t>ALIWAL NORTH</t>
  </si>
  <si>
    <t>PAMPIERSTAT</t>
  </si>
  <si>
    <t>TWEELING</t>
  </si>
  <si>
    <t>TSHILWAVHUSIKU</t>
  </si>
  <si>
    <t>GRASKOP</t>
  </si>
  <si>
    <t>NEW HANOVER</t>
  </si>
  <si>
    <t>BEDWANG</t>
  </si>
  <si>
    <t>FOURIESBURG</t>
  </si>
  <si>
    <t>CAROLINA</t>
  </si>
  <si>
    <t>HERTZOGVILLE</t>
  </si>
  <si>
    <t>WITPOORT</t>
  </si>
  <si>
    <t>GLENCOE</t>
  </si>
  <si>
    <t>IPELEGENG</t>
  </si>
  <si>
    <t>ACORNHOEK</t>
  </si>
  <si>
    <t>OTTOSDAL</t>
  </si>
  <si>
    <t>DIENTJIE</t>
  </si>
  <si>
    <t>VRYBURG</t>
  </si>
  <si>
    <t>CHRISTIANA</t>
  </si>
  <si>
    <t>MIDDELBURG(EC)</t>
  </si>
  <si>
    <t>COOKHOUSE</t>
  </si>
  <si>
    <t>ROEDTAN</t>
  </si>
  <si>
    <t>MOKOPONG</t>
  </si>
  <si>
    <t>HLUHLUWE</t>
  </si>
  <si>
    <t>KEIMOES</t>
  </si>
  <si>
    <t>WOLMARANSSTAD</t>
  </si>
  <si>
    <t>DEALESVILLE</t>
  </si>
  <si>
    <t>MOLTENO</t>
  </si>
  <si>
    <t>MUDEN</t>
  </si>
  <si>
    <t>ELLIOTDALE</t>
  </si>
  <si>
    <t>MOKOPANE</t>
  </si>
  <si>
    <t>DORDRECHT</t>
  </si>
  <si>
    <t>OTTOSHOOP</t>
  </si>
  <si>
    <t>CHUNGWA</t>
  </si>
  <si>
    <t>BELL</t>
  </si>
  <si>
    <t>MADEIRA</t>
  </si>
  <si>
    <t>IXOPO</t>
  </si>
  <si>
    <t>MPOPHOMENI</t>
  </si>
  <si>
    <t>TAYLORS HALT</t>
  </si>
  <si>
    <t>LEBOENG</t>
  </si>
  <si>
    <t>COLENSO</t>
  </si>
  <si>
    <t>SAKHILE</t>
  </si>
  <si>
    <t>LEEUDORINGSTAD</t>
  </si>
  <si>
    <t>WATERVAL</t>
  </si>
  <si>
    <t>TOM BURKE</t>
  </si>
  <si>
    <t>JANE FURSE</t>
  </si>
  <si>
    <t>PARYS</t>
  </si>
  <si>
    <t>MODDER RIVER</t>
  </si>
  <si>
    <t>EMANGUZI</t>
  </si>
  <si>
    <t>BATHO</t>
  </si>
  <si>
    <t>MAREETSANE</t>
  </si>
  <si>
    <t>CORNELIA</t>
  </si>
  <si>
    <t>MBUZINI</t>
  </si>
  <si>
    <t>BERLIN</t>
  </si>
  <si>
    <t>AMALIA</t>
  </si>
  <si>
    <t>MALEBOHO</t>
  </si>
  <si>
    <t>MAKWASSIE</t>
  </si>
  <si>
    <t>CRAMOND</t>
  </si>
  <si>
    <t>PRESTBURY</t>
  </si>
  <si>
    <t>REDDERSBURG</t>
  </si>
  <si>
    <t>PHUMALANGA</t>
  </si>
  <si>
    <t>SUNRISE</t>
  </si>
  <si>
    <t>RIETVLEI</t>
  </si>
  <si>
    <t>MLUNGISI</t>
  </si>
  <si>
    <t>POSTMASBURG</t>
  </si>
  <si>
    <t>MPISI</t>
  </si>
  <si>
    <t>MARQUARD</t>
  </si>
  <si>
    <t>DRIEKOP</t>
  </si>
  <si>
    <t>KAMESH</t>
  </si>
  <si>
    <t>KEI MOUTH</t>
  </si>
  <si>
    <t>LULEKANI</t>
  </si>
  <si>
    <t>ZASTRON</t>
  </si>
  <si>
    <t>PAUL ROUX</t>
  </si>
  <si>
    <t>BESTERS</t>
  </si>
  <si>
    <t>NKANDLA</t>
  </si>
  <si>
    <t>VENTERSBURG</t>
  </si>
  <si>
    <t>TSINENG</t>
  </si>
  <si>
    <t>ADELAIDE</t>
  </si>
  <si>
    <t>BREYTEN</t>
  </si>
  <si>
    <t>MOROKWENG</t>
  </si>
  <si>
    <t>SAMORA MACHEL</t>
  </si>
  <si>
    <t>OHRIGSTAD</t>
  </si>
  <si>
    <t>ALLDAYS</t>
  </si>
  <si>
    <t>DUDUDU</t>
  </si>
  <si>
    <t>KOMATIPOORT</t>
  </si>
  <si>
    <t>MAHLABATHINI</t>
  </si>
  <si>
    <t>VIOOLSDRIF</t>
  </si>
  <si>
    <t>JAN KEMPDORP</t>
  </si>
  <si>
    <t>STORMS RIVER</t>
  </si>
  <si>
    <t>NOTTINGHAM ROAD</t>
  </si>
  <si>
    <t>KAREEDOUW</t>
  </si>
  <si>
    <t>NORTHAM</t>
  </si>
  <si>
    <t>DELPORTSHOOP</t>
  </si>
  <si>
    <t>BOETSAP</t>
  </si>
  <si>
    <t>TSHITALE</t>
  </si>
  <si>
    <t>PATERSON</t>
  </si>
  <si>
    <t>HARBURG</t>
  </si>
  <si>
    <t>HEKPOORT</t>
  </si>
  <si>
    <t>MUSWODI</t>
  </si>
  <si>
    <t>CLARENS</t>
  </si>
  <si>
    <t>CHRISSIESMEER</t>
  </si>
  <si>
    <t>MID ILLOVO</t>
  </si>
  <si>
    <t>HIMEVILLE</t>
  </si>
  <si>
    <t>BOTHITHONG</t>
  </si>
  <si>
    <t>MOGWADI</t>
  </si>
  <si>
    <t>MALIPSDRIFT</t>
  </si>
  <si>
    <t>WARDEN</t>
  </si>
  <si>
    <t>SWARTRUGGENS</t>
  </si>
  <si>
    <t>NTABAMHLOPHE</t>
  </si>
  <si>
    <t>UPPER TUGELA</t>
  </si>
  <si>
    <t>NQUTHU</t>
  </si>
  <si>
    <t>TAMARA</t>
  </si>
  <si>
    <t>NDUMO</t>
  </si>
  <si>
    <t>WEENEN</t>
  </si>
  <si>
    <t>PABALELLO</t>
  </si>
  <si>
    <t>BIESIESVLEI</t>
  </si>
  <si>
    <t>ELANDSLAAGTE</t>
  </si>
  <si>
    <t>RICHMOND-KZN</t>
  </si>
  <si>
    <t>MARA</t>
  </si>
  <si>
    <t>BUFFALO FLATS</t>
  </si>
  <si>
    <t>MAARTENSHOOP</t>
  </si>
  <si>
    <t>BRITSTOWN</t>
  </si>
  <si>
    <t>DE AAR</t>
  </si>
  <si>
    <t>NOUPOORT</t>
  </si>
  <si>
    <t>LADY GREY</t>
  </si>
  <si>
    <t>SANNIESHOF</t>
  </si>
  <si>
    <t>DEBEN</t>
  </si>
  <si>
    <t>HAENERTSBURG</t>
  </si>
  <si>
    <t>KLAPMUTS</t>
  </si>
  <si>
    <t>CAMPS BAY</t>
  </si>
  <si>
    <t>GRIEKWASTAD</t>
  </si>
  <si>
    <t>HOPETOWN</t>
  </si>
  <si>
    <t>DIRKIESDORP</t>
  </si>
  <si>
    <t>ST HELENA BAY</t>
  </si>
  <si>
    <t>BOSHOF</t>
  </si>
  <si>
    <t>ILINGE</t>
  </si>
  <si>
    <t>BAYSWATER</t>
  </si>
  <si>
    <t>DELAREYVILLE</t>
  </si>
  <si>
    <t>GOWAN LEA</t>
  </si>
  <si>
    <t>WEDELA</t>
  </si>
  <si>
    <t>PORT NOLLOTH</t>
  </si>
  <si>
    <t>CATHCART</t>
  </si>
  <si>
    <t>MAYDON WHARF</t>
  </si>
  <si>
    <t>MATATIELE</t>
  </si>
  <si>
    <t>KOPPIES</t>
  </si>
  <si>
    <t>PETRUS STEYN</t>
  </si>
  <si>
    <t>KOMGA</t>
  </si>
  <si>
    <t>HLABABOMVU</t>
  </si>
  <si>
    <t>TUMAHOLE</t>
  </si>
  <si>
    <t>LAAIPLEK</t>
  </si>
  <si>
    <t>BLUEWATER</t>
  </si>
  <si>
    <t>HARTBEESFONTEIN</t>
  </si>
  <si>
    <t>VREDEFORT</t>
  </si>
  <si>
    <t>ST FAITHS</t>
  </si>
  <si>
    <t>MAKUYA</t>
  </si>
  <si>
    <t>BEACON BAY</t>
  </si>
  <si>
    <t>MASHASHANE</t>
  </si>
  <si>
    <t>FERNIE</t>
  </si>
  <si>
    <t>VHULAUDZI</t>
  </si>
  <si>
    <t>GROOT MARICO</t>
  </si>
  <si>
    <t>TYEFU</t>
  </si>
  <si>
    <t>KGOMOTSO</t>
  </si>
  <si>
    <t>WINDSORTON</t>
  </si>
  <si>
    <t>LOW'S CREEK</t>
  </si>
  <si>
    <t>KINROSS</t>
  </si>
  <si>
    <t>WRENCHVILLE</t>
  </si>
  <si>
    <t>HELPMEKAAR</t>
  </si>
  <si>
    <t>WINBURG</t>
  </si>
  <si>
    <t>DEWETSDORP</t>
  </si>
  <si>
    <t>CHALUMNA</t>
  </si>
  <si>
    <t>THORNVILLE</t>
  </si>
  <si>
    <t>EMATIMATOLO</t>
  </si>
  <si>
    <t>ST FRANCIS BAY</t>
  </si>
  <si>
    <t>THORNHILL CISKEI</t>
  </si>
  <si>
    <t>KLERKSKRAAL</t>
  </si>
  <si>
    <t>SHEEPMOOR</t>
  </si>
  <si>
    <t>VIERFONTEIN</t>
  </si>
  <si>
    <t>RUST DE WINTER</t>
  </si>
  <si>
    <t>STEVE VUKILE TSHWETE</t>
  </si>
  <si>
    <t>GROOTVLEI</t>
  </si>
  <si>
    <t>WANDA</t>
  </si>
  <si>
    <t>JOUBERTINA</t>
  </si>
  <si>
    <t>BADPLAAS</t>
  </si>
  <si>
    <t>KWANDENGANE</t>
  </si>
  <si>
    <t>CEDARVILLE</t>
  </si>
  <si>
    <t>HATTINGSPRUIT</t>
  </si>
  <si>
    <t>JOZA</t>
  </si>
  <si>
    <t>BULTFONTEIN</t>
  </si>
  <si>
    <t>HANKEY</t>
  </si>
  <si>
    <t>LOTHAIR</t>
  </si>
  <si>
    <t>COLIGNY</t>
  </si>
  <si>
    <t>KEI ROAD</t>
  </si>
  <si>
    <t>BURGERSDORP</t>
  </si>
  <si>
    <t>BARKLY EAST</t>
  </si>
  <si>
    <t>BISHOPSTOWE</t>
  </si>
  <si>
    <t>DAGGAKRAAL</t>
  </si>
  <si>
    <t>MOYENI</t>
  </si>
  <si>
    <t>ELANDSKRAAL</t>
  </si>
  <si>
    <t>TSHAMUTUMBU</t>
  </si>
  <si>
    <t>BABANANGO</t>
  </si>
  <si>
    <t>KAKAMAS</t>
  </si>
  <si>
    <t>NGANGELIZWE</t>
  </si>
  <si>
    <t>NABABEEP</t>
  </si>
  <si>
    <t>PHOLA</t>
  </si>
  <si>
    <t>BHOLOTHWA</t>
  </si>
  <si>
    <t>EZIBAYENI</t>
  </si>
  <si>
    <t>COFFEE BAY</t>
  </si>
  <si>
    <t>MKHUZE</t>
  </si>
  <si>
    <t>KAMHLUSHWA</t>
  </si>
  <si>
    <t>Property of Interest</t>
  </si>
  <si>
    <t>(place to noterelevant properties)</t>
  </si>
  <si>
    <t>(place to note relevant properties)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</si>
</sst>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R&quot;#,##0;[Red]\-&quot;R&quot;#,##0"/>
    <numFmt numFmtId="43" formatCode="_-* #,##0.00_-;\-* #,##0.00_-;_-* &quot;-&quot;??_-;_-@_-"/>
    <numFmt numFmtId="165" formatCode="#,##0.0"/>
    <numFmt numFmtId="166" formatCode="_-* #,##0_-;\-* #,##0_-;_-* &quot;-&quot;??_-;_-@_-"/>
    <numFmt numFmtId="167" formatCode="0.0"/>
  </numFmts>
  <fonts count="1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theme="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1" fillId="0" borderId="1" applyNumberFormat="0" applyFill="0" applyAlignment="0" applyProtection="0"/>
    <xf numFmtId="0" fontId="3" fillId="2" borderId="0" applyNumberFormat="0" applyBorder="0" applyAlignment="0" applyProtection="0"/>
    <xf numFmtId="43" fontId="8" fillId="0" borderId="0" applyFont="0" applyFill="0" applyBorder="0" applyAlignment="0" applyProtection="0"/>
    <xf numFmtId="0" fontId="3" fillId="5" borderId="0" applyNumberFormat="0" applyBorder="0" applyAlignment="0" applyProtection="0"/>
    <xf numFmtId="0" fontId="12" fillId="0" borderId="8" applyNumberFormat="0" applyFill="0" applyAlignment="0" applyProtection="0"/>
    <xf numFmtId="0" fontId="13" fillId="0" borderId="9" applyNumberFormat="0" applyFill="0" applyAlignment="0" applyProtection="0"/>
  </cellStyleXfs>
  <cellXfs count="95">
    <xf numFmtId="0" fontId="0" fillId="0" borderId="0" xfId="0"/>
    <xf numFmtId="0" fontId="2" fillId="3" borderId="2" xfId="0" applyFont="1" applyFill="1" applyBorder="1"/>
    <xf numFmtId="0" fontId="5" fillId="0" borderId="0" xfId="1"/>
    <xf numFmtId="10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/>
    <xf numFmtId="0" fontId="0" fillId="4" borderId="0" xfId="0" applyFill="1" applyAlignment="1">
      <alignment horizontal="centerContinuous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/>
    <xf numFmtId="3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6" borderId="0" xfId="0" applyFill="1" applyAlignment="1"/>
    <xf numFmtId="9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/>
    </xf>
    <xf numFmtId="165" fontId="0" fillId="0" borderId="0" xfId="0" applyNumberFormat="1" applyAlignment="1">
      <alignment vertical="center" wrapText="1"/>
    </xf>
    <xf numFmtId="10" fontId="0" fillId="0" borderId="0" xfId="0" applyNumberFormat="1" applyAlignment="1"/>
    <xf numFmtId="0" fontId="3" fillId="2" borderId="0" xfId="3"/>
    <xf numFmtId="0" fontId="3" fillId="5" borderId="0" xfId="5"/>
    <xf numFmtId="0" fontId="0" fillId="0" borderId="0" xfId="0" applyFill="1" applyAlignment="1"/>
    <xf numFmtId="0" fontId="0" fillId="0" borderId="0" xfId="0" applyFill="1" applyAlignment="1">
      <alignment vertical="center" wrapText="1"/>
    </xf>
    <xf numFmtId="0" fontId="0" fillId="0" borderId="0" xfId="0" applyFill="1" applyAlignment="1">
      <alignment vertical="center"/>
    </xf>
    <xf numFmtId="3" fontId="0" fillId="0" borderId="0" xfId="0" applyNumberFormat="1" applyFill="1" applyAlignment="1">
      <alignment vertical="center" wrapText="1"/>
    </xf>
    <xf numFmtId="0" fontId="4" fillId="0" borderId="0" xfId="0" applyNumberFormat="1" applyFont="1" applyFill="1" applyAlignment="1"/>
    <xf numFmtId="0" fontId="4" fillId="0" borderId="0" xfId="0" applyNumberFormat="1" applyFont="1" applyFill="1" applyAlignment="1">
      <alignment vertical="center" wrapText="1"/>
    </xf>
    <xf numFmtId="0" fontId="4" fillId="0" borderId="0" xfId="0" applyNumberFormat="1" applyFont="1" applyFill="1" applyAlignment="1">
      <alignment vertical="center"/>
    </xf>
    <xf numFmtId="6" fontId="0" fillId="0" borderId="0" xfId="0" applyNumberFormat="1" applyFill="1" applyAlignment="1">
      <alignment vertical="center" wrapText="1"/>
    </xf>
    <xf numFmtId="6" fontId="0" fillId="0" borderId="0" xfId="0" applyNumberFormat="1" applyFill="1" applyAlignment="1">
      <alignment vertical="center"/>
    </xf>
    <xf numFmtId="166" fontId="0" fillId="0" borderId="0" xfId="4" applyNumberFormat="1" applyFont="1" applyFill="1" applyAlignment="1">
      <alignment vertical="center" wrapText="1"/>
    </xf>
    <xf numFmtId="0" fontId="3" fillId="0" borderId="0" xfId="3" applyFill="1" applyAlignment="1"/>
    <xf numFmtId="0" fontId="0" fillId="0" borderId="0" xfId="0" applyFont="1" applyAlignment="1"/>
    <xf numFmtId="0" fontId="2" fillId="2" borderId="3" xfId="3" applyFont="1" applyFill="1" applyBorder="1"/>
    <xf numFmtId="9" fontId="0" fillId="0" borderId="0" xfId="0" applyNumberFormat="1" applyAlignment="1"/>
    <xf numFmtId="0" fontId="1" fillId="0" borderId="1" xfId="2"/>
    <xf numFmtId="1" fontId="0" fillId="0" borderId="0" xfId="0" applyNumberFormat="1"/>
    <xf numFmtId="0" fontId="0" fillId="7" borderId="0" xfId="0" applyFill="1" applyAlignment="1">
      <alignment vertical="center"/>
    </xf>
    <xf numFmtId="0" fontId="0" fillId="0" borderId="0" xfId="0" applyNumberFormat="1" applyFont="1" applyAlignment="1"/>
    <xf numFmtId="0" fontId="0" fillId="7" borderId="0" xfId="0" applyNumberFormat="1" applyFill="1" applyAlignment="1"/>
    <xf numFmtId="10" fontId="0" fillId="7" borderId="0" xfId="0" applyNumberFormat="1" applyFill="1"/>
    <xf numFmtId="0" fontId="3" fillId="5" borderId="0" xfId="5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ont="1" applyFill="1" applyAlignment="1">
      <alignment horizontal="center"/>
    </xf>
    <xf numFmtId="0" fontId="3" fillId="2" borderId="0" xfId="3" applyAlignment="1">
      <alignment horizontal="center"/>
    </xf>
    <xf numFmtId="0" fontId="0" fillId="6" borderId="0" xfId="0" applyNumberFormat="1" applyFill="1" applyAlignment="1">
      <alignment horizontal="center"/>
    </xf>
    <xf numFmtId="0" fontId="5" fillId="0" borderId="0" xfId="1" applyAlignment="1">
      <alignment horizontal="left" vertical="center"/>
    </xf>
    <xf numFmtId="0" fontId="0" fillId="0" borderId="0" xfId="0" applyFont="1" applyFill="1" applyAlignment="1"/>
    <xf numFmtId="0" fontId="5" fillId="0" borderId="0" xfId="1" applyBorder="1"/>
    <xf numFmtId="0" fontId="2" fillId="8" borderId="3" xfId="3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7" borderId="0" xfId="0" applyFont="1" applyFill="1" applyAlignment="1">
      <alignment horizontal="center"/>
    </xf>
    <xf numFmtId="0" fontId="0" fillId="7" borderId="0" xfId="0" applyFont="1" applyFill="1" applyAlignment="1"/>
    <xf numFmtId="0" fontId="9" fillId="0" borderId="0" xfId="0" applyFont="1"/>
    <xf numFmtId="0" fontId="10" fillId="0" borderId="0" xfId="0" applyNumberFormat="1" applyFont="1" applyAlignment="1"/>
    <xf numFmtId="0" fontId="0" fillId="0" borderId="0" xfId="0" applyNumberFormat="1"/>
    <xf numFmtId="0" fontId="0" fillId="0" borderId="4" xfId="0" applyFont="1" applyBorder="1"/>
    <xf numFmtId="0" fontId="0" fillId="0" borderId="0" xfId="0" applyFont="1" applyBorder="1"/>
    <xf numFmtId="0" fontId="0" fillId="0" borderId="5" xfId="0" applyFont="1" applyBorder="1"/>
    <xf numFmtId="0" fontId="0" fillId="0" borderId="0" xfId="0" applyFill="1"/>
    <xf numFmtId="0" fontId="0" fillId="0" borderId="6" xfId="0" applyFont="1" applyBorder="1"/>
    <xf numFmtId="0" fontId="0" fillId="0" borderId="3" xfId="0" applyFont="1" applyBorder="1"/>
    <xf numFmtId="0" fontId="0" fillId="0" borderId="7" xfId="0" applyFont="1" applyBorder="1"/>
    <xf numFmtId="10" fontId="0" fillId="0" borderId="0" xfId="0" applyNumberFormat="1" applyFont="1" applyBorder="1"/>
    <xf numFmtId="10" fontId="0" fillId="0" borderId="3" xfId="0" applyNumberFormat="1" applyFont="1" applyBorder="1"/>
    <xf numFmtId="0" fontId="0" fillId="0" borderId="0" xfId="0" applyFont="1"/>
    <xf numFmtId="1" fontId="0" fillId="6" borderId="0" xfId="0" applyNumberFormat="1" applyFill="1"/>
    <xf numFmtId="1" fontId="0" fillId="9" borderId="0" xfId="0" applyNumberFormat="1" applyFill="1"/>
    <xf numFmtId="0" fontId="5" fillId="0" borderId="0" xfId="1" applyAlignment="1">
      <alignment vertical="center"/>
    </xf>
    <xf numFmtId="0" fontId="11" fillId="0" borderId="0" xfId="0" applyFont="1" applyAlignment="1">
      <alignment wrapText="1"/>
    </xf>
    <xf numFmtId="0" fontId="0" fillId="10" borderId="0" xfId="0" applyFill="1" applyAlignment="1">
      <alignment horizontal="centerContinuous"/>
    </xf>
    <xf numFmtId="0" fontId="14" fillId="0" borderId="0" xfId="0" applyFont="1" applyAlignment="1">
      <alignment horizontal="center"/>
    </xf>
    <xf numFmtId="0" fontId="14" fillId="0" borderId="0" xfId="0" applyFont="1"/>
    <xf numFmtId="3" fontId="14" fillId="0" borderId="0" xfId="0" applyNumberFormat="1" applyFont="1"/>
    <xf numFmtId="2" fontId="14" fillId="0" borderId="0" xfId="0" applyNumberFormat="1" applyFont="1"/>
    <xf numFmtId="3" fontId="14" fillId="10" borderId="0" xfId="0" applyNumberFormat="1" applyFont="1" applyFill="1"/>
    <xf numFmtId="0" fontId="14" fillId="10" borderId="0" xfId="0" applyFont="1" applyFill="1"/>
    <xf numFmtId="10" fontId="14" fillId="0" borderId="0" xfId="0" applyNumberFormat="1" applyFont="1"/>
    <xf numFmtId="1" fontId="14" fillId="7" borderId="0" xfId="0" applyNumberFormat="1" applyFont="1" applyFill="1"/>
    <xf numFmtId="2" fontId="14" fillId="7" borderId="0" xfId="0" applyNumberFormat="1" applyFont="1" applyFill="1"/>
    <xf numFmtId="167" fontId="14" fillId="10" borderId="0" xfId="0" applyNumberFormat="1" applyFont="1" applyFill="1"/>
    <xf numFmtId="3" fontId="14" fillId="11" borderId="0" xfId="0" applyNumberFormat="1" applyFont="1" applyFill="1"/>
    <xf numFmtId="0" fontId="14" fillId="10" borderId="0" xfId="0" applyNumberFormat="1" applyFont="1" applyFill="1"/>
    <xf numFmtId="0" fontId="14" fillId="0" borderId="0" xfId="0" applyNumberFormat="1" applyFont="1"/>
    <xf numFmtId="0" fontId="1" fillId="0" borderId="1" xfId="2" applyFill="1"/>
    <xf numFmtId="0" fontId="0" fillId="0" borderId="0" xfId="0" applyFill="1" applyAlignment="1">
      <alignment horizontal="center"/>
    </xf>
    <xf numFmtId="0" fontId="12" fillId="0" borderId="8" xfId="6" applyFill="1"/>
    <xf numFmtId="0" fontId="12" fillId="0" borderId="8" xfId="6"/>
    <xf numFmtId="0" fontId="13" fillId="0" borderId="9" xfId="7"/>
    <xf numFmtId="0" fontId="0" fillId="0" borderId="10" xfId="0" applyBorder="1" applyAlignment="1">
      <alignment horizontal="center"/>
    </xf>
    <xf numFmtId="0" fontId="13" fillId="0" borderId="9" xfId="7" applyFill="1"/>
    <xf numFmtId="0" fontId="0" fillId="0" borderId="0" xfId="0" applyBorder="1" applyAlignment="1">
      <alignment horizontal="center"/>
    </xf>
    <xf numFmtId="0" fontId="15" fillId="0" borderId="0" xfId="0" applyFont="1"/>
    <xf numFmtId="0" fontId="15" fillId="0" borderId="0" xfId="0" applyFont="1" applyFill="1"/>
  </cellXfs>
  <cellStyles count="8">
    <cellStyle name="Accent1" xfId="3" builtinId="29"/>
    <cellStyle name="Accent2" xfId="5" builtinId="33"/>
    <cellStyle name="Comma" xfId="4" builtinId="3"/>
    <cellStyle name="Heading 1" xfId="2" builtinId="16"/>
    <cellStyle name="Heading 2" xfId="6" builtinId="17"/>
    <cellStyle name="Heading 3" xfId="7" builtinId="18"/>
    <cellStyle name="Normal" xfId="0" builtinId="0"/>
    <cellStyle name="Title" xfId="1" builtinId="15" customBuiltin="1"/>
  </cellStyles>
  <dxfs count="152">
    <dxf>
      <font>
        <color theme="6" tint="-0.499984740745262"/>
      </font>
    </dxf>
    <dxf>
      <font>
        <color theme="6" tint="-0.499984740745262"/>
      </font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scheme val="minor"/>
      </font>
      <numFmt numFmtId="3" formatCode="#,##0"/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6" tint="-0.499984740745262"/>
      </font>
    </dxf>
    <dxf>
      <font>
        <color theme="6" tint="-0.499984740745262"/>
      </font>
    </dxf>
    <dxf>
      <font>
        <color theme="6" tint="-0.499984740745262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1" formatCode="0"/>
      <fill>
        <patternFill patternType="solid">
          <fgColor indexed="64"/>
          <bgColor theme="0" tint="-0.249977111117893"/>
        </patternFill>
      </fill>
    </dxf>
    <dxf>
      <numFmt numFmtId="1" formatCode="0"/>
      <fill>
        <patternFill patternType="solid">
          <fgColor indexed="64"/>
          <bgColor theme="0" tint="-0.14999847407452621"/>
        </patternFill>
      </fill>
    </dxf>
    <dxf>
      <numFmt numFmtId="1" formatCode="0"/>
      <fill>
        <patternFill patternType="solid">
          <fgColor indexed="64"/>
          <bgColor theme="0" tint="-0.14999847407452621"/>
        </patternFill>
      </fill>
    </dxf>
    <dxf>
      <numFmt numFmtId="14" formatCode="0.00%"/>
    </dxf>
    <dxf>
      <numFmt numFmtId="1" formatCode="0"/>
      <fill>
        <patternFill patternType="solid">
          <fgColor indexed="64"/>
          <bgColor theme="0" tint="-0.14999847407452621"/>
        </patternFill>
      </fill>
    </dxf>
    <dxf>
      <numFmt numFmtId="14" formatCode="0.00%"/>
    </dxf>
    <dxf>
      <numFmt numFmtId="1" formatCode="0"/>
      <fill>
        <patternFill patternType="solid">
          <fgColor indexed="64"/>
          <bgColor theme="0" tint="-0.14999847407452621"/>
        </patternFill>
      </fill>
    </dxf>
    <dxf>
      <numFmt numFmtId="14" formatCode="0.00%"/>
    </dxf>
    <dxf>
      <numFmt numFmtId="1" formatCode="0"/>
      <fill>
        <patternFill patternType="solid">
          <fgColor indexed="64"/>
          <bgColor theme="0" tint="-0.14999847407452621"/>
        </patternFill>
      </fill>
    </dxf>
    <dxf>
      <numFmt numFmtId="14" formatCode="0.00%"/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scheme val="minor"/>
      </font>
      <numFmt numFmtId="3" formatCode="#,##0"/>
      <fill>
        <patternFill patternType="solid">
          <fgColor indexed="6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249977111117893"/>
        <name val="Calibri"/>
        <scheme val="minor"/>
      </font>
      <numFmt numFmtId="0" formatCode="General"/>
      <fill>
        <patternFill patternType="solid">
          <fgColor indexed="64"/>
          <bgColor theme="4" tint="0.59999389629810485"/>
        </patternFill>
      </fill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scheme val="minor"/>
      </font>
      <numFmt numFmtId="167" formatCode="0.0"/>
      <fill>
        <patternFill patternType="solid">
          <fgColor indexed="64"/>
          <bgColor theme="4" tint="0.59999389629810485"/>
        </patternFill>
      </fill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scheme val="minor"/>
      </font>
      <numFmt numFmtId="2" formatCode="0.00"/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scheme val="minor"/>
      </font>
      <numFmt numFmtId="1" formatCode="0"/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scheme val="minor"/>
      </font>
      <numFmt numFmtId="0" formatCode="General"/>
      <fill>
        <patternFill patternType="solid">
          <fgColor indexed="64"/>
          <bgColor theme="4" tint="0.59999389629810485"/>
        </patternFill>
      </fill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49998474074526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scheme val="minor"/>
      </font>
      <numFmt numFmtId="3" formatCode="#,##0"/>
      <fill>
        <patternFill patternType="solid">
          <fgColor indexed="6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249977111117893"/>
        <name val="Calibri"/>
        <scheme val="minor"/>
      </font>
      <numFmt numFmtId="0" formatCode="General"/>
      <fill>
        <patternFill patternType="solid">
          <fgColor indexed="64"/>
          <bgColor theme="4" tint="0.59999389629810485"/>
        </patternFill>
      </fill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scheme val="minor"/>
      </font>
      <numFmt numFmtId="167" formatCode="0.0"/>
      <fill>
        <patternFill patternType="solid">
          <fgColor indexed="64"/>
          <bgColor theme="4" tint="0.59999389629810485"/>
        </patternFill>
      </fill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scheme val="minor"/>
      </font>
      <numFmt numFmtId="2" formatCode="0.00"/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scheme val="minor"/>
      </font>
      <numFmt numFmtId="1" formatCode="0"/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scheme val="minor"/>
      </font>
      <numFmt numFmtId="0" formatCode="General"/>
      <fill>
        <patternFill patternType="solid">
          <fgColor indexed="64"/>
          <bgColor theme="4" tint="0.59999389629810485"/>
        </patternFill>
      </fill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49998474074526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BFBFBF"/>
        <name val="Calibri"/>
        <scheme val="none"/>
      </font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</border>
    </dxf>
    <dxf>
      <alignment horizontal="general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4</xdr:row>
      <xdr:rowOff>2</xdr:rowOff>
    </xdr:from>
    <xdr:to>
      <xdr:col>30</xdr:col>
      <xdr:colOff>0</xdr:colOff>
      <xdr:row>25</xdr:row>
      <xdr:rowOff>123826</xdr:rowOff>
    </xdr:to>
    <xdr:pic>
      <xdr:nvPicPr>
        <xdr:cNvPr id="13" name="Picture 1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894" t="12355" r="486" b="3817"/>
        <a:stretch/>
      </xdr:blipFill>
      <xdr:spPr>
        <a:xfrm>
          <a:off x="9991725" y="619127"/>
          <a:ext cx="7315200" cy="4200524"/>
        </a:xfrm>
        <a:prstGeom prst="rect">
          <a:avLst/>
        </a:prstGeom>
      </xdr:spPr>
    </xdr:pic>
    <xdr:clientData/>
  </xdr:twoCellAnchor>
  <xdr:twoCellAnchor editAs="oneCell">
    <xdr:from>
      <xdr:col>4</xdr:col>
      <xdr:colOff>590550</xdr:colOff>
      <xdr:row>4</xdr:row>
      <xdr:rowOff>0</xdr:rowOff>
    </xdr:from>
    <xdr:to>
      <xdr:col>17</xdr:col>
      <xdr:colOff>0</xdr:colOff>
      <xdr:row>25</xdr:row>
      <xdr:rowOff>123825</xdr:rowOff>
    </xdr:to>
    <xdr:pic>
      <xdr:nvPicPr>
        <xdr:cNvPr id="12" name="Picture 11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8682" t="8138" r="13176" b="24149"/>
        <a:stretch/>
      </xdr:blipFill>
      <xdr:spPr>
        <a:xfrm>
          <a:off x="2238375" y="619125"/>
          <a:ext cx="7515225" cy="420052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0</xdr:row>
      <xdr:rowOff>76200</xdr:rowOff>
    </xdr:from>
    <xdr:to>
      <xdr:col>29</xdr:col>
      <xdr:colOff>600075</xdr:colOff>
      <xdr:row>2</xdr:row>
      <xdr:rowOff>66675</xdr:rowOff>
    </xdr:to>
    <xdr:sp macro="" textlink="">
      <xdr:nvSpPr>
        <xdr:cNvPr id="2" name="Rectangle 1"/>
        <xdr:cNvSpPr/>
      </xdr:nvSpPr>
      <xdr:spPr>
        <a:xfrm>
          <a:off x="266700" y="76200"/>
          <a:ext cx="17421225" cy="27622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ZA" sz="1400" b="1"/>
            <a:t>Property Market </a:t>
          </a:r>
          <a:r>
            <a:rPr lang="en-ZA" sz="1400" b="1" baseline="0"/>
            <a:t>Analysis Dashboard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4" name="tbl_raw_data" displayName="tbl_raw_data" ref="A4:AC47" totalsRowShown="0" headerRowCellStyle="Accent2">
  <tableColumns count="29">
    <tableColumn id="29" name="0" dataDxfId="151"/>
    <tableColumn id="1" name="Municipality" dataDxfId="150"/>
    <tableColumn id="2" name="City_of_Johannesburg"/>
    <tableColumn id="3" name="City_of_Cape Town"/>
    <tableColumn id="4" name="Ekurhuleni"/>
    <tableColumn id="5" name="City_of_Tshwane"/>
    <tableColumn id="6" name="Nelson_Mandela_Bay"/>
    <tableColumn id="7" name="Buffalo_City"/>
    <tableColumn id="8" name="Mangaung"/>
    <tableColumn id="9" name="Polokwane"/>
    <tableColumn id="10" name="Rustenburg"/>
    <tableColumn id="11" name="Madibeng"/>
    <tableColumn id="12" name="Emalahleni"/>
    <tableColumn id="13" name="Govan_Mbeki"/>
    <tableColumn id="14" name="Drakenstein"/>
    <tableColumn id="15" name="KwaDukuza"/>
    <tableColumn id="16" name="Steve_Tshwete"/>
    <tableColumn id="17" name="George"/>
    <tableColumn id="18" name="Stellenbosch"/>
    <tableColumn id="19" name="Lephalale"/>
    <tableColumn id="20" name="Witzenberg"/>
    <tableColumn id="21" name="Swartland"/>
    <tableColumn id="22" name="Musina"/>
    <tableColumn id="23" name="Lesedi"/>
    <tableColumn id="24" name="Saldanha_Bay"/>
    <tableColumn id="25" name="Kouga"/>
    <tableColumn id="26" name="Midvaal"/>
    <tableColumn id="27" name="Overstrand"/>
    <tableColumn id="28" name="Knysna"/>
  </tableColumns>
  <tableStyleInfo name="TableStyleLight2" showFirstColumn="0" showLastColumn="0" showRowStripes="0" showColumnStripes="0"/>
</table>
</file>

<file path=xl/tables/table2.xml><?xml version="1.0" encoding="utf-8"?>
<table xmlns="http://schemas.openxmlformats.org/spreadsheetml/2006/main" id="3" name="tbl_data_cleaned" displayName="tbl_data_cleaned" ref="A4:AC27" totalsRowShown="0" headerRowCellStyle="Accent1">
  <tableColumns count="29">
    <tableColumn id="29" name="0" dataDxfId="149"/>
    <tableColumn id="1" name="Municipality" dataDxfId="148"/>
    <tableColumn id="2" name="City_of_Johannesburg"/>
    <tableColumn id="3" name="City_of_Cape Town"/>
    <tableColumn id="4" name="Ekurhuleni"/>
    <tableColumn id="5" name="City_of_Tshwane"/>
    <tableColumn id="6" name="Nelson_Mandela_Bay"/>
    <tableColumn id="7" name="Buffalo_City"/>
    <tableColumn id="8" name="Mangaung"/>
    <tableColumn id="9" name="Polokwane"/>
    <tableColumn id="10" name="Rustenburg"/>
    <tableColumn id="11" name="Madibeng"/>
    <tableColumn id="12" name="Emalahleni"/>
    <tableColumn id="13" name="Govan_Mbeki"/>
    <tableColumn id="14" name="Drakenstein"/>
    <tableColumn id="15" name="KwaDukuza"/>
    <tableColumn id="16" name="Steve_Tshwete"/>
    <tableColumn id="17" name="George"/>
    <tableColumn id="18" name="Stellenbosch"/>
    <tableColumn id="19" name="Lephalale"/>
    <tableColumn id="20" name="Witzenberg"/>
    <tableColumn id="21" name="Swartland"/>
    <tableColumn id="22" name="Musina"/>
    <tableColumn id="23" name="Lesedi"/>
    <tableColumn id="24" name="Saldanha_Bay"/>
    <tableColumn id="25" name="Kouga"/>
    <tableColumn id="26" name="Midvaal"/>
    <tableColumn id="27" name="Overstrand"/>
    <tableColumn id="28" name="Knysna"/>
  </tableColumns>
  <tableStyleInfo name="TableStyleLight2" showFirstColumn="0" showLastColumn="0" showRowStripes="0" showColumnStripes="0"/>
</table>
</file>

<file path=xl/tables/table3.xml><?xml version="1.0" encoding="utf-8"?>
<table xmlns="http://schemas.openxmlformats.org/spreadsheetml/2006/main" id="2" name="tbl_ranked" displayName="tbl_ranked" ref="A4:AC28" totalsRowCount="1" headerRowDxfId="147" dataDxfId="145" headerRowBorderDxfId="146" tableBorderDxfId="144" headerRowCellStyle="Accent1">
  <tableColumns count="29">
    <tableColumn id="29" name="0" dataDxfId="143" totalsRowDxfId="142"/>
    <tableColumn id="1" name="Municipality" totalsRowLabel="Total (the smaller the total the better as best rank = 1)" dataDxfId="141" totalsRowDxfId="140">
      <calculatedColumnFormula>tbl_data_cleaned[[#This Row],[Municipality]]</calculatedColumnFormula>
    </tableColumn>
    <tableColumn id="2" name="City_of_Johannesburg" totalsRowFunction="sum" dataDxfId="139" totalsRowDxfId="138">
      <calculatedColumnFormula>_xlfn.RANK.AVG(#REF!,#REF!,0)</calculatedColumnFormula>
    </tableColumn>
    <tableColumn id="3" name="City_of_Cape Town" totalsRowFunction="sum" dataDxfId="137" totalsRowDxfId="136"/>
    <tableColumn id="4" name="Ekurhuleni" totalsRowFunction="sum" dataDxfId="135" totalsRowDxfId="134"/>
    <tableColumn id="5" name="City_of_Tshwane" totalsRowFunction="sum" dataDxfId="133" totalsRowDxfId="132"/>
    <tableColumn id="6" name="Nelson_Mandela_Bay" totalsRowFunction="sum" dataDxfId="131" totalsRowDxfId="130"/>
    <tableColumn id="7" name="Buffalo_City" totalsRowFunction="sum" dataDxfId="129" totalsRowDxfId="128"/>
    <tableColumn id="8" name="Mangaung" totalsRowFunction="sum" dataDxfId="127" totalsRowDxfId="126"/>
    <tableColumn id="9" name="Polokwane" totalsRowFunction="sum" dataDxfId="125" totalsRowDxfId="124"/>
    <tableColumn id="10" name="Rustenburg" totalsRowFunction="sum" dataDxfId="123" totalsRowDxfId="122"/>
    <tableColumn id="11" name="Madibeng" totalsRowFunction="sum" dataDxfId="121" totalsRowDxfId="120"/>
    <tableColumn id="12" name="Emalahleni" totalsRowFunction="sum" dataDxfId="119" totalsRowDxfId="118"/>
    <tableColumn id="13" name="Govan_Mbeki" totalsRowFunction="sum" dataDxfId="117" totalsRowDxfId="116"/>
    <tableColumn id="14" name="Drakenstein" totalsRowFunction="sum" dataDxfId="115" totalsRowDxfId="114"/>
    <tableColumn id="15" name="KwaDukuza" totalsRowFunction="sum" dataDxfId="113" totalsRowDxfId="112"/>
    <tableColumn id="16" name="Steve_Tshwete" totalsRowFunction="sum" dataDxfId="111" totalsRowDxfId="110"/>
    <tableColumn id="17" name="George" totalsRowFunction="sum" dataDxfId="109" totalsRowDxfId="108"/>
    <tableColumn id="18" name="Stellenbosch" totalsRowFunction="sum" dataDxfId="107" totalsRowDxfId="106"/>
    <tableColumn id="19" name="Lephalale" totalsRowFunction="sum" dataDxfId="105" totalsRowDxfId="104"/>
    <tableColumn id="20" name="Witzenberg" totalsRowFunction="sum" dataDxfId="103" totalsRowDxfId="102"/>
    <tableColumn id="21" name="Swartland" totalsRowFunction="sum" dataDxfId="101" totalsRowDxfId="100"/>
    <tableColumn id="22" name="Musina" totalsRowFunction="sum" dataDxfId="99" totalsRowDxfId="98"/>
    <tableColumn id="23" name="Lesedi" totalsRowFunction="sum" dataDxfId="97" totalsRowDxfId="96"/>
    <tableColumn id="24" name="Saldanha_Bay" totalsRowFunction="sum" dataDxfId="95" totalsRowDxfId="94"/>
    <tableColumn id="25" name="Kouga" totalsRowFunction="sum" dataDxfId="93" totalsRowDxfId="92"/>
    <tableColumn id="26" name="Midvaal" totalsRowFunction="sum" dataDxfId="91" totalsRowDxfId="90"/>
    <tableColumn id="27" name="Overstrand" totalsRowFunction="sum" dataDxfId="89" totalsRowDxfId="88"/>
    <tableColumn id="28" name="Knysna" totalsRowFunction="sum" dataDxfId="87" totalsRowDxfId="86"/>
  </tableColumns>
  <tableStyleInfo name="TableStyleLight2" showFirstColumn="0" showLastColumn="0" showRowStripes="0" showColumnStripes="0"/>
</table>
</file>

<file path=xl/tables/table4.xml><?xml version="1.0" encoding="utf-8"?>
<table xmlns="http://schemas.openxmlformats.org/spreadsheetml/2006/main" id="11" name="Table712" displayName="Table712" ref="A4:Y44" totalsRowShown="0" dataDxfId="85">
  <sortState ref="A5:Y44">
    <sortCondition sortBy="fontColor" ref="B5:B44" dxfId="84"/>
    <sortCondition ref="S5:S44"/>
  </sortState>
  <tableColumns count="25">
    <tableColumn id="1" name="0" dataDxfId="83"/>
    <tableColumn id="2" name="Place" dataDxfId="82"/>
    <tableColumn id="3" name="Population" dataDxfId="81"/>
    <tableColumn id="4" name="Area" dataDxfId="80"/>
    <tableColumn id="5" name="Density" dataDxfId="79">
      <calculatedColumnFormula>C5/D5</calculatedColumnFormula>
    </tableColumn>
    <tableColumn id="6" name="Median household income" dataDxfId="78"/>
    <tableColumn id="21" name="Median Income Rank" dataDxfId="77">
      <calculatedColumnFormula>IFERROR(_xlfn.RANK.EQ(Table712[[#This Row],[Median household income]],Table712[Median household income]),"")</calculatedColumnFormula>
    </tableColumn>
    <tableColumn id="16" name="Education District" dataDxfId="16">
      <calculatedColumnFormula>IFERROR(IFERROR(INDEX(tbl_master_lookup[],MATCH(Table712[[#This Row],[Place]],tbl_master_lookup[SP_Name],0),7),INDEX(tbl_master_lookup[],MATCH(Table712[[#This Row],[Place]],tbl_master_lookup[Suburb],0),7)),"")</calculatedColumnFormula>
    </tableColumn>
    <tableColumn id="7" name="Education Rank" dataDxfId="76">
      <calculatedColumnFormula>IFERROR(INDEX(tbl_education_districts[],MATCH(Table712[[#This Row],[Education District]],tbl_education_districts[Education District],0),13),"")</calculatedColumnFormula>
    </tableColumn>
    <tableColumn id="17" name="Police Station" dataDxfId="15">
      <calculatedColumnFormula>IFERROR(IFERROR(INDEX(tbl_master_lookup[],MATCH(Table712[[#This Row],[Place]],tbl_master_lookup[SP_Name],0),8),INDEX(tbl_master_lookup[],MATCH(Table712[[#This Row],[Place]],tbl_master_lookup[Suburb],0),8)),"")</calculatedColumnFormula>
    </tableColumn>
    <tableColumn id="8" name="Ave. % change" dataDxfId="75">
      <calculatedColumnFormula>IFERROR(INDEX(tbl_station_ranks[#Data],MATCH(Table712[[#This Row],[Police Station]],tbl_station_ranks[Station],0),MATCH("Combined AVE. % Change",tbl_station_ranks[#Headers],0)),"")</calculatedColumnFormula>
    </tableColumn>
    <tableColumn id="23" name="Ave. % Change Rank" dataDxfId="74">
      <calculatedColumnFormula>IFERROR(_xlfn.RANK.EQ(Table712[[#This Row],[Ave. % change]],Table712[Ave. % change],1),"")</calculatedColumnFormula>
    </tableColumn>
    <tableColumn id="19" name="No. of Incidents" dataDxfId="73">
      <calculatedColumnFormula>IFERROR(INDEX(tbl_station_ranks[#Data],MATCH(Table712[[#This Row],[Police Station]],tbl_station_ranks[Station],0),2),"")</calculatedColumnFormula>
    </tableColumn>
    <tableColumn id="18" name="Incidents/Population" dataDxfId="72">
      <calculatedColumnFormula>IFERROR(Table712[[#This Row],[No. of Incidents]]/Table712[[#This Row],[Population]],"")</calculatedColumnFormula>
    </tableColumn>
    <tableColumn id="24" name="Incidents_Rank" dataDxfId="71">
      <calculatedColumnFormula>IFERROR(_xlfn.RANK.EQ(Table712[[#This Row],[Incidents/Population]],Table712[Incidents/Population],1),"")</calculatedColumnFormula>
    </tableColumn>
    <tableColumn id="22" name="Crime_Rank" dataDxfId="70">
      <calculatedColumnFormula>IFERROR(AVERAGE(L5,O5),"")</calculatedColumnFormula>
    </tableColumn>
    <tableColumn id="9" name="Walkability " dataDxfId="69"/>
    <tableColumn id="25" name="Walk_Rank" dataDxfId="68">
      <calculatedColumnFormula>IFERROR(_xlfn.RANK.EQ(Table712[[#This Row],[Walkability ]],Table712[[Walkability ]],0),"")</calculatedColumnFormula>
    </tableColumn>
    <tableColumn id="20" name="Interim Rank" dataDxfId="67">
      <calculatedColumnFormula>IFERROR(AVERAGE(G5,I5,P5,R5),"")</calculatedColumnFormula>
    </tableColumn>
    <tableColumn id="10" name="Median home value" dataDxfId="66"/>
    <tableColumn id="11" name="Median home value 1-year change" dataDxfId="65"/>
    <tableColumn id="12" name="Average rent" dataDxfId="64"/>
    <tableColumn id="13" name="Rent growth year-over-year" dataDxfId="63"/>
    <tableColumn id="14" name="Percentage of property rented vs. owned or mortgaged" dataDxfId="62"/>
    <tableColumn id="15" name="Rent:Value Ratio" dataDxfId="61"/>
  </tableColumns>
  <tableStyleInfo name="TableStyleLight8" showFirstColumn="0" showLastColumn="0" showRowStripes="0" showColumnStripes="0"/>
</table>
</file>

<file path=xl/tables/table5.xml><?xml version="1.0" encoding="utf-8"?>
<table xmlns="http://schemas.openxmlformats.org/spreadsheetml/2006/main" id="7" name="Table7" displayName="Table7" ref="A4:Y62" totalsRowShown="0" dataDxfId="60">
  <sortState ref="A5:Y62">
    <sortCondition sortBy="fontColor" ref="S5:S62" dxfId="59"/>
    <sortCondition ref="S5:S62"/>
  </sortState>
  <tableColumns count="25">
    <tableColumn id="1" name="0" dataDxfId="58"/>
    <tableColumn id="2" name="Place" dataDxfId="57"/>
    <tableColumn id="3" name="Population" dataDxfId="56"/>
    <tableColumn id="4" name="Area" dataDxfId="55"/>
    <tableColumn id="5" name="Density" dataDxfId="54">
      <calculatedColumnFormula>Table7[[#This Row],[Population]]/Table7[[#This Row],[Area]]</calculatedColumnFormula>
    </tableColumn>
    <tableColumn id="6" name="Median household income" dataDxfId="53"/>
    <tableColumn id="21" name="Median Income Rank" dataDxfId="52">
      <calculatedColumnFormula>IFERROR(_xlfn.RANK.EQ(Table7[[#This Row],[Median household income]],Table7[Median household income]),"")</calculatedColumnFormula>
    </tableColumn>
    <tableColumn id="16" name="Education District" dataDxfId="3">
      <calculatedColumnFormula>IFERROR(IFERROR(INDEX(tbl_master_lookup[],MATCH(Table7[[#This Row],[Place]],tbl_master_lookup[SP_Name],0),7),INDEX(tbl_master_lookup[],MATCH(Table7[[#This Row],[Place]],tbl_master_lookup[Suburb],0),7)),"")</calculatedColumnFormula>
    </tableColumn>
    <tableColumn id="7" name="Education Rank" dataDxfId="51">
      <calculatedColumnFormula>IFERROR(INDEX(tbl_education_districts[],MATCH(Table7[[#This Row],[Education District]],tbl_education_districts[Education District],0),13),"")</calculatedColumnFormula>
    </tableColumn>
    <tableColumn id="17" name="Police Station" dataDxfId="2">
      <calculatedColumnFormula>IFERROR(IFERROR(INDEX(tbl_master_lookup[],MATCH(Table7[[#This Row],[Place]],tbl_master_lookup[SP_Name],0),8),INDEX(tbl_master_lookup[],MATCH(Table7[[#This Row],[Place]],tbl_master_lookup[Suburb],0),8)),"")</calculatedColumnFormula>
    </tableColumn>
    <tableColumn id="8" name="Ave. % change" dataDxfId="50">
      <calculatedColumnFormula>IFERROR(INDEX(tbl_station_ranks[#Data],MATCH(Table7[[#This Row],[Police Station]],tbl_station_ranks[Station],0),MATCH("Combined AVE. % Change",tbl_station_ranks[#Headers],0)),"")</calculatedColumnFormula>
    </tableColumn>
    <tableColumn id="23" name="Ave. % Change Rank" dataDxfId="49">
      <calculatedColumnFormula>IFERROR(_xlfn.RANK.EQ(Table7[[#This Row],[Ave. % change]],Table7[Ave. % change],1),"")</calculatedColumnFormula>
    </tableColumn>
    <tableColumn id="19" name="No. of Incidents" dataDxfId="48">
      <calculatedColumnFormula>IFERROR(INDEX(tbl_station_ranks[#Data],MATCH(Table7[[#This Row],[Police Station]],tbl_station_ranks[Station],0),2),"")</calculatedColumnFormula>
    </tableColumn>
    <tableColumn id="18" name="Incidents/Population" dataDxfId="47">
      <calculatedColumnFormula>IFERROR(Table7[[#This Row],[No. of Incidents]]/Table7[[#This Row],[Population]],"")</calculatedColumnFormula>
    </tableColumn>
    <tableColumn id="24" name="Incidents_Rank" dataDxfId="46">
      <calculatedColumnFormula>IFERROR(_xlfn.RANK.EQ(Table7[[#This Row],[Incidents/Population]],Table7[Incidents/Population],1),"")</calculatedColumnFormula>
    </tableColumn>
    <tableColumn id="22" name="Crime_Rank" dataDxfId="45">
      <calculatedColumnFormula>IFERROR(AVERAGE(L5,O5),"")</calculatedColumnFormula>
    </tableColumn>
    <tableColumn id="9" name="Walkability " dataDxfId="44"/>
    <tableColumn id="25" name="Walk_Rank" dataDxfId="43">
      <calculatedColumnFormula>IFERROR(_xlfn.RANK.EQ(Table7[[#This Row],[Walkability ]],Table7[[Walkability ]],0),"")</calculatedColumnFormula>
    </tableColumn>
    <tableColumn id="20" name="Interim Rank" dataDxfId="42">
      <calculatedColumnFormula>IFERROR(AVERAGE(G5,I5,P5,R5),"")</calculatedColumnFormula>
    </tableColumn>
    <tableColumn id="10" name="Median home value" dataDxfId="41"/>
    <tableColumn id="11" name="Median home value 1-year change" dataDxfId="40"/>
    <tableColumn id="12" name="Average rent" dataDxfId="39"/>
    <tableColumn id="13" name="Rent growth year-over-year" dataDxfId="38"/>
    <tableColumn id="14" name="Percentage of property rented vs. owned or mortgaged" dataDxfId="37"/>
    <tableColumn id="15" name="Rent:Value Ratio" dataDxfId="36"/>
  </tableColumns>
  <tableStyleInfo name="TableStyleLight8" showFirstColumn="0" showLastColumn="0" showRowStripes="0" showColumnStripes="0"/>
</table>
</file>

<file path=xl/tables/table6.xml><?xml version="1.0" encoding="utf-8"?>
<table xmlns="http://schemas.openxmlformats.org/spreadsheetml/2006/main" id="5" name="tbl_education_districts" displayName="tbl_education_districts" ref="A4:M51" totalsRowShown="0">
  <sortState ref="A5:M51">
    <sortCondition ref="M5"/>
  </sortState>
  <tableColumns count="13">
    <tableColumn id="1" name="Education District"/>
    <tableColumn id="2" name="Municipality"/>
    <tableColumn id="3" name="Province"/>
    <tableColumn id="4" name="Correct_Age_Gr12" dataDxfId="35"/>
    <tableColumn id="8" name="Ranking_1" dataDxfId="34">
      <calculatedColumnFormula>_xlfn.RANK.EQ(tbl_education_districts[[#This Row],[Correct_Age_Gr12]],tbl_education_districts[Correct_Age_Gr12])</calculatedColumnFormula>
    </tableColumn>
    <tableColumn id="5" name="Correct_Age_Gr10" dataDxfId="33"/>
    <tableColumn id="9" name="Ranking_2" dataDxfId="32">
      <calculatedColumnFormula>_xlfn.RANK.EQ(tbl_education_districts[[#This Row],[Correct_Age_Gr10]],tbl_education_districts[Correct_Age_Gr10])</calculatedColumnFormula>
    </tableColumn>
    <tableColumn id="6" name="Correct_Age_Gr7" dataDxfId="31"/>
    <tableColumn id="10" name="Ranking_3" dataDxfId="30">
      <calculatedColumnFormula>_xlfn.RANK.EQ(tbl_education_districts[[#This Row],[Correct_Age_Gr7]],tbl_education_districts[Correct_Age_Gr7])</calculatedColumnFormula>
    </tableColumn>
    <tableColumn id="7" name="% Matrics Passing Maths" dataDxfId="29"/>
    <tableColumn id="11" name="Ranking_4" dataDxfId="28">
      <calculatedColumnFormula>_xlfn.RANK.EQ(tbl_education_districts[[#This Row],[% Matrics Passing Maths]],tbl_education_districts[% Matrics Passing Maths])</calculatedColumnFormula>
    </tableColumn>
    <tableColumn id="13" name="SUM_Rankings" dataDxfId="27">
      <calculatedColumnFormula>SUM(E5,G5,I5,K5)</calculatedColumnFormula>
    </tableColumn>
    <tableColumn id="12" name="Overall_Ranking" dataDxfId="26">
      <calculatedColumnFormula>_xlfn.RANK.EQ(tbl_education_districts[[#This Row],[SUM_Rankings]],tbl_education_districts[SUM_Rankings],1)</calculatedColumnFormula>
    </tableColumn>
  </tableColumns>
  <tableStyleInfo name="TableStyleLight8" showFirstColumn="0" showLastColumn="0" showRowStripes="0" showColumnStripes="0"/>
</table>
</file>

<file path=xl/tables/table7.xml><?xml version="1.0" encoding="utf-8"?>
<table xmlns="http://schemas.openxmlformats.org/spreadsheetml/2006/main" id="10" name="tbl_station_ranks" displayName="tbl_station_ranks" ref="A4:F1163" totalsRowShown="0">
  <autoFilter ref="A4:F1163"/>
  <tableColumns count="6">
    <tableColumn id="1" name="Station"/>
    <tableColumn id="2" name="Incidents (17 community)"/>
    <tableColumn id="3" name="17 Community Reported Serious Crime"/>
    <tableColumn id="4" name="TRIO Crime"/>
    <tableColumn id="5" name="Combined AVE. % Change"/>
    <tableColumn id="6" name="Station Ranking"/>
  </tableColumns>
  <tableStyleInfo name="TableStyleLight8" showFirstColumn="0" showLastColumn="0" showRowStripes="0" showColumnStripes="0"/>
</table>
</file>

<file path=xl/tables/table8.xml><?xml version="1.0" encoding="utf-8"?>
<table xmlns="http://schemas.openxmlformats.org/spreadsheetml/2006/main" id="9" name="tbl_master_lookup" displayName="tbl_master_lookup" ref="A4:I4767" totalsRowShown="0" dataDxfId="17">
  <autoFilter ref="A4:I4767"/>
  <tableColumns count="9">
    <tableColumn id="1" name="Ward_ID"/>
    <tableColumn id="2" name="Province" dataDxfId="24"/>
    <tableColumn id="3" name="District Municipality" dataDxfId="23"/>
    <tableColumn id="4" name="Local Municipality" dataDxfId="22"/>
    <tableColumn id="5" name="SP_Name" dataDxfId="21"/>
    <tableColumn id="6" name="Suburb"/>
    <tableColumn id="7" name="Education District" dataDxfId="20"/>
    <tableColumn id="8" name="Police Station" dataDxfId="19"/>
    <tableColumn id="9" name="Police Cluster" dataDxfId="18"/>
  </tableColumns>
  <tableStyleInfo name="TableStyleLight8" showFirstColumn="0" showLastColumn="0" showRowStripes="0" showColumnStripes="0"/>
</table>
</file>

<file path=xl/tables/table9.xml><?xml version="1.0" encoding="utf-8"?>
<table xmlns="http://schemas.openxmlformats.org/spreadsheetml/2006/main" id="6" name="tbl_mw_lookup" displayName="tbl_mw_lookup" ref="A4:L4472" totalsRowShown="0">
  <tableColumns count="12">
    <tableColumn id="1" name="FID"/>
    <tableColumn id="2" name="Province"/>
    <tableColumn id="3" name="Municipality"/>
    <tableColumn id="4" name="CAT_B"/>
    <tableColumn id="5" name="WardNo"/>
    <tableColumn id="6" name="District"/>
    <tableColumn id="7" name="DistrictCo"/>
    <tableColumn id="8" name="Date" dataDxfId="25"/>
    <tableColumn id="9" name="WardID"/>
    <tableColumn id="10" name="WardLabel"/>
    <tableColumn id="11" name="Shape__Area"/>
    <tableColumn id="12" name="Shape__Length"/>
  </tableColumns>
  <tableStyleInfo name="TableStyleLight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C75"/>
  <sheetViews>
    <sheetView topLeftCell="C11" zoomScaleNormal="100" workbookViewId="0">
      <selection activeCell="P37" sqref="P37"/>
    </sheetView>
  </sheetViews>
  <sheetFormatPr defaultColWidth="18.42578125" defaultRowHeight="15.75" customHeight="1" x14ac:dyDescent="0.25"/>
  <cols>
    <col min="1" max="1" width="3.140625" style="11" customWidth="1"/>
    <col min="2" max="2" width="68.28515625" style="11" customWidth="1"/>
    <col min="3" max="3" width="20.140625" style="11" customWidth="1"/>
    <col min="4" max="5" width="18.42578125" style="11"/>
    <col min="6" max="6" width="22.42578125" style="11" customWidth="1"/>
    <col min="7" max="26" width="18.42578125" style="11"/>
    <col min="27" max="27" width="18.42578125" style="10"/>
    <col min="28" max="16384" width="18.42578125" style="11"/>
  </cols>
  <sheetData>
    <row r="1" spans="1:29" customFormat="1" ht="23.25" x14ac:dyDescent="0.35">
      <c r="A1" s="11"/>
      <c r="B1" s="2" t="s">
        <v>456</v>
      </c>
    </row>
    <row r="2" spans="1:29" customFormat="1" ht="15.75" customHeight="1" x14ac:dyDescent="0.25">
      <c r="A2" s="11"/>
      <c r="B2" t="s">
        <v>487</v>
      </c>
    </row>
    <row r="3" spans="1:29" ht="15.75" customHeight="1" x14ac:dyDescent="0.25">
      <c r="C3" s="11">
        <v>1</v>
      </c>
      <c r="D3" s="11">
        <v>2</v>
      </c>
      <c r="E3" s="11">
        <v>3</v>
      </c>
      <c r="F3" s="11">
        <v>4</v>
      </c>
      <c r="G3" s="11">
        <v>5</v>
      </c>
      <c r="H3" s="11">
        <v>6</v>
      </c>
      <c r="I3" s="11">
        <v>7</v>
      </c>
      <c r="J3" s="11">
        <v>8</v>
      </c>
      <c r="K3" s="11">
        <v>9</v>
      </c>
      <c r="L3" s="11">
        <v>10</v>
      </c>
      <c r="M3" s="11">
        <v>11</v>
      </c>
      <c r="N3" s="11">
        <v>12</v>
      </c>
      <c r="O3" s="11">
        <v>13</v>
      </c>
      <c r="P3" s="11">
        <v>14</v>
      </c>
      <c r="Q3" s="11">
        <v>15</v>
      </c>
      <c r="R3" s="11">
        <v>16</v>
      </c>
      <c r="S3" s="11">
        <v>17</v>
      </c>
      <c r="T3" s="11">
        <v>18</v>
      </c>
      <c r="U3" s="11">
        <v>19</v>
      </c>
      <c r="V3" s="11">
        <v>20</v>
      </c>
      <c r="W3" s="11">
        <v>21</v>
      </c>
      <c r="X3" s="11">
        <v>22</v>
      </c>
      <c r="Y3" s="11">
        <v>23</v>
      </c>
      <c r="Z3" s="11">
        <v>24</v>
      </c>
      <c r="AA3" s="11">
        <v>25</v>
      </c>
      <c r="AB3" s="11">
        <v>26</v>
      </c>
      <c r="AC3" s="11">
        <v>27</v>
      </c>
    </row>
    <row r="4" spans="1:29" s="22" customFormat="1" ht="15.75" customHeight="1" x14ac:dyDescent="0.25">
      <c r="A4" s="42" t="s">
        <v>485</v>
      </c>
      <c r="B4" s="21" t="s">
        <v>19</v>
      </c>
      <c r="C4" s="21" t="s">
        <v>32</v>
      </c>
      <c r="D4" s="21" t="s">
        <v>33</v>
      </c>
      <c r="E4" s="21" t="s">
        <v>35</v>
      </c>
      <c r="F4" s="21" t="s">
        <v>28</v>
      </c>
      <c r="G4" s="21" t="s">
        <v>385</v>
      </c>
      <c r="H4" s="21" t="s">
        <v>386</v>
      </c>
      <c r="I4" s="21" t="s">
        <v>25</v>
      </c>
      <c r="J4" s="21" t="s">
        <v>26</v>
      </c>
      <c r="K4" s="21" t="s">
        <v>10</v>
      </c>
      <c r="L4" s="21" t="s">
        <v>13</v>
      </c>
      <c r="M4" s="21" t="s">
        <v>8</v>
      </c>
      <c r="N4" s="21" t="s">
        <v>30</v>
      </c>
      <c r="O4" s="21" t="s">
        <v>14</v>
      </c>
      <c r="P4" s="21" t="s">
        <v>3</v>
      </c>
      <c r="Q4" s="21" t="s">
        <v>29</v>
      </c>
      <c r="R4" s="21" t="s">
        <v>17</v>
      </c>
      <c r="S4" s="21" t="s">
        <v>15</v>
      </c>
      <c r="T4" s="21" t="s">
        <v>4</v>
      </c>
      <c r="U4" s="21" t="s">
        <v>12</v>
      </c>
      <c r="V4" s="21" t="s">
        <v>5</v>
      </c>
      <c r="W4" s="21" t="s">
        <v>0</v>
      </c>
      <c r="X4" s="21" t="s">
        <v>11</v>
      </c>
      <c r="Y4" s="21" t="s">
        <v>31</v>
      </c>
      <c r="Z4" s="21" t="s">
        <v>9</v>
      </c>
      <c r="AA4" s="21" t="s">
        <v>6</v>
      </c>
      <c r="AB4" s="21" t="s">
        <v>34</v>
      </c>
      <c r="AC4" s="21" t="s">
        <v>16</v>
      </c>
    </row>
    <row r="5" spans="1:29" ht="15.75" customHeight="1" x14ac:dyDescent="0.25">
      <c r="A5" s="43">
        <v>1</v>
      </c>
      <c r="B5" s="11" t="s">
        <v>18</v>
      </c>
      <c r="C5" s="11" t="s">
        <v>7</v>
      </c>
      <c r="D5" s="11" t="s">
        <v>24</v>
      </c>
      <c r="E5" s="11" t="s">
        <v>7</v>
      </c>
      <c r="F5" s="11" t="s">
        <v>7</v>
      </c>
      <c r="G5" s="11" t="s">
        <v>21</v>
      </c>
      <c r="H5" s="11" t="s">
        <v>21</v>
      </c>
      <c r="I5" s="11" t="s">
        <v>22</v>
      </c>
      <c r="J5" s="11" t="s">
        <v>1</v>
      </c>
      <c r="K5" s="11" t="s">
        <v>23</v>
      </c>
      <c r="L5" s="11" t="s">
        <v>23</v>
      </c>
      <c r="M5" s="11" t="s">
        <v>2</v>
      </c>
      <c r="N5" s="11" t="s">
        <v>2</v>
      </c>
      <c r="O5" s="11" t="s">
        <v>24</v>
      </c>
      <c r="P5" s="11" t="s">
        <v>27</v>
      </c>
      <c r="Q5" s="11" t="s">
        <v>2</v>
      </c>
      <c r="R5" s="11" t="s">
        <v>24</v>
      </c>
      <c r="S5" s="11" t="s">
        <v>24</v>
      </c>
      <c r="T5" s="11" t="s">
        <v>1</v>
      </c>
      <c r="U5" s="11" t="s">
        <v>24</v>
      </c>
      <c r="V5" s="11" t="s">
        <v>24</v>
      </c>
      <c r="W5" s="11" t="s">
        <v>1</v>
      </c>
      <c r="X5" s="11" t="s">
        <v>7</v>
      </c>
      <c r="Y5" s="11" t="s">
        <v>24</v>
      </c>
      <c r="Z5" s="11" t="s">
        <v>21</v>
      </c>
      <c r="AA5" s="11" t="s">
        <v>7</v>
      </c>
      <c r="AB5" s="11" t="s">
        <v>24</v>
      </c>
      <c r="AC5" s="11" t="s">
        <v>24</v>
      </c>
    </row>
    <row r="6" spans="1:29" ht="15.75" customHeight="1" x14ac:dyDescent="0.25">
      <c r="A6" s="43">
        <v>2</v>
      </c>
      <c r="B6" s="11" t="s">
        <v>475</v>
      </c>
      <c r="C6" s="8">
        <v>4434827</v>
      </c>
      <c r="D6" s="8">
        <v>3740026</v>
      </c>
      <c r="E6" s="8">
        <v>3178470</v>
      </c>
      <c r="F6" s="8">
        <v>2921488</v>
      </c>
      <c r="G6" s="8">
        <v>1152115</v>
      </c>
      <c r="H6" s="12">
        <v>755200</v>
      </c>
      <c r="I6" s="12">
        <v>747431</v>
      </c>
      <c r="J6" s="8">
        <v>621366</v>
      </c>
      <c r="K6" s="12">
        <v>395539</v>
      </c>
      <c r="L6" s="12">
        <v>410822</v>
      </c>
      <c r="M6" s="12">
        <v>408746</v>
      </c>
      <c r="N6" s="12">
        <v>373351</v>
      </c>
      <c r="O6" s="12">
        <v>211876</v>
      </c>
      <c r="P6" s="12">
        <v>116320</v>
      </c>
      <c r="Q6" s="12">
        <v>166873</v>
      </c>
      <c r="R6" s="12">
        <v>193253</v>
      </c>
      <c r="S6" s="8">
        <v>155733</v>
      </c>
      <c r="T6" s="12">
        <v>46029</v>
      </c>
      <c r="U6" s="12">
        <v>107233</v>
      </c>
      <c r="V6" s="12">
        <v>127064</v>
      </c>
      <c r="W6" s="12">
        <v>98962</v>
      </c>
      <c r="X6" s="12">
        <v>144955</v>
      </c>
      <c r="Y6" s="12">
        <v>71715</v>
      </c>
      <c r="Z6" s="7">
        <v>94751</v>
      </c>
      <c r="AA6" s="8">
        <v>72391</v>
      </c>
      <c r="AB6" s="12">
        <v>70524</v>
      </c>
      <c r="AC6" s="8">
        <v>68659</v>
      </c>
    </row>
    <row r="7" spans="1:29" ht="15.75" customHeight="1" x14ac:dyDescent="0.25">
      <c r="A7" s="43">
        <v>3</v>
      </c>
      <c r="B7" s="11" t="s">
        <v>476</v>
      </c>
      <c r="C7" s="9">
        <v>1.4999999999999999E-2</v>
      </c>
      <c r="D7" s="9">
        <v>0.30099999999999999</v>
      </c>
      <c r="E7" s="9">
        <v>2.8000000000000001E-2</v>
      </c>
      <c r="F7" s="9">
        <v>0.34899999999999998</v>
      </c>
      <c r="G7" s="9">
        <v>0.21</v>
      </c>
      <c r="H7" s="13">
        <v>1.7999999999999999E-2</v>
      </c>
      <c r="I7" s="13">
        <v>1.23E-2</v>
      </c>
      <c r="J7" s="9">
        <v>2.87E-2</v>
      </c>
      <c r="K7" s="13">
        <v>0.29399999999999998</v>
      </c>
      <c r="L7" s="13">
        <v>2.2599999999999999E-2</v>
      </c>
      <c r="M7" s="13">
        <v>1.2999999999999999E-2</v>
      </c>
      <c r="N7" s="13">
        <v>1.3899999999999999E-2</v>
      </c>
      <c r="O7" s="13">
        <v>2.9000000000000001E-2</v>
      </c>
      <c r="P7" s="13">
        <v>1.6799999999999999E-2</v>
      </c>
      <c r="Q7" s="13">
        <v>2.7699999999999999E-2</v>
      </c>
      <c r="R7" s="13">
        <v>1.9099999999999999E-2</v>
      </c>
      <c r="S7" s="9">
        <v>0.26800000000000002</v>
      </c>
      <c r="T7" s="13">
        <v>0.377</v>
      </c>
      <c r="U7" s="13">
        <v>2.24E-2</v>
      </c>
      <c r="V7" s="13">
        <v>1.61E-2</v>
      </c>
      <c r="W7" s="13">
        <v>2.9899999999999999E-2</v>
      </c>
      <c r="X7" s="13">
        <v>1.11E-2</v>
      </c>
      <c r="Y7" s="13">
        <v>0.307</v>
      </c>
      <c r="Z7" s="9">
        <v>1.46E-2</v>
      </c>
      <c r="AA7" s="9">
        <v>2.6200000000000001E-2</v>
      </c>
      <c r="AB7" s="13">
        <v>1.6199999999999999E-2</v>
      </c>
      <c r="AC7" s="9">
        <v>0.307</v>
      </c>
    </row>
    <row r="8" spans="1:29" ht="15.75" customHeight="1" x14ac:dyDescent="0.25">
      <c r="A8" s="43">
        <v>4</v>
      </c>
      <c r="B8" s="11" t="s">
        <v>477</v>
      </c>
      <c r="C8" s="8">
        <v>5638219</v>
      </c>
      <c r="D8" s="8">
        <v>4004793</v>
      </c>
      <c r="E8" s="8">
        <v>3429440</v>
      </c>
      <c r="F8" s="8">
        <v>3275152</v>
      </c>
      <c r="G8" s="8">
        <v>1263051</v>
      </c>
      <c r="H8" s="12">
        <v>786243</v>
      </c>
      <c r="I8" s="12">
        <v>787492</v>
      </c>
      <c r="J8" s="8">
        <v>747676</v>
      </c>
      <c r="K8" s="12">
        <v>549575</v>
      </c>
      <c r="L8" s="12">
        <v>485492</v>
      </c>
      <c r="M8" s="12">
        <v>439715</v>
      </c>
      <c r="N8" s="12">
        <v>411731</v>
      </c>
      <c r="O8" s="12">
        <v>314506</v>
      </c>
      <c r="P8" s="12">
        <v>130372</v>
      </c>
      <c r="Q8" s="12">
        <v>189048</v>
      </c>
      <c r="R8" s="12">
        <v>207896</v>
      </c>
      <c r="S8" s="8">
        <v>196283</v>
      </c>
      <c r="T8" s="12">
        <v>62013</v>
      </c>
      <c r="U8" s="12">
        <v>135329</v>
      </c>
      <c r="V8" s="12">
        <v>134201</v>
      </c>
      <c r="W8" s="12">
        <v>122880</v>
      </c>
      <c r="X8" s="12">
        <v>159086</v>
      </c>
      <c r="Y8" s="12">
        <v>93039</v>
      </c>
      <c r="Z8" s="7">
        <v>103041</v>
      </c>
      <c r="AA8" s="8">
        <v>96575</v>
      </c>
      <c r="AB8" s="12">
        <v>86325</v>
      </c>
      <c r="AC8" s="8">
        <v>77698</v>
      </c>
    </row>
    <row r="9" spans="1:29" ht="15.75" customHeight="1" x14ac:dyDescent="0.25">
      <c r="A9" s="43">
        <v>5</v>
      </c>
      <c r="B9" s="11" t="s">
        <v>478</v>
      </c>
      <c r="C9" s="9">
        <v>4.4999999999999998E-2</v>
      </c>
      <c r="D9" s="9">
        <v>7.0999999999999994E-2</v>
      </c>
      <c r="E9" s="9">
        <v>1.6E-2</v>
      </c>
      <c r="F9" s="9">
        <v>0.121</v>
      </c>
      <c r="G9" s="9">
        <v>9.6000000000000002E-2</v>
      </c>
      <c r="H9" s="13">
        <v>8.0000000000000002E-3</v>
      </c>
      <c r="I9" s="13">
        <v>1.0200000000000001E-2</v>
      </c>
      <c r="J9" s="9">
        <v>3.73E-2</v>
      </c>
      <c r="K9" s="13">
        <v>0.38900000000000001</v>
      </c>
      <c r="L9" s="13">
        <v>1.4200000000000001E-2</v>
      </c>
      <c r="M9" s="13">
        <v>1.4E-2</v>
      </c>
      <c r="N9" s="13">
        <v>1.9699999999999999E-2</v>
      </c>
      <c r="O9" s="13">
        <v>4.2000000000000003E-2</v>
      </c>
      <c r="P9" s="13">
        <v>2.2700000000000001E-2</v>
      </c>
      <c r="Q9" s="13">
        <v>2.5000000000000001E-2</v>
      </c>
      <c r="R9" s="13">
        <v>1.47E-2</v>
      </c>
      <c r="S9" s="9">
        <v>0.25900000000000001</v>
      </c>
      <c r="T9" s="13">
        <v>0.34799999999999998</v>
      </c>
      <c r="U9" s="13">
        <v>4.0300000000000002E-2</v>
      </c>
      <c r="V9" s="13">
        <v>1.06E-2</v>
      </c>
      <c r="W9" s="13">
        <v>4.07E-2</v>
      </c>
      <c r="X9" s="13">
        <v>1.89E-2</v>
      </c>
      <c r="Y9" s="13">
        <v>0.29499999999999998</v>
      </c>
      <c r="Z9" s="9">
        <v>1.6899999999999998E-2</v>
      </c>
      <c r="AA9" s="9">
        <v>4.3900000000000002E-2</v>
      </c>
      <c r="AB9" s="13">
        <v>2.8899999999999999E-2</v>
      </c>
      <c r="AC9" s="9">
        <v>0.13200000000000001</v>
      </c>
    </row>
    <row r="10" spans="1:29" ht="15.75" customHeight="1" x14ac:dyDescent="0.25">
      <c r="A10" s="43">
        <v>6</v>
      </c>
      <c r="B10" s="11" t="s">
        <v>479</v>
      </c>
      <c r="C10" s="9">
        <v>1.9199999999999998E-2</v>
      </c>
      <c r="D10" s="9">
        <v>4.1500000000000002E-2</v>
      </c>
      <c r="E10" s="9">
        <v>1.6E-2</v>
      </c>
      <c r="F10" s="9">
        <v>1.55E-2</v>
      </c>
      <c r="G10" s="9">
        <v>5.5E-2</v>
      </c>
      <c r="H10" s="13">
        <v>8.0000000000000002E-3</v>
      </c>
      <c r="I10" s="13">
        <v>9.5999999999999992E-3</v>
      </c>
      <c r="J10" s="9">
        <v>1.6299999999999999E-2</v>
      </c>
      <c r="K10" s="13">
        <v>1.6E-2</v>
      </c>
      <c r="L10" s="13">
        <v>1.4200000000000001E-2</v>
      </c>
      <c r="M10" s="13">
        <v>1.2999999999999999E-2</v>
      </c>
      <c r="N10" s="13">
        <v>1.9699999999999999E-2</v>
      </c>
      <c r="O10" s="13">
        <v>4.2000000000000003E-2</v>
      </c>
      <c r="P10" s="13">
        <v>1.9900000000000001E-2</v>
      </c>
      <c r="Q10" s="13">
        <v>2.5000000000000001E-2</v>
      </c>
      <c r="R10" s="13">
        <v>1.4800000000000001E-2</v>
      </c>
      <c r="S10" s="9">
        <v>9.7000000000000003E-3</v>
      </c>
      <c r="T10" s="14">
        <v>5.8999999999999997E-2</v>
      </c>
      <c r="U10" s="13">
        <v>1.61E-2</v>
      </c>
      <c r="V10" s="13">
        <v>1.06E-2</v>
      </c>
      <c r="W10" s="13">
        <v>1.5800000000000002E-2</v>
      </c>
      <c r="X10" s="13">
        <v>1.89E-2</v>
      </c>
      <c r="Y10" s="13">
        <v>2.1700000000000001E-2</v>
      </c>
      <c r="Z10" s="9">
        <v>1.6899999999999998E-2</v>
      </c>
      <c r="AA10" s="9">
        <v>1.5800000000000002E-2</v>
      </c>
      <c r="AB10" s="13">
        <v>2.8899999999999999E-2</v>
      </c>
      <c r="AC10" s="9">
        <v>3.3300000000000003E-2</v>
      </c>
    </row>
    <row r="11" spans="1:29" ht="15.75" customHeight="1" x14ac:dyDescent="0.25">
      <c r="A11" s="43">
        <v>7</v>
      </c>
      <c r="B11" s="22" t="s">
        <v>480</v>
      </c>
      <c r="C11" s="23" t="s">
        <v>360</v>
      </c>
      <c r="D11" s="23" t="s">
        <v>342</v>
      </c>
      <c r="E11" s="23" t="s">
        <v>374</v>
      </c>
      <c r="F11" s="23" t="s">
        <v>387</v>
      </c>
      <c r="G11" s="23" t="s">
        <v>402</v>
      </c>
      <c r="H11" s="24" t="s">
        <v>50</v>
      </c>
      <c r="I11" s="24" t="s">
        <v>67</v>
      </c>
      <c r="J11" s="23" t="s">
        <v>412</v>
      </c>
      <c r="K11" s="24" t="s">
        <v>75</v>
      </c>
      <c r="L11" s="24" t="s">
        <v>93</v>
      </c>
      <c r="M11" s="24" t="s">
        <v>104</v>
      </c>
      <c r="N11" s="24" t="s">
        <v>117</v>
      </c>
      <c r="O11" s="24" t="s">
        <v>134</v>
      </c>
      <c r="P11" s="24" t="s">
        <v>150</v>
      </c>
      <c r="Q11" s="24" t="s">
        <v>165</v>
      </c>
      <c r="R11" s="24" t="s">
        <v>177</v>
      </c>
      <c r="S11" s="23" t="s">
        <v>427</v>
      </c>
      <c r="T11" s="24" t="s">
        <v>197</v>
      </c>
      <c r="U11" s="24" t="s">
        <v>212</v>
      </c>
      <c r="V11" s="24" t="s">
        <v>227</v>
      </c>
      <c r="W11" s="24" t="s">
        <v>241</v>
      </c>
      <c r="X11" s="24" t="s">
        <v>259</v>
      </c>
      <c r="Y11" s="24" t="s">
        <v>276</v>
      </c>
      <c r="Z11" s="23" t="s">
        <v>290</v>
      </c>
      <c r="AA11" s="23" t="s">
        <v>302</v>
      </c>
      <c r="AB11" s="24" t="s">
        <v>315</v>
      </c>
      <c r="AC11" s="23" t="s">
        <v>330</v>
      </c>
    </row>
    <row r="12" spans="1:29" s="22" customFormat="1" ht="15.75" customHeight="1" x14ac:dyDescent="0.25">
      <c r="A12" s="43">
        <v>8</v>
      </c>
      <c r="B12" s="11" t="s">
        <v>38</v>
      </c>
      <c r="C12" s="7" t="s">
        <v>361</v>
      </c>
      <c r="D12" s="7" t="s">
        <v>443</v>
      </c>
      <c r="E12" s="7" t="s">
        <v>375</v>
      </c>
      <c r="F12" s="7" t="s">
        <v>388</v>
      </c>
      <c r="G12" s="7" t="s">
        <v>445</v>
      </c>
      <c r="H12" s="14" t="s">
        <v>51</v>
      </c>
      <c r="I12" s="14" t="s">
        <v>68</v>
      </c>
      <c r="J12" s="7" t="s">
        <v>413</v>
      </c>
      <c r="K12" s="14" t="s">
        <v>76</v>
      </c>
      <c r="L12" s="14" t="s">
        <v>94</v>
      </c>
      <c r="M12" s="14" t="s">
        <v>444</v>
      </c>
      <c r="N12" s="14" t="s">
        <v>118</v>
      </c>
      <c r="O12" s="14" t="s">
        <v>135</v>
      </c>
      <c r="P12" s="14" t="s">
        <v>446</v>
      </c>
      <c r="Q12" s="14" t="s">
        <v>166</v>
      </c>
      <c r="R12" s="14" t="s">
        <v>178</v>
      </c>
      <c r="S12" s="7" t="s">
        <v>428</v>
      </c>
      <c r="T12" s="14" t="s">
        <v>198</v>
      </c>
      <c r="U12" s="14" t="s">
        <v>213</v>
      </c>
      <c r="V12" s="14" t="s">
        <v>228</v>
      </c>
      <c r="W12" s="14" t="s">
        <v>242</v>
      </c>
      <c r="X12" s="14" t="s">
        <v>260</v>
      </c>
      <c r="Y12" s="14" t="s">
        <v>277</v>
      </c>
      <c r="Z12" s="7" t="s">
        <v>291</v>
      </c>
      <c r="AA12" s="7" t="s">
        <v>303</v>
      </c>
      <c r="AB12" s="14" t="s">
        <v>442</v>
      </c>
      <c r="AC12" s="7" t="s">
        <v>213</v>
      </c>
    </row>
    <row r="13" spans="1:29" ht="15.75" customHeight="1" x14ac:dyDescent="0.25">
      <c r="A13" s="43">
        <v>9</v>
      </c>
      <c r="B13" s="11" t="s">
        <v>481</v>
      </c>
      <c r="C13" s="9">
        <v>0.16700000000000001</v>
      </c>
      <c r="D13" s="9">
        <v>9.6000000000000002E-2</v>
      </c>
      <c r="E13" s="9">
        <v>0.28599999999999998</v>
      </c>
      <c r="F13" s="9">
        <v>7.0999999999999994E-2</v>
      </c>
      <c r="G13" s="9">
        <v>6.2E-2</v>
      </c>
      <c r="H13" s="13">
        <v>1.7999999999999999E-2</v>
      </c>
      <c r="I13" s="13">
        <v>1.6E-2</v>
      </c>
      <c r="J13" s="9">
        <v>2.1999999999999999E-2</v>
      </c>
      <c r="K13" s="13">
        <v>2.1999999999999999E-2</v>
      </c>
      <c r="L13" s="13">
        <v>8.9999999999999993E-3</v>
      </c>
      <c r="M13" s="13">
        <v>4.0000000000000001E-3</v>
      </c>
      <c r="N13" s="13">
        <v>4.0000000000000001E-3</v>
      </c>
      <c r="O13" s="13">
        <v>1.2999999999999999E-2</v>
      </c>
      <c r="P13" s="13">
        <v>1.4E-2</v>
      </c>
      <c r="Q13" s="13">
        <v>1.2999999999999999E-2</v>
      </c>
      <c r="R13" s="13">
        <v>6.0000000000000001E-3</v>
      </c>
      <c r="S13" s="9">
        <v>1.0999999999999999E-2</v>
      </c>
      <c r="T13" s="13">
        <v>2.5999999999999999E-3</v>
      </c>
      <c r="U13" s="13">
        <v>4.0000000000000001E-3</v>
      </c>
      <c r="V13" s="13">
        <v>2E-3</v>
      </c>
      <c r="W13" s="13">
        <v>1.5E-3</v>
      </c>
      <c r="X13" s="13">
        <v>8.0000000000000004E-4</v>
      </c>
      <c r="Y13" s="13">
        <v>6.0000000000000001E-3</v>
      </c>
      <c r="Z13" s="9">
        <v>2E-3</v>
      </c>
      <c r="AA13" s="9">
        <v>2.5999999999999999E-3</v>
      </c>
      <c r="AB13" s="13">
        <v>4.1000000000000003E-3</v>
      </c>
      <c r="AC13" s="9">
        <v>5.0000000000000001E-3</v>
      </c>
    </row>
    <row r="14" spans="1:29" ht="15.75" customHeight="1" x14ac:dyDescent="0.25">
      <c r="A14" s="43">
        <v>10</v>
      </c>
      <c r="B14" s="11" t="s">
        <v>482</v>
      </c>
      <c r="C14" s="9">
        <v>-6.0000000000000001E-3</v>
      </c>
      <c r="D14" s="9">
        <v>2.9000000000000001E-2</v>
      </c>
      <c r="E14" s="9">
        <v>-5.6000000000000001E-2</v>
      </c>
      <c r="F14" s="9">
        <v>2.4E-2</v>
      </c>
      <c r="G14" s="9">
        <v>-5.5E-2</v>
      </c>
      <c r="H14" s="13">
        <v>-2.1999999999999999E-2</v>
      </c>
      <c r="I14" s="13">
        <v>-4.8000000000000001E-2</v>
      </c>
      <c r="J14" s="9">
        <v>2.5999999999999999E-2</v>
      </c>
      <c r="K14" s="13">
        <v>2.5000000000000001E-2</v>
      </c>
      <c r="L14" s="13">
        <v>5.0000000000000001E-3</v>
      </c>
      <c r="M14" s="13">
        <v>-1.2E-2</v>
      </c>
      <c r="N14" s="13">
        <v>-4.5999999999999999E-2</v>
      </c>
      <c r="O14" s="13">
        <v>-1.6E-2</v>
      </c>
      <c r="P14" s="13">
        <v>5.0000000000000001E-3</v>
      </c>
      <c r="Q14" s="13">
        <v>2.4E-2</v>
      </c>
      <c r="R14" s="13">
        <v>2.1999999999999999E-2</v>
      </c>
      <c r="S14" s="9">
        <v>1.9E-2</v>
      </c>
      <c r="T14" s="13">
        <v>-1.9E-2</v>
      </c>
      <c r="U14" s="13">
        <v>-5.7000000000000002E-2</v>
      </c>
      <c r="V14" s="13">
        <v>1.6E-2</v>
      </c>
      <c r="W14" s="13">
        <v>4.8000000000000001E-2</v>
      </c>
      <c r="X14" s="13">
        <v>-5.5E-2</v>
      </c>
      <c r="Y14" s="13">
        <v>-1.4999999999999999E-2</v>
      </c>
      <c r="Z14" s="9">
        <v>7.0000000000000001E-3</v>
      </c>
      <c r="AA14" s="9">
        <v>5.0000000000000001E-3</v>
      </c>
      <c r="AB14" s="13">
        <v>2.5000000000000001E-2</v>
      </c>
      <c r="AC14" s="9">
        <v>3.3000000000000002E-2</v>
      </c>
    </row>
    <row r="15" spans="1:29" ht="15.75" customHeight="1" x14ac:dyDescent="0.25">
      <c r="A15" s="43">
        <v>11</v>
      </c>
      <c r="B15" s="11" t="s">
        <v>483</v>
      </c>
      <c r="C15" s="9">
        <v>0.30499999999999999</v>
      </c>
      <c r="D15" s="9">
        <v>0.249</v>
      </c>
      <c r="E15" s="9">
        <v>0.30299999999999999</v>
      </c>
      <c r="F15" s="9">
        <v>0.28399999999999997</v>
      </c>
      <c r="G15" s="9">
        <v>0.33900000000000002</v>
      </c>
      <c r="H15" s="13">
        <v>0.29799999999999999</v>
      </c>
      <c r="I15" s="13">
        <v>0.311</v>
      </c>
      <c r="J15" s="9">
        <v>0.27900000000000003</v>
      </c>
      <c r="K15" s="13">
        <v>0.21099999999999999</v>
      </c>
      <c r="L15" s="13">
        <v>0.30499999999999999</v>
      </c>
      <c r="M15" s="13">
        <v>0.34399999999999997</v>
      </c>
      <c r="N15" s="13">
        <v>0.36399999999999999</v>
      </c>
      <c r="O15" s="13">
        <v>0.255</v>
      </c>
      <c r="P15" s="13">
        <v>0.248</v>
      </c>
      <c r="Q15" s="13">
        <v>0.32500000000000001</v>
      </c>
      <c r="R15" s="13">
        <v>0.25700000000000001</v>
      </c>
      <c r="S15" s="9">
        <v>0.11600000000000001</v>
      </c>
      <c r="T15" s="13">
        <v>0.311</v>
      </c>
      <c r="U15" s="13">
        <v>0.25600000000000001</v>
      </c>
      <c r="V15" s="13">
        <v>0.224</v>
      </c>
      <c r="W15" s="13">
        <v>0.34699999999999998</v>
      </c>
      <c r="X15" s="13">
        <v>0.28699999999999998</v>
      </c>
      <c r="Y15" s="13">
        <v>0.247</v>
      </c>
      <c r="Z15" s="9">
        <v>0.26800000000000002</v>
      </c>
      <c r="AA15" s="9">
        <v>0.21299999999999999</v>
      </c>
      <c r="AB15" s="13">
        <v>0.28799999999999998</v>
      </c>
      <c r="AC15" s="9">
        <v>0.218</v>
      </c>
    </row>
    <row r="16" spans="1:29" ht="15.75" customHeight="1" x14ac:dyDescent="0.25">
      <c r="A16" s="43">
        <v>12</v>
      </c>
      <c r="B16" s="11" t="s">
        <v>41</v>
      </c>
      <c r="C16" s="9">
        <v>0.68300000000000005</v>
      </c>
      <c r="D16" s="9">
        <v>0.624</v>
      </c>
      <c r="E16" s="9">
        <v>0.627</v>
      </c>
      <c r="F16" s="9">
        <v>0.63600000000000001</v>
      </c>
      <c r="G16" s="9">
        <v>0.624</v>
      </c>
      <c r="H16" s="13">
        <v>0.63700000000000001</v>
      </c>
      <c r="I16" s="13">
        <v>0.65100000000000002</v>
      </c>
      <c r="J16" s="9">
        <v>0.66600000000000004</v>
      </c>
      <c r="K16" s="13">
        <v>0.63800000000000001</v>
      </c>
      <c r="L16" s="13">
        <v>0.61299999999999999</v>
      </c>
      <c r="M16" s="13">
        <v>0.61899999999999999</v>
      </c>
      <c r="N16" s="13">
        <v>0.60899999999999999</v>
      </c>
      <c r="O16" s="13">
        <v>0.65700000000000003</v>
      </c>
      <c r="P16" s="13">
        <v>0.65900000000000003</v>
      </c>
      <c r="Q16" s="13">
        <v>0.67900000000000005</v>
      </c>
      <c r="R16" s="13">
        <v>0.66500000000000004</v>
      </c>
      <c r="S16" s="9">
        <v>0.67500000000000004</v>
      </c>
      <c r="T16" s="13">
        <v>0.629</v>
      </c>
      <c r="U16" s="13">
        <v>0.623</v>
      </c>
      <c r="V16" s="13">
        <v>0.67600000000000005</v>
      </c>
      <c r="W16" s="13">
        <v>0.63600000000000001</v>
      </c>
      <c r="X16" s="13">
        <v>0.629</v>
      </c>
      <c r="Y16" s="13">
        <v>0.66200000000000003</v>
      </c>
      <c r="Z16" s="9">
        <v>0.61599999999999999</v>
      </c>
      <c r="AA16" s="9">
        <v>0.67600000000000005</v>
      </c>
      <c r="AB16" s="13">
        <v>0.624</v>
      </c>
      <c r="AC16" s="9">
        <v>0.61099999999999999</v>
      </c>
    </row>
    <row r="17" spans="1:29" ht="15.75" customHeight="1" x14ac:dyDescent="0.25">
      <c r="A17" s="43">
        <v>13</v>
      </c>
      <c r="B17" s="26" t="s">
        <v>39</v>
      </c>
      <c r="C17" s="27" t="s">
        <v>362</v>
      </c>
      <c r="D17" s="27" t="s">
        <v>343</v>
      </c>
      <c r="E17" s="27" t="s">
        <v>376</v>
      </c>
      <c r="F17" s="27" t="s">
        <v>389</v>
      </c>
      <c r="G17" s="27">
        <v>33810</v>
      </c>
      <c r="H17" s="28" t="s">
        <v>52</v>
      </c>
      <c r="I17" s="28" t="s">
        <v>69</v>
      </c>
      <c r="J17" s="27" t="s">
        <v>414</v>
      </c>
      <c r="K17" s="28" t="s">
        <v>77</v>
      </c>
      <c r="L17" s="28" t="s">
        <v>95</v>
      </c>
      <c r="M17" s="28">
        <v>43077</v>
      </c>
      <c r="N17" s="28" t="s">
        <v>119</v>
      </c>
      <c r="O17" s="28" t="s">
        <v>136</v>
      </c>
      <c r="P17" s="28">
        <v>39152</v>
      </c>
      <c r="Q17" s="28" t="s">
        <v>167</v>
      </c>
      <c r="R17" s="28" t="s">
        <v>179</v>
      </c>
      <c r="S17" s="27" t="s">
        <v>429</v>
      </c>
      <c r="T17" s="28" t="s">
        <v>199</v>
      </c>
      <c r="U17" s="28" t="s">
        <v>214</v>
      </c>
      <c r="V17" s="28" t="s">
        <v>229</v>
      </c>
      <c r="W17" s="28" t="s">
        <v>243</v>
      </c>
      <c r="X17" s="28" t="s">
        <v>261</v>
      </c>
      <c r="Y17" s="28" t="s">
        <v>278</v>
      </c>
      <c r="Z17" s="27" t="s">
        <v>292</v>
      </c>
      <c r="AA17" s="27" t="s">
        <v>304</v>
      </c>
      <c r="AB17" s="28" t="s">
        <v>316</v>
      </c>
      <c r="AC17" s="27" t="s">
        <v>331</v>
      </c>
    </row>
    <row r="18" spans="1:29" s="22" customFormat="1" ht="15.75" customHeight="1" x14ac:dyDescent="0.25">
      <c r="A18" s="43">
        <v>14</v>
      </c>
      <c r="B18" s="22" t="s">
        <v>40</v>
      </c>
      <c r="C18" s="23" t="s">
        <v>363</v>
      </c>
      <c r="D18" s="23" t="s">
        <v>344</v>
      </c>
      <c r="E18" s="23" t="s">
        <v>377</v>
      </c>
      <c r="F18" s="23" t="s">
        <v>390</v>
      </c>
      <c r="G18" s="29">
        <v>52332</v>
      </c>
      <c r="H18" s="24" t="s">
        <v>53</v>
      </c>
      <c r="I18" s="24" t="s">
        <v>70</v>
      </c>
      <c r="J18" s="23" t="s">
        <v>415</v>
      </c>
      <c r="K18" s="24" t="s">
        <v>78</v>
      </c>
      <c r="L18" s="24" t="s">
        <v>96</v>
      </c>
      <c r="M18" s="30">
        <v>122145</v>
      </c>
      <c r="N18" s="24" t="s">
        <v>120</v>
      </c>
      <c r="O18" s="24" t="s">
        <v>137</v>
      </c>
      <c r="P18" s="30">
        <v>77777</v>
      </c>
      <c r="Q18" s="24" t="s">
        <v>168</v>
      </c>
      <c r="R18" s="24" t="s">
        <v>180</v>
      </c>
      <c r="S18" s="23" t="s">
        <v>430</v>
      </c>
      <c r="T18" s="24" t="s">
        <v>200</v>
      </c>
      <c r="U18" s="24" t="s">
        <v>215</v>
      </c>
      <c r="V18" s="24" t="s">
        <v>230</v>
      </c>
      <c r="W18" s="24" t="s">
        <v>244</v>
      </c>
      <c r="X18" s="24" t="s">
        <v>262</v>
      </c>
      <c r="Y18" s="24" t="s">
        <v>279</v>
      </c>
      <c r="Z18" s="23" t="s">
        <v>293</v>
      </c>
      <c r="AA18" s="23" t="s">
        <v>305</v>
      </c>
      <c r="AB18" s="24" t="s">
        <v>317</v>
      </c>
      <c r="AC18" s="23" t="s">
        <v>332</v>
      </c>
    </row>
    <row r="19" spans="1:29" ht="15.75" customHeight="1" x14ac:dyDescent="0.25">
      <c r="A19" s="43">
        <v>15</v>
      </c>
      <c r="B19" s="22" t="s">
        <v>42</v>
      </c>
      <c r="C19" s="23" t="s">
        <v>138</v>
      </c>
      <c r="D19" s="23" t="s">
        <v>345</v>
      </c>
      <c r="E19" s="23" t="s">
        <v>447</v>
      </c>
      <c r="F19" s="23" t="s">
        <v>54</v>
      </c>
      <c r="G19" s="23" t="s">
        <v>448</v>
      </c>
      <c r="H19" s="24" t="s">
        <v>54</v>
      </c>
      <c r="I19" s="24" t="s">
        <v>461</v>
      </c>
      <c r="J19" s="23" t="s">
        <v>416</v>
      </c>
      <c r="K19" s="24" t="s">
        <v>79</v>
      </c>
      <c r="L19" s="22" t="s">
        <v>467</v>
      </c>
      <c r="M19" s="24" t="s">
        <v>54</v>
      </c>
      <c r="N19" s="24" t="s">
        <v>121</v>
      </c>
      <c r="O19" s="24" t="s">
        <v>138</v>
      </c>
      <c r="P19" s="24" t="s">
        <v>151</v>
      </c>
      <c r="Q19" s="24" t="s">
        <v>169</v>
      </c>
      <c r="R19" s="24" t="s">
        <v>181</v>
      </c>
      <c r="S19" s="23" t="s">
        <v>431</v>
      </c>
      <c r="T19" s="24" t="s">
        <v>449</v>
      </c>
      <c r="U19" s="24" t="s">
        <v>216</v>
      </c>
      <c r="V19" s="24" t="s">
        <v>450</v>
      </c>
      <c r="W19" s="24" t="s">
        <v>245</v>
      </c>
      <c r="X19" s="24" t="s">
        <v>263</v>
      </c>
      <c r="Y19" s="24" t="s">
        <v>280</v>
      </c>
      <c r="Z19" s="23" t="s">
        <v>294</v>
      </c>
      <c r="AA19" s="29" t="s">
        <v>453</v>
      </c>
      <c r="AB19" s="24" t="s">
        <v>451</v>
      </c>
      <c r="AC19" s="23" t="s">
        <v>452</v>
      </c>
    </row>
    <row r="20" spans="1:29" s="22" customFormat="1" ht="15.75" customHeight="1" x14ac:dyDescent="0.25">
      <c r="A20" s="43">
        <v>16</v>
      </c>
      <c r="B20" s="11" t="s">
        <v>43</v>
      </c>
      <c r="C20" s="9">
        <v>0.16700000000000001</v>
      </c>
      <c r="D20" s="9">
        <v>8.7999999999999995E-2</v>
      </c>
      <c r="E20" s="9">
        <v>6.5000000000000002E-2</v>
      </c>
      <c r="F20" s="9">
        <v>0.11799999999999999</v>
      </c>
      <c r="G20" s="9">
        <v>7.6999999999999999E-2</v>
      </c>
      <c r="H20" s="13">
        <v>6.8000000000000005E-2</v>
      </c>
      <c r="I20" s="13">
        <v>6.5000000000000002E-2</v>
      </c>
      <c r="J20" s="9">
        <v>6.8000000000000005E-2</v>
      </c>
      <c r="K20" s="13">
        <v>0.10100000000000001</v>
      </c>
      <c r="L20" s="19">
        <v>9.4E-2</v>
      </c>
      <c r="M20" s="13">
        <v>0.1875</v>
      </c>
      <c r="N20" s="13">
        <v>5.5E-2</v>
      </c>
      <c r="O20" s="13">
        <v>3.2000000000000001E-2</v>
      </c>
      <c r="P20" s="13">
        <v>3.5700000000000003E-2</v>
      </c>
      <c r="Q20" s="13">
        <v>-5.5E-2</v>
      </c>
      <c r="R20" s="13">
        <v>0.23799999999999999</v>
      </c>
      <c r="S20" s="9">
        <v>6.9800000000000001E-2</v>
      </c>
      <c r="T20" s="13">
        <v>6.7000000000000004E-2</v>
      </c>
      <c r="U20" s="13">
        <v>3.1199999999999999E-2</v>
      </c>
      <c r="V20" s="13">
        <v>0.154</v>
      </c>
      <c r="W20" s="13">
        <v>0.17100000000000001</v>
      </c>
      <c r="X20" s="13">
        <v>0.127</v>
      </c>
      <c r="Y20" s="13">
        <v>2.1999999999999999E-2</v>
      </c>
      <c r="Z20" s="9">
        <v>9.0200000000000002E-2</v>
      </c>
      <c r="AA20" s="9">
        <v>5.5E-2</v>
      </c>
      <c r="AB20" s="13">
        <v>0.20949999999999999</v>
      </c>
      <c r="AC20" s="9">
        <v>0.13300000000000001</v>
      </c>
    </row>
    <row r="21" spans="1:29" ht="15.75" customHeight="1" x14ac:dyDescent="0.25">
      <c r="A21" s="43">
        <v>17</v>
      </c>
      <c r="B21" s="11" t="s">
        <v>44</v>
      </c>
      <c r="C21" s="7">
        <v>3.2</v>
      </c>
      <c r="D21" s="7">
        <v>3.2</v>
      </c>
      <c r="E21" s="7">
        <v>3.4</v>
      </c>
      <c r="F21" s="7">
        <v>3.4</v>
      </c>
      <c r="G21" s="7">
        <v>3.3</v>
      </c>
      <c r="H21" s="14">
        <v>3.2</v>
      </c>
      <c r="I21" s="14">
        <v>3.5</v>
      </c>
      <c r="J21" s="7">
        <v>3.8</v>
      </c>
      <c r="K21" s="14">
        <v>3.6</v>
      </c>
      <c r="L21" s="14">
        <v>3.8</v>
      </c>
      <c r="M21" s="14">
        <v>2.9</v>
      </c>
      <c r="N21" s="14">
        <v>3.4</v>
      </c>
      <c r="O21" s="14">
        <v>3.4</v>
      </c>
      <c r="P21" s="14">
        <v>3.4</v>
      </c>
      <c r="Q21" s="14">
        <v>2.9</v>
      </c>
      <c r="R21" s="14">
        <v>2.84</v>
      </c>
      <c r="S21" s="7">
        <v>2.6</v>
      </c>
      <c r="T21" s="14">
        <v>3.6</v>
      </c>
      <c r="U21" s="14">
        <v>3.7</v>
      </c>
      <c r="V21" s="14">
        <v>3.6</v>
      </c>
      <c r="W21" s="14">
        <v>3.7</v>
      </c>
      <c r="X21" s="14">
        <v>3.8</v>
      </c>
      <c r="Y21" s="14">
        <v>3.4</v>
      </c>
      <c r="Z21" s="7">
        <v>3.1</v>
      </c>
      <c r="AA21" s="7">
        <v>2.8</v>
      </c>
      <c r="AB21" s="14">
        <v>2.6</v>
      </c>
      <c r="AC21" s="7">
        <v>2.7</v>
      </c>
    </row>
    <row r="22" spans="1:29" ht="15.75" customHeight="1" x14ac:dyDescent="0.25">
      <c r="A22" s="43">
        <v>18</v>
      </c>
      <c r="B22" s="22" t="s">
        <v>45</v>
      </c>
      <c r="C22" s="23" t="s">
        <v>364</v>
      </c>
      <c r="D22" s="23" t="s">
        <v>346</v>
      </c>
      <c r="E22" s="23" t="s">
        <v>454</v>
      </c>
      <c r="F22" s="23" t="s">
        <v>391</v>
      </c>
      <c r="G22" s="23" t="s">
        <v>403</v>
      </c>
      <c r="H22" s="24" t="s">
        <v>55</v>
      </c>
      <c r="I22" s="24" t="s">
        <v>462</v>
      </c>
      <c r="J22" s="23" t="s">
        <v>417</v>
      </c>
      <c r="K22" s="24" t="s">
        <v>80</v>
      </c>
      <c r="L22" s="22" t="s">
        <v>468</v>
      </c>
      <c r="M22" s="24" t="s">
        <v>105</v>
      </c>
      <c r="N22" s="24" t="s">
        <v>122</v>
      </c>
      <c r="O22" s="24" t="s">
        <v>139</v>
      </c>
      <c r="P22" s="24" t="s">
        <v>152</v>
      </c>
      <c r="Q22" s="24" t="s">
        <v>170</v>
      </c>
      <c r="R22" s="24" t="s">
        <v>182</v>
      </c>
      <c r="S22" s="23" t="s">
        <v>432</v>
      </c>
      <c r="T22" s="24" t="s">
        <v>470</v>
      </c>
      <c r="U22" s="24" t="s">
        <v>217</v>
      </c>
      <c r="V22" s="24" t="s">
        <v>471</v>
      </c>
      <c r="W22" s="24" t="s">
        <v>246</v>
      </c>
      <c r="X22" s="24" t="s">
        <v>264</v>
      </c>
      <c r="Y22" s="24" t="s">
        <v>281</v>
      </c>
      <c r="Z22" s="23" t="s">
        <v>295</v>
      </c>
      <c r="AA22" s="29" t="s">
        <v>455</v>
      </c>
      <c r="AB22" s="24" t="s">
        <v>318</v>
      </c>
      <c r="AC22" s="23" t="s">
        <v>333</v>
      </c>
    </row>
    <row r="23" spans="1:29" ht="15.75" customHeight="1" x14ac:dyDescent="0.25">
      <c r="A23" s="43">
        <v>19</v>
      </c>
      <c r="B23" s="11" t="s">
        <v>46</v>
      </c>
      <c r="C23" s="9">
        <v>2.5000000000000001E-2</v>
      </c>
      <c r="D23" s="9">
        <v>2.1999999999999999E-2</v>
      </c>
      <c r="E23" s="9">
        <v>3.2000000000000001E-2</v>
      </c>
      <c r="F23" s="9">
        <v>2.1000000000000001E-2</v>
      </c>
      <c r="G23" s="9">
        <v>2.9000000000000001E-2</v>
      </c>
      <c r="H23" s="13">
        <v>2.5000000000000001E-2</v>
      </c>
      <c r="I23" s="13">
        <v>-1.7000000000000001E-2</v>
      </c>
      <c r="J23" s="9">
        <v>3.9E-2</v>
      </c>
      <c r="K23" s="13">
        <v>8.9999999999999993E-3</v>
      </c>
      <c r="L23" s="35">
        <v>0.03</v>
      </c>
      <c r="M23" s="13">
        <v>4.2299999999999997E-2</v>
      </c>
      <c r="N23" s="13">
        <v>4.3999999999999997E-2</v>
      </c>
      <c r="O23" s="13">
        <v>1.9E-2</v>
      </c>
      <c r="P23" s="13">
        <v>8.0399999999999999E-2</v>
      </c>
      <c r="Q23" s="13">
        <v>5.5E-2</v>
      </c>
      <c r="R23" s="13">
        <v>5.5E-2</v>
      </c>
      <c r="S23" s="9">
        <v>5.7700000000000001E-2</v>
      </c>
      <c r="T23" s="13">
        <v>3.3000000000000002E-2</v>
      </c>
      <c r="U23" s="13">
        <v>2.1999999999999999E-2</v>
      </c>
      <c r="V23" s="13">
        <v>2.9000000000000001E-2</v>
      </c>
      <c r="W23" s="13">
        <v>-5.5E-2</v>
      </c>
      <c r="X23" s="13">
        <v>7.8E-2</v>
      </c>
      <c r="Y23" s="13">
        <v>0.1</v>
      </c>
      <c r="Z23" s="9">
        <v>6.6100000000000006E-2</v>
      </c>
      <c r="AA23" s="9">
        <v>5.5E-2</v>
      </c>
      <c r="AB23" s="13">
        <v>2.1000000000000001E-2</v>
      </c>
      <c r="AC23" s="9">
        <v>6.0000000000000001E-3</v>
      </c>
    </row>
    <row r="24" spans="1:29" ht="15.75" customHeight="1" x14ac:dyDescent="0.25">
      <c r="A24" s="43">
        <v>20</v>
      </c>
      <c r="B24" s="11" t="s">
        <v>47</v>
      </c>
      <c r="C24" s="9">
        <v>0.45900000000000002</v>
      </c>
      <c r="D24" s="7" t="s">
        <v>347</v>
      </c>
      <c r="E24" s="9">
        <v>0.318</v>
      </c>
      <c r="F24" s="9">
        <v>0.30399999999999999</v>
      </c>
      <c r="G24" s="9">
        <v>0.246</v>
      </c>
      <c r="H24" s="14" t="s">
        <v>56</v>
      </c>
      <c r="I24" s="13">
        <v>0.311</v>
      </c>
      <c r="J24" s="9">
        <v>0.42299999999999999</v>
      </c>
      <c r="K24" s="14" t="s">
        <v>81</v>
      </c>
      <c r="L24" s="14" t="s">
        <v>97</v>
      </c>
      <c r="M24" s="13">
        <v>0.44169999999999998</v>
      </c>
      <c r="N24" s="14" t="s">
        <v>123</v>
      </c>
      <c r="O24" s="14" t="s">
        <v>140</v>
      </c>
      <c r="P24" s="13">
        <v>0.254</v>
      </c>
      <c r="Q24" s="13">
        <v>0.30099999999999999</v>
      </c>
      <c r="R24" s="17">
        <v>0.32</v>
      </c>
      <c r="S24" s="16">
        <v>0.52</v>
      </c>
      <c r="T24" s="13">
        <v>0.30499999999999999</v>
      </c>
      <c r="U24" s="13">
        <v>0.193</v>
      </c>
      <c r="V24" s="13">
        <v>0.26700000000000002</v>
      </c>
      <c r="W24" s="14" t="s">
        <v>247</v>
      </c>
      <c r="X24" s="14" t="s">
        <v>265</v>
      </c>
      <c r="Y24" s="14" t="s">
        <v>282</v>
      </c>
      <c r="Z24" s="7" t="s">
        <v>296</v>
      </c>
      <c r="AA24" s="16">
        <v>0.2</v>
      </c>
      <c r="AB24" s="17">
        <v>0.2</v>
      </c>
      <c r="AC24" s="9">
        <v>0.32200000000000001</v>
      </c>
    </row>
    <row r="25" spans="1:29" ht="15.75" customHeight="1" x14ac:dyDescent="0.25">
      <c r="A25" s="43">
        <v>21</v>
      </c>
      <c r="B25" s="11" t="s">
        <v>48</v>
      </c>
      <c r="C25" s="7">
        <v>105.9</v>
      </c>
      <c r="D25" s="9">
        <v>1.6659999999999999</v>
      </c>
      <c r="E25" s="7">
        <v>105.3</v>
      </c>
      <c r="F25" s="7">
        <v>94.5</v>
      </c>
      <c r="G25" s="7">
        <v>111.6</v>
      </c>
      <c r="H25" s="14">
        <v>101.06</v>
      </c>
      <c r="I25" s="13">
        <v>-0.27250000000000002</v>
      </c>
      <c r="J25" s="7">
        <v>97.3</v>
      </c>
      <c r="K25" s="14">
        <v>108.8</v>
      </c>
      <c r="L25" s="35">
        <v>-0.09</v>
      </c>
      <c r="M25" s="13">
        <v>1.0960000000000001</v>
      </c>
      <c r="N25" s="14">
        <v>100.5</v>
      </c>
      <c r="O25" s="13">
        <v>0.157</v>
      </c>
      <c r="P25" s="14">
        <v>96.1</v>
      </c>
      <c r="Q25" s="14">
        <v>105.6</v>
      </c>
      <c r="R25" s="14">
        <v>106.7</v>
      </c>
      <c r="S25" s="7">
        <v>129.44</v>
      </c>
      <c r="T25" s="13">
        <v>-0.17399999999999999</v>
      </c>
      <c r="U25" s="14">
        <v>113.2</v>
      </c>
      <c r="V25" s="14">
        <v>92.5</v>
      </c>
      <c r="W25" s="14">
        <v>105.8</v>
      </c>
      <c r="X25" s="14">
        <v>101.4</v>
      </c>
      <c r="Y25" s="14">
        <v>98.34</v>
      </c>
      <c r="Z25" s="7">
        <v>95.9</v>
      </c>
      <c r="AA25" s="7">
        <v>109.1</v>
      </c>
      <c r="AB25" s="14">
        <v>101.1</v>
      </c>
      <c r="AC25" s="7">
        <v>110.4</v>
      </c>
    </row>
    <row r="26" spans="1:29" ht="15.75" customHeight="1" x14ac:dyDescent="0.25">
      <c r="A26" s="43">
        <v>22</v>
      </c>
      <c r="B26" s="11" t="s">
        <v>49</v>
      </c>
      <c r="C26" s="9">
        <v>0.24399999999999999</v>
      </c>
      <c r="D26" s="9">
        <v>0.32400000000000001</v>
      </c>
      <c r="E26" s="9">
        <v>0.17100000000000001</v>
      </c>
      <c r="F26" s="9">
        <v>0.16600000000000001</v>
      </c>
      <c r="G26" s="9">
        <v>0.13300000000000001</v>
      </c>
      <c r="H26" s="13">
        <v>0.11899999999999999</v>
      </c>
      <c r="I26" s="13">
        <v>0.105</v>
      </c>
      <c r="J26" s="9">
        <v>0.14599999999999999</v>
      </c>
      <c r="K26" s="13">
        <v>9.9000000000000005E-2</v>
      </c>
      <c r="L26" s="13">
        <v>5.5E-2</v>
      </c>
      <c r="M26" s="13">
        <v>6.4000000000000001E-2</v>
      </c>
      <c r="N26" s="13">
        <v>0.109</v>
      </c>
      <c r="O26" s="13">
        <v>0.186</v>
      </c>
      <c r="P26" s="13">
        <v>0.104</v>
      </c>
      <c r="Q26" s="13">
        <v>0.106</v>
      </c>
      <c r="R26" s="13">
        <v>0.184</v>
      </c>
      <c r="S26" s="9">
        <v>0.42099999999999999</v>
      </c>
      <c r="T26" s="13">
        <v>0.113</v>
      </c>
      <c r="U26" s="13">
        <v>0.158</v>
      </c>
      <c r="V26" s="13">
        <v>0.154</v>
      </c>
      <c r="W26" s="13">
        <v>8.7999999999999995E-2</v>
      </c>
      <c r="X26" s="13">
        <v>0.105</v>
      </c>
      <c r="Y26" s="13">
        <v>0.111</v>
      </c>
      <c r="Z26" s="9">
        <v>0.10299999999999999</v>
      </c>
      <c r="AA26" s="9">
        <v>9.1600000000000001E-2</v>
      </c>
      <c r="AB26" s="13">
        <v>0.24399999999999999</v>
      </c>
      <c r="AC26" s="9">
        <v>0.22900000000000001</v>
      </c>
    </row>
    <row r="27" spans="1:29" ht="15.75" customHeight="1" x14ac:dyDescent="0.25">
      <c r="A27" s="43">
        <v>23</v>
      </c>
      <c r="B27" s="15" t="str">
        <f t="shared" ref="B27:B43" si="0">B6&amp;" | Date, Source, Link"</f>
        <v>Total_Population_2011 | Date, Source, Link</v>
      </c>
      <c r="C27" t="s">
        <v>218</v>
      </c>
      <c r="D27" t="s">
        <v>348</v>
      </c>
      <c r="E27" t="s">
        <v>378</v>
      </c>
      <c r="F27" t="s">
        <v>153</v>
      </c>
      <c r="G27" t="s">
        <v>153</v>
      </c>
      <c r="H27" t="s">
        <v>57</v>
      </c>
      <c r="I27" t="s">
        <v>71</v>
      </c>
      <c r="J27" t="s">
        <v>306</v>
      </c>
      <c r="K27" t="s">
        <v>82</v>
      </c>
      <c r="L27" t="s">
        <v>98</v>
      </c>
      <c r="M27" t="s">
        <v>106</v>
      </c>
      <c r="N27" t="s">
        <v>124</v>
      </c>
      <c r="O27" t="s">
        <v>106</v>
      </c>
      <c r="P27" t="s">
        <v>153</v>
      </c>
      <c r="Q27" t="s">
        <v>153</v>
      </c>
      <c r="R27" t="s">
        <v>183</v>
      </c>
      <c r="S27" t="s">
        <v>433</v>
      </c>
      <c r="T27" t="s">
        <v>201</v>
      </c>
      <c r="U27" t="s">
        <v>218</v>
      </c>
      <c r="V27" t="s">
        <v>231</v>
      </c>
      <c r="W27" t="s">
        <v>248</v>
      </c>
      <c r="X27" t="s">
        <v>266</v>
      </c>
      <c r="Y27" t="s">
        <v>283</v>
      </c>
      <c r="Z27" t="s">
        <v>297</v>
      </c>
      <c r="AA27" t="s">
        <v>306</v>
      </c>
      <c r="AB27" t="s">
        <v>319</v>
      </c>
      <c r="AC27" t="s">
        <v>334</v>
      </c>
    </row>
    <row r="28" spans="1:29" ht="15.75" customHeight="1" x14ac:dyDescent="0.25">
      <c r="A28" s="43">
        <v>24</v>
      </c>
      <c r="B28" s="15" t="str">
        <f t="shared" si="0"/>
        <v>Population_Growth_2001-2011 | Date, Source, Link</v>
      </c>
      <c r="C28" t="s">
        <v>218</v>
      </c>
      <c r="D28" t="s">
        <v>348</v>
      </c>
      <c r="E28" t="s">
        <v>378</v>
      </c>
      <c r="F28" t="s">
        <v>153</v>
      </c>
      <c r="G28" t="s">
        <v>153</v>
      </c>
      <c r="H28" t="s">
        <v>58</v>
      </c>
      <c r="I28" t="s">
        <v>72</v>
      </c>
      <c r="J28" t="s">
        <v>306</v>
      </c>
      <c r="K28" t="s">
        <v>82</v>
      </c>
      <c r="L28" t="s">
        <v>99</v>
      </c>
      <c r="M28" t="s">
        <v>107</v>
      </c>
      <c r="N28" t="s">
        <v>125</v>
      </c>
      <c r="O28" t="s">
        <v>107</v>
      </c>
      <c r="P28" t="s">
        <v>154</v>
      </c>
      <c r="Q28" t="s">
        <v>154</v>
      </c>
      <c r="R28" t="s">
        <v>184</v>
      </c>
      <c r="S28" t="s">
        <v>433</v>
      </c>
      <c r="T28" t="s">
        <v>202</v>
      </c>
      <c r="U28" t="s">
        <v>218</v>
      </c>
      <c r="V28" t="s">
        <v>232</v>
      </c>
      <c r="W28" t="s">
        <v>248</v>
      </c>
      <c r="X28" t="s">
        <v>267</v>
      </c>
      <c r="Y28" t="s">
        <v>283</v>
      </c>
      <c r="Z28" t="s">
        <v>297</v>
      </c>
      <c r="AA28" t="s">
        <v>306</v>
      </c>
      <c r="AB28" t="s">
        <v>320</v>
      </c>
      <c r="AC28" t="s">
        <v>334</v>
      </c>
    </row>
    <row r="29" spans="1:29" ht="15.75" customHeight="1" x14ac:dyDescent="0.25">
      <c r="A29" s="43">
        <v>25</v>
      </c>
      <c r="B29" s="15" t="str">
        <f t="shared" si="0"/>
        <v>Total_Population_2016 | Date, Source, Link</v>
      </c>
      <c r="C29" t="s">
        <v>219</v>
      </c>
      <c r="D29" t="s">
        <v>349</v>
      </c>
      <c r="E29" t="s">
        <v>379</v>
      </c>
      <c r="F29" t="s">
        <v>130</v>
      </c>
      <c r="G29" t="s">
        <v>130</v>
      </c>
      <c r="H29" t="s">
        <v>59</v>
      </c>
      <c r="I29" t="s">
        <v>59</v>
      </c>
      <c r="J29" t="s">
        <v>307</v>
      </c>
      <c r="K29" t="s">
        <v>83</v>
      </c>
      <c r="L29" t="s">
        <v>100</v>
      </c>
      <c r="M29" t="s">
        <v>108</v>
      </c>
      <c r="N29" t="s">
        <v>126</v>
      </c>
      <c r="O29" t="s">
        <v>108</v>
      </c>
      <c r="P29" t="s">
        <v>130</v>
      </c>
      <c r="Q29" t="s">
        <v>130</v>
      </c>
      <c r="R29" t="s">
        <v>185</v>
      </c>
      <c r="S29" t="s">
        <v>434</v>
      </c>
      <c r="T29" t="s">
        <v>203</v>
      </c>
      <c r="U29" t="s">
        <v>219</v>
      </c>
      <c r="V29" t="s">
        <v>233</v>
      </c>
      <c r="W29" t="s">
        <v>249</v>
      </c>
      <c r="X29" t="s">
        <v>268</v>
      </c>
      <c r="Y29" t="s">
        <v>284</v>
      </c>
      <c r="Z29" t="s">
        <v>298</v>
      </c>
      <c r="AA29" t="s">
        <v>307</v>
      </c>
      <c r="AB29" t="s">
        <v>321</v>
      </c>
      <c r="AC29" t="s">
        <v>335</v>
      </c>
    </row>
    <row r="30" spans="1:29" ht="15.75" customHeight="1" x14ac:dyDescent="0.25">
      <c r="A30" s="43">
        <v>26</v>
      </c>
      <c r="B30" s="15" t="str">
        <f t="shared" si="0"/>
        <v>Population_Growth_2011-2016 | Date, Source, Link</v>
      </c>
      <c r="C30" t="s">
        <v>219</v>
      </c>
      <c r="D30" t="s">
        <v>349</v>
      </c>
      <c r="E30" t="s">
        <v>379</v>
      </c>
      <c r="F30" t="s">
        <v>130</v>
      </c>
      <c r="G30" t="s">
        <v>130</v>
      </c>
      <c r="H30" t="s">
        <v>60</v>
      </c>
      <c r="I30" t="s">
        <v>60</v>
      </c>
      <c r="J30" t="s">
        <v>307</v>
      </c>
      <c r="K30" t="s">
        <v>83</v>
      </c>
      <c r="L30" t="s">
        <v>101</v>
      </c>
      <c r="M30" t="s">
        <v>109</v>
      </c>
      <c r="N30" t="s">
        <v>127</v>
      </c>
      <c r="O30" t="s">
        <v>109</v>
      </c>
      <c r="P30" t="s">
        <v>155</v>
      </c>
      <c r="Q30" t="s">
        <v>155</v>
      </c>
      <c r="R30" t="s">
        <v>186</v>
      </c>
      <c r="S30" t="s">
        <v>434</v>
      </c>
      <c r="T30" t="s">
        <v>204</v>
      </c>
      <c r="U30" t="s">
        <v>219</v>
      </c>
      <c r="V30" t="s">
        <v>234</v>
      </c>
      <c r="W30" t="s">
        <v>249</v>
      </c>
      <c r="X30" t="s">
        <v>269</v>
      </c>
      <c r="Y30" t="s">
        <v>284</v>
      </c>
      <c r="Z30" t="s">
        <v>298</v>
      </c>
      <c r="AA30" t="s">
        <v>307</v>
      </c>
      <c r="AB30" t="s">
        <v>322</v>
      </c>
      <c r="AC30" t="s">
        <v>335</v>
      </c>
    </row>
    <row r="31" spans="1:29" ht="15.75" customHeight="1" x14ac:dyDescent="0.25">
      <c r="A31" s="43">
        <v>27</v>
      </c>
      <c r="B31" s="15" t="str">
        <f t="shared" si="0"/>
        <v>Population_growth_(most recent) | Date, Source, Link</v>
      </c>
      <c r="C31" t="s">
        <v>365</v>
      </c>
      <c r="D31" t="s">
        <v>350</v>
      </c>
      <c r="E31" t="s">
        <v>379</v>
      </c>
      <c r="F31" t="s">
        <v>392</v>
      </c>
      <c r="G31" t="s">
        <v>404</v>
      </c>
      <c r="H31" t="s">
        <v>60</v>
      </c>
      <c r="I31" t="s">
        <v>73</v>
      </c>
      <c r="J31" t="s">
        <v>220</v>
      </c>
      <c r="K31" t="s">
        <v>84</v>
      </c>
      <c r="L31" t="s">
        <v>101</v>
      </c>
      <c r="M31" t="s">
        <v>110</v>
      </c>
      <c r="N31" t="s">
        <v>127</v>
      </c>
      <c r="O31" t="s">
        <v>109</v>
      </c>
      <c r="P31" t="s">
        <v>156</v>
      </c>
      <c r="Q31" t="s">
        <v>171</v>
      </c>
      <c r="R31" t="s">
        <v>187</v>
      </c>
      <c r="S31" t="s">
        <v>435</v>
      </c>
      <c r="T31" t="s">
        <v>205</v>
      </c>
      <c r="U31" t="s">
        <v>220</v>
      </c>
      <c r="V31" t="s">
        <v>234</v>
      </c>
      <c r="W31" t="s">
        <v>250</v>
      </c>
      <c r="X31" t="s">
        <v>270</v>
      </c>
      <c r="Y31" t="s">
        <v>65</v>
      </c>
      <c r="Z31" t="s">
        <v>298</v>
      </c>
      <c r="AA31" t="s">
        <v>308</v>
      </c>
      <c r="AB31" t="s">
        <v>322</v>
      </c>
      <c r="AC31" t="s">
        <v>336</v>
      </c>
    </row>
    <row r="32" spans="1:29" ht="15.75" customHeight="1" x14ac:dyDescent="0.25">
      <c r="A32" s="43">
        <v>28</v>
      </c>
      <c r="B32" s="15" t="str">
        <f t="shared" si="0"/>
        <v>Population_Density | Date, Source, Link</v>
      </c>
      <c r="C32" t="s">
        <v>219</v>
      </c>
      <c r="D32" t="s">
        <v>351</v>
      </c>
      <c r="E32" t="s">
        <v>379</v>
      </c>
      <c r="F32" t="s">
        <v>130</v>
      </c>
      <c r="G32" t="s">
        <v>153</v>
      </c>
      <c r="H32" t="s">
        <v>57</v>
      </c>
      <c r="I32" t="s">
        <v>71</v>
      </c>
      <c r="J32" t="s">
        <v>307</v>
      </c>
      <c r="K32" t="s">
        <v>83</v>
      </c>
      <c r="L32" t="s">
        <v>100</v>
      </c>
      <c r="M32" t="s">
        <v>108</v>
      </c>
      <c r="N32" t="s">
        <v>124</v>
      </c>
      <c r="O32" t="s">
        <v>106</v>
      </c>
      <c r="P32" t="s">
        <v>153</v>
      </c>
      <c r="Q32" t="s">
        <v>153</v>
      </c>
      <c r="R32" t="s">
        <v>183</v>
      </c>
      <c r="S32" t="s">
        <v>434</v>
      </c>
      <c r="T32" t="s">
        <v>201</v>
      </c>
      <c r="U32" t="s">
        <v>219</v>
      </c>
      <c r="V32" t="s">
        <v>231</v>
      </c>
      <c r="W32" t="s">
        <v>249</v>
      </c>
      <c r="X32" t="s">
        <v>268</v>
      </c>
      <c r="Y32" t="s">
        <v>283</v>
      </c>
      <c r="Z32" t="s">
        <v>297</v>
      </c>
      <c r="AA32" t="s">
        <v>307</v>
      </c>
      <c r="AB32" t="s">
        <v>321</v>
      </c>
      <c r="AC32" t="s">
        <v>335</v>
      </c>
    </row>
    <row r="33" spans="1:29" ht="15.75" customHeight="1" x14ac:dyDescent="0.25">
      <c r="A33" s="43">
        <v>29</v>
      </c>
      <c r="B33" s="15" t="str">
        <f t="shared" si="0"/>
        <v>GDP | Date, Source, Link</v>
      </c>
      <c r="C33" t="s">
        <v>366</v>
      </c>
      <c r="D33" t="s">
        <v>352</v>
      </c>
      <c r="E33" t="s">
        <v>380</v>
      </c>
      <c r="F33" t="s">
        <v>393</v>
      </c>
      <c r="G33" t="s">
        <v>405</v>
      </c>
      <c r="H33" t="s">
        <v>61</v>
      </c>
      <c r="I33" t="s">
        <v>61</v>
      </c>
      <c r="J33" t="s">
        <v>418</v>
      </c>
      <c r="K33" t="s">
        <v>85</v>
      </c>
      <c r="L33" t="s">
        <v>102</v>
      </c>
      <c r="M33" t="s">
        <v>108</v>
      </c>
      <c r="N33" t="s">
        <v>128</v>
      </c>
      <c r="O33" t="s">
        <v>141</v>
      </c>
      <c r="P33" t="s">
        <v>157</v>
      </c>
      <c r="Q33" t="s">
        <v>130</v>
      </c>
      <c r="R33" t="s">
        <v>188</v>
      </c>
      <c r="S33" t="s">
        <v>436</v>
      </c>
      <c r="T33" t="s">
        <v>206</v>
      </c>
      <c r="U33" t="s">
        <v>221</v>
      </c>
      <c r="V33" t="s">
        <v>235</v>
      </c>
      <c r="W33" t="s">
        <v>251</v>
      </c>
      <c r="X33" t="s">
        <v>271</v>
      </c>
      <c r="Y33" t="s">
        <v>285</v>
      </c>
      <c r="Z33" t="s">
        <v>299</v>
      </c>
      <c r="AA33" t="s">
        <v>309</v>
      </c>
      <c r="AB33" t="s">
        <v>323</v>
      </c>
      <c r="AC33" t="s">
        <v>337</v>
      </c>
    </row>
    <row r="34" spans="1:29" ht="15.75" customHeight="1" x14ac:dyDescent="0.25">
      <c r="A34" s="43">
        <v>30</v>
      </c>
      <c r="B34" s="15" t="str">
        <f t="shared" si="0"/>
        <v>GDP_as_share_of_total | Date, Source, Link</v>
      </c>
      <c r="C34" t="s">
        <v>366</v>
      </c>
      <c r="D34" t="s">
        <v>352</v>
      </c>
      <c r="E34" t="s">
        <v>380</v>
      </c>
      <c r="F34" t="s">
        <v>394</v>
      </c>
      <c r="G34" t="s">
        <v>406</v>
      </c>
      <c r="H34" t="s">
        <v>61</v>
      </c>
      <c r="I34" t="s">
        <v>61</v>
      </c>
      <c r="J34" t="s">
        <v>418</v>
      </c>
      <c r="K34" t="s">
        <v>86</v>
      </c>
      <c r="L34" t="s">
        <v>102</v>
      </c>
      <c r="M34" t="s">
        <v>108</v>
      </c>
      <c r="N34" t="s">
        <v>128</v>
      </c>
      <c r="O34" t="s">
        <v>141</v>
      </c>
      <c r="P34" t="s">
        <v>65</v>
      </c>
      <c r="Q34" t="s">
        <v>130</v>
      </c>
      <c r="R34" t="s">
        <v>188</v>
      </c>
      <c r="S34" t="s">
        <v>436</v>
      </c>
      <c r="T34" t="s">
        <v>206</v>
      </c>
      <c r="U34" t="s">
        <v>221</v>
      </c>
      <c r="V34" t="s">
        <v>235</v>
      </c>
      <c r="W34" t="s">
        <v>251</v>
      </c>
      <c r="X34" t="s">
        <v>271</v>
      </c>
      <c r="Y34" t="s">
        <v>285</v>
      </c>
      <c r="Z34" t="s">
        <v>299</v>
      </c>
      <c r="AA34" t="s">
        <v>309</v>
      </c>
      <c r="AB34" t="s">
        <v>323</v>
      </c>
      <c r="AC34" t="s">
        <v>337</v>
      </c>
    </row>
    <row r="35" spans="1:29" ht="15.75" customHeight="1" x14ac:dyDescent="0.25">
      <c r="A35" s="43">
        <v>31</v>
      </c>
      <c r="B35" s="15" t="str">
        <f t="shared" si="0"/>
        <v>Job_growth | Date, Source, Link</v>
      </c>
      <c r="C35" t="s">
        <v>367</v>
      </c>
      <c r="D35" t="s">
        <v>353</v>
      </c>
      <c r="E35" t="s">
        <v>381</v>
      </c>
      <c r="F35" t="s">
        <v>395</v>
      </c>
      <c r="G35" t="s">
        <v>395</v>
      </c>
      <c r="H35" t="s">
        <v>62</v>
      </c>
      <c r="I35" t="s">
        <v>62</v>
      </c>
      <c r="J35" t="s">
        <v>419</v>
      </c>
      <c r="K35" t="s">
        <v>87</v>
      </c>
      <c r="L35" t="s">
        <v>102</v>
      </c>
      <c r="M35" t="s">
        <v>111</v>
      </c>
      <c r="N35" t="s">
        <v>129</v>
      </c>
      <c r="O35" t="s">
        <v>142</v>
      </c>
      <c r="P35" t="s">
        <v>158</v>
      </c>
      <c r="Q35" t="s">
        <v>130</v>
      </c>
      <c r="R35" t="s">
        <v>189</v>
      </c>
      <c r="S35" t="s">
        <v>437</v>
      </c>
      <c r="T35" t="s">
        <v>207</v>
      </c>
      <c r="U35" t="s">
        <v>457</v>
      </c>
      <c r="V35" t="s">
        <v>458</v>
      </c>
      <c r="W35" t="s">
        <v>252</v>
      </c>
      <c r="X35" t="s">
        <v>65</v>
      </c>
      <c r="Y35" t="s">
        <v>286</v>
      </c>
      <c r="Z35" t="s">
        <v>299</v>
      </c>
      <c r="AA35" t="s">
        <v>308</v>
      </c>
      <c r="AB35" t="s">
        <v>65</v>
      </c>
      <c r="AC35" t="s">
        <v>337</v>
      </c>
    </row>
    <row r="36" spans="1:29" ht="15.75" customHeight="1" x14ac:dyDescent="0.25">
      <c r="A36" s="43">
        <v>32</v>
      </c>
      <c r="B36" s="15" t="str">
        <f t="shared" si="0"/>
        <v>Unemployment_Rate | Date, Source, Link</v>
      </c>
      <c r="C36" t="s">
        <v>310</v>
      </c>
      <c r="D36" t="s">
        <v>354</v>
      </c>
      <c r="E36" t="s">
        <v>129</v>
      </c>
      <c r="F36" t="s">
        <v>396</v>
      </c>
      <c r="G36" t="s">
        <v>407</v>
      </c>
      <c r="H36" t="s">
        <v>63</v>
      </c>
      <c r="I36" t="s">
        <v>63</v>
      </c>
      <c r="J36" t="s">
        <v>420</v>
      </c>
      <c r="K36" t="s">
        <v>88</v>
      </c>
      <c r="L36" t="s">
        <v>102</v>
      </c>
      <c r="M36" t="s">
        <v>111</v>
      </c>
      <c r="N36" t="s">
        <v>129</v>
      </c>
      <c r="O36" t="s">
        <v>143</v>
      </c>
      <c r="P36" t="s">
        <v>159</v>
      </c>
      <c r="Q36" t="s">
        <v>172</v>
      </c>
      <c r="R36" t="s">
        <v>190</v>
      </c>
      <c r="S36" t="s">
        <v>437</v>
      </c>
      <c r="T36" t="s">
        <v>207</v>
      </c>
      <c r="U36" t="s">
        <v>222</v>
      </c>
      <c r="V36" t="s">
        <v>236</v>
      </c>
      <c r="W36" t="s">
        <v>253</v>
      </c>
      <c r="X36" t="s">
        <v>272</v>
      </c>
      <c r="Y36" t="s">
        <v>286</v>
      </c>
      <c r="Z36" t="s">
        <v>300</v>
      </c>
      <c r="AA36" t="s">
        <v>310</v>
      </c>
      <c r="AB36" t="s">
        <v>324</v>
      </c>
      <c r="AC36" t="s">
        <v>338</v>
      </c>
    </row>
    <row r="37" spans="1:29" ht="15.75" customHeight="1" x14ac:dyDescent="0.25">
      <c r="A37" s="43">
        <v>33</v>
      </c>
      <c r="B37" s="15" t="str">
        <f t="shared" si="0"/>
        <v>Working Age Percentage of Population | Date, Source, Link</v>
      </c>
      <c r="C37" t="s">
        <v>369</v>
      </c>
      <c r="D37" t="s">
        <v>355</v>
      </c>
      <c r="E37" t="s">
        <v>382</v>
      </c>
      <c r="F37" t="s">
        <v>397</v>
      </c>
      <c r="G37" t="s">
        <v>408</v>
      </c>
      <c r="H37" t="s">
        <v>59</v>
      </c>
      <c r="I37" t="s">
        <v>74</v>
      </c>
      <c r="J37" t="s">
        <v>422</v>
      </c>
      <c r="K37" t="s">
        <v>89</v>
      </c>
      <c r="L37" t="s">
        <v>103</v>
      </c>
      <c r="M37" t="s">
        <v>112</v>
      </c>
      <c r="N37" t="s">
        <v>130</v>
      </c>
      <c r="O37" t="s">
        <v>145</v>
      </c>
      <c r="P37" t="s">
        <v>160</v>
      </c>
      <c r="Q37" t="s">
        <v>173</v>
      </c>
      <c r="R37" t="s">
        <v>192</v>
      </c>
      <c r="S37" t="s">
        <v>438</v>
      </c>
      <c r="T37" t="s">
        <v>208</v>
      </c>
      <c r="U37" t="s">
        <v>223</v>
      </c>
      <c r="V37" t="s">
        <v>237</v>
      </c>
      <c r="W37" t="s">
        <v>254</v>
      </c>
      <c r="X37" t="s">
        <v>130</v>
      </c>
      <c r="Y37" t="s">
        <v>287</v>
      </c>
      <c r="Z37" t="s">
        <v>218</v>
      </c>
      <c r="AA37" t="s">
        <v>311</v>
      </c>
      <c r="AB37" t="s">
        <v>325</v>
      </c>
      <c r="AC37" t="s">
        <v>339</v>
      </c>
    </row>
    <row r="38" spans="1:29" ht="15.75" customHeight="1" x14ac:dyDescent="0.25">
      <c r="A38" s="43">
        <v>34</v>
      </c>
      <c r="B38" s="15" t="str">
        <f t="shared" si="0"/>
        <v>Per capita income | Date, Source, Link</v>
      </c>
      <c r="C38" t="s">
        <v>368</v>
      </c>
      <c r="D38" t="s">
        <v>352</v>
      </c>
      <c r="E38" t="s">
        <v>380</v>
      </c>
      <c r="F38" t="s">
        <v>130</v>
      </c>
      <c r="G38" t="s">
        <v>130</v>
      </c>
      <c r="H38" t="s">
        <v>61</v>
      </c>
      <c r="I38" t="s">
        <v>61</v>
      </c>
      <c r="J38" t="s">
        <v>421</v>
      </c>
      <c r="K38" t="s">
        <v>85</v>
      </c>
      <c r="L38" t="s">
        <v>100</v>
      </c>
      <c r="M38" t="s">
        <v>108</v>
      </c>
      <c r="N38" t="s">
        <v>128</v>
      </c>
      <c r="O38" t="s">
        <v>144</v>
      </c>
      <c r="P38" t="s">
        <v>153</v>
      </c>
      <c r="Q38" t="s">
        <v>130</v>
      </c>
      <c r="R38" t="s">
        <v>188</v>
      </c>
      <c r="S38" t="s">
        <v>434</v>
      </c>
      <c r="T38" t="s">
        <v>206</v>
      </c>
      <c r="U38" t="s">
        <v>108</v>
      </c>
      <c r="V38" t="s">
        <v>231</v>
      </c>
      <c r="W38" t="s">
        <v>248</v>
      </c>
      <c r="X38" t="s">
        <v>266</v>
      </c>
      <c r="Y38" t="s">
        <v>285</v>
      </c>
      <c r="Z38" t="s">
        <v>299</v>
      </c>
      <c r="AA38" t="s">
        <v>309</v>
      </c>
      <c r="AB38" t="s">
        <v>323</v>
      </c>
      <c r="AC38" t="s">
        <v>335</v>
      </c>
    </row>
    <row r="39" spans="1:29" ht="15.75" customHeight="1" x14ac:dyDescent="0.25">
      <c r="A39" s="43">
        <v>35</v>
      </c>
      <c r="B39" s="15" t="str">
        <f t="shared" si="0"/>
        <v>Median household income | Date, Source, Link</v>
      </c>
      <c r="C39" t="s">
        <v>219</v>
      </c>
      <c r="D39" t="s">
        <v>348</v>
      </c>
      <c r="E39" t="s">
        <v>380</v>
      </c>
      <c r="F39" t="s">
        <v>130</v>
      </c>
      <c r="G39" t="s">
        <v>130</v>
      </c>
      <c r="H39" t="s">
        <v>57</v>
      </c>
      <c r="I39" t="s">
        <v>71</v>
      </c>
      <c r="J39" t="s">
        <v>306</v>
      </c>
      <c r="K39" t="s">
        <v>83</v>
      </c>
      <c r="L39" t="s">
        <v>100</v>
      </c>
      <c r="M39" t="s">
        <v>108</v>
      </c>
      <c r="N39" t="s">
        <v>128</v>
      </c>
      <c r="O39" t="s">
        <v>144</v>
      </c>
      <c r="P39" t="s">
        <v>153</v>
      </c>
      <c r="Q39" t="s">
        <v>130</v>
      </c>
      <c r="R39" t="s">
        <v>191</v>
      </c>
      <c r="S39" t="s">
        <v>434</v>
      </c>
      <c r="T39" t="s">
        <v>206</v>
      </c>
      <c r="U39" t="s">
        <v>108</v>
      </c>
      <c r="V39" t="s">
        <v>231</v>
      </c>
      <c r="W39" t="s">
        <v>248</v>
      </c>
      <c r="X39" t="s">
        <v>268</v>
      </c>
      <c r="Y39" t="s">
        <v>283</v>
      </c>
      <c r="Z39" t="s">
        <v>298</v>
      </c>
      <c r="AA39" t="s">
        <v>307</v>
      </c>
      <c r="AB39" t="s">
        <v>319</v>
      </c>
      <c r="AC39" t="s">
        <v>335</v>
      </c>
    </row>
    <row r="40" spans="1:29" ht="15.75" customHeight="1" x14ac:dyDescent="0.25">
      <c r="A40" s="43">
        <v>36</v>
      </c>
      <c r="B40" s="15" t="str">
        <f t="shared" si="0"/>
        <v>Median home value | Date, Source, Link</v>
      </c>
      <c r="C40" t="s">
        <v>370</v>
      </c>
      <c r="D40" t="s">
        <v>356</v>
      </c>
      <c r="E40" t="s">
        <v>356</v>
      </c>
      <c r="F40" t="s">
        <v>398</v>
      </c>
      <c r="G40" t="s">
        <v>409</v>
      </c>
      <c r="H40" t="s">
        <v>64</v>
      </c>
      <c r="I40" t="s">
        <v>460</v>
      </c>
      <c r="J40" t="s">
        <v>423</v>
      </c>
      <c r="K40" t="s">
        <v>466</v>
      </c>
      <c r="L40"/>
      <c r="M40" t="s">
        <v>113</v>
      </c>
      <c r="N40" t="s">
        <v>131</v>
      </c>
      <c r="O40" t="s">
        <v>146</v>
      </c>
      <c r="P40" t="s">
        <v>161</v>
      </c>
      <c r="Q40" t="s">
        <v>174</v>
      </c>
      <c r="R40" t="s">
        <v>193</v>
      </c>
      <c r="S40" t="s">
        <v>439</v>
      </c>
      <c r="T40" t="s">
        <v>209</v>
      </c>
      <c r="U40" t="s">
        <v>224</v>
      </c>
      <c r="V40" t="s">
        <v>238</v>
      </c>
      <c r="W40" t="s">
        <v>255</v>
      </c>
      <c r="X40" t="s">
        <v>273</v>
      </c>
      <c r="Y40" t="s">
        <v>224</v>
      </c>
      <c r="Z40" t="s">
        <v>224</v>
      </c>
      <c r="AA40" t="s">
        <v>312</v>
      </c>
      <c r="AB40" t="s">
        <v>326</v>
      </c>
      <c r="AC40" t="s">
        <v>340</v>
      </c>
    </row>
    <row r="41" spans="1:29" ht="15.75" customHeight="1" x14ac:dyDescent="0.25">
      <c r="A41" s="43">
        <v>37</v>
      </c>
      <c r="B41" s="15" t="str">
        <f t="shared" si="0"/>
        <v>Median home value 1-year change | Date, Source, Link</v>
      </c>
      <c r="C41" t="s">
        <v>370</v>
      </c>
      <c r="D41" t="s">
        <v>356</v>
      </c>
      <c r="E41" t="s">
        <v>356</v>
      </c>
      <c r="F41" t="s">
        <v>398</v>
      </c>
      <c r="G41" t="s">
        <v>409</v>
      </c>
      <c r="H41" t="s">
        <v>460</v>
      </c>
      <c r="I41" t="s">
        <v>460</v>
      </c>
      <c r="J41" t="s">
        <v>423</v>
      </c>
      <c r="K41" t="s">
        <v>90</v>
      </c>
      <c r="L41"/>
      <c r="M41" t="s">
        <v>113</v>
      </c>
      <c r="N41" t="s">
        <v>131</v>
      </c>
      <c r="O41" t="s">
        <v>146</v>
      </c>
      <c r="P41" t="s">
        <v>161</v>
      </c>
      <c r="Q41" t="s">
        <v>174</v>
      </c>
      <c r="R41" t="s">
        <v>193</v>
      </c>
      <c r="S41" t="s">
        <v>439</v>
      </c>
      <c r="T41" t="s">
        <v>209</v>
      </c>
      <c r="U41" t="s">
        <v>224</v>
      </c>
      <c r="V41" t="s">
        <v>238</v>
      </c>
      <c r="W41" t="s">
        <v>255</v>
      </c>
      <c r="X41" t="s">
        <v>273</v>
      </c>
      <c r="Y41" t="s">
        <v>224</v>
      </c>
      <c r="Z41" t="s">
        <v>224</v>
      </c>
      <c r="AA41" t="s">
        <v>312</v>
      </c>
      <c r="AB41" t="s">
        <v>327</v>
      </c>
      <c r="AC41" t="s">
        <v>340</v>
      </c>
    </row>
    <row r="42" spans="1:29" ht="15.75" customHeight="1" x14ac:dyDescent="0.25">
      <c r="A42" s="43">
        <v>38</v>
      </c>
      <c r="B42" s="15" t="str">
        <f t="shared" si="0"/>
        <v>Average Household Size | Date, Source, Link</v>
      </c>
      <c r="C42" t="s">
        <v>108</v>
      </c>
      <c r="D42" t="s">
        <v>355</v>
      </c>
      <c r="E42" t="s">
        <v>74</v>
      </c>
      <c r="F42" t="s">
        <v>397</v>
      </c>
      <c r="G42" t="s">
        <v>410</v>
      </c>
      <c r="H42" t="s">
        <v>57</v>
      </c>
      <c r="I42" t="s">
        <v>74</v>
      </c>
      <c r="J42" t="s">
        <v>422</v>
      </c>
      <c r="K42" t="s">
        <v>89</v>
      </c>
      <c r="L42" t="s">
        <v>103</v>
      </c>
      <c r="M42" t="s">
        <v>112</v>
      </c>
      <c r="N42" t="s">
        <v>130</v>
      </c>
      <c r="O42" t="s">
        <v>147</v>
      </c>
      <c r="P42" t="s">
        <v>162</v>
      </c>
      <c r="Q42" t="s">
        <v>173</v>
      </c>
      <c r="R42" t="s">
        <v>192</v>
      </c>
      <c r="S42" t="s">
        <v>438</v>
      </c>
      <c r="T42" t="s">
        <v>208</v>
      </c>
      <c r="U42" t="s">
        <v>223</v>
      </c>
      <c r="V42" t="s">
        <v>237</v>
      </c>
      <c r="W42" t="s">
        <v>254</v>
      </c>
      <c r="X42" t="s">
        <v>130</v>
      </c>
      <c r="Y42" t="s">
        <v>287</v>
      </c>
      <c r="Z42" t="s">
        <v>218</v>
      </c>
      <c r="AA42" t="s">
        <v>311</v>
      </c>
      <c r="AB42" t="s">
        <v>328</v>
      </c>
      <c r="AC42" t="s">
        <v>339</v>
      </c>
    </row>
    <row r="43" spans="1:29" ht="15.75" customHeight="1" x14ac:dyDescent="0.25">
      <c r="A43" s="43">
        <v>39</v>
      </c>
      <c r="B43" s="15" t="str">
        <f t="shared" si="0"/>
        <v>Average rent | Date, Source, Link</v>
      </c>
      <c r="C43" t="s">
        <v>371</v>
      </c>
      <c r="D43" t="s">
        <v>357</v>
      </c>
      <c r="E43" t="s">
        <v>383</v>
      </c>
      <c r="F43" t="s">
        <v>399</v>
      </c>
      <c r="G43" t="s">
        <v>409</v>
      </c>
      <c r="H43" t="s">
        <v>63</v>
      </c>
      <c r="I43" t="s">
        <v>463</v>
      </c>
      <c r="J43" t="s">
        <v>424</v>
      </c>
      <c r="K43" t="s">
        <v>91</v>
      </c>
      <c r="L43"/>
      <c r="M43" t="s">
        <v>114</v>
      </c>
      <c r="N43" t="s">
        <v>132</v>
      </c>
      <c r="O43" t="s">
        <v>148</v>
      </c>
      <c r="P43" t="s">
        <v>163</v>
      </c>
      <c r="Q43" t="s">
        <v>175</v>
      </c>
      <c r="R43" t="s">
        <v>194</v>
      </c>
      <c r="S43" t="s">
        <v>440</v>
      </c>
      <c r="T43" t="s">
        <v>210</v>
      </c>
      <c r="U43" t="s">
        <v>225</v>
      </c>
      <c r="V43" t="s">
        <v>239</v>
      </c>
      <c r="W43" t="s">
        <v>256</v>
      </c>
      <c r="X43" t="s">
        <v>274</v>
      </c>
      <c r="Y43" t="s">
        <v>288</v>
      </c>
      <c r="Z43" t="s">
        <v>224</v>
      </c>
      <c r="AA43" t="s">
        <v>313</v>
      </c>
      <c r="AB43" t="s">
        <v>326</v>
      </c>
      <c r="AC43" t="s">
        <v>340</v>
      </c>
    </row>
    <row r="44" spans="1:29" ht="15.75" customHeight="1" x14ac:dyDescent="0.25">
      <c r="A44" s="43">
        <v>40</v>
      </c>
      <c r="B44" s="15" t="str">
        <f>B23&amp;" | Date, Source, Link"</f>
        <v>Rent growth year-over-year | Date, Source, Link</v>
      </c>
      <c r="C44" t="s">
        <v>371</v>
      </c>
      <c r="D44" t="s">
        <v>357</v>
      </c>
      <c r="E44" t="s">
        <v>383</v>
      </c>
      <c r="F44" t="s">
        <v>399</v>
      </c>
      <c r="G44" t="s">
        <v>409</v>
      </c>
      <c r="H44" t="s">
        <v>63</v>
      </c>
      <c r="I44" t="s">
        <v>460</v>
      </c>
      <c r="J44" t="s">
        <v>424</v>
      </c>
      <c r="K44" t="s">
        <v>463</v>
      </c>
      <c r="L44" t="s">
        <v>469</v>
      </c>
      <c r="M44" t="s">
        <v>114</v>
      </c>
      <c r="N44" t="s">
        <v>132</v>
      </c>
      <c r="O44" t="s">
        <v>148</v>
      </c>
      <c r="P44" t="s">
        <v>163</v>
      </c>
      <c r="Q44" t="s">
        <v>469</v>
      </c>
      <c r="R44" t="s">
        <v>194</v>
      </c>
      <c r="S44" t="s">
        <v>440</v>
      </c>
      <c r="T44" t="s">
        <v>210</v>
      </c>
      <c r="U44" t="s">
        <v>225</v>
      </c>
      <c r="V44" t="s">
        <v>239</v>
      </c>
      <c r="W44" t="s">
        <v>256</v>
      </c>
      <c r="X44" t="s">
        <v>274</v>
      </c>
      <c r="Y44" t="s">
        <v>288</v>
      </c>
      <c r="Z44" t="s">
        <v>224</v>
      </c>
      <c r="AA44" t="s">
        <v>313</v>
      </c>
      <c r="AB44" t="s">
        <v>327</v>
      </c>
      <c r="AC44" t="s">
        <v>340</v>
      </c>
    </row>
    <row r="45" spans="1:29" ht="15.75" customHeight="1" x14ac:dyDescent="0.25">
      <c r="A45" s="43">
        <v>41</v>
      </c>
      <c r="B45" s="15" t="str">
        <f>B24&amp;" | Date, Source, Link"</f>
        <v>Percentage of property rented vs. owned or mortgaged | Date, Source, Link</v>
      </c>
      <c r="C45" t="s">
        <v>372</v>
      </c>
      <c r="D45" t="s">
        <v>356</v>
      </c>
      <c r="E45" t="s">
        <v>74</v>
      </c>
      <c r="F45" t="s">
        <v>400</v>
      </c>
      <c r="G45" t="s">
        <v>410</v>
      </c>
      <c r="H45" t="s">
        <v>59</v>
      </c>
      <c r="I45" t="s">
        <v>464</v>
      </c>
      <c r="J45" t="s">
        <v>425</v>
      </c>
      <c r="K45" t="s">
        <v>89</v>
      </c>
      <c r="L45" t="s">
        <v>103</v>
      </c>
      <c r="M45" t="s">
        <v>115</v>
      </c>
      <c r="N45" t="s">
        <v>130</v>
      </c>
      <c r="O45" t="s">
        <v>147</v>
      </c>
      <c r="P45" t="s">
        <v>162</v>
      </c>
      <c r="Q45" t="s">
        <v>173</v>
      </c>
      <c r="R45" t="s">
        <v>195</v>
      </c>
      <c r="S45" t="s">
        <v>423</v>
      </c>
      <c r="T45" t="s">
        <v>208</v>
      </c>
      <c r="U45" t="s">
        <v>223</v>
      </c>
      <c r="V45" t="s">
        <v>237</v>
      </c>
      <c r="W45" t="s">
        <v>257</v>
      </c>
      <c r="X45" t="s">
        <v>130</v>
      </c>
      <c r="Y45" t="s">
        <v>287</v>
      </c>
      <c r="Z45" t="s">
        <v>218</v>
      </c>
      <c r="AA45" t="s">
        <v>311</v>
      </c>
      <c r="AB45" t="s">
        <v>326</v>
      </c>
      <c r="AC45" t="s">
        <v>339</v>
      </c>
    </row>
    <row r="46" spans="1:29" ht="15.75" customHeight="1" x14ac:dyDescent="0.25">
      <c r="A46" s="43">
        <v>42</v>
      </c>
      <c r="B46" s="15" t="str">
        <f>B25&amp;" | Date, Source, Link"</f>
        <v>Cost of living compared to South African average | Date, Source, Link</v>
      </c>
      <c r="C46" t="s">
        <v>373</v>
      </c>
      <c r="D46" t="s">
        <v>358</v>
      </c>
      <c r="E46" t="s">
        <v>384</v>
      </c>
      <c r="F46" t="s">
        <v>401</v>
      </c>
      <c r="G46" t="s">
        <v>411</v>
      </c>
      <c r="H46" t="s">
        <v>66</v>
      </c>
      <c r="I46" t="s">
        <v>465</v>
      </c>
      <c r="J46" t="s">
        <v>426</v>
      </c>
      <c r="K46" t="s">
        <v>92</v>
      </c>
      <c r="L46"/>
      <c r="M46" t="s">
        <v>116</v>
      </c>
      <c r="N46" t="s">
        <v>133</v>
      </c>
      <c r="O46" t="s">
        <v>149</v>
      </c>
      <c r="P46" t="s">
        <v>164</v>
      </c>
      <c r="Q46" t="s">
        <v>176</v>
      </c>
      <c r="R46" t="s">
        <v>196</v>
      </c>
      <c r="S46" t="s">
        <v>441</v>
      </c>
      <c r="T46" t="s">
        <v>211</v>
      </c>
      <c r="U46" t="s">
        <v>226</v>
      </c>
      <c r="V46" t="s">
        <v>240</v>
      </c>
      <c r="W46" t="s">
        <v>258</v>
      </c>
      <c r="X46" t="s">
        <v>275</v>
      </c>
      <c r="Y46" t="s">
        <v>289</v>
      </c>
      <c r="Z46" t="s">
        <v>301</v>
      </c>
      <c r="AA46" t="s">
        <v>314</v>
      </c>
      <c r="AB46" t="s">
        <v>329</v>
      </c>
      <c r="AC46" t="s">
        <v>341</v>
      </c>
    </row>
    <row r="47" spans="1:29" ht="15.75" customHeight="1" x14ac:dyDescent="0.25">
      <c r="A47" s="43">
        <v>43</v>
      </c>
      <c r="B47" s="15" t="str">
        <f>B26&amp;" | Date, Source, Link"</f>
        <v>Education bachelor's degree or higher: | Date, Source, Link</v>
      </c>
      <c r="C47" t="s">
        <v>108</v>
      </c>
      <c r="D47" t="s">
        <v>359</v>
      </c>
      <c r="E47" t="s">
        <v>74</v>
      </c>
      <c r="F47" t="s">
        <v>397</v>
      </c>
      <c r="G47" t="s">
        <v>410</v>
      </c>
      <c r="H47" t="s">
        <v>57</v>
      </c>
      <c r="I47" t="s">
        <v>74</v>
      </c>
      <c r="J47" t="s">
        <v>422</v>
      </c>
      <c r="K47" t="s">
        <v>89</v>
      </c>
      <c r="L47" t="s">
        <v>103</v>
      </c>
      <c r="M47" t="s">
        <v>112</v>
      </c>
      <c r="N47" t="s">
        <v>130</v>
      </c>
      <c r="O47" t="s">
        <v>147</v>
      </c>
      <c r="P47" t="s">
        <v>162</v>
      </c>
      <c r="Q47" t="s">
        <v>173</v>
      </c>
      <c r="R47" t="s">
        <v>192</v>
      </c>
      <c r="S47" t="s">
        <v>438</v>
      </c>
      <c r="T47" t="s">
        <v>208</v>
      </c>
      <c r="U47" t="s">
        <v>223</v>
      </c>
      <c r="V47" t="s">
        <v>237</v>
      </c>
      <c r="W47" t="s">
        <v>257</v>
      </c>
      <c r="X47" t="s">
        <v>130</v>
      </c>
      <c r="Y47" t="s">
        <v>287</v>
      </c>
      <c r="Z47" t="s">
        <v>218</v>
      </c>
      <c r="AA47" t="s">
        <v>311</v>
      </c>
      <c r="AB47" t="s">
        <v>328</v>
      </c>
      <c r="AC47" t="s">
        <v>339</v>
      </c>
    </row>
    <row r="48" spans="1:29" ht="15.75" customHeight="1" x14ac:dyDescent="0.25">
      <c r="AA48" s="11"/>
    </row>
    <row r="49" spans="1:27" ht="15.75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AA49" s="11"/>
    </row>
    <row r="50" spans="1:27" ht="15.75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AA50" s="11"/>
    </row>
    <row r="51" spans="1:27" ht="15.7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AA51" s="11"/>
    </row>
    <row r="52" spans="1:27" ht="15.7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AA52" s="11"/>
    </row>
    <row r="53" spans="1:27" ht="15.7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AA53" s="11"/>
    </row>
    <row r="54" spans="1:27" ht="15.7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AA54" s="11"/>
    </row>
    <row r="55" spans="1:27" ht="15.75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AA55" s="11"/>
    </row>
    <row r="56" spans="1:27" ht="15.7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AA56" s="11"/>
    </row>
    <row r="57" spans="1:27" ht="15.75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AA57" s="11"/>
    </row>
    <row r="58" spans="1:27" ht="15.75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AA58" s="11"/>
    </row>
    <row r="59" spans="1:27" ht="15.75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AA59" s="11"/>
    </row>
    <row r="60" spans="1:27" ht="15.75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AA60" s="11"/>
    </row>
    <row r="61" spans="1:27" ht="15.75" customHeight="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AA61" s="11"/>
    </row>
    <row r="62" spans="1:27" ht="15.75" customHeight="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AA62" s="11"/>
    </row>
    <row r="63" spans="1:27" ht="15.75" customHeight="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AA63" s="11"/>
    </row>
    <row r="64" spans="1:27" ht="15.75" customHeight="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AA64" s="11"/>
    </row>
    <row r="65" spans="1:27" ht="15.75" customHeight="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AA65" s="11"/>
    </row>
    <row r="66" spans="1:27" ht="15.75" customHeight="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AA66" s="11"/>
    </row>
    <row r="67" spans="1:27" ht="15.75" customHeigh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AA67" s="11"/>
    </row>
    <row r="68" spans="1:27" ht="15.75" customHeigh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AA68" s="11"/>
    </row>
    <row r="69" spans="1:27" ht="15.75" customHeigh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</row>
    <row r="70" spans="1:27" ht="15.75" customHeight="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</row>
    <row r="71" spans="1:27" ht="15.75" customHeight="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</row>
    <row r="72" spans="1:27" ht="15.75" customHeight="1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</row>
    <row r="73" spans="1:27" ht="15.75" customHeight="1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</row>
    <row r="74" spans="1:27" ht="15.75" customHeight="1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</row>
    <row r="75" spans="1:27" ht="15.75" customHeight="1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</row>
  </sheetData>
  <conditionalFormatting sqref="C6:AC26">
    <cfRule type="expression" dxfId="14" priority="1">
      <formula>C6=0</formula>
    </cfRule>
    <cfRule type="expression" dxfId="13" priority="2">
      <formula>C6="n/a"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L4472"/>
  <sheetViews>
    <sheetView zoomScale="70" zoomScaleNormal="70" workbookViewId="0">
      <selection activeCell="Q48" sqref="Q48"/>
    </sheetView>
  </sheetViews>
  <sheetFormatPr defaultRowHeight="15" x14ac:dyDescent="0.25"/>
  <cols>
    <col min="1" max="1" width="6.28515625" bestFit="1" customWidth="1"/>
    <col min="2" max="2" width="15.42578125" bestFit="1" customWidth="1"/>
    <col min="3" max="3" width="45.85546875" bestFit="1" customWidth="1"/>
    <col min="4" max="4" width="9.5703125" bestFit="1" customWidth="1"/>
    <col min="5" max="5" width="10.5703125" bestFit="1" customWidth="1"/>
    <col min="6" max="6" width="27.7109375" bestFit="1" customWidth="1"/>
    <col min="7" max="7" width="12.85546875" bestFit="1" customWidth="1"/>
    <col min="8" max="8" width="24.5703125" bestFit="1" customWidth="1"/>
    <col min="9" max="9" width="11.140625" bestFit="1" customWidth="1"/>
    <col min="10" max="10" width="13.85546875" bestFit="1" customWidth="1"/>
    <col min="11" max="11" width="17.42578125" bestFit="1" customWidth="1"/>
    <col min="12" max="12" width="20.140625" bestFit="1" customWidth="1"/>
  </cols>
  <sheetData>
    <row r="1" spans="1:12" ht="23.25" x14ac:dyDescent="0.25">
      <c r="A1" s="69" t="s">
        <v>5755</v>
      </c>
    </row>
    <row r="2" spans="1:12" x14ac:dyDescent="0.25">
      <c r="A2" t="s">
        <v>5754</v>
      </c>
    </row>
    <row r="4" spans="1:12" x14ac:dyDescent="0.25">
      <c r="A4" t="s">
        <v>671</v>
      </c>
      <c r="B4" t="s">
        <v>18</v>
      </c>
      <c r="C4" t="s">
        <v>19</v>
      </c>
      <c r="D4" t="s">
        <v>672</v>
      </c>
      <c r="E4" t="s">
        <v>673</v>
      </c>
      <c r="F4" t="s">
        <v>674</v>
      </c>
      <c r="G4" t="s">
        <v>675</v>
      </c>
      <c r="H4" t="s">
        <v>676</v>
      </c>
      <c r="I4" t="s">
        <v>677</v>
      </c>
      <c r="J4" t="s">
        <v>678</v>
      </c>
      <c r="K4" t="s">
        <v>679</v>
      </c>
      <c r="L4" t="s">
        <v>680</v>
      </c>
    </row>
    <row r="5" spans="1:12" x14ac:dyDescent="0.25">
      <c r="A5">
        <v>1</v>
      </c>
      <c r="B5" t="s">
        <v>681</v>
      </c>
      <c r="C5" t="s">
        <v>682</v>
      </c>
      <c r="D5" t="s">
        <v>683</v>
      </c>
      <c r="E5">
        <v>1</v>
      </c>
      <c r="F5" t="s">
        <v>507</v>
      </c>
      <c r="G5" t="s">
        <v>684</v>
      </c>
      <c r="H5" s="56" t="s">
        <v>685</v>
      </c>
      <c r="I5">
        <v>10503001</v>
      </c>
      <c r="J5" t="s">
        <v>686</v>
      </c>
      <c r="K5">
        <v>4389041644</v>
      </c>
      <c r="L5">
        <v>436837.15480000002</v>
      </c>
    </row>
    <row r="6" spans="1:12" x14ac:dyDescent="0.25">
      <c r="A6">
        <v>2</v>
      </c>
      <c r="B6" t="s">
        <v>681</v>
      </c>
      <c r="C6" t="s">
        <v>682</v>
      </c>
      <c r="D6" t="s">
        <v>683</v>
      </c>
      <c r="E6">
        <v>2</v>
      </c>
      <c r="F6" t="s">
        <v>507</v>
      </c>
      <c r="G6" t="s">
        <v>684</v>
      </c>
      <c r="H6" s="56" t="s">
        <v>685</v>
      </c>
      <c r="I6">
        <v>10503002</v>
      </c>
      <c r="J6" t="s">
        <v>687</v>
      </c>
      <c r="K6">
        <v>11627350010</v>
      </c>
      <c r="L6">
        <v>849632.68149999995</v>
      </c>
    </row>
    <row r="7" spans="1:12" x14ac:dyDescent="0.25">
      <c r="A7">
        <v>3</v>
      </c>
      <c r="B7" t="s">
        <v>681</v>
      </c>
      <c r="C7" t="s">
        <v>682</v>
      </c>
      <c r="D7" t="s">
        <v>683</v>
      </c>
      <c r="E7">
        <v>3</v>
      </c>
      <c r="F7" t="s">
        <v>507</v>
      </c>
      <c r="G7" t="s">
        <v>684</v>
      </c>
      <c r="H7" s="56" t="s">
        <v>685</v>
      </c>
      <c r="I7">
        <v>10503003</v>
      </c>
      <c r="J7" t="s">
        <v>688</v>
      </c>
      <c r="K7">
        <v>5470460.0420000004</v>
      </c>
      <c r="L7">
        <v>11681.84295</v>
      </c>
    </row>
    <row r="8" spans="1:12" x14ac:dyDescent="0.25">
      <c r="A8">
        <v>4</v>
      </c>
      <c r="B8" t="s">
        <v>681</v>
      </c>
      <c r="C8" t="s">
        <v>682</v>
      </c>
      <c r="D8" t="s">
        <v>683</v>
      </c>
      <c r="E8">
        <v>4</v>
      </c>
      <c r="F8" t="s">
        <v>507</v>
      </c>
      <c r="G8" t="s">
        <v>684</v>
      </c>
      <c r="H8" s="56" t="s">
        <v>685</v>
      </c>
      <c r="I8">
        <v>10503004</v>
      </c>
      <c r="J8" t="s">
        <v>689</v>
      </c>
      <c r="K8">
        <v>11575493.949999999</v>
      </c>
      <c r="L8">
        <v>16311.38897</v>
      </c>
    </row>
    <row r="9" spans="1:12" x14ac:dyDescent="0.25">
      <c r="A9">
        <v>5</v>
      </c>
      <c r="B9" t="s">
        <v>681</v>
      </c>
      <c r="C9" t="s">
        <v>682</v>
      </c>
      <c r="D9" t="s">
        <v>683</v>
      </c>
      <c r="E9">
        <v>5</v>
      </c>
      <c r="F9" t="s">
        <v>507</v>
      </c>
      <c r="G9" t="s">
        <v>684</v>
      </c>
      <c r="H9" s="56" t="s">
        <v>685</v>
      </c>
      <c r="I9">
        <v>10503005</v>
      </c>
      <c r="J9" t="s">
        <v>690</v>
      </c>
      <c r="K9">
        <v>3116988.9010000001</v>
      </c>
      <c r="L9">
        <v>10117.51892</v>
      </c>
    </row>
    <row r="10" spans="1:12" x14ac:dyDescent="0.25">
      <c r="A10">
        <v>6</v>
      </c>
      <c r="B10" t="s">
        <v>681</v>
      </c>
      <c r="C10" t="s">
        <v>682</v>
      </c>
      <c r="D10" t="s">
        <v>683</v>
      </c>
      <c r="E10">
        <v>6</v>
      </c>
      <c r="F10" t="s">
        <v>507</v>
      </c>
      <c r="G10" t="s">
        <v>684</v>
      </c>
      <c r="H10" s="56" t="s">
        <v>685</v>
      </c>
      <c r="I10">
        <v>10503006</v>
      </c>
      <c r="J10" t="s">
        <v>691</v>
      </c>
      <c r="K10">
        <v>3246690980</v>
      </c>
      <c r="L10">
        <v>319242.20400000003</v>
      </c>
    </row>
    <row r="11" spans="1:12" x14ac:dyDescent="0.25">
      <c r="A11">
        <v>7</v>
      </c>
      <c r="B11" t="s">
        <v>681</v>
      </c>
      <c r="C11" t="s">
        <v>682</v>
      </c>
      <c r="D11" t="s">
        <v>683</v>
      </c>
      <c r="E11">
        <v>7</v>
      </c>
      <c r="F11" t="s">
        <v>507</v>
      </c>
      <c r="G11" t="s">
        <v>684</v>
      </c>
      <c r="H11" s="56" t="s">
        <v>685</v>
      </c>
      <c r="I11">
        <v>10503007</v>
      </c>
      <c r="J11" t="s">
        <v>692</v>
      </c>
      <c r="K11">
        <v>11466929781</v>
      </c>
      <c r="L11">
        <v>753206.37490000005</v>
      </c>
    </row>
    <row r="12" spans="1:12" x14ac:dyDescent="0.25">
      <c r="A12">
        <v>8</v>
      </c>
      <c r="B12" t="s">
        <v>681</v>
      </c>
      <c r="C12" t="s">
        <v>693</v>
      </c>
      <c r="D12" t="s">
        <v>694</v>
      </c>
      <c r="E12">
        <v>1</v>
      </c>
      <c r="F12" t="s">
        <v>695</v>
      </c>
      <c r="G12" t="s">
        <v>696</v>
      </c>
      <c r="H12" s="56" t="s">
        <v>685</v>
      </c>
      <c r="I12">
        <v>10103001</v>
      </c>
      <c r="J12" t="s">
        <v>697</v>
      </c>
      <c r="K12">
        <v>1142639107</v>
      </c>
      <c r="L12">
        <v>254743.09770000001</v>
      </c>
    </row>
    <row r="13" spans="1:12" x14ac:dyDescent="0.25">
      <c r="A13">
        <v>9</v>
      </c>
      <c r="B13" t="s">
        <v>681</v>
      </c>
      <c r="C13" t="s">
        <v>693</v>
      </c>
      <c r="D13" t="s">
        <v>694</v>
      </c>
      <c r="E13">
        <v>2</v>
      </c>
      <c r="F13" t="s">
        <v>695</v>
      </c>
      <c r="G13" t="s">
        <v>696</v>
      </c>
      <c r="H13" s="56" t="s">
        <v>685</v>
      </c>
      <c r="I13">
        <v>10103002</v>
      </c>
      <c r="J13" t="s">
        <v>698</v>
      </c>
      <c r="K13">
        <v>457676274</v>
      </c>
      <c r="L13">
        <v>107781.5068</v>
      </c>
    </row>
    <row r="14" spans="1:12" x14ac:dyDescent="0.25">
      <c r="A14">
        <v>10</v>
      </c>
      <c r="B14" t="s">
        <v>681</v>
      </c>
      <c r="C14" t="s">
        <v>693</v>
      </c>
      <c r="D14" t="s">
        <v>694</v>
      </c>
      <c r="E14">
        <v>3</v>
      </c>
      <c r="F14" t="s">
        <v>695</v>
      </c>
      <c r="G14" t="s">
        <v>696</v>
      </c>
      <c r="H14" s="56" t="s">
        <v>685</v>
      </c>
      <c r="I14">
        <v>10103003</v>
      </c>
      <c r="J14" t="s">
        <v>699</v>
      </c>
      <c r="K14">
        <v>822928102.10000002</v>
      </c>
      <c r="L14">
        <v>259064.53260000001</v>
      </c>
    </row>
    <row r="15" spans="1:12" x14ac:dyDescent="0.25">
      <c r="A15">
        <v>11</v>
      </c>
      <c r="B15" t="s">
        <v>681</v>
      </c>
      <c r="C15" t="s">
        <v>693</v>
      </c>
      <c r="D15" t="s">
        <v>694</v>
      </c>
      <c r="E15">
        <v>4</v>
      </c>
      <c r="F15" t="s">
        <v>695</v>
      </c>
      <c r="G15" t="s">
        <v>696</v>
      </c>
      <c r="H15" s="56" t="s">
        <v>685</v>
      </c>
      <c r="I15">
        <v>10103004</v>
      </c>
      <c r="J15" t="s">
        <v>700</v>
      </c>
      <c r="K15">
        <v>9506453.6119999997</v>
      </c>
      <c r="L15">
        <v>18163.319240000001</v>
      </c>
    </row>
    <row r="16" spans="1:12" x14ac:dyDescent="0.25">
      <c r="A16">
        <v>12</v>
      </c>
      <c r="B16" t="s">
        <v>681</v>
      </c>
      <c r="C16" t="s">
        <v>693</v>
      </c>
      <c r="D16" t="s">
        <v>694</v>
      </c>
      <c r="E16">
        <v>5</v>
      </c>
      <c r="F16" t="s">
        <v>695</v>
      </c>
      <c r="G16" t="s">
        <v>696</v>
      </c>
      <c r="H16" s="56" t="s">
        <v>685</v>
      </c>
      <c r="I16">
        <v>10103005</v>
      </c>
      <c r="J16" t="s">
        <v>701</v>
      </c>
      <c r="K16">
        <v>1553488447</v>
      </c>
      <c r="L16">
        <v>248548.44</v>
      </c>
    </row>
    <row r="17" spans="1:12" x14ac:dyDescent="0.25">
      <c r="A17">
        <v>13</v>
      </c>
      <c r="B17" t="s">
        <v>681</v>
      </c>
      <c r="C17" t="s">
        <v>693</v>
      </c>
      <c r="D17" t="s">
        <v>694</v>
      </c>
      <c r="E17">
        <v>6</v>
      </c>
      <c r="F17" t="s">
        <v>695</v>
      </c>
      <c r="G17" t="s">
        <v>696</v>
      </c>
      <c r="H17" s="56" t="s">
        <v>685</v>
      </c>
      <c r="I17">
        <v>10103006</v>
      </c>
      <c r="J17" t="s">
        <v>702</v>
      </c>
      <c r="K17">
        <v>2023682835</v>
      </c>
      <c r="L17">
        <v>294125.26289999997</v>
      </c>
    </row>
    <row r="18" spans="1:12" x14ac:dyDescent="0.25">
      <c r="A18">
        <v>14</v>
      </c>
      <c r="B18" t="s">
        <v>681</v>
      </c>
      <c r="C18" t="s">
        <v>693</v>
      </c>
      <c r="D18" t="s">
        <v>694</v>
      </c>
      <c r="E18">
        <v>7</v>
      </c>
      <c r="F18" t="s">
        <v>695</v>
      </c>
      <c r="G18" t="s">
        <v>696</v>
      </c>
      <c r="H18" s="56" t="s">
        <v>685</v>
      </c>
      <c r="I18">
        <v>10103007</v>
      </c>
      <c r="J18" t="s">
        <v>703</v>
      </c>
      <c r="K18">
        <v>243195897.40000001</v>
      </c>
      <c r="L18">
        <v>137210.908</v>
      </c>
    </row>
    <row r="19" spans="1:12" x14ac:dyDescent="0.25">
      <c r="A19">
        <v>15</v>
      </c>
      <c r="B19" t="s">
        <v>681</v>
      </c>
      <c r="C19" t="s">
        <v>704</v>
      </c>
      <c r="D19" t="s">
        <v>705</v>
      </c>
      <c r="E19">
        <v>1</v>
      </c>
      <c r="F19" t="s">
        <v>706</v>
      </c>
      <c r="G19" t="s">
        <v>707</v>
      </c>
      <c r="H19" s="56" t="s">
        <v>685</v>
      </c>
      <c r="I19">
        <v>10407001</v>
      </c>
      <c r="J19" t="s">
        <v>708</v>
      </c>
      <c r="K19">
        <v>1153656300</v>
      </c>
      <c r="L19">
        <v>198688.0287</v>
      </c>
    </row>
    <row r="20" spans="1:12" x14ac:dyDescent="0.25">
      <c r="A20">
        <v>16</v>
      </c>
      <c r="B20" t="s">
        <v>681</v>
      </c>
      <c r="C20" t="s">
        <v>704</v>
      </c>
      <c r="D20" t="s">
        <v>705</v>
      </c>
      <c r="E20">
        <v>2</v>
      </c>
      <c r="F20" t="s">
        <v>706</v>
      </c>
      <c r="G20" t="s">
        <v>707</v>
      </c>
      <c r="H20" s="56" t="s">
        <v>685</v>
      </c>
      <c r="I20">
        <v>10407002</v>
      </c>
      <c r="J20" t="s">
        <v>709</v>
      </c>
      <c r="K20">
        <v>57988097.640000001</v>
      </c>
      <c r="L20">
        <v>63459.206200000001</v>
      </c>
    </row>
    <row r="21" spans="1:12" x14ac:dyDescent="0.25">
      <c r="A21">
        <v>17</v>
      </c>
      <c r="B21" t="s">
        <v>681</v>
      </c>
      <c r="C21" t="s">
        <v>704</v>
      </c>
      <c r="D21" t="s">
        <v>705</v>
      </c>
      <c r="E21">
        <v>3</v>
      </c>
      <c r="F21" t="s">
        <v>706</v>
      </c>
      <c r="G21" t="s">
        <v>707</v>
      </c>
      <c r="H21" s="56" t="s">
        <v>685</v>
      </c>
      <c r="I21">
        <v>10407003</v>
      </c>
      <c r="J21" t="s">
        <v>710</v>
      </c>
      <c r="K21">
        <v>1400524.2509999999</v>
      </c>
      <c r="L21">
        <v>6064.6305469999998</v>
      </c>
    </row>
    <row r="22" spans="1:12" x14ac:dyDescent="0.25">
      <c r="A22">
        <v>18</v>
      </c>
      <c r="B22" t="s">
        <v>681</v>
      </c>
      <c r="C22" t="s">
        <v>704</v>
      </c>
      <c r="D22" t="s">
        <v>705</v>
      </c>
      <c r="E22">
        <v>4</v>
      </c>
      <c r="F22" t="s">
        <v>706</v>
      </c>
      <c r="G22" t="s">
        <v>707</v>
      </c>
      <c r="H22" s="56" t="s">
        <v>685</v>
      </c>
      <c r="I22">
        <v>10407004</v>
      </c>
      <c r="J22" t="s">
        <v>711</v>
      </c>
      <c r="K22">
        <v>6380535.7599999998</v>
      </c>
      <c r="L22">
        <v>15077.928159999999</v>
      </c>
    </row>
    <row r="23" spans="1:12" x14ac:dyDescent="0.25">
      <c r="A23">
        <v>19</v>
      </c>
      <c r="B23" t="s">
        <v>681</v>
      </c>
      <c r="C23" t="s">
        <v>704</v>
      </c>
      <c r="D23" t="s">
        <v>705</v>
      </c>
      <c r="E23">
        <v>5</v>
      </c>
      <c r="F23" t="s">
        <v>706</v>
      </c>
      <c r="G23" t="s">
        <v>707</v>
      </c>
      <c r="H23" s="56" t="s">
        <v>685</v>
      </c>
      <c r="I23">
        <v>10407005</v>
      </c>
      <c r="J23" t="s">
        <v>712</v>
      </c>
      <c r="K23">
        <v>2259588.5839999998</v>
      </c>
      <c r="L23">
        <v>7521.9562059999998</v>
      </c>
    </row>
    <row r="24" spans="1:12" x14ac:dyDescent="0.25">
      <c r="A24">
        <v>20</v>
      </c>
      <c r="B24" t="s">
        <v>681</v>
      </c>
      <c r="C24" t="s">
        <v>704</v>
      </c>
      <c r="D24" t="s">
        <v>705</v>
      </c>
      <c r="E24">
        <v>6</v>
      </c>
      <c r="F24" t="s">
        <v>706</v>
      </c>
      <c r="G24" t="s">
        <v>707</v>
      </c>
      <c r="H24" s="56" t="s">
        <v>685</v>
      </c>
      <c r="I24">
        <v>10407006</v>
      </c>
      <c r="J24" t="s">
        <v>713</v>
      </c>
      <c r="K24">
        <v>3689475.2910000002</v>
      </c>
      <c r="L24">
        <v>9193.6280019999995</v>
      </c>
    </row>
    <row r="25" spans="1:12" x14ac:dyDescent="0.25">
      <c r="A25">
        <v>21</v>
      </c>
      <c r="B25" t="s">
        <v>681</v>
      </c>
      <c r="C25" t="s">
        <v>704</v>
      </c>
      <c r="D25" t="s">
        <v>705</v>
      </c>
      <c r="E25">
        <v>7</v>
      </c>
      <c r="F25" t="s">
        <v>706</v>
      </c>
      <c r="G25" t="s">
        <v>707</v>
      </c>
      <c r="H25" s="56" t="s">
        <v>685</v>
      </c>
      <c r="I25">
        <v>10407007</v>
      </c>
      <c r="J25" t="s">
        <v>714</v>
      </c>
      <c r="K25">
        <v>219287587.80000001</v>
      </c>
      <c r="L25">
        <v>94068.946119999993</v>
      </c>
    </row>
    <row r="26" spans="1:12" x14ac:dyDescent="0.25">
      <c r="A26">
        <v>22</v>
      </c>
      <c r="B26" t="s">
        <v>681</v>
      </c>
      <c r="C26" t="s">
        <v>715</v>
      </c>
      <c r="D26" t="s">
        <v>716</v>
      </c>
      <c r="E26">
        <v>1</v>
      </c>
      <c r="F26" t="s">
        <v>717</v>
      </c>
      <c r="G26" t="s">
        <v>718</v>
      </c>
      <c r="H26" s="56" t="s">
        <v>685</v>
      </c>
      <c r="I26">
        <v>10205001</v>
      </c>
      <c r="J26" t="s">
        <v>719</v>
      </c>
      <c r="K26">
        <v>2106517383</v>
      </c>
      <c r="L26">
        <v>255719.48079999999</v>
      </c>
    </row>
    <row r="27" spans="1:12" x14ac:dyDescent="0.25">
      <c r="A27">
        <v>23</v>
      </c>
      <c r="B27" t="s">
        <v>681</v>
      </c>
      <c r="C27" t="s">
        <v>715</v>
      </c>
      <c r="D27" t="s">
        <v>716</v>
      </c>
      <c r="E27">
        <v>2</v>
      </c>
      <c r="F27" t="s">
        <v>717</v>
      </c>
      <c r="G27" t="s">
        <v>718</v>
      </c>
      <c r="H27" s="56" t="s">
        <v>685</v>
      </c>
      <c r="I27">
        <v>10205002</v>
      </c>
      <c r="J27" t="s">
        <v>720</v>
      </c>
      <c r="K27">
        <v>130841025.59999999</v>
      </c>
      <c r="L27">
        <v>59397.766280000003</v>
      </c>
    </row>
    <row r="28" spans="1:12" x14ac:dyDescent="0.25">
      <c r="A28">
        <v>24</v>
      </c>
      <c r="B28" t="s">
        <v>681</v>
      </c>
      <c r="C28" t="s">
        <v>715</v>
      </c>
      <c r="D28" t="s">
        <v>716</v>
      </c>
      <c r="E28">
        <v>3</v>
      </c>
      <c r="F28" t="s">
        <v>717</v>
      </c>
      <c r="G28" t="s">
        <v>718</v>
      </c>
      <c r="H28" s="56" t="s">
        <v>685</v>
      </c>
      <c r="I28">
        <v>10205003</v>
      </c>
      <c r="J28" t="s">
        <v>721</v>
      </c>
      <c r="K28">
        <v>118009784.2</v>
      </c>
      <c r="L28">
        <v>66304.787960000001</v>
      </c>
    </row>
    <row r="29" spans="1:12" x14ac:dyDescent="0.25">
      <c r="A29">
        <v>25</v>
      </c>
      <c r="B29" t="s">
        <v>681</v>
      </c>
      <c r="C29" t="s">
        <v>715</v>
      </c>
      <c r="D29" t="s">
        <v>716</v>
      </c>
      <c r="E29">
        <v>4</v>
      </c>
      <c r="F29" t="s">
        <v>717</v>
      </c>
      <c r="G29" t="s">
        <v>718</v>
      </c>
      <c r="H29" s="56" t="s">
        <v>685</v>
      </c>
      <c r="I29">
        <v>10205004</v>
      </c>
      <c r="J29" t="s">
        <v>722</v>
      </c>
      <c r="K29">
        <v>232001542.69999999</v>
      </c>
      <c r="L29">
        <v>89232.171480000005</v>
      </c>
    </row>
    <row r="30" spans="1:12" x14ac:dyDescent="0.25">
      <c r="A30">
        <v>26</v>
      </c>
      <c r="B30" t="s">
        <v>681</v>
      </c>
      <c r="C30" t="s">
        <v>715</v>
      </c>
      <c r="D30" t="s">
        <v>716</v>
      </c>
      <c r="E30">
        <v>5</v>
      </c>
      <c r="F30" t="s">
        <v>717</v>
      </c>
      <c r="G30" t="s">
        <v>718</v>
      </c>
      <c r="H30" s="56" t="s">
        <v>685</v>
      </c>
      <c r="I30">
        <v>10205005</v>
      </c>
      <c r="J30" t="s">
        <v>723</v>
      </c>
      <c r="K30">
        <v>509391230</v>
      </c>
      <c r="L30">
        <v>111802.814</v>
      </c>
    </row>
    <row r="31" spans="1:12" x14ac:dyDescent="0.25">
      <c r="A31">
        <v>27</v>
      </c>
      <c r="B31" t="s">
        <v>681</v>
      </c>
      <c r="C31" t="s">
        <v>715</v>
      </c>
      <c r="D31" t="s">
        <v>716</v>
      </c>
      <c r="E31">
        <v>6</v>
      </c>
      <c r="F31" t="s">
        <v>717</v>
      </c>
      <c r="G31" t="s">
        <v>718</v>
      </c>
      <c r="H31" s="56" t="s">
        <v>685</v>
      </c>
      <c r="I31">
        <v>10205006</v>
      </c>
      <c r="J31" t="s">
        <v>724</v>
      </c>
      <c r="K31">
        <v>8565470.5250000004</v>
      </c>
      <c r="L31">
        <v>15687.442660000001</v>
      </c>
    </row>
    <row r="32" spans="1:12" x14ac:dyDescent="0.25">
      <c r="A32">
        <v>28</v>
      </c>
      <c r="B32" t="s">
        <v>681</v>
      </c>
      <c r="C32" t="s">
        <v>715</v>
      </c>
      <c r="D32" t="s">
        <v>716</v>
      </c>
      <c r="E32">
        <v>7</v>
      </c>
      <c r="F32" t="s">
        <v>717</v>
      </c>
      <c r="G32" t="s">
        <v>718</v>
      </c>
      <c r="H32" s="56" t="s">
        <v>685</v>
      </c>
      <c r="I32">
        <v>10205007</v>
      </c>
      <c r="J32" t="s">
        <v>725</v>
      </c>
      <c r="K32">
        <v>6100923.6440000003</v>
      </c>
      <c r="L32">
        <v>17821.575649999999</v>
      </c>
    </row>
    <row r="33" spans="1:12" x14ac:dyDescent="0.25">
      <c r="A33">
        <v>29</v>
      </c>
      <c r="B33" t="s">
        <v>681</v>
      </c>
      <c r="C33" t="s">
        <v>715</v>
      </c>
      <c r="D33" t="s">
        <v>716</v>
      </c>
      <c r="E33">
        <v>8</v>
      </c>
      <c r="F33" t="s">
        <v>717</v>
      </c>
      <c r="G33" t="s">
        <v>718</v>
      </c>
      <c r="H33" s="56" t="s">
        <v>685</v>
      </c>
      <c r="I33">
        <v>10205008</v>
      </c>
      <c r="J33" t="s">
        <v>726</v>
      </c>
      <c r="K33">
        <v>10363128.5</v>
      </c>
      <c r="L33">
        <v>15800.08821</v>
      </c>
    </row>
    <row r="34" spans="1:12" x14ac:dyDescent="0.25">
      <c r="A34">
        <v>30</v>
      </c>
      <c r="B34" t="s">
        <v>681</v>
      </c>
      <c r="C34" t="s">
        <v>715</v>
      </c>
      <c r="D34" t="s">
        <v>716</v>
      </c>
      <c r="E34">
        <v>9</v>
      </c>
      <c r="F34" t="s">
        <v>717</v>
      </c>
      <c r="G34" t="s">
        <v>718</v>
      </c>
      <c r="H34" s="56" t="s">
        <v>685</v>
      </c>
      <c r="I34">
        <v>10205009</v>
      </c>
      <c r="J34" t="s">
        <v>727</v>
      </c>
      <c r="K34">
        <v>1190924.666</v>
      </c>
      <c r="L34">
        <v>5470.6706370000002</v>
      </c>
    </row>
    <row r="35" spans="1:12" x14ac:dyDescent="0.25">
      <c r="A35">
        <v>31</v>
      </c>
      <c r="B35" t="s">
        <v>681</v>
      </c>
      <c r="C35" t="s">
        <v>715</v>
      </c>
      <c r="D35" t="s">
        <v>716</v>
      </c>
      <c r="E35">
        <v>10</v>
      </c>
      <c r="F35" t="s">
        <v>717</v>
      </c>
      <c r="G35" t="s">
        <v>718</v>
      </c>
      <c r="H35" s="56" t="s">
        <v>685</v>
      </c>
      <c r="I35">
        <v>10205010</v>
      </c>
      <c r="J35" t="s">
        <v>728</v>
      </c>
      <c r="K35">
        <v>9154286.9489999991</v>
      </c>
      <c r="L35">
        <v>15344.368909999999</v>
      </c>
    </row>
    <row r="36" spans="1:12" x14ac:dyDescent="0.25">
      <c r="A36">
        <v>32</v>
      </c>
      <c r="B36" t="s">
        <v>681</v>
      </c>
      <c r="C36" t="s">
        <v>715</v>
      </c>
      <c r="D36" t="s">
        <v>716</v>
      </c>
      <c r="E36">
        <v>11</v>
      </c>
      <c r="F36" t="s">
        <v>717</v>
      </c>
      <c r="G36" t="s">
        <v>718</v>
      </c>
      <c r="H36" s="56" t="s">
        <v>685</v>
      </c>
      <c r="I36">
        <v>10205011</v>
      </c>
      <c r="J36" t="s">
        <v>729</v>
      </c>
      <c r="K36">
        <v>2073059.193</v>
      </c>
      <c r="L36">
        <v>7703.0439409999999</v>
      </c>
    </row>
    <row r="37" spans="1:12" x14ac:dyDescent="0.25">
      <c r="A37">
        <v>33</v>
      </c>
      <c r="B37" t="s">
        <v>681</v>
      </c>
      <c r="C37" t="s">
        <v>715</v>
      </c>
      <c r="D37" t="s">
        <v>716</v>
      </c>
      <c r="E37">
        <v>12</v>
      </c>
      <c r="F37" t="s">
        <v>717</v>
      </c>
      <c r="G37" t="s">
        <v>718</v>
      </c>
      <c r="H37" s="56" t="s">
        <v>685</v>
      </c>
      <c r="I37">
        <v>10205012</v>
      </c>
      <c r="J37" t="s">
        <v>730</v>
      </c>
      <c r="K37">
        <v>9646783.3450000007</v>
      </c>
      <c r="L37">
        <v>21265.472379999999</v>
      </c>
    </row>
    <row r="38" spans="1:12" x14ac:dyDescent="0.25">
      <c r="A38">
        <v>34</v>
      </c>
      <c r="B38" t="s">
        <v>681</v>
      </c>
      <c r="C38" t="s">
        <v>715</v>
      </c>
      <c r="D38" t="s">
        <v>716</v>
      </c>
      <c r="E38">
        <v>13</v>
      </c>
      <c r="F38" t="s">
        <v>717</v>
      </c>
      <c r="G38" t="s">
        <v>718</v>
      </c>
      <c r="H38" s="56" t="s">
        <v>685</v>
      </c>
      <c r="I38">
        <v>10205013</v>
      </c>
      <c r="J38" t="s">
        <v>731</v>
      </c>
      <c r="K38">
        <v>8690610.7259999998</v>
      </c>
      <c r="L38">
        <v>16208.146280000001</v>
      </c>
    </row>
    <row r="39" spans="1:12" x14ac:dyDescent="0.25">
      <c r="A39">
        <v>35</v>
      </c>
      <c r="B39" t="s">
        <v>681</v>
      </c>
      <c r="C39" t="s">
        <v>715</v>
      </c>
      <c r="D39" t="s">
        <v>716</v>
      </c>
      <c r="E39">
        <v>14</v>
      </c>
      <c r="F39" t="s">
        <v>717</v>
      </c>
      <c r="G39" t="s">
        <v>718</v>
      </c>
      <c r="H39" s="56" t="s">
        <v>685</v>
      </c>
      <c r="I39">
        <v>10205014</v>
      </c>
      <c r="J39" t="s">
        <v>732</v>
      </c>
      <c r="K39">
        <v>1435868.946</v>
      </c>
      <c r="L39">
        <v>5131.8722959999996</v>
      </c>
    </row>
    <row r="40" spans="1:12" x14ac:dyDescent="0.25">
      <c r="A40">
        <v>36</v>
      </c>
      <c r="B40" t="s">
        <v>681</v>
      </c>
      <c r="C40" t="s">
        <v>715</v>
      </c>
      <c r="D40" t="s">
        <v>716</v>
      </c>
      <c r="E40">
        <v>15</v>
      </c>
      <c r="F40" t="s">
        <v>717</v>
      </c>
      <c r="G40" t="s">
        <v>718</v>
      </c>
      <c r="H40" s="56" t="s">
        <v>685</v>
      </c>
      <c r="I40">
        <v>10205015</v>
      </c>
      <c r="J40" t="s">
        <v>733</v>
      </c>
      <c r="K40">
        <v>74596421.099999994</v>
      </c>
      <c r="L40">
        <v>48931.235690000001</v>
      </c>
    </row>
    <row r="41" spans="1:12" x14ac:dyDescent="0.25">
      <c r="A41">
        <v>37</v>
      </c>
      <c r="B41" t="s">
        <v>681</v>
      </c>
      <c r="C41" t="s">
        <v>715</v>
      </c>
      <c r="D41" t="s">
        <v>716</v>
      </c>
      <c r="E41">
        <v>16</v>
      </c>
      <c r="F41" t="s">
        <v>717</v>
      </c>
      <c r="G41" t="s">
        <v>718</v>
      </c>
      <c r="H41" s="56" t="s">
        <v>685</v>
      </c>
      <c r="I41">
        <v>10205016</v>
      </c>
      <c r="J41" t="s">
        <v>734</v>
      </c>
      <c r="K41">
        <v>2189781.713</v>
      </c>
      <c r="L41">
        <v>8130.4225349999997</v>
      </c>
    </row>
    <row r="42" spans="1:12" x14ac:dyDescent="0.25">
      <c r="A42">
        <v>38</v>
      </c>
      <c r="B42" t="s">
        <v>681</v>
      </c>
      <c r="C42" t="s">
        <v>715</v>
      </c>
      <c r="D42" t="s">
        <v>716</v>
      </c>
      <c r="E42">
        <v>17</v>
      </c>
      <c r="F42" t="s">
        <v>717</v>
      </c>
      <c r="G42" t="s">
        <v>718</v>
      </c>
      <c r="H42" s="56" t="s">
        <v>685</v>
      </c>
      <c r="I42">
        <v>10205017</v>
      </c>
      <c r="J42" t="s">
        <v>735</v>
      </c>
      <c r="K42">
        <v>524926.18119999999</v>
      </c>
      <c r="L42">
        <v>3531.1142829999999</v>
      </c>
    </row>
    <row r="43" spans="1:12" x14ac:dyDescent="0.25">
      <c r="A43">
        <v>39</v>
      </c>
      <c r="B43" t="s">
        <v>681</v>
      </c>
      <c r="C43" t="s">
        <v>715</v>
      </c>
      <c r="D43" t="s">
        <v>716</v>
      </c>
      <c r="E43">
        <v>18</v>
      </c>
      <c r="F43" t="s">
        <v>717</v>
      </c>
      <c r="G43" t="s">
        <v>718</v>
      </c>
      <c r="H43" s="56" t="s">
        <v>685</v>
      </c>
      <c r="I43">
        <v>10205018</v>
      </c>
      <c r="J43" t="s">
        <v>736</v>
      </c>
      <c r="K43">
        <v>678089763.89999998</v>
      </c>
      <c r="L43">
        <v>149997.57550000001</v>
      </c>
    </row>
    <row r="44" spans="1:12" x14ac:dyDescent="0.25">
      <c r="A44">
        <v>40</v>
      </c>
      <c r="B44" t="s">
        <v>681</v>
      </c>
      <c r="C44" t="s">
        <v>715</v>
      </c>
      <c r="D44" t="s">
        <v>716</v>
      </c>
      <c r="E44">
        <v>19</v>
      </c>
      <c r="F44" t="s">
        <v>717</v>
      </c>
      <c r="G44" t="s">
        <v>718</v>
      </c>
      <c r="H44" s="56" t="s">
        <v>685</v>
      </c>
      <c r="I44">
        <v>10205019</v>
      </c>
      <c r="J44" t="s">
        <v>737</v>
      </c>
      <c r="K44">
        <v>1256461744</v>
      </c>
      <c r="L44">
        <v>180154.54370000001</v>
      </c>
    </row>
    <row r="45" spans="1:12" x14ac:dyDescent="0.25">
      <c r="A45">
        <v>41</v>
      </c>
      <c r="B45" t="s">
        <v>681</v>
      </c>
      <c r="C45" t="s">
        <v>715</v>
      </c>
      <c r="D45" t="s">
        <v>716</v>
      </c>
      <c r="E45">
        <v>20</v>
      </c>
      <c r="F45" t="s">
        <v>717</v>
      </c>
      <c r="G45" t="s">
        <v>718</v>
      </c>
      <c r="H45" s="56" t="s">
        <v>685</v>
      </c>
      <c r="I45">
        <v>10205020</v>
      </c>
      <c r="J45" t="s">
        <v>738</v>
      </c>
      <c r="K45">
        <v>356919511.69999999</v>
      </c>
      <c r="L45">
        <v>110681.10709999999</v>
      </c>
    </row>
    <row r="46" spans="1:12" x14ac:dyDescent="0.25">
      <c r="A46">
        <v>42</v>
      </c>
      <c r="B46" t="s">
        <v>681</v>
      </c>
      <c r="C46" t="s">
        <v>715</v>
      </c>
      <c r="D46" t="s">
        <v>716</v>
      </c>
      <c r="E46">
        <v>21</v>
      </c>
      <c r="F46" t="s">
        <v>717</v>
      </c>
      <c r="G46" t="s">
        <v>718</v>
      </c>
      <c r="H46" s="56" t="s">
        <v>685</v>
      </c>
      <c r="I46">
        <v>10205021</v>
      </c>
      <c r="J46" t="s">
        <v>739</v>
      </c>
      <c r="K46">
        <v>14614319.380000001</v>
      </c>
      <c r="L46">
        <v>20272.84475</v>
      </c>
    </row>
    <row r="47" spans="1:12" x14ac:dyDescent="0.25">
      <c r="A47">
        <v>43</v>
      </c>
      <c r="B47" t="s">
        <v>681</v>
      </c>
      <c r="C47" t="s">
        <v>740</v>
      </c>
      <c r="D47" t="s">
        <v>741</v>
      </c>
      <c r="E47">
        <v>1</v>
      </c>
      <c r="F47" t="s">
        <v>742</v>
      </c>
      <c r="G47" t="s">
        <v>743</v>
      </c>
      <c r="H47" s="56" t="s">
        <v>685</v>
      </c>
      <c r="I47">
        <v>10303001</v>
      </c>
      <c r="J47" t="s">
        <v>744</v>
      </c>
      <c r="K47">
        <v>667102395.20000005</v>
      </c>
      <c r="L47">
        <v>186242.951</v>
      </c>
    </row>
    <row r="48" spans="1:12" x14ac:dyDescent="0.25">
      <c r="A48">
        <v>44</v>
      </c>
      <c r="B48" t="s">
        <v>681</v>
      </c>
      <c r="C48" t="s">
        <v>740</v>
      </c>
      <c r="D48" t="s">
        <v>741</v>
      </c>
      <c r="E48">
        <v>2</v>
      </c>
      <c r="F48" t="s">
        <v>742</v>
      </c>
      <c r="G48" t="s">
        <v>743</v>
      </c>
      <c r="H48" s="56" t="s">
        <v>685</v>
      </c>
      <c r="I48">
        <v>10303002</v>
      </c>
      <c r="J48" t="s">
        <v>745</v>
      </c>
      <c r="K48">
        <v>897614261.89999998</v>
      </c>
      <c r="L48">
        <v>193451.86240000001</v>
      </c>
    </row>
    <row r="49" spans="1:12" x14ac:dyDescent="0.25">
      <c r="A49">
        <v>45</v>
      </c>
      <c r="B49" t="s">
        <v>681</v>
      </c>
      <c r="C49" t="s">
        <v>740</v>
      </c>
      <c r="D49" t="s">
        <v>741</v>
      </c>
      <c r="E49">
        <v>3</v>
      </c>
      <c r="F49" t="s">
        <v>742</v>
      </c>
      <c r="G49" t="s">
        <v>743</v>
      </c>
      <c r="H49" s="56" t="s">
        <v>685</v>
      </c>
      <c r="I49">
        <v>10303003</v>
      </c>
      <c r="J49" t="s">
        <v>746</v>
      </c>
      <c r="K49">
        <v>2519534.5449999999</v>
      </c>
      <c r="L49">
        <v>8332.5946409999997</v>
      </c>
    </row>
    <row r="50" spans="1:12" x14ac:dyDescent="0.25">
      <c r="A50">
        <v>46</v>
      </c>
      <c r="B50" t="s">
        <v>681</v>
      </c>
      <c r="C50" t="s">
        <v>740</v>
      </c>
      <c r="D50" t="s">
        <v>741</v>
      </c>
      <c r="E50">
        <v>4</v>
      </c>
      <c r="F50" t="s">
        <v>742</v>
      </c>
      <c r="G50" t="s">
        <v>743</v>
      </c>
      <c r="H50" s="56" t="s">
        <v>685</v>
      </c>
      <c r="I50">
        <v>10303004</v>
      </c>
      <c r="J50" t="s">
        <v>747</v>
      </c>
      <c r="K50">
        <v>476241376.5</v>
      </c>
      <c r="L50">
        <v>118083.1467</v>
      </c>
    </row>
    <row r="51" spans="1:12" x14ac:dyDescent="0.25">
      <c r="A51">
        <v>47</v>
      </c>
      <c r="B51" t="s">
        <v>681</v>
      </c>
      <c r="C51" t="s">
        <v>740</v>
      </c>
      <c r="D51" t="s">
        <v>741</v>
      </c>
      <c r="E51">
        <v>5</v>
      </c>
      <c r="F51" t="s">
        <v>742</v>
      </c>
      <c r="G51" t="s">
        <v>743</v>
      </c>
      <c r="H51" s="56" t="s">
        <v>685</v>
      </c>
      <c r="I51">
        <v>10303005</v>
      </c>
      <c r="J51" t="s">
        <v>748</v>
      </c>
      <c r="K51">
        <v>60286083.990000002</v>
      </c>
      <c r="L51">
        <v>48431.708359999997</v>
      </c>
    </row>
    <row r="52" spans="1:12" x14ac:dyDescent="0.25">
      <c r="A52">
        <v>48</v>
      </c>
      <c r="B52" t="s">
        <v>681</v>
      </c>
      <c r="C52" t="s">
        <v>740</v>
      </c>
      <c r="D52" t="s">
        <v>741</v>
      </c>
      <c r="E52">
        <v>6</v>
      </c>
      <c r="F52" t="s">
        <v>742</v>
      </c>
      <c r="G52" t="s">
        <v>743</v>
      </c>
      <c r="H52" s="56" t="s">
        <v>685</v>
      </c>
      <c r="I52">
        <v>10303006</v>
      </c>
      <c r="J52" t="s">
        <v>749</v>
      </c>
      <c r="K52">
        <v>3017440449</v>
      </c>
      <c r="L52">
        <v>448101.16950000002</v>
      </c>
    </row>
    <row r="53" spans="1:12" x14ac:dyDescent="0.25">
      <c r="A53">
        <v>49</v>
      </c>
      <c r="B53" t="s">
        <v>681</v>
      </c>
      <c r="C53" t="s">
        <v>750</v>
      </c>
      <c r="D53" t="s">
        <v>751</v>
      </c>
      <c r="E53">
        <v>1</v>
      </c>
      <c r="F53" t="s">
        <v>695</v>
      </c>
      <c r="G53" t="s">
        <v>696</v>
      </c>
      <c r="H53" s="56" t="s">
        <v>685</v>
      </c>
      <c r="I53">
        <v>10102001</v>
      </c>
      <c r="J53" t="s">
        <v>752</v>
      </c>
      <c r="K53">
        <v>1648671349</v>
      </c>
      <c r="L53">
        <v>300346.54060000001</v>
      </c>
    </row>
    <row r="54" spans="1:12" x14ac:dyDescent="0.25">
      <c r="A54">
        <v>50</v>
      </c>
      <c r="B54" t="s">
        <v>681</v>
      </c>
      <c r="C54" t="s">
        <v>750</v>
      </c>
      <c r="D54" t="s">
        <v>751</v>
      </c>
      <c r="E54">
        <v>2</v>
      </c>
      <c r="F54" t="s">
        <v>695</v>
      </c>
      <c r="G54" t="s">
        <v>696</v>
      </c>
      <c r="H54" s="56" t="s">
        <v>685</v>
      </c>
      <c r="I54">
        <v>10102002</v>
      </c>
      <c r="J54" t="s">
        <v>753</v>
      </c>
      <c r="K54">
        <v>22716435.859999999</v>
      </c>
      <c r="L54">
        <v>27830.9202</v>
      </c>
    </row>
    <row r="55" spans="1:12" x14ac:dyDescent="0.25">
      <c r="A55">
        <v>51</v>
      </c>
      <c r="B55" t="s">
        <v>681</v>
      </c>
      <c r="C55" t="s">
        <v>750</v>
      </c>
      <c r="D55" t="s">
        <v>751</v>
      </c>
      <c r="E55">
        <v>3</v>
      </c>
      <c r="F55" t="s">
        <v>695</v>
      </c>
      <c r="G55" t="s">
        <v>696</v>
      </c>
      <c r="H55" s="56" t="s">
        <v>685</v>
      </c>
      <c r="I55">
        <v>10102003</v>
      </c>
      <c r="J55" t="s">
        <v>754</v>
      </c>
      <c r="K55">
        <v>101696233.90000001</v>
      </c>
      <c r="L55">
        <v>53932.209190000001</v>
      </c>
    </row>
    <row r="56" spans="1:12" x14ac:dyDescent="0.25">
      <c r="A56">
        <v>52</v>
      </c>
      <c r="B56" t="s">
        <v>681</v>
      </c>
      <c r="C56" t="s">
        <v>750</v>
      </c>
      <c r="D56" t="s">
        <v>751</v>
      </c>
      <c r="E56">
        <v>4</v>
      </c>
      <c r="F56" t="s">
        <v>695</v>
      </c>
      <c r="G56" t="s">
        <v>696</v>
      </c>
      <c r="H56" s="56" t="s">
        <v>685</v>
      </c>
      <c r="I56">
        <v>10102004</v>
      </c>
      <c r="J56" t="s">
        <v>755</v>
      </c>
      <c r="K56">
        <v>2484241050</v>
      </c>
      <c r="L56">
        <v>339378.34269999998</v>
      </c>
    </row>
    <row r="57" spans="1:12" x14ac:dyDescent="0.25">
      <c r="A57">
        <v>53</v>
      </c>
      <c r="B57" t="s">
        <v>681</v>
      </c>
      <c r="C57" t="s">
        <v>750</v>
      </c>
      <c r="D57" t="s">
        <v>751</v>
      </c>
      <c r="E57">
        <v>5</v>
      </c>
      <c r="F57" t="s">
        <v>695</v>
      </c>
      <c r="G57" t="s">
        <v>696</v>
      </c>
      <c r="H57" s="56" t="s">
        <v>685</v>
      </c>
      <c r="I57">
        <v>10102005</v>
      </c>
      <c r="J57" t="s">
        <v>756</v>
      </c>
      <c r="K57">
        <v>944459286.60000002</v>
      </c>
      <c r="L57">
        <v>149131.17230000001</v>
      </c>
    </row>
    <row r="58" spans="1:12" x14ac:dyDescent="0.25">
      <c r="A58">
        <v>54</v>
      </c>
      <c r="B58" t="s">
        <v>681</v>
      </c>
      <c r="C58" t="s">
        <v>750</v>
      </c>
      <c r="D58" t="s">
        <v>751</v>
      </c>
      <c r="E58">
        <v>6</v>
      </c>
      <c r="F58" t="s">
        <v>695</v>
      </c>
      <c r="G58" t="s">
        <v>696</v>
      </c>
      <c r="H58" s="56" t="s">
        <v>685</v>
      </c>
      <c r="I58">
        <v>10102006</v>
      </c>
      <c r="J58" t="s">
        <v>757</v>
      </c>
      <c r="K58">
        <v>6027887933</v>
      </c>
      <c r="L58">
        <v>634464.41249999998</v>
      </c>
    </row>
    <row r="59" spans="1:12" x14ac:dyDescent="0.25">
      <c r="A59">
        <v>55</v>
      </c>
      <c r="B59" t="s">
        <v>681</v>
      </c>
      <c r="C59" t="s">
        <v>502</v>
      </c>
      <c r="D59" t="s">
        <v>758</v>
      </c>
      <c r="E59">
        <v>1</v>
      </c>
      <c r="F59" t="s">
        <v>759</v>
      </c>
      <c r="G59" t="s">
        <v>758</v>
      </c>
      <c r="H59" s="56" t="s">
        <v>685</v>
      </c>
      <c r="I59">
        <v>19100001</v>
      </c>
      <c r="J59" t="s">
        <v>760</v>
      </c>
      <c r="K59">
        <v>28611638.879999999</v>
      </c>
      <c r="L59">
        <v>26042.75246</v>
      </c>
    </row>
    <row r="60" spans="1:12" x14ac:dyDescent="0.25">
      <c r="A60">
        <v>56</v>
      </c>
      <c r="B60" t="s">
        <v>681</v>
      </c>
      <c r="C60" t="s">
        <v>502</v>
      </c>
      <c r="D60" t="s">
        <v>758</v>
      </c>
      <c r="E60">
        <v>2</v>
      </c>
      <c r="F60" t="s">
        <v>759</v>
      </c>
      <c r="G60" t="s">
        <v>758</v>
      </c>
      <c r="H60" s="56" t="s">
        <v>685</v>
      </c>
      <c r="I60">
        <v>19100002</v>
      </c>
      <c r="J60" t="s">
        <v>761</v>
      </c>
      <c r="K60">
        <v>14467456.199999999</v>
      </c>
      <c r="L60">
        <v>19802.137180000002</v>
      </c>
    </row>
    <row r="61" spans="1:12" x14ac:dyDescent="0.25">
      <c r="A61">
        <v>57</v>
      </c>
      <c r="B61" t="s">
        <v>681</v>
      </c>
      <c r="C61" t="s">
        <v>502</v>
      </c>
      <c r="D61" t="s">
        <v>758</v>
      </c>
      <c r="E61">
        <v>3</v>
      </c>
      <c r="F61" t="s">
        <v>759</v>
      </c>
      <c r="G61" t="s">
        <v>758</v>
      </c>
      <c r="H61" s="56" t="s">
        <v>685</v>
      </c>
      <c r="I61">
        <v>19100003</v>
      </c>
      <c r="J61" t="s">
        <v>762</v>
      </c>
      <c r="K61">
        <v>15846754.51</v>
      </c>
      <c r="L61">
        <v>18212.81251</v>
      </c>
    </row>
    <row r="62" spans="1:12" x14ac:dyDescent="0.25">
      <c r="A62">
        <v>58</v>
      </c>
      <c r="B62" t="s">
        <v>681</v>
      </c>
      <c r="C62" t="s">
        <v>502</v>
      </c>
      <c r="D62" t="s">
        <v>758</v>
      </c>
      <c r="E62">
        <v>4</v>
      </c>
      <c r="F62" t="s">
        <v>759</v>
      </c>
      <c r="G62" t="s">
        <v>758</v>
      </c>
      <c r="H62" s="56" t="s">
        <v>685</v>
      </c>
      <c r="I62">
        <v>19100004</v>
      </c>
      <c r="J62" t="s">
        <v>763</v>
      </c>
      <c r="K62">
        <v>18373191.510000002</v>
      </c>
      <c r="L62">
        <v>24413.134620000001</v>
      </c>
    </row>
    <row r="63" spans="1:12" x14ac:dyDescent="0.25">
      <c r="A63">
        <v>59</v>
      </c>
      <c r="B63" t="s">
        <v>681</v>
      </c>
      <c r="C63" t="s">
        <v>502</v>
      </c>
      <c r="D63" t="s">
        <v>758</v>
      </c>
      <c r="E63">
        <v>5</v>
      </c>
      <c r="F63" t="s">
        <v>759</v>
      </c>
      <c r="G63" t="s">
        <v>758</v>
      </c>
      <c r="H63" s="56" t="s">
        <v>685</v>
      </c>
      <c r="I63">
        <v>19100005</v>
      </c>
      <c r="J63" t="s">
        <v>764</v>
      </c>
      <c r="K63">
        <v>23717528.649999999</v>
      </c>
      <c r="L63">
        <v>27716.755860000001</v>
      </c>
    </row>
    <row r="64" spans="1:12" x14ac:dyDescent="0.25">
      <c r="A64">
        <v>60</v>
      </c>
      <c r="B64" t="s">
        <v>681</v>
      </c>
      <c r="C64" t="s">
        <v>502</v>
      </c>
      <c r="D64" t="s">
        <v>758</v>
      </c>
      <c r="E64">
        <v>6</v>
      </c>
      <c r="F64" t="s">
        <v>759</v>
      </c>
      <c r="G64" t="s">
        <v>758</v>
      </c>
      <c r="H64" s="56" t="s">
        <v>685</v>
      </c>
      <c r="I64">
        <v>19100006</v>
      </c>
      <c r="J64" t="s">
        <v>765</v>
      </c>
      <c r="K64">
        <v>9630361.5749999993</v>
      </c>
      <c r="L64">
        <v>17513.43204</v>
      </c>
    </row>
    <row r="65" spans="1:12" x14ac:dyDescent="0.25">
      <c r="A65">
        <v>61</v>
      </c>
      <c r="B65" t="s">
        <v>681</v>
      </c>
      <c r="C65" t="s">
        <v>502</v>
      </c>
      <c r="D65" t="s">
        <v>758</v>
      </c>
      <c r="E65">
        <v>7</v>
      </c>
      <c r="F65" t="s">
        <v>759</v>
      </c>
      <c r="G65" t="s">
        <v>758</v>
      </c>
      <c r="H65" s="56" t="s">
        <v>685</v>
      </c>
      <c r="I65">
        <v>19100007</v>
      </c>
      <c r="J65" t="s">
        <v>766</v>
      </c>
      <c r="K65">
        <v>13975417.93</v>
      </c>
      <c r="L65">
        <v>20183.989600000001</v>
      </c>
    </row>
    <row r="66" spans="1:12" x14ac:dyDescent="0.25">
      <c r="A66">
        <v>62</v>
      </c>
      <c r="B66" t="s">
        <v>681</v>
      </c>
      <c r="C66" t="s">
        <v>502</v>
      </c>
      <c r="D66" t="s">
        <v>758</v>
      </c>
      <c r="E66">
        <v>8</v>
      </c>
      <c r="F66" t="s">
        <v>759</v>
      </c>
      <c r="G66" t="s">
        <v>758</v>
      </c>
      <c r="H66" s="56" t="s">
        <v>685</v>
      </c>
      <c r="I66">
        <v>19100008</v>
      </c>
      <c r="J66" t="s">
        <v>767</v>
      </c>
      <c r="K66">
        <v>22554645.239999998</v>
      </c>
      <c r="L66">
        <v>23760.308929999999</v>
      </c>
    </row>
    <row r="67" spans="1:12" x14ac:dyDescent="0.25">
      <c r="A67">
        <v>63</v>
      </c>
      <c r="B67" t="s">
        <v>681</v>
      </c>
      <c r="C67" t="s">
        <v>502</v>
      </c>
      <c r="D67" t="s">
        <v>758</v>
      </c>
      <c r="E67">
        <v>9</v>
      </c>
      <c r="F67" t="s">
        <v>759</v>
      </c>
      <c r="G67" t="s">
        <v>758</v>
      </c>
      <c r="H67" s="56" t="s">
        <v>685</v>
      </c>
      <c r="I67">
        <v>19100009</v>
      </c>
      <c r="J67" t="s">
        <v>768</v>
      </c>
      <c r="K67">
        <v>16204361.57</v>
      </c>
      <c r="L67">
        <v>19704.133860000002</v>
      </c>
    </row>
    <row r="68" spans="1:12" x14ac:dyDescent="0.25">
      <c r="A68">
        <v>64</v>
      </c>
      <c r="B68" t="s">
        <v>681</v>
      </c>
      <c r="C68" t="s">
        <v>502</v>
      </c>
      <c r="D68" t="s">
        <v>758</v>
      </c>
      <c r="E68">
        <v>10</v>
      </c>
      <c r="F68" t="s">
        <v>759</v>
      </c>
      <c r="G68" t="s">
        <v>758</v>
      </c>
      <c r="H68" s="56" t="s">
        <v>685</v>
      </c>
      <c r="I68">
        <v>19100010</v>
      </c>
      <c r="J68" t="s">
        <v>769</v>
      </c>
      <c r="K68">
        <v>19351710.969999999</v>
      </c>
      <c r="L68">
        <v>24220.036909999999</v>
      </c>
    </row>
    <row r="69" spans="1:12" x14ac:dyDescent="0.25">
      <c r="A69">
        <v>65</v>
      </c>
      <c r="B69" t="s">
        <v>681</v>
      </c>
      <c r="C69" t="s">
        <v>502</v>
      </c>
      <c r="D69" t="s">
        <v>758</v>
      </c>
      <c r="E69">
        <v>11</v>
      </c>
      <c r="F69" t="s">
        <v>759</v>
      </c>
      <c r="G69" t="s">
        <v>758</v>
      </c>
      <c r="H69" s="56" t="s">
        <v>685</v>
      </c>
      <c r="I69">
        <v>19100011</v>
      </c>
      <c r="J69" t="s">
        <v>770</v>
      </c>
      <c r="K69">
        <v>15845187.48</v>
      </c>
      <c r="L69">
        <v>20144.78629</v>
      </c>
    </row>
    <row r="70" spans="1:12" x14ac:dyDescent="0.25">
      <c r="A70">
        <v>66</v>
      </c>
      <c r="B70" t="s">
        <v>681</v>
      </c>
      <c r="C70" t="s">
        <v>502</v>
      </c>
      <c r="D70" t="s">
        <v>758</v>
      </c>
      <c r="E70">
        <v>12</v>
      </c>
      <c r="F70" t="s">
        <v>759</v>
      </c>
      <c r="G70" t="s">
        <v>758</v>
      </c>
      <c r="H70" s="56" t="s">
        <v>685</v>
      </c>
      <c r="I70">
        <v>19100012</v>
      </c>
      <c r="J70" t="s">
        <v>771</v>
      </c>
      <c r="K70">
        <v>6334192.3480000002</v>
      </c>
      <c r="L70">
        <v>11853.88601</v>
      </c>
    </row>
    <row r="71" spans="1:12" x14ac:dyDescent="0.25">
      <c r="A71">
        <v>67</v>
      </c>
      <c r="B71" t="s">
        <v>681</v>
      </c>
      <c r="C71" t="s">
        <v>502</v>
      </c>
      <c r="D71" t="s">
        <v>758</v>
      </c>
      <c r="E71">
        <v>13</v>
      </c>
      <c r="F71" t="s">
        <v>759</v>
      </c>
      <c r="G71" t="s">
        <v>758</v>
      </c>
      <c r="H71" s="56" t="s">
        <v>685</v>
      </c>
      <c r="I71">
        <v>19100013</v>
      </c>
      <c r="J71" t="s">
        <v>772</v>
      </c>
      <c r="K71">
        <v>6041202.8329999996</v>
      </c>
      <c r="L71">
        <v>12137.76216</v>
      </c>
    </row>
    <row r="72" spans="1:12" x14ac:dyDescent="0.25">
      <c r="A72">
        <v>68</v>
      </c>
      <c r="B72" t="s">
        <v>681</v>
      </c>
      <c r="C72" t="s">
        <v>502</v>
      </c>
      <c r="D72" t="s">
        <v>758</v>
      </c>
      <c r="E72">
        <v>14</v>
      </c>
      <c r="F72" t="s">
        <v>759</v>
      </c>
      <c r="G72" t="s">
        <v>758</v>
      </c>
      <c r="H72" s="56" t="s">
        <v>685</v>
      </c>
      <c r="I72">
        <v>19100014</v>
      </c>
      <c r="J72" t="s">
        <v>773</v>
      </c>
      <c r="K72">
        <v>49084580.240000002</v>
      </c>
      <c r="L72">
        <v>45281.54376</v>
      </c>
    </row>
    <row r="73" spans="1:12" x14ac:dyDescent="0.25">
      <c r="A73">
        <v>69</v>
      </c>
      <c r="B73" t="s">
        <v>681</v>
      </c>
      <c r="C73" t="s">
        <v>502</v>
      </c>
      <c r="D73" t="s">
        <v>758</v>
      </c>
      <c r="E73">
        <v>15</v>
      </c>
      <c r="F73" t="s">
        <v>759</v>
      </c>
      <c r="G73" t="s">
        <v>758</v>
      </c>
      <c r="H73" s="56" t="s">
        <v>685</v>
      </c>
      <c r="I73">
        <v>19100015</v>
      </c>
      <c r="J73" t="s">
        <v>774</v>
      </c>
      <c r="K73">
        <v>28923646.16</v>
      </c>
      <c r="L73">
        <v>31206.546859999999</v>
      </c>
    </row>
    <row r="74" spans="1:12" x14ac:dyDescent="0.25">
      <c r="A74">
        <v>70</v>
      </c>
      <c r="B74" t="s">
        <v>681</v>
      </c>
      <c r="C74" t="s">
        <v>502</v>
      </c>
      <c r="D74" t="s">
        <v>758</v>
      </c>
      <c r="E74">
        <v>16</v>
      </c>
      <c r="F74" t="s">
        <v>759</v>
      </c>
      <c r="G74" t="s">
        <v>758</v>
      </c>
      <c r="H74" s="56" t="s">
        <v>685</v>
      </c>
      <c r="I74">
        <v>19100016</v>
      </c>
      <c r="J74" t="s">
        <v>775</v>
      </c>
      <c r="K74">
        <v>17507319.940000001</v>
      </c>
      <c r="L74">
        <v>16957.254440000001</v>
      </c>
    </row>
    <row r="75" spans="1:12" x14ac:dyDescent="0.25">
      <c r="A75">
        <v>71</v>
      </c>
      <c r="B75" t="s">
        <v>681</v>
      </c>
      <c r="C75" t="s">
        <v>502</v>
      </c>
      <c r="D75" t="s">
        <v>758</v>
      </c>
      <c r="E75">
        <v>17</v>
      </c>
      <c r="F75" t="s">
        <v>759</v>
      </c>
      <c r="G75" t="s">
        <v>758</v>
      </c>
      <c r="H75" s="56" t="s">
        <v>685</v>
      </c>
      <c r="I75">
        <v>19100017</v>
      </c>
      <c r="J75" t="s">
        <v>776</v>
      </c>
      <c r="K75">
        <v>10858808.16</v>
      </c>
      <c r="L75">
        <v>16140.44485</v>
      </c>
    </row>
    <row r="76" spans="1:12" x14ac:dyDescent="0.25">
      <c r="A76">
        <v>72</v>
      </c>
      <c r="B76" t="s">
        <v>681</v>
      </c>
      <c r="C76" t="s">
        <v>502</v>
      </c>
      <c r="D76" t="s">
        <v>758</v>
      </c>
      <c r="E76">
        <v>18</v>
      </c>
      <c r="F76" t="s">
        <v>759</v>
      </c>
      <c r="G76" t="s">
        <v>758</v>
      </c>
      <c r="H76" s="56" t="s">
        <v>685</v>
      </c>
      <c r="I76">
        <v>19100018</v>
      </c>
      <c r="J76" t="s">
        <v>777</v>
      </c>
      <c r="K76">
        <v>2905783.719</v>
      </c>
      <c r="L76">
        <v>8917.0004430000008</v>
      </c>
    </row>
    <row r="77" spans="1:12" x14ac:dyDescent="0.25">
      <c r="A77">
        <v>73</v>
      </c>
      <c r="B77" t="s">
        <v>681</v>
      </c>
      <c r="C77" t="s">
        <v>502</v>
      </c>
      <c r="D77" t="s">
        <v>758</v>
      </c>
      <c r="E77">
        <v>19</v>
      </c>
      <c r="F77" t="s">
        <v>759</v>
      </c>
      <c r="G77" t="s">
        <v>758</v>
      </c>
      <c r="H77" s="56" t="s">
        <v>685</v>
      </c>
      <c r="I77">
        <v>19100019</v>
      </c>
      <c r="J77" t="s">
        <v>778</v>
      </c>
      <c r="K77">
        <v>12497317.35</v>
      </c>
      <c r="L77">
        <v>18538.907650000001</v>
      </c>
    </row>
    <row r="78" spans="1:12" x14ac:dyDescent="0.25">
      <c r="A78">
        <v>74</v>
      </c>
      <c r="B78" t="s">
        <v>681</v>
      </c>
      <c r="C78" t="s">
        <v>502</v>
      </c>
      <c r="D78" t="s">
        <v>758</v>
      </c>
      <c r="E78">
        <v>20</v>
      </c>
      <c r="F78" t="s">
        <v>759</v>
      </c>
      <c r="G78" t="s">
        <v>758</v>
      </c>
      <c r="H78" s="56" t="s">
        <v>685</v>
      </c>
      <c r="I78">
        <v>19100020</v>
      </c>
      <c r="J78" t="s">
        <v>779</v>
      </c>
      <c r="K78">
        <v>3268276.8689999999</v>
      </c>
      <c r="L78">
        <v>7478.1655940000001</v>
      </c>
    </row>
    <row r="79" spans="1:12" x14ac:dyDescent="0.25">
      <c r="A79">
        <v>75</v>
      </c>
      <c r="B79" t="s">
        <v>681</v>
      </c>
      <c r="C79" t="s">
        <v>502</v>
      </c>
      <c r="D79" t="s">
        <v>758</v>
      </c>
      <c r="E79">
        <v>21</v>
      </c>
      <c r="F79" t="s">
        <v>759</v>
      </c>
      <c r="G79" t="s">
        <v>758</v>
      </c>
      <c r="H79" s="56" t="s">
        <v>685</v>
      </c>
      <c r="I79">
        <v>19100021</v>
      </c>
      <c r="J79" t="s">
        <v>780</v>
      </c>
      <c r="K79">
        <v>16080803.970000001</v>
      </c>
      <c r="L79">
        <v>20114.28239</v>
      </c>
    </row>
    <row r="80" spans="1:12" x14ac:dyDescent="0.25">
      <c r="A80">
        <v>76</v>
      </c>
      <c r="B80" t="s">
        <v>681</v>
      </c>
      <c r="C80" t="s">
        <v>502</v>
      </c>
      <c r="D80" t="s">
        <v>758</v>
      </c>
      <c r="E80">
        <v>22</v>
      </c>
      <c r="F80" t="s">
        <v>759</v>
      </c>
      <c r="G80" t="s">
        <v>758</v>
      </c>
      <c r="H80" s="56" t="s">
        <v>685</v>
      </c>
      <c r="I80">
        <v>19100022</v>
      </c>
      <c r="J80" t="s">
        <v>781</v>
      </c>
      <c r="K80">
        <v>23998569.75</v>
      </c>
      <c r="L80">
        <v>24148.204430000002</v>
      </c>
    </row>
    <row r="81" spans="1:12" x14ac:dyDescent="0.25">
      <c r="A81">
        <v>77</v>
      </c>
      <c r="B81" t="s">
        <v>681</v>
      </c>
      <c r="C81" t="s">
        <v>502</v>
      </c>
      <c r="D81" t="s">
        <v>758</v>
      </c>
      <c r="E81">
        <v>23</v>
      </c>
      <c r="F81" t="s">
        <v>759</v>
      </c>
      <c r="G81" t="s">
        <v>758</v>
      </c>
      <c r="H81" s="56" t="s">
        <v>685</v>
      </c>
      <c r="I81">
        <v>19100023</v>
      </c>
      <c r="J81" t="s">
        <v>782</v>
      </c>
      <c r="K81">
        <v>176098498.80000001</v>
      </c>
      <c r="L81">
        <v>67532.064989999999</v>
      </c>
    </row>
    <row r="82" spans="1:12" x14ac:dyDescent="0.25">
      <c r="A82">
        <v>78</v>
      </c>
      <c r="B82" t="s">
        <v>681</v>
      </c>
      <c r="C82" t="s">
        <v>502</v>
      </c>
      <c r="D82" t="s">
        <v>758</v>
      </c>
      <c r="E82">
        <v>24</v>
      </c>
      <c r="F82" t="s">
        <v>759</v>
      </c>
      <c r="G82" t="s">
        <v>758</v>
      </c>
      <c r="H82" s="56" t="s">
        <v>685</v>
      </c>
      <c r="I82">
        <v>19100024</v>
      </c>
      <c r="J82" t="s">
        <v>783</v>
      </c>
      <c r="K82">
        <v>9307407.841</v>
      </c>
      <c r="L82">
        <v>16733.94901</v>
      </c>
    </row>
    <row r="83" spans="1:12" x14ac:dyDescent="0.25">
      <c r="A83">
        <v>79</v>
      </c>
      <c r="B83" t="s">
        <v>681</v>
      </c>
      <c r="C83" t="s">
        <v>502</v>
      </c>
      <c r="D83" t="s">
        <v>758</v>
      </c>
      <c r="E83">
        <v>25</v>
      </c>
      <c r="F83" t="s">
        <v>759</v>
      </c>
      <c r="G83" t="s">
        <v>758</v>
      </c>
      <c r="H83" s="56" t="s">
        <v>685</v>
      </c>
      <c r="I83">
        <v>19100025</v>
      </c>
      <c r="J83" t="s">
        <v>784</v>
      </c>
      <c r="K83">
        <v>5264125.84</v>
      </c>
      <c r="L83">
        <v>9424.6630779999996</v>
      </c>
    </row>
    <row r="84" spans="1:12" x14ac:dyDescent="0.25">
      <c r="A84">
        <v>80</v>
      </c>
      <c r="B84" t="s">
        <v>681</v>
      </c>
      <c r="C84" t="s">
        <v>502</v>
      </c>
      <c r="D84" t="s">
        <v>758</v>
      </c>
      <c r="E84">
        <v>26</v>
      </c>
      <c r="F84" t="s">
        <v>759</v>
      </c>
      <c r="G84" t="s">
        <v>758</v>
      </c>
      <c r="H84" s="56" t="s">
        <v>685</v>
      </c>
      <c r="I84">
        <v>19100026</v>
      </c>
      <c r="J84" t="s">
        <v>785</v>
      </c>
      <c r="K84">
        <v>9663172.9110000003</v>
      </c>
      <c r="L84">
        <v>14525.10391</v>
      </c>
    </row>
    <row r="85" spans="1:12" x14ac:dyDescent="0.25">
      <c r="A85">
        <v>81</v>
      </c>
      <c r="B85" t="s">
        <v>681</v>
      </c>
      <c r="C85" t="s">
        <v>502</v>
      </c>
      <c r="D85" t="s">
        <v>758</v>
      </c>
      <c r="E85">
        <v>27</v>
      </c>
      <c r="F85" t="s">
        <v>759</v>
      </c>
      <c r="G85" t="s">
        <v>758</v>
      </c>
      <c r="H85" s="56" t="s">
        <v>685</v>
      </c>
      <c r="I85">
        <v>19100027</v>
      </c>
      <c r="J85" t="s">
        <v>786</v>
      </c>
      <c r="K85">
        <v>9907761.159</v>
      </c>
      <c r="L85">
        <v>14836.947179999999</v>
      </c>
    </row>
    <row r="86" spans="1:12" x14ac:dyDescent="0.25">
      <c r="A86">
        <v>82</v>
      </c>
      <c r="B86" t="s">
        <v>681</v>
      </c>
      <c r="C86" t="s">
        <v>502</v>
      </c>
      <c r="D86" t="s">
        <v>758</v>
      </c>
      <c r="E86">
        <v>28</v>
      </c>
      <c r="F86" t="s">
        <v>759</v>
      </c>
      <c r="G86" t="s">
        <v>758</v>
      </c>
      <c r="H86" s="56" t="s">
        <v>685</v>
      </c>
      <c r="I86">
        <v>19100028</v>
      </c>
      <c r="J86" t="s">
        <v>787</v>
      </c>
      <c r="K86">
        <v>13931053.880000001</v>
      </c>
      <c r="L86">
        <v>17430.526000000002</v>
      </c>
    </row>
    <row r="87" spans="1:12" x14ac:dyDescent="0.25">
      <c r="A87">
        <v>83</v>
      </c>
      <c r="B87" t="s">
        <v>681</v>
      </c>
      <c r="C87" t="s">
        <v>502</v>
      </c>
      <c r="D87" t="s">
        <v>758</v>
      </c>
      <c r="E87">
        <v>29</v>
      </c>
      <c r="F87" t="s">
        <v>759</v>
      </c>
      <c r="G87" t="s">
        <v>758</v>
      </c>
      <c r="H87" s="56" t="s">
        <v>685</v>
      </c>
      <c r="I87">
        <v>19100029</v>
      </c>
      <c r="J87" t="s">
        <v>788</v>
      </c>
      <c r="K87">
        <v>247553626.59999999</v>
      </c>
      <c r="L87">
        <v>87807.94498</v>
      </c>
    </row>
    <row r="88" spans="1:12" x14ac:dyDescent="0.25">
      <c r="A88">
        <v>84</v>
      </c>
      <c r="B88" t="s">
        <v>681</v>
      </c>
      <c r="C88" t="s">
        <v>502</v>
      </c>
      <c r="D88" t="s">
        <v>758</v>
      </c>
      <c r="E88">
        <v>30</v>
      </c>
      <c r="F88" t="s">
        <v>759</v>
      </c>
      <c r="G88" t="s">
        <v>758</v>
      </c>
      <c r="H88" s="56" t="s">
        <v>685</v>
      </c>
      <c r="I88">
        <v>19100030</v>
      </c>
      <c r="J88" t="s">
        <v>789</v>
      </c>
      <c r="K88">
        <v>5651406.2489999998</v>
      </c>
      <c r="L88">
        <v>12459.576870000001</v>
      </c>
    </row>
    <row r="89" spans="1:12" x14ac:dyDescent="0.25">
      <c r="A89">
        <v>85</v>
      </c>
      <c r="B89" t="s">
        <v>681</v>
      </c>
      <c r="C89" t="s">
        <v>502</v>
      </c>
      <c r="D89" t="s">
        <v>758</v>
      </c>
      <c r="E89">
        <v>31</v>
      </c>
      <c r="F89" t="s">
        <v>759</v>
      </c>
      <c r="G89" t="s">
        <v>758</v>
      </c>
      <c r="H89" s="56" t="s">
        <v>685</v>
      </c>
      <c r="I89">
        <v>19100031</v>
      </c>
      <c r="J89" t="s">
        <v>790</v>
      </c>
      <c r="K89">
        <v>9702999.1459999997</v>
      </c>
      <c r="L89">
        <v>17571.340469999999</v>
      </c>
    </row>
    <row r="90" spans="1:12" x14ac:dyDescent="0.25">
      <c r="A90">
        <v>86</v>
      </c>
      <c r="B90" t="s">
        <v>681</v>
      </c>
      <c r="C90" t="s">
        <v>502</v>
      </c>
      <c r="D90" t="s">
        <v>758</v>
      </c>
      <c r="E90">
        <v>32</v>
      </c>
      <c r="F90" t="s">
        <v>759</v>
      </c>
      <c r="G90" t="s">
        <v>758</v>
      </c>
      <c r="H90" s="56" t="s">
        <v>685</v>
      </c>
      <c r="I90">
        <v>19100032</v>
      </c>
      <c r="J90" t="s">
        <v>791</v>
      </c>
      <c r="K90">
        <v>288652696.39999998</v>
      </c>
      <c r="L90">
        <v>107086.3314</v>
      </c>
    </row>
    <row r="91" spans="1:12" x14ac:dyDescent="0.25">
      <c r="A91">
        <v>87</v>
      </c>
      <c r="B91" t="s">
        <v>681</v>
      </c>
      <c r="C91" t="s">
        <v>502</v>
      </c>
      <c r="D91" t="s">
        <v>758</v>
      </c>
      <c r="E91">
        <v>33</v>
      </c>
      <c r="F91" t="s">
        <v>759</v>
      </c>
      <c r="G91" t="s">
        <v>758</v>
      </c>
      <c r="H91" s="56" t="s">
        <v>685</v>
      </c>
      <c r="I91">
        <v>19100033</v>
      </c>
      <c r="J91" t="s">
        <v>792</v>
      </c>
      <c r="K91">
        <v>2672640.8790000002</v>
      </c>
      <c r="L91">
        <v>10365.192859999999</v>
      </c>
    </row>
    <row r="92" spans="1:12" x14ac:dyDescent="0.25">
      <c r="A92">
        <v>88</v>
      </c>
      <c r="B92" t="s">
        <v>681</v>
      </c>
      <c r="C92" t="s">
        <v>502</v>
      </c>
      <c r="D92" t="s">
        <v>758</v>
      </c>
      <c r="E92">
        <v>34</v>
      </c>
      <c r="F92" t="s">
        <v>759</v>
      </c>
      <c r="G92" t="s">
        <v>758</v>
      </c>
      <c r="H92" s="56" t="s">
        <v>685</v>
      </c>
      <c r="I92">
        <v>19100034</v>
      </c>
      <c r="J92" t="s">
        <v>793</v>
      </c>
      <c r="K92">
        <v>2370700.02</v>
      </c>
      <c r="L92">
        <v>7756.9409439999999</v>
      </c>
    </row>
    <row r="93" spans="1:12" x14ac:dyDescent="0.25">
      <c r="A93">
        <v>89</v>
      </c>
      <c r="B93" t="s">
        <v>681</v>
      </c>
      <c r="C93" t="s">
        <v>502</v>
      </c>
      <c r="D93" t="s">
        <v>758</v>
      </c>
      <c r="E93">
        <v>35</v>
      </c>
      <c r="F93" t="s">
        <v>759</v>
      </c>
      <c r="G93" t="s">
        <v>758</v>
      </c>
      <c r="H93" s="56" t="s">
        <v>685</v>
      </c>
      <c r="I93">
        <v>19100035</v>
      </c>
      <c r="J93" t="s">
        <v>794</v>
      </c>
      <c r="K93">
        <v>6597811.5520000001</v>
      </c>
      <c r="L93">
        <v>12746.812400000001</v>
      </c>
    </row>
    <row r="94" spans="1:12" x14ac:dyDescent="0.25">
      <c r="A94">
        <v>90</v>
      </c>
      <c r="B94" t="s">
        <v>681</v>
      </c>
      <c r="C94" t="s">
        <v>502</v>
      </c>
      <c r="D94" t="s">
        <v>758</v>
      </c>
      <c r="E94">
        <v>36</v>
      </c>
      <c r="F94" t="s">
        <v>759</v>
      </c>
      <c r="G94" t="s">
        <v>758</v>
      </c>
      <c r="H94" s="56" t="s">
        <v>685</v>
      </c>
      <c r="I94">
        <v>19100036</v>
      </c>
      <c r="J94" t="s">
        <v>795</v>
      </c>
      <c r="K94">
        <v>3833874.8689999999</v>
      </c>
      <c r="L94">
        <v>12361.382600000001</v>
      </c>
    </row>
    <row r="95" spans="1:12" x14ac:dyDescent="0.25">
      <c r="A95">
        <v>91</v>
      </c>
      <c r="B95" t="s">
        <v>681</v>
      </c>
      <c r="C95" t="s">
        <v>502</v>
      </c>
      <c r="D95" t="s">
        <v>758</v>
      </c>
      <c r="E95">
        <v>37</v>
      </c>
      <c r="F95" t="s">
        <v>759</v>
      </c>
      <c r="G95" t="s">
        <v>758</v>
      </c>
      <c r="H95" s="56" t="s">
        <v>685</v>
      </c>
      <c r="I95">
        <v>19100037</v>
      </c>
      <c r="J95" t="s">
        <v>796</v>
      </c>
      <c r="K95">
        <v>2428883.2250000001</v>
      </c>
      <c r="L95">
        <v>7310.1205790000004</v>
      </c>
    </row>
    <row r="96" spans="1:12" x14ac:dyDescent="0.25">
      <c r="A96">
        <v>92</v>
      </c>
      <c r="B96" t="s">
        <v>681</v>
      </c>
      <c r="C96" t="s">
        <v>502</v>
      </c>
      <c r="D96" t="s">
        <v>758</v>
      </c>
      <c r="E96">
        <v>38</v>
      </c>
      <c r="F96" t="s">
        <v>759</v>
      </c>
      <c r="G96" t="s">
        <v>758</v>
      </c>
      <c r="H96" s="56" t="s">
        <v>685</v>
      </c>
      <c r="I96">
        <v>19100038</v>
      </c>
      <c r="J96" t="s">
        <v>797</v>
      </c>
      <c r="K96">
        <v>2566386.0049999999</v>
      </c>
      <c r="L96">
        <v>8585.1095310000001</v>
      </c>
    </row>
    <row r="97" spans="1:12" x14ac:dyDescent="0.25">
      <c r="A97">
        <v>93</v>
      </c>
      <c r="B97" t="s">
        <v>681</v>
      </c>
      <c r="C97" t="s">
        <v>502</v>
      </c>
      <c r="D97" t="s">
        <v>758</v>
      </c>
      <c r="E97">
        <v>39</v>
      </c>
      <c r="F97" t="s">
        <v>759</v>
      </c>
      <c r="G97" t="s">
        <v>758</v>
      </c>
      <c r="H97" s="56" t="s">
        <v>685</v>
      </c>
      <c r="I97">
        <v>19100039</v>
      </c>
      <c r="J97" t="s">
        <v>798</v>
      </c>
      <c r="K97">
        <v>3474875.8130000001</v>
      </c>
      <c r="L97">
        <v>10244.435509999999</v>
      </c>
    </row>
    <row r="98" spans="1:12" x14ac:dyDescent="0.25">
      <c r="A98">
        <v>94</v>
      </c>
      <c r="B98" t="s">
        <v>681</v>
      </c>
      <c r="C98" t="s">
        <v>502</v>
      </c>
      <c r="D98" t="s">
        <v>758</v>
      </c>
      <c r="E98">
        <v>40</v>
      </c>
      <c r="F98" t="s">
        <v>759</v>
      </c>
      <c r="G98" t="s">
        <v>758</v>
      </c>
      <c r="H98" s="56" t="s">
        <v>685</v>
      </c>
      <c r="I98">
        <v>19100040</v>
      </c>
      <c r="J98" t="s">
        <v>799</v>
      </c>
      <c r="K98">
        <v>2831031.6359999999</v>
      </c>
      <c r="L98">
        <v>10144.338669999999</v>
      </c>
    </row>
    <row r="99" spans="1:12" x14ac:dyDescent="0.25">
      <c r="A99">
        <v>95</v>
      </c>
      <c r="B99" t="s">
        <v>681</v>
      </c>
      <c r="C99" t="s">
        <v>502</v>
      </c>
      <c r="D99" t="s">
        <v>758</v>
      </c>
      <c r="E99">
        <v>41</v>
      </c>
      <c r="F99" t="s">
        <v>759</v>
      </c>
      <c r="G99" t="s">
        <v>758</v>
      </c>
      <c r="H99" s="56" t="s">
        <v>685</v>
      </c>
      <c r="I99">
        <v>19100041</v>
      </c>
      <c r="J99" t="s">
        <v>800</v>
      </c>
      <c r="K99">
        <v>2169142</v>
      </c>
      <c r="L99">
        <v>8976.2472419999995</v>
      </c>
    </row>
    <row r="100" spans="1:12" x14ac:dyDescent="0.25">
      <c r="A100">
        <v>96</v>
      </c>
      <c r="B100" t="s">
        <v>681</v>
      </c>
      <c r="C100" t="s">
        <v>502</v>
      </c>
      <c r="D100" t="s">
        <v>758</v>
      </c>
      <c r="E100">
        <v>42</v>
      </c>
      <c r="F100" t="s">
        <v>759</v>
      </c>
      <c r="G100" t="s">
        <v>758</v>
      </c>
      <c r="H100" s="56" t="s">
        <v>685</v>
      </c>
      <c r="I100">
        <v>19100042</v>
      </c>
      <c r="J100" t="s">
        <v>801</v>
      </c>
      <c r="K100">
        <v>4553280.0010000002</v>
      </c>
      <c r="L100">
        <v>10161.7407</v>
      </c>
    </row>
    <row r="101" spans="1:12" x14ac:dyDescent="0.25">
      <c r="A101">
        <v>97</v>
      </c>
      <c r="B101" t="s">
        <v>681</v>
      </c>
      <c r="C101" t="s">
        <v>502</v>
      </c>
      <c r="D101" t="s">
        <v>758</v>
      </c>
      <c r="E101">
        <v>43</v>
      </c>
      <c r="F101" t="s">
        <v>759</v>
      </c>
      <c r="G101" t="s">
        <v>758</v>
      </c>
      <c r="H101" s="56" t="s">
        <v>685</v>
      </c>
      <c r="I101">
        <v>19100043</v>
      </c>
      <c r="J101" t="s">
        <v>802</v>
      </c>
      <c r="K101">
        <v>67372102.140000001</v>
      </c>
      <c r="L101">
        <v>37410.281869999999</v>
      </c>
    </row>
    <row r="102" spans="1:12" x14ac:dyDescent="0.25">
      <c r="A102">
        <v>98</v>
      </c>
      <c r="B102" t="s">
        <v>681</v>
      </c>
      <c r="C102" t="s">
        <v>502</v>
      </c>
      <c r="D102" t="s">
        <v>758</v>
      </c>
      <c r="E102">
        <v>44</v>
      </c>
      <c r="F102" t="s">
        <v>759</v>
      </c>
      <c r="G102" t="s">
        <v>758</v>
      </c>
      <c r="H102" s="56" t="s">
        <v>685</v>
      </c>
      <c r="I102">
        <v>19100044</v>
      </c>
      <c r="J102" t="s">
        <v>803</v>
      </c>
      <c r="K102">
        <v>5756019.1600000001</v>
      </c>
      <c r="L102">
        <v>11629.466249999999</v>
      </c>
    </row>
    <row r="103" spans="1:12" x14ac:dyDescent="0.25">
      <c r="A103">
        <v>99</v>
      </c>
      <c r="B103" t="s">
        <v>681</v>
      </c>
      <c r="C103" t="s">
        <v>502</v>
      </c>
      <c r="D103" t="s">
        <v>758</v>
      </c>
      <c r="E103">
        <v>45</v>
      </c>
      <c r="F103" t="s">
        <v>759</v>
      </c>
      <c r="G103" t="s">
        <v>758</v>
      </c>
      <c r="H103" s="56" t="s">
        <v>685</v>
      </c>
      <c r="I103">
        <v>19100045</v>
      </c>
      <c r="J103" t="s">
        <v>804</v>
      </c>
      <c r="K103">
        <v>9169160.0050000008</v>
      </c>
      <c r="L103">
        <v>12860.916149999999</v>
      </c>
    </row>
    <row r="104" spans="1:12" x14ac:dyDescent="0.25">
      <c r="A104">
        <v>100</v>
      </c>
      <c r="B104" t="s">
        <v>681</v>
      </c>
      <c r="C104" t="s">
        <v>502</v>
      </c>
      <c r="D104" t="s">
        <v>758</v>
      </c>
      <c r="E104">
        <v>46</v>
      </c>
      <c r="F104" t="s">
        <v>759</v>
      </c>
      <c r="G104" t="s">
        <v>758</v>
      </c>
      <c r="H104" s="56" t="s">
        <v>685</v>
      </c>
      <c r="I104">
        <v>19100046</v>
      </c>
      <c r="J104" t="s">
        <v>805</v>
      </c>
      <c r="K104">
        <v>8985586.2469999995</v>
      </c>
      <c r="L104">
        <v>15251.67598</v>
      </c>
    </row>
    <row r="105" spans="1:12" x14ac:dyDescent="0.25">
      <c r="A105">
        <v>101</v>
      </c>
      <c r="B105" t="s">
        <v>681</v>
      </c>
      <c r="C105" t="s">
        <v>502</v>
      </c>
      <c r="D105" t="s">
        <v>758</v>
      </c>
      <c r="E105">
        <v>47</v>
      </c>
      <c r="F105" t="s">
        <v>759</v>
      </c>
      <c r="G105" t="s">
        <v>758</v>
      </c>
      <c r="H105" s="56" t="s">
        <v>685</v>
      </c>
      <c r="I105">
        <v>19100047</v>
      </c>
      <c r="J105" t="s">
        <v>806</v>
      </c>
      <c r="K105">
        <v>4257828.1459999997</v>
      </c>
      <c r="L105">
        <v>9901.6849330000005</v>
      </c>
    </row>
    <row r="106" spans="1:12" x14ac:dyDescent="0.25">
      <c r="A106">
        <v>102</v>
      </c>
      <c r="B106" t="s">
        <v>681</v>
      </c>
      <c r="C106" t="s">
        <v>502</v>
      </c>
      <c r="D106" t="s">
        <v>758</v>
      </c>
      <c r="E106">
        <v>48</v>
      </c>
      <c r="F106" t="s">
        <v>759</v>
      </c>
      <c r="G106" t="s">
        <v>758</v>
      </c>
      <c r="H106" s="56" t="s">
        <v>685</v>
      </c>
      <c r="I106">
        <v>19100048</v>
      </c>
      <c r="J106" t="s">
        <v>807</v>
      </c>
      <c r="K106">
        <v>7697731.852</v>
      </c>
      <c r="L106">
        <v>15336.39716</v>
      </c>
    </row>
    <row r="107" spans="1:12" x14ac:dyDescent="0.25">
      <c r="A107">
        <v>103</v>
      </c>
      <c r="B107" t="s">
        <v>681</v>
      </c>
      <c r="C107" t="s">
        <v>502</v>
      </c>
      <c r="D107" t="s">
        <v>758</v>
      </c>
      <c r="E107">
        <v>49</v>
      </c>
      <c r="F107" t="s">
        <v>759</v>
      </c>
      <c r="G107" t="s">
        <v>758</v>
      </c>
      <c r="H107" s="56" t="s">
        <v>685</v>
      </c>
      <c r="I107">
        <v>19100049</v>
      </c>
      <c r="J107" t="s">
        <v>808</v>
      </c>
      <c r="K107">
        <v>7304145.9610000001</v>
      </c>
      <c r="L107">
        <v>14101.90316</v>
      </c>
    </row>
    <row r="108" spans="1:12" x14ac:dyDescent="0.25">
      <c r="A108">
        <v>104</v>
      </c>
      <c r="B108" t="s">
        <v>681</v>
      </c>
      <c r="C108" t="s">
        <v>502</v>
      </c>
      <c r="D108" t="s">
        <v>758</v>
      </c>
      <c r="E108">
        <v>50</v>
      </c>
      <c r="F108" t="s">
        <v>759</v>
      </c>
      <c r="G108" t="s">
        <v>758</v>
      </c>
      <c r="H108" s="56" t="s">
        <v>685</v>
      </c>
      <c r="I108">
        <v>19100050</v>
      </c>
      <c r="J108" t="s">
        <v>809</v>
      </c>
      <c r="K108">
        <v>3805608.0019999999</v>
      </c>
      <c r="L108">
        <v>8174.1362019999997</v>
      </c>
    </row>
    <row r="109" spans="1:12" x14ac:dyDescent="0.25">
      <c r="A109">
        <v>105</v>
      </c>
      <c r="B109" t="s">
        <v>681</v>
      </c>
      <c r="C109" t="s">
        <v>502</v>
      </c>
      <c r="D109" t="s">
        <v>758</v>
      </c>
      <c r="E109">
        <v>51</v>
      </c>
      <c r="F109" t="s">
        <v>759</v>
      </c>
      <c r="G109" t="s">
        <v>758</v>
      </c>
      <c r="H109" s="56" t="s">
        <v>685</v>
      </c>
      <c r="I109">
        <v>19100051</v>
      </c>
      <c r="J109" t="s">
        <v>810</v>
      </c>
      <c r="K109">
        <v>3637144.61</v>
      </c>
      <c r="L109">
        <v>8819.1438969999999</v>
      </c>
    </row>
    <row r="110" spans="1:12" x14ac:dyDescent="0.25">
      <c r="A110">
        <v>106</v>
      </c>
      <c r="B110" t="s">
        <v>681</v>
      </c>
      <c r="C110" t="s">
        <v>502</v>
      </c>
      <c r="D110" t="s">
        <v>758</v>
      </c>
      <c r="E110">
        <v>52</v>
      </c>
      <c r="F110" t="s">
        <v>759</v>
      </c>
      <c r="G110" t="s">
        <v>758</v>
      </c>
      <c r="H110" s="56" t="s">
        <v>685</v>
      </c>
      <c r="I110">
        <v>19100052</v>
      </c>
      <c r="J110" t="s">
        <v>811</v>
      </c>
      <c r="K110">
        <v>1639029.2250000001</v>
      </c>
      <c r="L110">
        <v>6651.0723959999996</v>
      </c>
    </row>
    <row r="111" spans="1:12" x14ac:dyDescent="0.25">
      <c r="A111">
        <v>107</v>
      </c>
      <c r="B111" t="s">
        <v>681</v>
      </c>
      <c r="C111" t="s">
        <v>502</v>
      </c>
      <c r="D111" t="s">
        <v>758</v>
      </c>
      <c r="E111">
        <v>53</v>
      </c>
      <c r="F111" t="s">
        <v>759</v>
      </c>
      <c r="G111" t="s">
        <v>758</v>
      </c>
      <c r="H111" s="56" t="s">
        <v>685</v>
      </c>
      <c r="I111">
        <v>19100053</v>
      </c>
      <c r="J111" t="s">
        <v>812</v>
      </c>
      <c r="K111">
        <v>21568857.52</v>
      </c>
      <c r="L111">
        <v>21922.718219999999</v>
      </c>
    </row>
    <row r="112" spans="1:12" x14ac:dyDescent="0.25">
      <c r="A112">
        <v>108</v>
      </c>
      <c r="B112" t="s">
        <v>681</v>
      </c>
      <c r="C112" t="s">
        <v>502</v>
      </c>
      <c r="D112" t="s">
        <v>758</v>
      </c>
      <c r="E112">
        <v>54</v>
      </c>
      <c r="F112" t="s">
        <v>759</v>
      </c>
      <c r="G112" t="s">
        <v>758</v>
      </c>
      <c r="H112" s="56" t="s">
        <v>685</v>
      </c>
      <c r="I112">
        <v>19100054</v>
      </c>
      <c r="J112" t="s">
        <v>813</v>
      </c>
      <c r="K112">
        <v>53452572.259999998</v>
      </c>
      <c r="L112">
        <v>72121.610589999997</v>
      </c>
    </row>
    <row r="113" spans="1:12" x14ac:dyDescent="0.25">
      <c r="A113">
        <v>109</v>
      </c>
      <c r="B113" t="s">
        <v>681</v>
      </c>
      <c r="C113" t="s">
        <v>502</v>
      </c>
      <c r="D113" t="s">
        <v>758</v>
      </c>
      <c r="E113">
        <v>55</v>
      </c>
      <c r="F113" t="s">
        <v>759</v>
      </c>
      <c r="G113" t="s">
        <v>758</v>
      </c>
      <c r="H113" s="56" t="s">
        <v>685</v>
      </c>
      <c r="I113">
        <v>19100055</v>
      </c>
      <c r="J113" t="s">
        <v>814</v>
      </c>
      <c r="K113">
        <v>20880967.59</v>
      </c>
      <c r="L113">
        <v>24017.79896</v>
      </c>
    </row>
    <row r="114" spans="1:12" x14ac:dyDescent="0.25">
      <c r="A114">
        <v>110</v>
      </c>
      <c r="B114" t="s">
        <v>681</v>
      </c>
      <c r="C114" t="s">
        <v>502</v>
      </c>
      <c r="D114" t="s">
        <v>758</v>
      </c>
      <c r="E114">
        <v>56</v>
      </c>
      <c r="F114" t="s">
        <v>759</v>
      </c>
      <c r="G114" t="s">
        <v>758</v>
      </c>
      <c r="H114" s="56" t="s">
        <v>685</v>
      </c>
      <c r="I114">
        <v>19100056</v>
      </c>
      <c r="J114" t="s">
        <v>815</v>
      </c>
      <c r="K114">
        <v>17262005.800000001</v>
      </c>
      <c r="L114">
        <v>20634.567289999999</v>
      </c>
    </row>
    <row r="115" spans="1:12" x14ac:dyDescent="0.25">
      <c r="A115">
        <v>111</v>
      </c>
      <c r="B115" t="s">
        <v>681</v>
      </c>
      <c r="C115" t="s">
        <v>502</v>
      </c>
      <c r="D115" t="s">
        <v>758</v>
      </c>
      <c r="E115">
        <v>57</v>
      </c>
      <c r="F115" t="s">
        <v>759</v>
      </c>
      <c r="G115" t="s">
        <v>758</v>
      </c>
      <c r="H115" s="56" t="s">
        <v>685</v>
      </c>
      <c r="I115">
        <v>19100057</v>
      </c>
      <c r="J115" t="s">
        <v>816</v>
      </c>
      <c r="K115">
        <v>15512014.029999999</v>
      </c>
      <c r="L115">
        <v>21043.162479999999</v>
      </c>
    </row>
    <row r="116" spans="1:12" x14ac:dyDescent="0.25">
      <c r="A116">
        <v>112</v>
      </c>
      <c r="B116" t="s">
        <v>681</v>
      </c>
      <c r="C116" t="s">
        <v>502</v>
      </c>
      <c r="D116" t="s">
        <v>758</v>
      </c>
      <c r="E116">
        <v>58</v>
      </c>
      <c r="F116" t="s">
        <v>759</v>
      </c>
      <c r="G116" t="s">
        <v>758</v>
      </c>
      <c r="H116" s="56" t="s">
        <v>685</v>
      </c>
      <c r="I116">
        <v>19100058</v>
      </c>
      <c r="J116" t="s">
        <v>817</v>
      </c>
      <c r="K116">
        <v>14496505.74</v>
      </c>
      <c r="L116">
        <v>19098.059679999998</v>
      </c>
    </row>
    <row r="117" spans="1:12" x14ac:dyDescent="0.25">
      <c r="A117">
        <v>113</v>
      </c>
      <c r="B117" t="s">
        <v>681</v>
      </c>
      <c r="C117" t="s">
        <v>502</v>
      </c>
      <c r="D117" t="s">
        <v>758</v>
      </c>
      <c r="E117">
        <v>59</v>
      </c>
      <c r="F117" t="s">
        <v>759</v>
      </c>
      <c r="G117" t="s">
        <v>758</v>
      </c>
      <c r="H117" s="56" t="s">
        <v>685</v>
      </c>
      <c r="I117">
        <v>19100059</v>
      </c>
      <c r="J117" t="s">
        <v>818</v>
      </c>
      <c r="K117">
        <v>14816966.99</v>
      </c>
      <c r="L117">
        <v>24172.32676</v>
      </c>
    </row>
    <row r="118" spans="1:12" x14ac:dyDescent="0.25">
      <c r="A118">
        <v>114</v>
      </c>
      <c r="B118" t="s">
        <v>681</v>
      </c>
      <c r="C118" t="s">
        <v>502</v>
      </c>
      <c r="D118" t="s">
        <v>758</v>
      </c>
      <c r="E118">
        <v>60</v>
      </c>
      <c r="F118" t="s">
        <v>759</v>
      </c>
      <c r="G118" t="s">
        <v>758</v>
      </c>
      <c r="H118" s="56" t="s">
        <v>685</v>
      </c>
      <c r="I118">
        <v>19100060</v>
      </c>
      <c r="J118" t="s">
        <v>819</v>
      </c>
      <c r="K118">
        <v>9802719.1809999999</v>
      </c>
      <c r="L118">
        <v>23162.657660000001</v>
      </c>
    </row>
    <row r="119" spans="1:12" x14ac:dyDescent="0.25">
      <c r="A119">
        <v>115</v>
      </c>
      <c r="B119" t="s">
        <v>681</v>
      </c>
      <c r="C119" t="s">
        <v>502</v>
      </c>
      <c r="D119" t="s">
        <v>758</v>
      </c>
      <c r="E119">
        <v>61</v>
      </c>
      <c r="F119" t="s">
        <v>759</v>
      </c>
      <c r="G119" t="s">
        <v>758</v>
      </c>
      <c r="H119" s="56" t="s">
        <v>685</v>
      </c>
      <c r="I119">
        <v>19100061</v>
      </c>
      <c r="J119" t="s">
        <v>820</v>
      </c>
      <c r="K119">
        <v>243710387.80000001</v>
      </c>
      <c r="L119">
        <v>116404.3167</v>
      </c>
    </row>
    <row r="120" spans="1:12" x14ac:dyDescent="0.25">
      <c r="A120">
        <v>116</v>
      </c>
      <c r="B120" t="s">
        <v>681</v>
      </c>
      <c r="C120" t="s">
        <v>502</v>
      </c>
      <c r="D120" t="s">
        <v>758</v>
      </c>
      <c r="E120">
        <v>62</v>
      </c>
      <c r="F120" t="s">
        <v>759</v>
      </c>
      <c r="G120" t="s">
        <v>758</v>
      </c>
      <c r="H120" s="56" t="s">
        <v>685</v>
      </c>
      <c r="I120">
        <v>19100062</v>
      </c>
      <c r="J120" t="s">
        <v>821</v>
      </c>
      <c r="K120">
        <v>52202237.359999999</v>
      </c>
      <c r="L120">
        <v>41425.656080000001</v>
      </c>
    </row>
    <row r="121" spans="1:12" x14ac:dyDescent="0.25">
      <c r="A121">
        <v>117</v>
      </c>
      <c r="B121" t="s">
        <v>681</v>
      </c>
      <c r="C121" t="s">
        <v>502</v>
      </c>
      <c r="D121" t="s">
        <v>758</v>
      </c>
      <c r="E121">
        <v>63</v>
      </c>
      <c r="F121" t="s">
        <v>759</v>
      </c>
      <c r="G121" t="s">
        <v>758</v>
      </c>
      <c r="H121" s="56" t="s">
        <v>685</v>
      </c>
      <c r="I121">
        <v>19100063</v>
      </c>
      <c r="J121" t="s">
        <v>822</v>
      </c>
      <c r="K121">
        <v>12050055.08</v>
      </c>
      <c r="L121">
        <v>16912.489890000001</v>
      </c>
    </row>
    <row r="122" spans="1:12" x14ac:dyDescent="0.25">
      <c r="A122">
        <v>118</v>
      </c>
      <c r="B122" t="s">
        <v>681</v>
      </c>
      <c r="C122" t="s">
        <v>502</v>
      </c>
      <c r="D122" t="s">
        <v>758</v>
      </c>
      <c r="E122">
        <v>64</v>
      </c>
      <c r="F122" t="s">
        <v>759</v>
      </c>
      <c r="G122" t="s">
        <v>758</v>
      </c>
      <c r="H122" s="56" t="s">
        <v>685</v>
      </c>
      <c r="I122">
        <v>19100064</v>
      </c>
      <c r="J122" t="s">
        <v>823</v>
      </c>
      <c r="K122">
        <v>27761662.199999999</v>
      </c>
      <c r="L122">
        <v>42850.136599999998</v>
      </c>
    </row>
    <row r="123" spans="1:12" x14ac:dyDescent="0.25">
      <c r="A123">
        <v>119</v>
      </c>
      <c r="B123" t="s">
        <v>681</v>
      </c>
      <c r="C123" t="s">
        <v>502</v>
      </c>
      <c r="D123" t="s">
        <v>758</v>
      </c>
      <c r="E123">
        <v>65</v>
      </c>
      <c r="F123" t="s">
        <v>759</v>
      </c>
      <c r="G123" t="s">
        <v>758</v>
      </c>
      <c r="H123" s="56" t="s">
        <v>685</v>
      </c>
      <c r="I123">
        <v>19100065</v>
      </c>
      <c r="J123" t="s">
        <v>824</v>
      </c>
      <c r="K123">
        <v>6250590.7939999998</v>
      </c>
      <c r="L123">
        <v>12818.23688</v>
      </c>
    </row>
    <row r="124" spans="1:12" x14ac:dyDescent="0.25">
      <c r="A124">
        <v>120</v>
      </c>
      <c r="B124" t="s">
        <v>681</v>
      </c>
      <c r="C124" t="s">
        <v>502</v>
      </c>
      <c r="D124" t="s">
        <v>758</v>
      </c>
      <c r="E124">
        <v>66</v>
      </c>
      <c r="F124" t="s">
        <v>759</v>
      </c>
      <c r="G124" t="s">
        <v>758</v>
      </c>
      <c r="H124" s="56" t="s">
        <v>685</v>
      </c>
      <c r="I124">
        <v>19100066</v>
      </c>
      <c r="J124" t="s">
        <v>825</v>
      </c>
      <c r="K124">
        <v>11744283.539999999</v>
      </c>
      <c r="L124">
        <v>14129.0002</v>
      </c>
    </row>
    <row r="125" spans="1:12" x14ac:dyDescent="0.25">
      <c r="A125">
        <v>121</v>
      </c>
      <c r="B125" t="s">
        <v>681</v>
      </c>
      <c r="C125" t="s">
        <v>502</v>
      </c>
      <c r="D125" t="s">
        <v>758</v>
      </c>
      <c r="E125">
        <v>67</v>
      </c>
      <c r="F125" t="s">
        <v>759</v>
      </c>
      <c r="G125" t="s">
        <v>758</v>
      </c>
      <c r="H125" s="56" t="s">
        <v>685</v>
      </c>
      <c r="I125">
        <v>19100067</v>
      </c>
      <c r="J125" t="s">
        <v>826</v>
      </c>
      <c r="K125">
        <v>29834880.460000001</v>
      </c>
      <c r="L125">
        <v>27447.83208</v>
      </c>
    </row>
    <row r="126" spans="1:12" x14ac:dyDescent="0.25">
      <c r="A126">
        <v>122</v>
      </c>
      <c r="B126" t="s">
        <v>681</v>
      </c>
      <c r="C126" t="s">
        <v>502</v>
      </c>
      <c r="D126" t="s">
        <v>758</v>
      </c>
      <c r="E126">
        <v>68</v>
      </c>
      <c r="F126" t="s">
        <v>759</v>
      </c>
      <c r="G126" t="s">
        <v>758</v>
      </c>
      <c r="H126" s="56" t="s">
        <v>685</v>
      </c>
      <c r="I126">
        <v>19100068</v>
      </c>
      <c r="J126" t="s">
        <v>827</v>
      </c>
      <c r="K126">
        <v>4935582.1909999996</v>
      </c>
      <c r="L126">
        <v>9432.5373130000007</v>
      </c>
    </row>
    <row r="127" spans="1:12" x14ac:dyDescent="0.25">
      <c r="A127">
        <v>123</v>
      </c>
      <c r="B127" t="s">
        <v>681</v>
      </c>
      <c r="C127" t="s">
        <v>502</v>
      </c>
      <c r="D127" t="s">
        <v>758</v>
      </c>
      <c r="E127">
        <v>69</v>
      </c>
      <c r="F127" t="s">
        <v>759</v>
      </c>
      <c r="G127" t="s">
        <v>758</v>
      </c>
      <c r="H127" s="56" t="s">
        <v>685</v>
      </c>
      <c r="I127">
        <v>19100069</v>
      </c>
      <c r="J127" t="s">
        <v>828</v>
      </c>
      <c r="K127">
        <v>59411907.969999999</v>
      </c>
      <c r="L127">
        <v>46434.199959999998</v>
      </c>
    </row>
    <row r="128" spans="1:12" x14ac:dyDescent="0.25">
      <c r="A128">
        <v>124</v>
      </c>
      <c r="B128" t="s">
        <v>681</v>
      </c>
      <c r="C128" t="s">
        <v>502</v>
      </c>
      <c r="D128" t="s">
        <v>758</v>
      </c>
      <c r="E128">
        <v>70</v>
      </c>
      <c r="F128" t="s">
        <v>759</v>
      </c>
      <c r="G128" t="s">
        <v>758</v>
      </c>
      <c r="H128" s="56" t="s">
        <v>685</v>
      </c>
      <c r="I128">
        <v>19100070</v>
      </c>
      <c r="J128" t="s">
        <v>829</v>
      </c>
      <c r="K128">
        <v>41423959.450000003</v>
      </c>
      <c r="L128">
        <v>27244.965100000001</v>
      </c>
    </row>
    <row r="129" spans="1:12" x14ac:dyDescent="0.25">
      <c r="A129">
        <v>125</v>
      </c>
      <c r="B129" t="s">
        <v>681</v>
      </c>
      <c r="C129" t="s">
        <v>502</v>
      </c>
      <c r="D129" t="s">
        <v>758</v>
      </c>
      <c r="E129">
        <v>71</v>
      </c>
      <c r="F129" t="s">
        <v>759</v>
      </c>
      <c r="G129" t="s">
        <v>758</v>
      </c>
      <c r="H129" s="56" t="s">
        <v>685</v>
      </c>
      <c r="I129">
        <v>19100071</v>
      </c>
      <c r="J129" t="s">
        <v>830</v>
      </c>
      <c r="K129">
        <v>81807483.790000007</v>
      </c>
      <c r="L129">
        <v>51033.412779999999</v>
      </c>
    </row>
    <row r="130" spans="1:12" x14ac:dyDescent="0.25">
      <c r="A130">
        <v>126</v>
      </c>
      <c r="B130" t="s">
        <v>681</v>
      </c>
      <c r="C130" t="s">
        <v>502</v>
      </c>
      <c r="D130" t="s">
        <v>758</v>
      </c>
      <c r="E130">
        <v>72</v>
      </c>
      <c r="F130" t="s">
        <v>759</v>
      </c>
      <c r="G130" t="s">
        <v>758</v>
      </c>
      <c r="H130" s="56" t="s">
        <v>685</v>
      </c>
      <c r="I130">
        <v>19100072</v>
      </c>
      <c r="J130" t="s">
        <v>831</v>
      </c>
      <c r="K130">
        <v>9431791.5649999995</v>
      </c>
      <c r="L130">
        <v>14788.32474</v>
      </c>
    </row>
    <row r="131" spans="1:12" x14ac:dyDescent="0.25">
      <c r="A131">
        <v>127</v>
      </c>
      <c r="B131" t="s">
        <v>681</v>
      </c>
      <c r="C131" t="s">
        <v>502</v>
      </c>
      <c r="D131" t="s">
        <v>758</v>
      </c>
      <c r="E131">
        <v>73</v>
      </c>
      <c r="F131" t="s">
        <v>759</v>
      </c>
      <c r="G131" t="s">
        <v>758</v>
      </c>
      <c r="H131" s="56" t="s">
        <v>685</v>
      </c>
      <c r="I131">
        <v>19100073</v>
      </c>
      <c r="J131" t="s">
        <v>832</v>
      </c>
      <c r="K131">
        <v>12605312.42</v>
      </c>
      <c r="L131">
        <v>16516.381020000001</v>
      </c>
    </row>
    <row r="132" spans="1:12" x14ac:dyDescent="0.25">
      <c r="A132">
        <v>128</v>
      </c>
      <c r="B132" t="s">
        <v>681</v>
      </c>
      <c r="C132" t="s">
        <v>502</v>
      </c>
      <c r="D132" t="s">
        <v>758</v>
      </c>
      <c r="E132">
        <v>74</v>
      </c>
      <c r="F132" t="s">
        <v>759</v>
      </c>
      <c r="G132" t="s">
        <v>758</v>
      </c>
      <c r="H132" s="56" t="s">
        <v>685</v>
      </c>
      <c r="I132">
        <v>19100074</v>
      </c>
      <c r="J132" t="s">
        <v>833</v>
      </c>
      <c r="K132">
        <v>47140384.399999999</v>
      </c>
      <c r="L132">
        <v>42572.834840000003</v>
      </c>
    </row>
    <row r="133" spans="1:12" x14ac:dyDescent="0.25">
      <c r="A133">
        <v>129</v>
      </c>
      <c r="B133" t="s">
        <v>681</v>
      </c>
      <c r="C133" t="s">
        <v>502</v>
      </c>
      <c r="D133" t="s">
        <v>758</v>
      </c>
      <c r="E133">
        <v>75</v>
      </c>
      <c r="F133" t="s">
        <v>759</v>
      </c>
      <c r="G133" t="s">
        <v>758</v>
      </c>
      <c r="H133" s="56" t="s">
        <v>685</v>
      </c>
      <c r="I133">
        <v>19100075</v>
      </c>
      <c r="J133" t="s">
        <v>834</v>
      </c>
      <c r="K133">
        <v>7440198.2850000001</v>
      </c>
      <c r="L133">
        <v>12529.09304</v>
      </c>
    </row>
    <row r="134" spans="1:12" x14ac:dyDescent="0.25">
      <c r="A134">
        <v>130</v>
      </c>
      <c r="B134" t="s">
        <v>681</v>
      </c>
      <c r="C134" t="s">
        <v>502</v>
      </c>
      <c r="D134" t="s">
        <v>758</v>
      </c>
      <c r="E134">
        <v>76</v>
      </c>
      <c r="F134" t="s">
        <v>759</v>
      </c>
      <c r="G134" t="s">
        <v>758</v>
      </c>
      <c r="H134" s="56" t="s">
        <v>685</v>
      </c>
      <c r="I134">
        <v>19100076</v>
      </c>
      <c r="J134" t="s">
        <v>835</v>
      </c>
      <c r="K134">
        <v>8303714.8339999998</v>
      </c>
      <c r="L134">
        <v>12803.476839999999</v>
      </c>
    </row>
    <row r="135" spans="1:12" x14ac:dyDescent="0.25">
      <c r="A135">
        <v>131</v>
      </c>
      <c r="B135" t="s">
        <v>681</v>
      </c>
      <c r="C135" t="s">
        <v>502</v>
      </c>
      <c r="D135" t="s">
        <v>758</v>
      </c>
      <c r="E135">
        <v>77</v>
      </c>
      <c r="F135" t="s">
        <v>759</v>
      </c>
      <c r="G135" t="s">
        <v>758</v>
      </c>
      <c r="H135" s="56" t="s">
        <v>685</v>
      </c>
      <c r="I135">
        <v>19100077</v>
      </c>
      <c r="J135" t="s">
        <v>836</v>
      </c>
      <c r="K135">
        <v>28183875.289999999</v>
      </c>
      <c r="L135">
        <v>32906.071949999998</v>
      </c>
    </row>
    <row r="136" spans="1:12" x14ac:dyDescent="0.25">
      <c r="A136">
        <v>132</v>
      </c>
      <c r="B136" t="s">
        <v>681</v>
      </c>
      <c r="C136" t="s">
        <v>502</v>
      </c>
      <c r="D136" t="s">
        <v>758</v>
      </c>
      <c r="E136">
        <v>78</v>
      </c>
      <c r="F136" t="s">
        <v>759</v>
      </c>
      <c r="G136" t="s">
        <v>758</v>
      </c>
      <c r="H136" s="56" t="s">
        <v>685</v>
      </c>
      <c r="I136">
        <v>19100078</v>
      </c>
      <c r="J136" t="s">
        <v>837</v>
      </c>
      <c r="K136">
        <v>3512388.3309999998</v>
      </c>
      <c r="L136">
        <v>8746.2772750000004</v>
      </c>
    </row>
    <row r="137" spans="1:12" x14ac:dyDescent="0.25">
      <c r="A137">
        <v>133</v>
      </c>
      <c r="B137" t="s">
        <v>681</v>
      </c>
      <c r="C137" t="s">
        <v>502</v>
      </c>
      <c r="D137" t="s">
        <v>758</v>
      </c>
      <c r="E137">
        <v>79</v>
      </c>
      <c r="F137" t="s">
        <v>759</v>
      </c>
      <c r="G137" t="s">
        <v>758</v>
      </c>
      <c r="H137" s="56" t="s">
        <v>685</v>
      </c>
      <c r="I137">
        <v>19100079</v>
      </c>
      <c r="J137" t="s">
        <v>838</v>
      </c>
      <c r="K137">
        <v>5445942.6560000004</v>
      </c>
      <c r="L137">
        <v>13877.51427</v>
      </c>
    </row>
    <row r="138" spans="1:12" x14ac:dyDescent="0.25">
      <c r="A138">
        <v>134</v>
      </c>
      <c r="B138" t="s">
        <v>681</v>
      </c>
      <c r="C138" t="s">
        <v>502</v>
      </c>
      <c r="D138" t="s">
        <v>758</v>
      </c>
      <c r="E138">
        <v>80</v>
      </c>
      <c r="F138" t="s">
        <v>759</v>
      </c>
      <c r="G138" t="s">
        <v>758</v>
      </c>
      <c r="H138" s="56" t="s">
        <v>685</v>
      </c>
      <c r="I138">
        <v>19100080</v>
      </c>
      <c r="J138" t="s">
        <v>839</v>
      </c>
      <c r="K138">
        <v>2677954.227</v>
      </c>
      <c r="L138">
        <v>7845.343981</v>
      </c>
    </row>
    <row r="139" spans="1:12" x14ac:dyDescent="0.25">
      <c r="A139">
        <v>135</v>
      </c>
      <c r="B139" t="s">
        <v>681</v>
      </c>
      <c r="C139" t="s">
        <v>502</v>
      </c>
      <c r="D139" t="s">
        <v>758</v>
      </c>
      <c r="E139">
        <v>81</v>
      </c>
      <c r="F139" t="s">
        <v>759</v>
      </c>
      <c r="G139" t="s">
        <v>758</v>
      </c>
      <c r="H139" s="56" t="s">
        <v>685</v>
      </c>
      <c r="I139">
        <v>19100081</v>
      </c>
      <c r="J139" t="s">
        <v>840</v>
      </c>
      <c r="K139">
        <v>6050213.7379999999</v>
      </c>
      <c r="L139">
        <v>10890.435729999999</v>
      </c>
    </row>
    <row r="140" spans="1:12" x14ac:dyDescent="0.25">
      <c r="A140">
        <v>136</v>
      </c>
      <c r="B140" t="s">
        <v>681</v>
      </c>
      <c r="C140" t="s">
        <v>502</v>
      </c>
      <c r="D140" t="s">
        <v>758</v>
      </c>
      <c r="E140">
        <v>82</v>
      </c>
      <c r="F140" t="s">
        <v>759</v>
      </c>
      <c r="G140" t="s">
        <v>758</v>
      </c>
      <c r="H140" s="56" t="s">
        <v>685</v>
      </c>
      <c r="I140">
        <v>19100082</v>
      </c>
      <c r="J140" t="s">
        <v>841</v>
      </c>
      <c r="K140">
        <v>5144521.2539999997</v>
      </c>
      <c r="L140">
        <v>10106.945379999999</v>
      </c>
    </row>
    <row r="141" spans="1:12" x14ac:dyDescent="0.25">
      <c r="A141">
        <v>137</v>
      </c>
      <c r="B141" t="s">
        <v>681</v>
      </c>
      <c r="C141" t="s">
        <v>502</v>
      </c>
      <c r="D141" t="s">
        <v>758</v>
      </c>
      <c r="E141">
        <v>83</v>
      </c>
      <c r="F141" t="s">
        <v>759</v>
      </c>
      <c r="G141" t="s">
        <v>758</v>
      </c>
      <c r="H141" s="56" t="s">
        <v>685</v>
      </c>
      <c r="I141">
        <v>19100083</v>
      </c>
      <c r="J141" t="s">
        <v>842</v>
      </c>
      <c r="K141">
        <v>26883921.899999999</v>
      </c>
      <c r="L141">
        <v>27026.302520000001</v>
      </c>
    </row>
    <row r="142" spans="1:12" x14ac:dyDescent="0.25">
      <c r="A142">
        <v>138</v>
      </c>
      <c r="B142" t="s">
        <v>681</v>
      </c>
      <c r="C142" t="s">
        <v>502</v>
      </c>
      <c r="D142" t="s">
        <v>758</v>
      </c>
      <c r="E142">
        <v>84</v>
      </c>
      <c r="F142" t="s">
        <v>759</v>
      </c>
      <c r="G142" t="s">
        <v>758</v>
      </c>
      <c r="H142" s="56" t="s">
        <v>685</v>
      </c>
      <c r="I142">
        <v>19100084</v>
      </c>
      <c r="J142" t="s">
        <v>843</v>
      </c>
      <c r="K142">
        <v>200806756.09999999</v>
      </c>
      <c r="L142">
        <v>90381.228529999993</v>
      </c>
    </row>
    <row r="143" spans="1:12" x14ac:dyDescent="0.25">
      <c r="A143">
        <v>139</v>
      </c>
      <c r="B143" t="s">
        <v>681</v>
      </c>
      <c r="C143" t="s">
        <v>502</v>
      </c>
      <c r="D143" t="s">
        <v>758</v>
      </c>
      <c r="E143">
        <v>85</v>
      </c>
      <c r="F143" t="s">
        <v>759</v>
      </c>
      <c r="G143" t="s">
        <v>758</v>
      </c>
      <c r="H143" s="56" t="s">
        <v>685</v>
      </c>
      <c r="I143">
        <v>19100085</v>
      </c>
      <c r="J143" t="s">
        <v>844</v>
      </c>
      <c r="K143">
        <v>8232499.8320000004</v>
      </c>
      <c r="L143">
        <v>16948.124530000001</v>
      </c>
    </row>
    <row r="144" spans="1:12" x14ac:dyDescent="0.25">
      <c r="A144">
        <v>140</v>
      </c>
      <c r="B144" t="s">
        <v>681</v>
      </c>
      <c r="C144" t="s">
        <v>502</v>
      </c>
      <c r="D144" t="s">
        <v>758</v>
      </c>
      <c r="E144">
        <v>86</v>
      </c>
      <c r="F144" t="s">
        <v>759</v>
      </c>
      <c r="G144" t="s">
        <v>758</v>
      </c>
      <c r="H144" s="56" t="s">
        <v>685</v>
      </c>
      <c r="I144">
        <v>19100086</v>
      </c>
      <c r="J144" t="s">
        <v>845</v>
      </c>
      <c r="K144">
        <v>2557928.699</v>
      </c>
      <c r="L144">
        <v>7847.4268869999996</v>
      </c>
    </row>
    <row r="145" spans="1:12" x14ac:dyDescent="0.25">
      <c r="A145">
        <v>141</v>
      </c>
      <c r="B145" t="s">
        <v>681</v>
      </c>
      <c r="C145" t="s">
        <v>502</v>
      </c>
      <c r="D145" t="s">
        <v>758</v>
      </c>
      <c r="E145">
        <v>87</v>
      </c>
      <c r="F145" t="s">
        <v>759</v>
      </c>
      <c r="G145" t="s">
        <v>758</v>
      </c>
      <c r="H145" s="56" t="s">
        <v>685</v>
      </c>
      <c r="I145">
        <v>19100087</v>
      </c>
      <c r="J145" t="s">
        <v>846</v>
      </c>
      <c r="K145">
        <v>1520732.71</v>
      </c>
      <c r="L145">
        <v>5526.2948589999996</v>
      </c>
    </row>
    <row r="146" spans="1:12" x14ac:dyDescent="0.25">
      <c r="A146">
        <v>142</v>
      </c>
      <c r="B146" t="s">
        <v>681</v>
      </c>
      <c r="C146" t="s">
        <v>502</v>
      </c>
      <c r="D146" t="s">
        <v>758</v>
      </c>
      <c r="E146">
        <v>88</v>
      </c>
      <c r="F146" t="s">
        <v>759</v>
      </c>
      <c r="G146" t="s">
        <v>758</v>
      </c>
      <c r="H146" s="56" t="s">
        <v>685</v>
      </c>
      <c r="I146">
        <v>19100088</v>
      </c>
      <c r="J146" t="s">
        <v>847</v>
      </c>
      <c r="K146">
        <v>3849992.338</v>
      </c>
      <c r="L146">
        <v>9726.6472859999994</v>
      </c>
    </row>
    <row r="147" spans="1:12" x14ac:dyDescent="0.25">
      <c r="A147">
        <v>143</v>
      </c>
      <c r="B147" t="s">
        <v>681</v>
      </c>
      <c r="C147" t="s">
        <v>502</v>
      </c>
      <c r="D147" t="s">
        <v>758</v>
      </c>
      <c r="E147">
        <v>89</v>
      </c>
      <c r="F147" t="s">
        <v>759</v>
      </c>
      <c r="G147" t="s">
        <v>758</v>
      </c>
      <c r="H147" s="56" t="s">
        <v>685</v>
      </c>
      <c r="I147">
        <v>19100089</v>
      </c>
      <c r="J147" t="s">
        <v>848</v>
      </c>
      <c r="K147">
        <v>1523425.781</v>
      </c>
      <c r="L147">
        <v>7339.86103</v>
      </c>
    </row>
    <row r="148" spans="1:12" x14ac:dyDescent="0.25">
      <c r="A148">
        <v>144</v>
      </c>
      <c r="B148" t="s">
        <v>681</v>
      </c>
      <c r="C148" t="s">
        <v>502</v>
      </c>
      <c r="D148" t="s">
        <v>758</v>
      </c>
      <c r="E148">
        <v>90</v>
      </c>
      <c r="F148" t="s">
        <v>759</v>
      </c>
      <c r="G148" t="s">
        <v>758</v>
      </c>
      <c r="H148" s="56" t="s">
        <v>685</v>
      </c>
      <c r="I148">
        <v>19100090</v>
      </c>
      <c r="J148" t="s">
        <v>849</v>
      </c>
      <c r="K148">
        <v>8698039.2190000005</v>
      </c>
      <c r="L148">
        <v>13574.46297</v>
      </c>
    </row>
    <row r="149" spans="1:12" x14ac:dyDescent="0.25">
      <c r="A149">
        <v>145</v>
      </c>
      <c r="B149" t="s">
        <v>681</v>
      </c>
      <c r="C149" t="s">
        <v>502</v>
      </c>
      <c r="D149" t="s">
        <v>758</v>
      </c>
      <c r="E149">
        <v>91</v>
      </c>
      <c r="F149" t="s">
        <v>759</v>
      </c>
      <c r="G149" t="s">
        <v>758</v>
      </c>
      <c r="H149" s="56" t="s">
        <v>685</v>
      </c>
      <c r="I149">
        <v>19100091</v>
      </c>
      <c r="J149" t="s">
        <v>850</v>
      </c>
      <c r="K149">
        <v>1583334.203</v>
      </c>
      <c r="L149">
        <v>6233.4774280000001</v>
      </c>
    </row>
    <row r="150" spans="1:12" x14ac:dyDescent="0.25">
      <c r="A150">
        <v>146</v>
      </c>
      <c r="B150" t="s">
        <v>681</v>
      </c>
      <c r="C150" t="s">
        <v>502</v>
      </c>
      <c r="D150" t="s">
        <v>758</v>
      </c>
      <c r="E150">
        <v>92</v>
      </c>
      <c r="F150" t="s">
        <v>759</v>
      </c>
      <c r="G150" t="s">
        <v>758</v>
      </c>
      <c r="H150" s="56" t="s">
        <v>685</v>
      </c>
      <c r="I150">
        <v>19100092</v>
      </c>
      <c r="J150" t="s">
        <v>851</v>
      </c>
      <c r="K150">
        <v>6455333.6119999997</v>
      </c>
      <c r="L150">
        <v>15106.305920000001</v>
      </c>
    </row>
    <row r="151" spans="1:12" x14ac:dyDescent="0.25">
      <c r="A151">
        <v>147</v>
      </c>
      <c r="B151" t="s">
        <v>681</v>
      </c>
      <c r="C151" t="s">
        <v>502</v>
      </c>
      <c r="D151" t="s">
        <v>758</v>
      </c>
      <c r="E151">
        <v>93</v>
      </c>
      <c r="F151" t="s">
        <v>759</v>
      </c>
      <c r="G151" t="s">
        <v>758</v>
      </c>
      <c r="H151" s="56" t="s">
        <v>685</v>
      </c>
      <c r="I151">
        <v>19100093</v>
      </c>
      <c r="J151" t="s">
        <v>852</v>
      </c>
      <c r="K151">
        <v>5965807.2960000001</v>
      </c>
      <c r="L151">
        <v>13682.754800000001</v>
      </c>
    </row>
    <row r="152" spans="1:12" x14ac:dyDescent="0.25">
      <c r="A152">
        <v>148</v>
      </c>
      <c r="B152" t="s">
        <v>681</v>
      </c>
      <c r="C152" t="s">
        <v>502</v>
      </c>
      <c r="D152" t="s">
        <v>758</v>
      </c>
      <c r="E152">
        <v>94</v>
      </c>
      <c r="F152" t="s">
        <v>759</v>
      </c>
      <c r="G152" t="s">
        <v>758</v>
      </c>
      <c r="H152" s="56" t="s">
        <v>685</v>
      </c>
      <c r="I152">
        <v>19100094</v>
      </c>
      <c r="J152" t="s">
        <v>853</v>
      </c>
      <c r="K152">
        <v>4475039.5379999997</v>
      </c>
      <c r="L152">
        <v>8756.2621400000007</v>
      </c>
    </row>
    <row r="153" spans="1:12" x14ac:dyDescent="0.25">
      <c r="A153">
        <v>149</v>
      </c>
      <c r="B153" t="s">
        <v>681</v>
      </c>
      <c r="C153" t="s">
        <v>502</v>
      </c>
      <c r="D153" t="s">
        <v>758</v>
      </c>
      <c r="E153">
        <v>95</v>
      </c>
      <c r="F153" t="s">
        <v>759</v>
      </c>
      <c r="G153" t="s">
        <v>758</v>
      </c>
      <c r="H153" s="56" t="s">
        <v>685</v>
      </c>
      <c r="I153">
        <v>19100095</v>
      </c>
      <c r="J153" t="s">
        <v>854</v>
      </c>
      <c r="K153">
        <v>11776562.720000001</v>
      </c>
      <c r="L153">
        <v>19036.798330000001</v>
      </c>
    </row>
    <row r="154" spans="1:12" x14ac:dyDescent="0.25">
      <c r="A154">
        <v>150</v>
      </c>
      <c r="B154" t="s">
        <v>681</v>
      </c>
      <c r="C154" t="s">
        <v>502</v>
      </c>
      <c r="D154" t="s">
        <v>758</v>
      </c>
      <c r="E154">
        <v>96</v>
      </c>
      <c r="F154" t="s">
        <v>759</v>
      </c>
      <c r="G154" t="s">
        <v>758</v>
      </c>
      <c r="H154" s="56" t="s">
        <v>685</v>
      </c>
      <c r="I154">
        <v>19100096</v>
      </c>
      <c r="J154" t="s">
        <v>855</v>
      </c>
      <c r="K154">
        <v>6110687.659</v>
      </c>
      <c r="L154">
        <v>11257.332700000001</v>
      </c>
    </row>
    <row r="155" spans="1:12" x14ac:dyDescent="0.25">
      <c r="A155">
        <v>151</v>
      </c>
      <c r="B155" t="s">
        <v>681</v>
      </c>
      <c r="C155" t="s">
        <v>502</v>
      </c>
      <c r="D155" t="s">
        <v>758</v>
      </c>
      <c r="E155">
        <v>97</v>
      </c>
      <c r="F155" t="s">
        <v>759</v>
      </c>
      <c r="G155" t="s">
        <v>758</v>
      </c>
      <c r="H155" s="56" t="s">
        <v>685</v>
      </c>
      <c r="I155">
        <v>19100097</v>
      </c>
      <c r="J155" t="s">
        <v>856</v>
      </c>
      <c r="K155">
        <v>5009305.8279999997</v>
      </c>
      <c r="L155">
        <v>11082.25172</v>
      </c>
    </row>
    <row r="156" spans="1:12" x14ac:dyDescent="0.25">
      <c r="A156">
        <v>152</v>
      </c>
      <c r="B156" t="s">
        <v>681</v>
      </c>
      <c r="C156" t="s">
        <v>502</v>
      </c>
      <c r="D156" t="s">
        <v>758</v>
      </c>
      <c r="E156">
        <v>98</v>
      </c>
      <c r="F156" t="s">
        <v>759</v>
      </c>
      <c r="G156" t="s">
        <v>758</v>
      </c>
      <c r="H156" s="56" t="s">
        <v>685</v>
      </c>
      <c r="I156">
        <v>19100098</v>
      </c>
      <c r="J156" t="s">
        <v>857</v>
      </c>
      <c r="K156">
        <v>4811608.7079999996</v>
      </c>
      <c r="L156">
        <v>10186.45501</v>
      </c>
    </row>
    <row r="157" spans="1:12" x14ac:dyDescent="0.25">
      <c r="A157">
        <v>153</v>
      </c>
      <c r="B157" t="s">
        <v>681</v>
      </c>
      <c r="C157" t="s">
        <v>502</v>
      </c>
      <c r="D157" t="s">
        <v>758</v>
      </c>
      <c r="E157">
        <v>99</v>
      </c>
      <c r="F157" t="s">
        <v>759</v>
      </c>
      <c r="G157" t="s">
        <v>758</v>
      </c>
      <c r="H157" s="56" t="s">
        <v>685</v>
      </c>
      <c r="I157">
        <v>19100099</v>
      </c>
      <c r="J157" t="s">
        <v>858</v>
      </c>
      <c r="K157">
        <v>9647720.6339999996</v>
      </c>
      <c r="L157">
        <v>20881.484339999999</v>
      </c>
    </row>
    <row r="158" spans="1:12" x14ac:dyDescent="0.25">
      <c r="A158">
        <v>154</v>
      </c>
      <c r="B158" t="s">
        <v>681</v>
      </c>
      <c r="C158" t="s">
        <v>502</v>
      </c>
      <c r="D158" t="s">
        <v>758</v>
      </c>
      <c r="E158">
        <v>100</v>
      </c>
      <c r="F158" t="s">
        <v>759</v>
      </c>
      <c r="G158" t="s">
        <v>758</v>
      </c>
      <c r="H158" s="56" t="s">
        <v>685</v>
      </c>
      <c r="I158">
        <v>19100100</v>
      </c>
      <c r="J158" t="s">
        <v>859</v>
      </c>
      <c r="K158">
        <v>164797771.5</v>
      </c>
      <c r="L158">
        <v>84543.270250000001</v>
      </c>
    </row>
    <row r="159" spans="1:12" x14ac:dyDescent="0.25">
      <c r="A159">
        <v>155</v>
      </c>
      <c r="B159" t="s">
        <v>681</v>
      </c>
      <c r="C159" t="s">
        <v>502</v>
      </c>
      <c r="D159" t="s">
        <v>758</v>
      </c>
      <c r="E159">
        <v>101</v>
      </c>
      <c r="F159" t="s">
        <v>759</v>
      </c>
      <c r="G159" t="s">
        <v>758</v>
      </c>
      <c r="H159" s="56" t="s">
        <v>685</v>
      </c>
      <c r="I159">
        <v>19100101</v>
      </c>
      <c r="J159" t="s">
        <v>860</v>
      </c>
      <c r="K159">
        <v>6854690.0750000002</v>
      </c>
      <c r="L159">
        <v>14937.19189</v>
      </c>
    </row>
    <row r="160" spans="1:12" x14ac:dyDescent="0.25">
      <c r="A160">
        <v>156</v>
      </c>
      <c r="B160" t="s">
        <v>681</v>
      </c>
      <c r="C160" t="s">
        <v>502</v>
      </c>
      <c r="D160" t="s">
        <v>758</v>
      </c>
      <c r="E160">
        <v>102</v>
      </c>
      <c r="F160" t="s">
        <v>759</v>
      </c>
      <c r="G160" t="s">
        <v>758</v>
      </c>
      <c r="H160" s="56" t="s">
        <v>685</v>
      </c>
      <c r="I160">
        <v>19100102</v>
      </c>
      <c r="J160" t="s">
        <v>861</v>
      </c>
      <c r="K160">
        <v>50969077.789999999</v>
      </c>
      <c r="L160">
        <v>39866.679969999997</v>
      </c>
    </row>
    <row r="161" spans="1:12" x14ac:dyDescent="0.25">
      <c r="A161">
        <v>157</v>
      </c>
      <c r="B161" t="s">
        <v>681</v>
      </c>
      <c r="C161" t="s">
        <v>502</v>
      </c>
      <c r="D161" t="s">
        <v>758</v>
      </c>
      <c r="E161">
        <v>103</v>
      </c>
      <c r="F161" t="s">
        <v>759</v>
      </c>
      <c r="G161" t="s">
        <v>758</v>
      </c>
      <c r="H161" s="56" t="s">
        <v>685</v>
      </c>
      <c r="I161">
        <v>19100103</v>
      </c>
      <c r="J161" t="s">
        <v>862</v>
      </c>
      <c r="K161">
        <v>17407173.489999998</v>
      </c>
      <c r="L161">
        <v>22569.967079999999</v>
      </c>
    </row>
    <row r="162" spans="1:12" x14ac:dyDescent="0.25">
      <c r="A162">
        <v>158</v>
      </c>
      <c r="B162" t="s">
        <v>681</v>
      </c>
      <c r="C162" t="s">
        <v>502</v>
      </c>
      <c r="D162" t="s">
        <v>758</v>
      </c>
      <c r="E162">
        <v>104</v>
      </c>
      <c r="F162" t="s">
        <v>759</v>
      </c>
      <c r="G162" t="s">
        <v>758</v>
      </c>
      <c r="H162" s="56" t="s">
        <v>685</v>
      </c>
      <c r="I162">
        <v>19100104</v>
      </c>
      <c r="J162" t="s">
        <v>863</v>
      </c>
      <c r="K162">
        <v>7225919.3169999998</v>
      </c>
      <c r="L162">
        <v>13366.168229999999</v>
      </c>
    </row>
    <row r="163" spans="1:12" x14ac:dyDescent="0.25">
      <c r="A163">
        <v>159</v>
      </c>
      <c r="B163" t="s">
        <v>681</v>
      </c>
      <c r="C163" t="s">
        <v>502</v>
      </c>
      <c r="D163" t="s">
        <v>758</v>
      </c>
      <c r="E163">
        <v>105</v>
      </c>
      <c r="F163" t="s">
        <v>759</v>
      </c>
      <c r="G163" t="s">
        <v>758</v>
      </c>
      <c r="H163" s="56" t="s">
        <v>685</v>
      </c>
      <c r="I163">
        <v>19100105</v>
      </c>
      <c r="J163" t="s">
        <v>864</v>
      </c>
      <c r="K163">
        <v>642488316</v>
      </c>
      <c r="L163">
        <v>143658.05669999999</v>
      </c>
    </row>
    <row r="164" spans="1:12" x14ac:dyDescent="0.25">
      <c r="A164">
        <v>160</v>
      </c>
      <c r="B164" t="s">
        <v>681</v>
      </c>
      <c r="C164" t="s">
        <v>502</v>
      </c>
      <c r="D164" t="s">
        <v>758</v>
      </c>
      <c r="E164">
        <v>106</v>
      </c>
      <c r="F164" t="s">
        <v>759</v>
      </c>
      <c r="G164" t="s">
        <v>758</v>
      </c>
      <c r="H164" s="56" t="s">
        <v>685</v>
      </c>
      <c r="I164">
        <v>19100106</v>
      </c>
      <c r="J164" t="s">
        <v>865</v>
      </c>
      <c r="K164">
        <v>3828679.5109999999</v>
      </c>
      <c r="L164">
        <v>10636.87832</v>
      </c>
    </row>
    <row r="165" spans="1:12" x14ac:dyDescent="0.25">
      <c r="A165">
        <v>161</v>
      </c>
      <c r="B165" t="s">
        <v>681</v>
      </c>
      <c r="C165" t="s">
        <v>502</v>
      </c>
      <c r="D165" t="s">
        <v>758</v>
      </c>
      <c r="E165">
        <v>107</v>
      </c>
      <c r="F165" t="s">
        <v>759</v>
      </c>
      <c r="G165" t="s">
        <v>758</v>
      </c>
      <c r="H165" s="56" t="s">
        <v>685</v>
      </c>
      <c r="I165">
        <v>19100107</v>
      </c>
      <c r="J165" t="s">
        <v>866</v>
      </c>
      <c r="K165">
        <v>12431645.32</v>
      </c>
      <c r="L165">
        <v>19492.781989999999</v>
      </c>
    </row>
    <row r="166" spans="1:12" x14ac:dyDescent="0.25">
      <c r="A166">
        <v>162</v>
      </c>
      <c r="B166" t="s">
        <v>681</v>
      </c>
      <c r="C166" t="s">
        <v>502</v>
      </c>
      <c r="D166" t="s">
        <v>758</v>
      </c>
      <c r="E166">
        <v>108</v>
      </c>
      <c r="F166" t="s">
        <v>759</v>
      </c>
      <c r="G166" t="s">
        <v>758</v>
      </c>
      <c r="H166" s="56" t="s">
        <v>685</v>
      </c>
      <c r="I166">
        <v>19100108</v>
      </c>
      <c r="J166" t="s">
        <v>867</v>
      </c>
      <c r="K166">
        <v>9294169.9539999999</v>
      </c>
      <c r="L166">
        <v>16428.217430000001</v>
      </c>
    </row>
    <row r="167" spans="1:12" x14ac:dyDescent="0.25">
      <c r="A167">
        <v>163</v>
      </c>
      <c r="B167" t="s">
        <v>681</v>
      </c>
      <c r="C167" t="s">
        <v>502</v>
      </c>
      <c r="D167" t="s">
        <v>758</v>
      </c>
      <c r="E167">
        <v>109</v>
      </c>
      <c r="F167" t="s">
        <v>759</v>
      </c>
      <c r="G167" t="s">
        <v>758</v>
      </c>
      <c r="H167" s="56" t="s">
        <v>685</v>
      </c>
      <c r="I167">
        <v>19100109</v>
      </c>
      <c r="J167" t="s">
        <v>868</v>
      </c>
      <c r="K167">
        <v>43078195.960000001</v>
      </c>
      <c r="L167">
        <v>32675.832259999999</v>
      </c>
    </row>
    <row r="168" spans="1:12" x14ac:dyDescent="0.25">
      <c r="A168">
        <v>164</v>
      </c>
      <c r="B168" t="s">
        <v>681</v>
      </c>
      <c r="C168" t="s">
        <v>502</v>
      </c>
      <c r="D168" t="s">
        <v>758</v>
      </c>
      <c r="E168">
        <v>110</v>
      </c>
      <c r="F168" t="s">
        <v>759</v>
      </c>
      <c r="G168" t="s">
        <v>758</v>
      </c>
      <c r="H168" s="56" t="s">
        <v>685</v>
      </c>
      <c r="I168">
        <v>19100110</v>
      </c>
      <c r="J168" t="s">
        <v>869</v>
      </c>
      <c r="K168">
        <v>5142028.0930000003</v>
      </c>
      <c r="L168">
        <v>15719.95904</v>
      </c>
    </row>
    <row r="169" spans="1:12" x14ac:dyDescent="0.25">
      <c r="A169">
        <v>165</v>
      </c>
      <c r="B169" t="s">
        <v>681</v>
      </c>
      <c r="C169" t="s">
        <v>502</v>
      </c>
      <c r="D169" t="s">
        <v>758</v>
      </c>
      <c r="E169">
        <v>111</v>
      </c>
      <c r="F169" t="s">
        <v>759</v>
      </c>
      <c r="G169" t="s">
        <v>758</v>
      </c>
      <c r="H169" s="56" t="s">
        <v>685</v>
      </c>
      <c r="I169">
        <v>19100111</v>
      </c>
      <c r="J169" t="s">
        <v>870</v>
      </c>
      <c r="K169">
        <v>14153895.27</v>
      </c>
      <c r="L169">
        <v>20693.863410000002</v>
      </c>
    </row>
    <row r="170" spans="1:12" x14ac:dyDescent="0.25">
      <c r="A170">
        <v>166</v>
      </c>
      <c r="B170" t="s">
        <v>681</v>
      </c>
      <c r="C170" t="s">
        <v>502</v>
      </c>
      <c r="D170" t="s">
        <v>758</v>
      </c>
      <c r="E170">
        <v>112</v>
      </c>
      <c r="F170" t="s">
        <v>759</v>
      </c>
      <c r="G170" t="s">
        <v>758</v>
      </c>
      <c r="H170" s="56" t="s">
        <v>685</v>
      </c>
      <c r="I170">
        <v>19100112</v>
      </c>
      <c r="J170" t="s">
        <v>871</v>
      </c>
      <c r="K170">
        <v>15884094.470000001</v>
      </c>
      <c r="L170">
        <v>25055.48171</v>
      </c>
    </row>
    <row r="171" spans="1:12" x14ac:dyDescent="0.25">
      <c r="A171">
        <v>167</v>
      </c>
      <c r="B171" t="s">
        <v>681</v>
      </c>
      <c r="C171" t="s">
        <v>502</v>
      </c>
      <c r="D171" t="s">
        <v>758</v>
      </c>
      <c r="E171">
        <v>113</v>
      </c>
      <c r="F171" t="s">
        <v>759</v>
      </c>
      <c r="G171" t="s">
        <v>758</v>
      </c>
      <c r="H171" s="56" t="s">
        <v>685</v>
      </c>
      <c r="I171">
        <v>19100113</v>
      </c>
      <c r="J171" t="s">
        <v>872</v>
      </c>
      <c r="K171">
        <v>25417063.02</v>
      </c>
      <c r="L171">
        <v>25066.412349999999</v>
      </c>
    </row>
    <row r="172" spans="1:12" x14ac:dyDescent="0.25">
      <c r="A172">
        <v>168</v>
      </c>
      <c r="B172" t="s">
        <v>681</v>
      </c>
      <c r="C172" t="s">
        <v>502</v>
      </c>
      <c r="D172" t="s">
        <v>758</v>
      </c>
      <c r="E172">
        <v>114</v>
      </c>
      <c r="F172" t="s">
        <v>759</v>
      </c>
      <c r="G172" t="s">
        <v>758</v>
      </c>
      <c r="H172" s="56" t="s">
        <v>685</v>
      </c>
      <c r="I172">
        <v>19100114</v>
      </c>
      <c r="J172" t="s">
        <v>873</v>
      </c>
      <c r="K172">
        <v>19572627.149999999</v>
      </c>
      <c r="L172">
        <v>21151.473180000001</v>
      </c>
    </row>
    <row r="173" spans="1:12" x14ac:dyDescent="0.25">
      <c r="A173">
        <v>169</v>
      </c>
      <c r="B173" t="s">
        <v>681</v>
      </c>
      <c r="C173" t="s">
        <v>502</v>
      </c>
      <c r="D173" t="s">
        <v>758</v>
      </c>
      <c r="E173">
        <v>115</v>
      </c>
      <c r="F173" t="s">
        <v>759</v>
      </c>
      <c r="G173" t="s">
        <v>758</v>
      </c>
      <c r="H173" s="56" t="s">
        <v>685</v>
      </c>
      <c r="I173">
        <v>19100115</v>
      </c>
      <c r="J173" t="s">
        <v>874</v>
      </c>
      <c r="K173">
        <v>17956411.760000002</v>
      </c>
      <c r="L173">
        <v>63756.720600000001</v>
      </c>
    </row>
    <row r="174" spans="1:12" x14ac:dyDescent="0.25">
      <c r="A174">
        <v>170</v>
      </c>
      <c r="B174" t="s">
        <v>681</v>
      </c>
      <c r="C174" t="s">
        <v>502</v>
      </c>
      <c r="D174" t="s">
        <v>758</v>
      </c>
      <c r="E174">
        <v>116</v>
      </c>
      <c r="F174" t="s">
        <v>759</v>
      </c>
      <c r="G174" t="s">
        <v>758</v>
      </c>
      <c r="H174" s="56" t="s">
        <v>685</v>
      </c>
      <c r="I174">
        <v>19100116</v>
      </c>
      <c r="J174" t="s">
        <v>875</v>
      </c>
      <c r="K174">
        <v>4848403.6030000001</v>
      </c>
      <c r="L174">
        <v>11132.57401</v>
      </c>
    </row>
    <row r="175" spans="1:12" x14ac:dyDescent="0.25">
      <c r="A175">
        <v>171</v>
      </c>
      <c r="B175" t="s">
        <v>681</v>
      </c>
      <c r="C175" t="s">
        <v>876</v>
      </c>
      <c r="D175" t="s">
        <v>877</v>
      </c>
      <c r="E175">
        <v>1</v>
      </c>
      <c r="F175" t="s">
        <v>717</v>
      </c>
      <c r="G175" t="s">
        <v>718</v>
      </c>
      <c r="H175" s="56" t="s">
        <v>685</v>
      </c>
      <c r="I175">
        <v>10203001</v>
      </c>
      <c r="J175" t="s">
        <v>878</v>
      </c>
      <c r="K175">
        <v>272800432.10000002</v>
      </c>
      <c r="L175">
        <v>117318.4558</v>
      </c>
    </row>
    <row r="176" spans="1:12" x14ac:dyDescent="0.25">
      <c r="A176">
        <v>172</v>
      </c>
      <c r="B176" t="s">
        <v>681</v>
      </c>
      <c r="C176" t="s">
        <v>876</v>
      </c>
      <c r="D176" t="s">
        <v>877</v>
      </c>
      <c r="E176">
        <v>2</v>
      </c>
      <c r="F176" t="s">
        <v>717</v>
      </c>
      <c r="G176" t="s">
        <v>718</v>
      </c>
      <c r="H176" s="56" t="s">
        <v>685</v>
      </c>
      <c r="I176">
        <v>10203002</v>
      </c>
      <c r="J176" t="s">
        <v>879</v>
      </c>
      <c r="K176">
        <v>3899172.5980000002</v>
      </c>
      <c r="L176">
        <v>10639.30089</v>
      </c>
    </row>
    <row r="177" spans="1:12" x14ac:dyDescent="0.25">
      <c r="A177">
        <v>173</v>
      </c>
      <c r="B177" t="s">
        <v>681</v>
      </c>
      <c r="C177" t="s">
        <v>876</v>
      </c>
      <c r="D177" t="s">
        <v>877</v>
      </c>
      <c r="E177">
        <v>3</v>
      </c>
      <c r="F177" t="s">
        <v>717</v>
      </c>
      <c r="G177" t="s">
        <v>718</v>
      </c>
      <c r="H177" s="56" t="s">
        <v>685</v>
      </c>
      <c r="I177">
        <v>10203003</v>
      </c>
      <c r="J177" t="s">
        <v>880</v>
      </c>
      <c r="K177">
        <v>287572643.80000001</v>
      </c>
      <c r="L177">
        <v>125669.8809</v>
      </c>
    </row>
    <row r="178" spans="1:12" x14ac:dyDescent="0.25">
      <c r="A178">
        <v>174</v>
      </c>
      <c r="B178" t="s">
        <v>681</v>
      </c>
      <c r="C178" t="s">
        <v>876</v>
      </c>
      <c r="D178" t="s">
        <v>877</v>
      </c>
      <c r="E178">
        <v>4</v>
      </c>
      <c r="F178" t="s">
        <v>717</v>
      </c>
      <c r="G178" t="s">
        <v>718</v>
      </c>
      <c r="H178" s="56" t="s">
        <v>685</v>
      </c>
      <c r="I178">
        <v>10203004</v>
      </c>
      <c r="J178" t="s">
        <v>881</v>
      </c>
      <c r="K178">
        <v>7742831.3099999996</v>
      </c>
      <c r="L178">
        <v>14590.07783</v>
      </c>
    </row>
    <row r="179" spans="1:12" x14ac:dyDescent="0.25">
      <c r="A179">
        <v>175</v>
      </c>
      <c r="B179" t="s">
        <v>681</v>
      </c>
      <c r="C179" t="s">
        <v>876</v>
      </c>
      <c r="D179" t="s">
        <v>877</v>
      </c>
      <c r="E179">
        <v>5</v>
      </c>
      <c r="F179" t="s">
        <v>717</v>
      </c>
      <c r="G179" t="s">
        <v>718</v>
      </c>
      <c r="H179" s="56" t="s">
        <v>685</v>
      </c>
      <c r="I179">
        <v>10203005</v>
      </c>
      <c r="J179" t="s">
        <v>882</v>
      </c>
      <c r="K179">
        <v>576163.18160000001</v>
      </c>
      <c r="L179">
        <v>3490.323343</v>
      </c>
    </row>
    <row r="180" spans="1:12" x14ac:dyDescent="0.25">
      <c r="A180">
        <v>176</v>
      </c>
      <c r="B180" t="s">
        <v>681</v>
      </c>
      <c r="C180" t="s">
        <v>876</v>
      </c>
      <c r="D180" t="s">
        <v>877</v>
      </c>
      <c r="E180">
        <v>6</v>
      </c>
      <c r="F180" t="s">
        <v>717</v>
      </c>
      <c r="G180" t="s">
        <v>718</v>
      </c>
      <c r="H180" s="56" t="s">
        <v>685</v>
      </c>
      <c r="I180">
        <v>10203006</v>
      </c>
      <c r="J180" t="s">
        <v>883</v>
      </c>
      <c r="K180">
        <v>465292.95209999999</v>
      </c>
      <c r="L180">
        <v>3224.4408589999998</v>
      </c>
    </row>
    <row r="181" spans="1:12" x14ac:dyDescent="0.25">
      <c r="A181">
        <v>177</v>
      </c>
      <c r="B181" t="s">
        <v>681</v>
      </c>
      <c r="C181" t="s">
        <v>876</v>
      </c>
      <c r="D181" t="s">
        <v>877</v>
      </c>
      <c r="E181">
        <v>7</v>
      </c>
      <c r="F181" t="s">
        <v>717</v>
      </c>
      <c r="G181" t="s">
        <v>718</v>
      </c>
      <c r="H181" s="56" t="s">
        <v>685</v>
      </c>
      <c r="I181">
        <v>10203007</v>
      </c>
      <c r="J181" t="s">
        <v>884</v>
      </c>
      <c r="K181">
        <v>1632374.4809999999</v>
      </c>
      <c r="L181">
        <v>7046.4602709999999</v>
      </c>
    </row>
    <row r="182" spans="1:12" x14ac:dyDescent="0.25">
      <c r="A182">
        <v>178</v>
      </c>
      <c r="B182" t="s">
        <v>681</v>
      </c>
      <c r="C182" t="s">
        <v>876</v>
      </c>
      <c r="D182" t="s">
        <v>877</v>
      </c>
      <c r="E182">
        <v>8</v>
      </c>
      <c r="F182" t="s">
        <v>717</v>
      </c>
      <c r="G182" t="s">
        <v>718</v>
      </c>
      <c r="H182" s="56" t="s">
        <v>685</v>
      </c>
      <c r="I182">
        <v>10203008</v>
      </c>
      <c r="J182" t="s">
        <v>885</v>
      </c>
      <c r="K182">
        <v>383541.33110000001</v>
      </c>
      <c r="L182">
        <v>5054.4934890000004</v>
      </c>
    </row>
    <row r="183" spans="1:12" x14ac:dyDescent="0.25">
      <c r="A183">
        <v>179</v>
      </c>
      <c r="B183" t="s">
        <v>681</v>
      </c>
      <c r="C183" t="s">
        <v>876</v>
      </c>
      <c r="D183" t="s">
        <v>877</v>
      </c>
      <c r="E183">
        <v>9</v>
      </c>
      <c r="F183" t="s">
        <v>717</v>
      </c>
      <c r="G183" t="s">
        <v>718</v>
      </c>
      <c r="H183" s="56" t="s">
        <v>685</v>
      </c>
      <c r="I183">
        <v>10203009</v>
      </c>
      <c r="J183" t="s">
        <v>886</v>
      </c>
      <c r="K183">
        <v>1289322.612</v>
      </c>
      <c r="L183">
        <v>7189.8363120000004</v>
      </c>
    </row>
    <row r="184" spans="1:12" x14ac:dyDescent="0.25">
      <c r="A184">
        <v>180</v>
      </c>
      <c r="B184" t="s">
        <v>681</v>
      </c>
      <c r="C184" t="s">
        <v>876</v>
      </c>
      <c r="D184" t="s">
        <v>877</v>
      </c>
      <c r="E184">
        <v>10</v>
      </c>
      <c r="F184" t="s">
        <v>717</v>
      </c>
      <c r="G184" t="s">
        <v>718</v>
      </c>
      <c r="H184" s="56" t="s">
        <v>685</v>
      </c>
      <c r="I184">
        <v>10203010</v>
      </c>
      <c r="J184" t="s">
        <v>887</v>
      </c>
      <c r="K184">
        <v>1258185.6440000001</v>
      </c>
      <c r="L184">
        <v>5976.5774030000002</v>
      </c>
    </row>
    <row r="185" spans="1:12" x14ac:dyDescent="0.25">
      <c r="A185">
        <v>181</v>
      </c>
      <c r="B185" t="s">
        <v>681</v>
      </c>
      <c r="C185" t="s">
        <v>876</v>
      </c>
      <c r="D185" t="s">
        <v>877</v>
      </c>
      <c r="E185">
        <v>11</v>
      </c>
      <c r="F185" t="s">
        <v>717</v>
      </c>
      <c r="G185" t="s">
        <v>718</v>
      </c>
      <c r="H185" s="56" t="s">
        <v>685</v>
      </c>
      <c r="I185">
        <v>10203011</v>
      </c>
      <c r="J185" t="s">
        <v>888</v>
      </c>
      <c r="K185">
        <v>6652544.0250000004</v>
      </c>
      <c r="L185">
        <v>15095.69873</v>
      </c>
    </row>
    <row r="186" spans="1:12" x14ac:dyDescent="0.25">
      <c r="A186">
        <v>182</v>
      </c>
      <c r="B186" t="s">
        <v>681</v>
      </c>
      <c r="C186" t="s">
        <v>876</v>
      </c>
      <c r="D186" t="s">
        <v>877</v>
      </c>
      <c r="E186">
        <v>12</v>
      </c>
      <c r="F186" t="s">
        <v>717</v>
      </c>
      <c r="G186" t="s">
        <v>718</v>
      </c>
      <c r="H186" s="56" t="s">
        <v>685</v>
      </c>
      <c r="I186">
        <v>10203012</v>
      </c>
      <c r="J186" t="s">
        <v>889</v>
      </c>
      <c r="K186">
        <v>658179.20019999996</v>
      </c>
      <c r="L186">
        <v>3898.0700120000001</v>
      </c>
    </row>
    <row r="187" spans="1:12" x14ac:dyDescent="0.25">
      <c r="A187">
        <v>183</v>
      </c>
      <c r="B187" t="s">
        <v>681</v>
      </c>
      <c r="C187" t="s">
        <v>876</v>
      </c>
      <c r="D187" t="s">
        <v>877</v>
      </c>
      <c r="E187">
        <v>13</v>
      </c>
      <c r="F187" t="s">
        <v>717</v>
      </c>
      <c r="G187" t="s">
        <v>718</v>
      </c>
      <c r="H187" s="56" t="s">
        <v>685</v>
      </c>
      <c r="I187">
        <v>10203013</v>
      </c>
      <c r="J187" t="s">
        <v>890</v>
      </c>
      <c r="K187">
        <v>1066008.5430000001</v>
      </c>
      <c r="L187">
        <v>4962.4702390000002</v>
      </c>
    </row>
    <row r="188" spans="1:12" x14ac:dyDescent="0.25">
      <c r="A188">
        <v>184</v>
      </c>
      <c r="B188" t="s">
        <v>681</v>
      </c>
      <c r="C188" t="s">
        <v>876</v>
      </c>
      <c r="D188" t="s">
        <v>877</v>
      </c>
      <c r="E188">
        <v>14</v>
      </c>
      <c r="F188" t="s">
        <v>717</v>
      </c>
      <c r="G188" t="s">
        <v>718</v>
      </c>
      <c r="H188" s="56" t="s">
        <v>685</v>
      </c>
      <c r="I188">
        <v>10203014</v>
      </c>
      <c r="J188" t="s">
        <v>891</v>
      </c>
      <c r="K188">
        <v>1370670.111</v>
      </c>
      <c r="L188">
        <v>5916.7853480000003</v>
      </c>
    </row>
    <row r="189" spans="1:12" x14ac:dyDescent="0.25">
      <c r="A189">
        <v>185</v>
      </c>
      <c r="B189" t="s">
        <v>681</v>
      </c>
      <c r="C189" t="s">
        <v>876</v>
      </c>
      <c r="D189" t="s">
        <v>877</v>
      </c>
      <c r="E189">
        <v>15</v>
      </c>
      <c r="F189" t="s">
        <v>717</v>
      </c>
      <c r="G189" t="s">
        <v>718</v>
      </c>
      <c r="H189" s="56" t="s">
        <v>685</v>
      </c>
      <c r="I189">
        <v>10203015</v>
      </c>
      <c r="J189" t="s">
        <v>892</v>
      </c>
      <c r="K189">
        <v>51969915.539999999</v>
      </c>
      <c r="L189">
        <v>58274.903200000001</v>
      </c>
    </row>
    <row r="190" spans="1:12" x14ac:dyDescent="0.25">
      <c r="A190">
        <v>186</v>
      </c>
      <c r="B190" t="s">
        <v>681</v>
      </c>
      <c r="C190" t="s">
        <v>876</v>
      </c>
      <c r="D190" t="s">
        <v>877</v>
      </c>
      <c r="E190">
        <v>16</v>
      </c>
      <c r="F190" t="s">
        <v>717</v>
      </c>
      <c r="G190" t="s">
        <v>718</v>
      </c>
      <c r="H190" s="56" t="s">
        <v>685</v>
      </c>
      <c r="I190">
        <v>10203016</v>
      </c>
      <c r="J190" t="s">
        <v>893</v>
      </c>
      <c r="K190">
        <v>1764619.9979999999</v>
      </c>
      <c r="L190">
        <v>8378.2586050000009</v>
      </c>
    </row>
    <row r="191" spans="1:12" x14ac:dyDescent="0.25">
      <c r="A191">
        <v>187</v>
      </c>
      <c r="B191" t="s">
        <v>681</v>
      </c>
      <c r="C191" t="s">
        <v>876</v>
      </c>
      <c r="D191" t="s">
        <v>877</v>
      </c>
      <c r="E191">
        <v>17</v>
      </c>
      <c r="F191" t="s">
        <v>717</v>
      </c>
      <c r="G191" t="s">
        <v>718</v>
      </c>
      <c r="H191" s="56" t="s">
        <v>685</v>
      </c>
      <c r="I191">
        <v>10203017</v>
      </c>
      <c r="J191" t="s">
        <v>894</v>
      </c>
      <c r="K191">
        <v>28180733.43</v>
      </c>
      <c r="L191">
        <v>27063.79293</v>
      </c>
    </row>
    <row r="192" spans="1:12" x14ac:dyDescent="0.25">
      <c r="A192">
        <v>188</v>
      </c>
      <c r="B192" t="s">
        <v>681</v>
      </c>
      <c r="C192" t="s">
        <v>876</v>
      </c>
      <c r="D192" t="s">
        <v>877</v>
      </c>
      <c r="E192">
        <v>18</v>
      </c>
      <c r="F192" t="s">
        <v>717</v>
      </c>
      <c r="G192" t="s">
        <v>718</v>
      </c>
      <c r="H192" s="56" t="s">
        <v>685</v>
      </c>
      <c r="I192">
        <v>10203018</v>
      </c>
      <c r="J192" t="s">
        <v>895</v>
      </c>
      <c r="K192">
        <v>192466997.30000001</v>
      </c>
      <c r="L192">
        <v>134317.7262</v>
      </c>
    </row>
    <row r="193" spans="1:12" x14ac:dyDescent="0.25">
      <c r="A193">
        <v>189</v>
      </c>
      <c r="B193" t="s">
        <v>681</v>
      </c>
      <c r="C193" t="s">
        <v>876</v>
      </c>
      <c r="D193" t="s">
        <v>877</v>
      </c>
      <c r="E193">
        <v>19</v>
      </c>
      <c r="F193" t="s">
        <v>717</v>
      </c>
      <c r="G193" t="s">
        <v>718</v>
      </c>
      <c r="H193" s="56" t="s">
        <v>685</v>
      </c>
      <c r="I193">
        <v>10203019</v>
      </c>
      <c r="J193" t="s">
        <v>896</v>
      </c>
      <c r="K193">
        <v>6489026.9869999997</v>
      </c>
      <c r="L193">
        <v>14228.516299999999</v>
      </c>
    </row>
    <row r="194" spans="1:12" x14ac:dyDescent="0.25">
      <c r="A194">
        <v>190</v>
      </c>
      <c r="B194" t="s">
        <v>681</v>
      </c>
      <c r="C194" t="s">
        <v>876</v>
      </c>
      <c r="D194" t="s">
        <v>877</v>
      </c>
      <c r="E194">
        <v>20</v>
      </c>
      <c r="F194" t="s">
        <v>717</v>
      </c>
      <c r="G194" t="s">
        <v>718</v>
      </c>
      <c r="H194" s="56" t="s">
        <v>685</v>
      </c>
      <c r="I194">
        <v>10203020</v>
      </c>
      <c r="J194" t="s">
        <v>897</v>
      </c>
      <c r="K194">
        <v>928450.30660000001</v>
      </c>
      <c r="L194">
        <v>4659.6905779999997</v>
      </c>
    </row>
    <row r="195" spans="1:12" x14ac:dyDescent="0.25">
      <c r="A195">
        <v>191</v>
      </c>
      <c r="B195" t="s">
        <v>681</v>
      </c>
      <c r="C195" t="s">
        <v>876</v>
      </c>
      <c r="D195" t="s">
        <v>877</v>
      </c>
      <c r="E195">
        <v>21</v>
      </c>
      <c r="F195" t="s">
        <v>717</v>
      </c>
      <c r="G195" t="s">
        <v>718</v>
      </c>
      <c r="H195" s="56" t="s">
        <v>685</v>
      </c>
      <c r="I195">
        <v>10203021</v>
      </c>
      <c r="J195" t="s">
        <v>898</v>
      </c>
      <c r="K195">
        <v>735161.54929999996</v>
      </c>
      <c r="L195">
        <v>5068.9436459999997</v>
      </c>
    </row>
    <row r="196" spans="1:12" x14ac:dyDescent="0.25">
      <c r="A196">
        <v>192</v>
      </c>
      <c r="B196" t="s">
        <v>681</v>
      </c>
      <c r="C196" t="s">
        <v>876</v>
      </c>
      <c r="D196" t="s">
        <v>877</v>
      </c>
      <c r="E196">
        <v>22</v>
      </c>
      <c r="F196" t="s">
        <v>717</v>
      </c>
      <c r="G196" t="s">
        <v>718</v>
      </c>
      <c r="H196" s="56" t="s">
        <v>685</v>
      </c>
      <c r="I196">
        <v>10203022</v>
      </c>
      <c r="J196" t="s">
        <v>899</v>
      </c>
      <c r="K196">
        <v>4547747.71</v>
      </c>
      <c r="L196">
        <v>12211.54772</v>
      </c>
    </row>
    <row r="197" spans="1:12" x14ac:dyDescent="0.25">
      <c r="A197">
        <v>193</v>
      </c>
      <c r="B197" t="s">
        <v>681</v>
      </c>
      <c r="C197" t="s">
        <v>876</v>
      </c>
      <c r="D197" t="s">
        <v>877</v>
      </c>
      <c r="E197">
        <v>23</v>
      </c>
      <c r="F197" t="s">
        <v>717</v>
      </c>
      <c r="G197" t="s">
        <v>718</v>
      </c>
      <c r="H197" s="56" t="s">
        <v>685</v>
      </c>
      <c r="I197">
        <v>10203023</v>
      </c>
      <c r="J197" t="s">
        <v>900</v>
      </c>
      <c r="K197">
        <v>7100529.1550000003</v>
      </c>
      <c r="L197">
        <v>11698.65684</v>
      </c>
    </row>
    <row r="198" spans="1:12" x14ac:dyDescent="0.25">
      <c r="A198">
        <v>194</v>
      </c>
      <c r="B198" t="s">
        <v>681</v>
      </c>
      <c r="C198" t="s">
        <v>876</v>
      </c>
      <c r="D198" t="s">
        <v>877</v>
      </c>
      <c r="E198">
        <v>24</v>
      </c>
      <c r="F198" t="s">
        <v>717</v>
      </c>
      <c r="G198" t="s">
        <v>718</v>
      </c>
      <c r="H198" s="56" t="s">
        <v>685</v>
      </c>
      <c r="I198">
        <v>10203024</v>
      </c>
      <c r="J198" t="s">
        <v>901</v>
      </c>
      <c r="K198">
        <v>812220.21580000001</v>
      </c>
      <c r="L198">
        <v>4414.7442080000001</v>
      </c>
    </row>
    <row r="199" spans="1:12" x14ac:dyDescent="0.25">
      <c r="A199">
        <v>195</v>
      </c>
      <c r="B199" t="s">
        <v>681</v>
      </c>
      <c r="C199" t="s">
        <v>876</v>
      </c>
      <c r="D199" t="s">
        <v>877</v>
      </c>
      <c r="E199">
        <v>25</v>
      </c>
      <c r="F199" t="s">
        <v>717</v>
      </c>
      <c r="G199" t="s">
        <v>718</v>
      </c>
      <c r="H199" s="56" t="s">
        <v>685</v>
      </c>
      <c r="I199">
        <v>10203025</v>
      </c>
      <c r="J199" t="s">
        <v>902</v>
      </c>
      <c r="K199">
        <v>205970508.19999999</v>
      </c>
      <c r="L199">
        <v>91769.116240000003</v>
      </c>
    </row>
    <row r="200" spans="1:12" x14ac:dyDescent="0.25">
      <c r="A200">
        <v>196</v>
      </c>
      <c r="B200" t="s">
        <v>681</v>
      </c>
      <c r="C200" t="s">
        <v>876</v>
      </c>
      <c r="D200" t="s">
        <v>877</v>
      </c>
      <c r="E200">
        <v>26</v>
      </c>
      <c r="F200" t="s">
        <v>717</v>
      </c>
      <c r="G200" t="s">
        <v>718</v>
      </c>
      <c r="H200" s="56" t="s">
        <v>685</v>
      </c>
      <c r="I200">
        <v>10203026</v>
      </c>
      <c r="J200" t="s">
        <v>903</v>
      </c>
      <c r="K200">
        <v>1119958.608</v>
      </c>
      <c r="L200">
        <v>5774.3969550000002</v>
      </c>
    </row>
    <row r="201" spans="1:12" x14ac:dyDescent="0.25">
      <c r="A201">
        <v>197</v>
      </c>
      <c r="B201" t="s">
        <v>681</v>
      </c>
      <c r="C201" t="s">
        <v>876</v>
      </c>
      <c r="D201" t="s">
        <v>877</v>
      </c>
      <c r="E201">
        <v>27</v>
      </c>
      <c r="F201" t="s">
        <v>717</v>
      </c>
      <c r="G201" t="s">
        <v>718</v>
      </c>
      <c r="H201" s="56" t="s">
        <v>685</v>
      </c>
      <c r="I201">
        <v>10203027</v>
      </c>
      <c r="J201" t="s">
        <v>904</v>
      </c>
      <c r="K201">
        <v>743178.05079999997</v>
      </c>
      <c r="L201">
        <v>4003.0971909999998</v>
      </c>
    </row>
    <row r="202" spans="1:12" x14ac:dyDescent="0.25">
      <c r="A202">
        <v>198</v>
      </c>
      <c r="B202" t="s">
        <v>681</v>
      </c>
      <c r="C202" t="s">
        <v>876</v>
      </c>
      <c r="D202" t="s">
        <v>877</v>
      </c>
      <c r="E202">
        <v>28</v>
      </c>
      <c r="F202" t="s">
        <v>717</v>
      </c>
      <c r="G202" t="s">
        <v>718</v>
      </c>
      <c r="H202" s="56" t="s">
        <v>685</v>
      </c>
      <c r="I202">
        <v>10203028</v>
      </c>
      <c r="J202" t="s">
        <v>905</v>
      </c>
      <c r="K202">
        <v>282438806.89999998</v>
      </c>
      <c r="L202">
        <v>92961.998739999995</v>
      </c>
    </row>
    <row r="203" spans="1:12" x14ac:dyDescent="0.25">
      <c r="A203">
        <v>199</v>
      </c>
      <c r="B203" t="s">
        <v>681</v>
      </c>
      <c r="C203" t="s">
        <v>876</v>
      </c>
      <c r="D203" t="s">
        <v>877</v>
      </c>
      <c r="E203">
        <v>29</v>
      </c>
      <c r="F203" t="s">
        <v>717</v>
      </c>
      <c r="G203" t="s">
        <v>718</v>
      </c>
      <c r="H203" s="56" t="s">
        <v>685</v>
      </c>
      <c r="I203">
        <v>10203029</v>
      </c>
      <c r="J203" t="s">
        <v>906</v>
      </c>
      <c r="K203">
        <v>55333620.130000003</v>
      </c>
      <c r="L203">
        <v>50868.778100000003</v>
      </c>
    </row>
    <row r="204" spans="1:12" x14ac:dyDescent="0.25">
      <c r="A204">
        <v>200</v>
      </c>
      <c r="B204" t="s">
        <v>681</v>
      </c>
      <c r="C204" t="s">
        <v>876</v>
      </c>
      <c r="D204" t="s">
        <v>877</v>
      </c>
      <c r="E204">
        <v>30</v>
      </c>
      <c r="F204" t="s">
        <v>717</v>
      </c>
      <c r="G204" t="s">
        <v>718</v>
      </c>
      <c r="H204" s="56" t="s">
        <v>685</v>
      </c>
      <c r="I204">
        <v>10203030</v>
      </c>
      <c r="J204" t="s">
        <v>907</v>
      </c>
      <c r="K204">
        <v>106392061.09999999</v>
      </c>
      <c r="L204">
        <v>47937.70377</v>
      </c>
    </row>
    <row r="205" spans="1:12" x14ac:dyDescent="0.25">
      <c r="A205">
        <v>201</v>
      </c>
      <c r="B205" t="s">
        <v>681</v>
      </c>
      <c r="C205" t="s">
        <v>876</v>
      </c>
      <c r="D205" t="s">
        <v>877</v>
      </c>
      <c r="E205">
        <v>31</v>
      </c>
      <c r="F205" t="s">
        <v>717</v>
      </c>
      <c r="G205" t="s">
        <v>718</v>
      </c>
      <c r="H205" s="56" t="s">
        <v>685</v>
      </c>
      <c r="I205">
        <v>10203031</v>
      </c>
      <c r="J205" t="s">
        <v>908</v>
      </c>
      <c r="K205">
        <v>683572580.89999998</v>
      </c>
      <c r="L205">
        <v>175686.2046</v>
      </c>
    </row>
    <row r="206" spans="1:12" x14ac:dyDescent="0.25">
      <c r="A206">
        <v>202</v>
      </c>
      <c r="B206" t="s">
        <v>681</v>
      </c>
      <c r="C206" t="s">
        <v>876</v>
      </c>
      <c r="D206" t="s">
        <v>877</v>
      </c>
      <c r="E206">
        <v>32</v>
      </c>
      <c r="F206" t="s">
        <v>717</v>
      </c>
      <c r="G206" t="s">
        <v>718</v>
      </c>
      <c r="H206" s="56" t="s">
        <v>685</v>
      </c>
      <c r="I206">
        <v>10203032</v>
      </c>
      <c r="J206" t="s">
        <v>909</v>
      </c>
      <c r="K206">
        <v>560308.73540000001</v>
      </c>
      <c r="L206">
        <v>4284.642828</v>
      </c>
    </row>
    <row r="207" spans="1:12" x14ac:dyDescent="0.25">
      <c r="A207">
        <v>203</v>
      </c>
      <c r="B207" t="s">
        <v>681</v>
      </c>
      <c r="C207" t="s">
        <v>876</v>
      </c>
      <c r="D207" t="s">
        <v>877</v>
      </c>
      <c r="E207">
        <v>33</v>
      </c>
      <c r="F207" t="s">
        <v>717</v>
      </c>
      <c r="G207" t="s">
        <v>718</v>
      </c>
      <c r="H207" s="56" t="s">
        <v>685</v>
      </c>
      <c r="I207">
        <v>10203033</v>
      </c>
      <c r="J207" t="s">
        <v>910</v>
      </c>
      <c r="K207">
        <v>2116390.6770000001</v>
      </c>
      <c r="L207">
        <v>7943.7476640000004</v>
      </c>
    </row>
    <row r="208" spans="1:12" x14ac:dyDescent="0.25">
      <c r="A208">
        <v>204</v>
      </c>
      <c r="B208" t="s">
        <v>681</v>
      </c>
      <c r="C208" t="s">
        <v>911</v>
      </c>
      <c r="D208" t="s">
        <v>912</v>
      </c>
      <c r="E208">
        <v>1</v>
      </c>
      <c r="F208" t="s">
        <v>706</v>
      </c>
      <c r="G208" t="s">
        <v>707</v>
      </c>
      <c r="H208" s="56" t="s">
        <v>685</v>
      </c>
      <c r="I208">
        <v>10404001</v>
      </c>
      <c r="J208" t="s">
        <v>913</v>
      </c>
      <c r="K208">
        <v>2212467.2220000001</v>
      </c>
      <c r="L208">
        <v>9737.3615800000007</v>
      </c>
    </row>
    <row r="209" spans="1:12" x14ac:dyDescent="0.25">
      <c r="A209">
        <v>205</v>
      </c>
      <c r="B209" t="s">
        <v>681</v>
      </c>
      <c r="C209" t="s">
        <v>911</v>
      </c>
      <c r="D209" t="s">
        <v>912</v>
      </c>
      <c r="E209">
        <v>2</v>
      </c>
      <c r="F209" t="s">
        <v>706</v>
      </c>
      <c r="G209" t="s">
        <v>707</v>
      </c>
      <c r="H209" s="56" t="s">
        <v>685</v>
      </c>
      <c r="I209">
        <v>10404002</v>
      </c>
      <c r="J209" t="s">
        <v>914</v>
      </c>
      <c r="K209">
        <v>3130751.6189999999</v>
      </c>
      <c r="L209">
        <v>8567.7383800000007</v>
      </c>
    </row>
    <row r="210" spans="1:12" x14ac:dyDescent="0.25">
      <c r="A210">
        <v>206</v>
      </c>
      <c r="B210" t="s">
        <v>681</v>
      </c>
      <c r="C210" t="s">
        <v>911</v>
      </c>
      <c r="D210" t="s">
        <v>912</v>
      </c>
      <c r="E210">
        <v>3</v>
      </c>
      <c r="F210" t="s">
        <v>706</v>
      </c>
      <c r="G210" t="s">
        <v>707</v>
      </c>
      <c r="H210" s="56" t="s">
        <v>685</v>
      </c>
      <c r="I210">
        <v>10404003</v>
      </c>
      <c r="J210" t="s">
        <v>915</v>
      </c>
      <c r="K210">
        <v>7483868.7470000004</v>
      </c>
      <c r="L210">
        <v>15970.264730000001</v>
      </c>
    </row>
    <row r="211" spans="1:12" x14ac:dyDescent="0.25">
      <c r="A211">
        <v>207</v>
      </c>
      <c r="B211" t="s">
        <v>681</v>
      </c>
      <c r="C211" t="s">
        <v>911</v>
      </c>
      <c r="D211" t="s">
        <v>912</v>
      </c>
      <c r="E211">
        <v>4</v>
      </c>
      <c r="F211" t="s">
        <v>706</v>
      </c>
      <c r="G211" t="s">
        <v>707</v>
      </c>
      <c r="H211" s="56" t="s">
        <v>685</v>
      </c>
      <c r="I211">
        <v>10404004</v>
      </c>
      <c r="J211" t="s">
        <v>916</v>
      </c>
      <c r="K211">
        <v>88502716.359999999</v>
      </c>
      <c r="L211">
        <v>69661.547439999995</v>
      </c>
    </row>
    <row r="212" spans="1:12" x14ac:dyDescent="0.25">
      <c r="A212">
        <v>208</v>
      </c>
      <c r="B212" t="s">
        <v>681</v>
      </c>
      <c r="C212" t="s">
        <v>911</v>
      </c>
      <c r="D212" t="s">
        <v>912</v>
      </c>
      <c r="E212">
        <v>5</v>
      </c>
      <c r="F212" t="s">
        <v>706</v>
      </c>
      <c r="G212" t="s">
        <v>707</v>
      </c>
      <c r="H212" s="56" t="s">
        <v>685</v>
      </c>
      <c r="I212">
        <v>10404005</v>
      </c>
      <c r="J212" t="s">
        <v>917</v>
      </c>
      <c r="K212">
        <v>3941245.6660000002</v>
      </c>
      <c r="L212">
        <v>13071.094520000001</v>
      </c>
    </row>
    <row r="213" spans="1:12" x14ac:dyDescent="0.25">
      <c r="A213">
        <v>209</v>
      </c>
      <c r="B213" t="s">
        <v>681</v>
      </c>
      <c r="C213" t="s">
        <v>911</v>
      </c>
      <c r="D213" t="s">
        <v>912</v>
      </c>
      <c r="E213">
        <v>6</v>
      </c>
      <c r="F213" t="s">
        <v>706</v>
      </c>
      <c r="G213" t="s">
        <v>707</v>
      </c>
      <c r="H213" s="56" t="s">
        <v>685</v>
      </c>
      <c r="I213">
        <v>10404006</v>
      </c>
      <c r="J213" t="s">
        <v>918</v>
      </c>
      <c r="K213">
        <v>1795664.84</v>
      </c>
      <c r="L213">
        <v>6668.4034000000001</v>
      </c>
    </row>
    <row r="214" spans="1:12" x14ac:dyDescent="0.25">
      <c r="A214">
        <v>210</v>
      </c>
      <c r="B214" t="s">
        <v>681</v>
      </c>
      <c r="C214" t="s">
        <v>911</v>
      </c>
      <c r="D214" t="s">
        <v>912</v>
      </c>
      <c r="E214">
        <v>7</v>
      </c>
      <c r="F214" t="s">
        <v>706</v>
      </c>
      <c r="G214" t="s">
        <v>707</v>
      </c>
      <c r="H214" s="56" t="s">
        <v>685</v>
      </c>
      <c r="I214">
        <v>10404007</v>
      </c>
      <c r="J214" t="s">
        <v>919</v>
      </c>
      <c r="K214">
        <v>1599516.267</v>
      </c>
      <c r="L214">
        <v>6027.9719720000003</v>
      </c>
    </row>
    <row r="215" spans="1:12" x14ac:dyDescent="0.25">
      <c r="A215">
        <v>211</v>
      </c>
      <c r="B215" t="s">
        <v>681</v>
      </c>
      <c r="C215" t="s">
        <v>911</v>
      </c>
      <c r="D215" t="s">
        <v>912</v>
      </c>
      <c r="E215">
        <v>8</v>
      </c>
      <c r="F215" t="s">
        <v>706</v>
      </c>
      <c r="G215" t="s">
        <v>707</v>
      </c>
      <c r="H215" s="56" t="s">
        <v>685</v>
      </c>
      <c r="I215">
        <v>10404008</v>
      </c>
      <c r="J215" t="s">
        <v>920</v>
      </c>
      <c r="K215">
        <v>1469928.024</v>
      </c>
      <c r="L215">
        <v>5423.748791</v>
      </c>
    </row>
    <row r="216" spans="1:12" x14ac:dyDescent="0.25">
      <c r="A216">
        <v>212</v>
      </c>
      <c r="B216" t="s">
        <v>681</v>
      </c>
      <c r="C216" t="s">
        <v>911</v>
      </c>
      <c r="D216" t="s">
        <v>912</v>
      </c>
      <c r="E216">
        <v>9</v>
      </c>
      <c r="F216" t="s">
        <v>706</v>
      </c>
      <c r="G216" t="s">
        <v>707</v>
      </c>
      <c r="H216" s="56" t="s">
        <v>685</v>
      </c>
      <c r="I216">
        <v>10404009</v>
      </c>
      <c r="J216" t="s">
        <v>921</v>
      </c>
      <c r="K216">
        <v>1121535.7819999999</v>
      </c>
      <c r="L216">
        <v>6121.0376889999998</v>
      </c>
    </row>
    <row r="217" spans="1:12" x14ac:dyDescent="0.25">
      <c r="A217">
        <v>213</v>
      </c>
      <c r="B217" t="s">
        <v>681</v>
      </c>
      <c r="C217" t="s">
        <v>911</v>
      </c>
      <c r="D217" t="s">
        <v>912</v>
      </c>
      <c r="E217">
        <v>10</v>
      </c>
      <c r="F217" t="s">
        <v>706</v>
      </c>
      <c r="G217" t="s">
        <v>707</v>
      </c>
      <c r="H217" s="56" t="s">
        <v>685</v>
      </c>
      <c r="I217">
        <v>10404010</v>
      </c>
      <c r="J217" t="s">
        <v>922</v>
      </c>
      <c r="K217">
        <v>634369.98340000003</v>
      </c>
      <c r="L217">
        <v>3999.2129709999999</v>
      </c>
    </row>
    <row r="218" spans="1:12" x14ac:dyDescent="0.25">
      <c r="A218">
        <v>214</v>
      </c>
      <c r="B218" t="s">
        <v>681</v>
      </c>
      <c r="C218" t="s">
        <v>911</v>
      </c>
      <c r="D218" t="s">
        <v>912</v>
      </c>
      <c r="E218">
        <v>11</v>
      </c>
      <c r="F218" t="s">
        <v>706</v>
      </c>
      <c r="G218" t="s">
        <v>707</v>
      </c>
      <c r="H218" s="56" t="s">
        <v>685</v>
      </c>
      <c r="I218">
        <v>10404011</v>
      </c>
      <c r="J218" t="s">
        <v>923</v>
      </c>
      <c r="K218">
        <v>21274266.16</v>
      </c>
      <c r="L218">
        <v>27395.321840000001</v>
      </c>
    </row>
    <row r="219" spans="1:12" x14ac:dyDescent="0.25">
      <c r="A219">
        <v>215</v>
      </c>
      <c r="B219" t="s">
        <v>681</v>
      </c>
      <c r="C219" t="s">
        <v>911</v>
      </c>
      <c r="D219" t="s">
        <v>912</v>
      </c>
      <c r="E219">
        <v>12</v>
      </c>
      <c r="F219" t="s">
        <v>706</v>
      </c>
      <c r="G219" t="s">
        <v>707</v>
      </c>
      <c r="H219" s="56" t="s">
        <v>685</v>
      </c>
      <c r="I219">
        <v>10404012</v>
      </c>
      <c r="J219" t="s">
        <v>924</v>
      </c>
      <c r="K219">
        <v>2394903.6320000002</v>
      </c>
      <c r="L219">
        <v>9068.9309570000005</v>
      </c>
    </row>
    <row r="220" spans="1:12" x14ac:dyDescent="0.25">
      <c r="A220">
        <v>216</v>
      </c>
      <c r="B220" t="s">
        <v>681</v>
      </c>
      <c r="C220" t="s">
        <v>911</v>
      </c>
      <c r="D220" t="s">
        <v>912</v>
      </c>
      <c r="E220">
        <v>13</v>
      </c>
      <c r="F220" t="s">
        <v>706</v>
      </c>
      <c r="G220" t="s">
        <v>707</v>
      </c>
      <c r="H220" s="56" t="s">
        <v>685</v>
      </c>
      <c r="I220">
        <v>10404013</v>
      </c>
      <c r="J220" t="s">
        <v>925</v>
      </c>
      <c r="K220">
        <v>2585232.0350000001</v>
      </c>
      <c r="L220">
        <v>8119.9880940000003</v>
      </c>
    </row>
    <row r="221" spans="1:12" x14ac:dyDescent="0.25">
      <c r="A221">
        <v>217</v>
      </c>
      <c r="B221" t="s">
        <v>681</v>
      </c>
      <c r="C221" t="s">
        <v>911</v>
      </c>
      <c r="D221" t="s">
        <v>912</v>
      </c>
      <c r="E221">
        <v>14</v>
      </c>
      <c r="F221" t="s">
        <v>706</v>
      </c>
      <c r="G221" t="s">
        <v>707</v>
      </c>
      <c r="H221" s="56" t="s">
        <v>685</v>
      </c>
      <c r="I221">
        <v>10404014</v>
      </c>
      <c r="J221" t="s">
        <v>926</v>
      </c>
      <c r="K221">
        <v>5330568.5080000004</v>
      </c>
      <c r="L221">
        <v>11568.7353</v>
      </c>
    </row>
    <row r="222" spans="1:12" x14ac:dyDescent="0.25">
      <c r="A222">
        <v>218</v>
      </c>
      <c r="B222" t="s">
        <v>681</v>
      </c>
      <c r="C222" t="s">
        <v>911</v>
      </c>
      <c r="D222" t="s">
        <v>912</v>
      </c>
      <c r="E222">
        <v>15</v>
      </c>
      <c r="F222" t="s">
        <v>706</v>
      </c>
      <c r="G222" t="s">
        <v>707</v>
      </c>
      <c r="H222" s="56" t="s">
        <v>685</v>
      </c>
      <c r="I222">
        <v>10404015</v>
      </c>
      <c r="J222" t="s">
        <v>927</v>
      </c>
      <c r="K222">
        <v>1306758.172</v>
      </c>
      <c r="L222">
        <v>6174.3014169999997</v>
      </c>
    </row>
    <row r="223" spans="1:12" x14ac:dyDescent="0.25">
      <c r="A223">
        <v>219</v>
      </c>
      <c r="B223" t="s">
        <v>681</v>
      </c>
      <c r="C223" t="s">
        <v>911</v>
      </c>
      <c r="D223" t="s">
        <v>912</v>
      </c>
      <c r="E223">
        <v>16</v>
      </c>
      <c r="F223" t="s">
        <v>706</v>
      </c>
      <c r="G223" t="s">
        <v>707</v>
      </c>
      <c r="H223" s="56" t="s">
        <v>685</v>
      </c>
      <c r="I223">
        <v>10404016</v>
      </c>
      <c r="J223" t="s">
        <v>928</v>
      </c>
      <c r="K223">
        <v>4446528.7829999998</v>
      </c>
      <c r="L223">
        <v>11577.943149999999</v>
      </c>
    </row>
    <row r="224" spans="1:12" x14ac:dyDescent="0.25">
      <c r="A224">
        <v>220</v>
      </c>
      <c r="B224" t="s">
        <v>681</v>
      </c>
      <c r="C224" t="s">
        <v>911</v>
      </c>
      <c r="D224" t="s">
        <v>912</v>
      </c>
      <c r="E224">
        <v>17</v>
      </c>
      <c r="F224" t="s">
        <v>706</v>
      </c>
      <c r="G224" t="s">
        <v>707</v>
      </c>
      <c r="H224" s="56" t="s">
        <v>685</v>
      </c>
      <c r="I224">
        <v>10404017</v>
      </c>
      <c r="J224" t="s">
        <v>929</v>
      </c>
      <c r="K224">
        <v>7988515.6200000001</v>
      </c>
      <c r="L224">
        <v>16315.935520000001</v>
      </c>
    </row>
    <row r="225" spans="1:12" x14ac:dyDescent="0.25">
      <c r="A225">
        <v>221</v>
      </c>
      <c r="B225" t="s">
        <v>681</v>
      </c>
      <c r="C225" t="s">
        <v>911</v>
      </c>
      <c r="D225" t="s">
        <v>912</v>
      </c>
      <c r="E225">
        <v>18</v>
      </c>
      <c r="F225" t="s">
        <v>706</v>
      </c>
      <c r="G225" t="s">
        <v>707</v>
      </c>
      <c r="H225" s="56" t="s">
        <v>685</v>
      </c>
      <c r="I225">
        <v>10404018</v>
      </c>
      <c r="J225" t="s">
        <v>930</v>
      </c>
      <c r="K225">
        <v>21651765.670000002</v>
      </c>
      <c r="L225">
        <v>23363.021710000001</v>
      </c>
    </row>
    <row r="226" spans="1:12" x14ac:dyDescent="0.25">
      <c r="A226">
        <v>222</v>
      </c>
      <c r="B226" t="s">
        <v>681</v>
      </c>
      <c r="C226" t="s">
        <v>911</v>
      </c>
      <c r="D226" t="s">
        <v>912</v>
      </c>
      <c r="E226">
        <v>19</v>
      </c>
      <c r="F226" t="s">
        <v>706</v>
      </c>
      <c r="G226" t="s">
        <v>707</v>
      </c>
      <c r="H226" s="56" t="s">
        <v>685</v>
      </c>
      <c r="I226">
        <v>10404019</v>
      </c>
      <c r="J226" t="s">
        <v>931</v>
      </c>
      <c r="K226">
        <v>10291584.23</v>
      </c>
      <c r="L226">
        <v>21788.341810000002</v>
      </c>
    </row>
    <row r="227" spans="1:12" x14ac:dyDescent="0.25">
      <c r="A227">
        <v>223</v>
      </c>
      <c r="B227" t="s">
        <v>681</v>
      </c>
      <c r="C227" t="s">
        <v>911</v>
      </c>
      <c r="D227" t="s">
        <v>912</v>
      </c>
      <c r="E227">
        <v>20</v>
      </c>
      <c r="F227" t="s">
        <v>706</v>
      </c>
      <c r="G227" t="s">
        <v>707</v>
      </c>
      <c r="H227" s="56" t="s">
        <v>685</v>
      </c>
      <c r="I227">
        <v>10404020</v>
      </c>
      <c r="J227" t="s">
        <v>932</v>
      </c>
      <c r="K227">
        <v>3434170.642</v>
      </c>
      <c r="L227">
        <v>8516.6147180000007</v>
      </c>
    </row>
    <row r="228" spans="1:12" x14ac:dyDescent="0.25">
      <c r="A228">
        <v>224</v>
      </c>
      <c r="B228" t="s">
        <v>681</v>
      </c>
      <c r="C228" t="s">
        <v>911</v>
      </c>
      <c r="D228" t="s">
        <v>912</v>
      </c>
      <c r="E228">
        <v>21</v>
      </c>
      <c r="F228" t="s">
        <v>706</v>
      </c>
      <c r="G228" t="s">
        <v>707</v>
      </c>
      <c r="H228" s="56" t="s">
        <v>685</v>
      </c>
      <c r="I228">
        <v>10404021</v>
      </c>
      <c r="J228" t="s">
        <v>933</v>
      </c>
      <c r="K228">
        <v>14074632.960000001</v>
      </c>
      <c r="L228">
        <v>25258.457429999999</v>
      </c>
    </row>
    <row r="229" spans="1:12" x14ac:dyDescent="0.25">
      <c r="A229">
        <v>225</v>
      </c>
      <c r="B229" t="s">
        <v>681</v>
      </c>
      <c r="C229" t="s">
        <v>911</v>
      </c>
      <c r="D229" t="s">
        <v>912</v>
      </c>
      <c r="E229">
        <v>22</v>
      </c>
      <c r="F229" t="s">
        <v>706</v>
      </c>
      <c r="G229" t="s">
        <v>707</v>
      </c>
      <c r="H229" s="56" t="s">
        <v>685</v>
      </c>
      <c r="I229">
        <v>10404022</v>
      </c>
      <c r="J229" t="s">
        <v>934</v>
      </c>
      <c r="K229">
        <v>694073821.29999995</v>
      </c>
      <c r="L229">
        <v>176652.8462</v>
      </c>
    </row>
    <row r="230" spans="1:12" x14ac:dyDescent="0.25">
      <c r="A230">
        <v>226</v>
      </c>
      <c r="B230" t="s">
        <v>681</v>
      </c>
      <c r="C230" t="s">
        <v>911</v>
      </c>
      <c r="D230" t="s">
        <v>912</v>
      </c>
      <c r="E230">
        <v>23</v>
      </c>
      <c r="F230" t="s">
        <v>706</v>
      </c>
      <c r="G230" t="s">
        <v>707</v>
      </c>
      <c r="H230" s="56" t="s">
        <v>685</v>
      </c>
      <c r="I230">
        <v>10404023</v>
      </c>
      <c r="J230" t="s">
        <v>935</v>
      </c>
      <c r="K230">
        <v>186671527.19999999</v>
      </c>
      <c r="L230">
        <v>105160.17419999999</v>
      </c>
    </row>
    <row r="231" spans="1:12" x14ac:dyDescent="0.25">
      <c r="A231">
        <v>227</v>
      </c>
      <c r="B231" t="s">
        <v>681</v>
      </c>
      <c r="C231" t="s">
        <v>911</v>
      </c>
      <c r="D231" t="s">
        <v>912</v>
      </c>
      <c r="E231">
        <v>24</v>
      </c>
      <c r="F231" t="s">
        <v>706</v>
      </c>
      <c r="G231" t="s">
        <v>707</v>
      </c>
      <c r="H231" s="56" t="s">
        <v>685</v>
      </c>
      <c r="I231">
        <v>10404024</v>
      </c>
      <c r="J231" t="s">
        <v>936</v>
      </c>
      <c r="K231">
        <v>2398651387</v>
      </c>
      <c r="L231">
        <v>389924.23719999997</v>
      </c>
    </row>
    <row r="232" spans="1:12" x14ac:dyDescent="0.25">
      <c r="A232">
        <v>228</v>
      </c>
      <c r="B232" t="s">
        <v>681</v>
      </c>
      <c r="C232" t="s">
        <v>911</v>
      </c>
      <c r="D232" t="s">
        <v>912</v>
      </c>
      <c r="E232">
        <v>25</v>
      </c>
      <c r="F232" t="s">
        <v>706</v>
      </c>
      <c r="G232" t="s">
        <v>707</v>
      </c>
      <c r="H232" s="56" t="s">
        <v>685</v>
      </c>
      <c r="I232">
        <v>10404025</v>
      </c>
      <c r="J232" t="s">
        <v>937</v>
      </c>
      <c r="K232">
        <v>4008581298</v>
      </c>
      <c r="L232">
        <v>469681.83539999998</v>
      </c>
    </row>
    <row r="233" spans="1:12" x14ac:dyDescent="0.25">
      <c r="A233">
        <v>229</v>
      </c>
      <c r="B233" t="s">
        <v>681</v>
      </c>
      <c r="C233" t="s">
        <v>911</v>
      </c>
      <c r="D233" t="s">
        <v>912</v>
      </c>
      <c r="E233">
        <v>26</v>
      </c>
      <c r="F233" t="s">
        <v>706</v>
      </c>
      <c r="G233" t="s">
        <v>707</v>
      </c>
      <c r="H233" s="56" t="s">
        <v>685</v>
      </c>
      <c r="I233">
        <v>10404026</v>
      </c>
      <c r="J233" t="s">
        <v>938</v>
      </c>
      <c r="K233">
        <v>14923269.01</v>
      </c>
      <c r="L233">
        <v>21784.057949999999</v>
      </c>
    </row>
    <row r="234" spans="1:12" x14ac:dyDescent="0.25">
      <c r="A234">
        <v>230</v>
      </c>
      <c r="B234" t="s">
        <v>681</v>
      </c>
      <c r="C234" t="s">
        <v>911</v>
      </c>
      <c r="D234" t="s">
        <v>912</v>
      </c>
      <c r="E234">
        <v>27</v>
      </c>
      <c r="F234" t="s">
        <v>706</v>
      </c>
      <c r="G234" t="s">
        <v>707</v>
      </c>
      <c r="H234" s="56" t="s">
        <v>685</v>
      </c>
      <c r="I234">
        <v>10404027</v>
      </c>
      <c r="J234" t="s">
        <v>939</v>
      </c>
      <c r="K234">
        <v>4820008.676</v>
      </c>
      <c r="L234">
        <v>12933.513279999999</v>
      </c>
    </row>
    <row r="235" spans="1:12" x14ac:dyDescent="0.25">
      <c r="A235">
        <v>231</v>
      </c>
      <c r="B235" t="s">
        <v>681</v>
      </c>
      <c r="C235" t="s">
        <v>911</v>
      </c>
      <c r="D235" t="s">
        <v>912</v>
      </c>
      <c r="E235">
        <v>28</v>
      </c>
      <c r="F235" t="s">
        <v>706</v>
      </c>
      <c r="G235" t="s">
        <v>707</v>
      </c>
      <c r="H235" s="56" t="s">
        <v>685</v>
      </c>
      <c r="I235">
        <v>10404028</v>
      </c>
      <c r="J235" t="s">
        <v>940</v>
      </c>
      <c r="K235">
        <v>4191321.8119999999</v>
      </c>
      <c r="L235">
        <v>8683.9746959999993</v>
      </c>
    </row>
    <row r="236" spans="1:12" x14ac:dyDescent="0.25">
      <c r="A236">
        <v>232</v>
      </c>
      <c r="B236" t="s">
        <v>681</v>
      </c>
      <c r="C236" t="s">
        <v>941</v>
      </c>
      <c r="D236" t="s">
        <v>942</v>
      </c>
      <c r="E236">
        <v>1</v>
      </c>
      <c r="F236" t="s">
        <v>706</v>
      </c>
      <c r="G236" t="s">
        <v>707</v>
      </c>
      <c r="H236" s="56" t="s">
        <v>685</v>
      </c>
      <c r="I236">
        <v>10402001</v>
      </c>
      <c r="J236" t="s">
        <v>943</v>
      </c>
      <c r="K236">
        <v>1300460968</v>
      </c>
      <c r="L236">
        <v>195890.37830000001</v>
      </c>
    </row>
    <row r="237" spans="1:12" x14ac:dyDescent="0.25">
      <c r="A237">
        <v>233</v>
      </c>
      <c r="B237" t="s">
        <v>681</v>
      </c>
      <c r="C237" t="s">
        <v>941</v>
      </c>
      <c r="D237" t="s">
        <v>942</v>
      </c>
      <c r="E237">
        <v>2</v>
      </c>
      <c r="F237" t="s">
        <v>706</v>
      </c>
      <c r="G237" t="s">
        <v>707</v>
      </c>
      <c r="H237" s="56" t="s">
        <v>685</v>
      </c>
      <c r="I237">
        <v>10402002</v>
      </c>
      <c r="J237" t="s">
        <v>944</v>
      </c>
      <c r="K237">
        <v>8504006.7119999994</v>
      </c>
      <c r="L237">
        <v>15424.7075</v>
      </c>
    </row>
    <row r="238" spans="1:12" x14ac:dyDescent="0.25">
      <c r="A238">
        <v>234</v>
      </c>
      <c r="B238" t="s">
        <v>681</v>
      </c>
      <c r="C238" t="s">
        <v>941</v>
      </c>
      <c r="D238" t="s">
        <v>942</v>
      </c>
      <c r="E238">
        <v>3</v>
      </c>
      <c r="F238" t="s">
        <v>706</v>
      </c>
      <c r="G238" t="s">
        <v>707</v>
      </c>
      <c r="H238" s="56" t="s">
        <v>685</v>
      </c>
      <c r="I238">
        <v>10402003</v>
      </c>
      <c r="J238" t="s">
        <v>945</v>
      </c>
      <c r="K238">
        <v>40462874.840000004</v>
      </c>
      <c r="L238">
        <v>50297.481959999997</v>
      </c>
    </row>
    <row r="239" spans="1:12" x14ac:dyDescent="0.25">
      <c r="A239">
        <v>235</v>
      </c>
      <c r="B239" t="s">
        <v>681</v>
      </c>
      <c r="C239" t="s">
        <v>941</v>
      </c>
      <c r="D239" t="s">
        <v>942</v>
      </c>
      <c r="E239">
        <v>4</v>
      </c>
      <c r="F239" t="s">
        <v>706</v>
      </c>
      <c r="G239" t="s">
        <v>707</v>
      </c>
      <c r="H239" s="56" t="s">
        <v>685</v>
      </c>
      <c r="I239">
        <v>10402004</v>
      </c>
      <c r="J239" t="s">
        <v>946</v>
      </c>
      <c r="K239">
        <v>2882633865</v>
      </c>
      <c r="L239">
        <v>320327.37109999999</v>
      </c>
    </row>
    <row r="240" spans="1:12" x14ac:dyDescent="0.25">
      <c r="A240">
        <v>236</v>
      </c>
      <c r="B240" t="s">
        <v>681</v>
      </c>
      <c r="C240" t="s">
        <v>941</v>
      </c>
      <c r="D240" t="s">
        <v>942</v>
      </c>
      <c r="E240">
        <v>5</v>
      </c>
      <c r="F240" t="s">
        <v>706</v>
      </c>
      <c r="G240" t="s">
        <v>707</v>
      </c>
      <c r="H240" s="56" t="s">
        <v>685</v>
      </c>
      <c r="I240">
        <v>10402005</v>
      </c>
      <c r="J240" t="s">
        <v>947</v>
      </c>
      <c r="K240">
        <v>2050999.5549999999</v>
      </c>
      <c r="L240">
        <v>6359.1710059999996</v>
      </c>
    </row>
    <row r="241" spans="1:12" x14ac:dyDescent="0.25">
      <c r="A241">
        <v>237</v>
      </c>
      <c r="B241" t="s">
        <v>681</v>
      </c>
      <c r="C241" t="s">
        <v>941</v>
      </c>
      <c r="D241" t="s">
        <v>942</v>
      </c>
      <c r="E241">
        <v>6</v>
      </c>
      <c r="F241" t="s">
        <v>706</v>
      </c>
      <c r="G241" t="s">
        <v>707</v>
      </c>
      <c r="H241" s="56" t="s">
        <v>685</v>
      </c>
      <c r="I241">
        <v>10402006</v>
      </c>
      <c r="J241" t="s">
        <v>948</v>
      </c>
      <c r="K241">
        <v>2491653087</v>
      </c>
      <c r="L241">
        <v>304613.58069999999</v>
      </c>
    </row>
    <row r="242" spans="1:12" x14ac:dyDescent="0.25">
      <c r="A242">
        <v>238</v>
      </c>
      <c r="B242" t="s">
        <v>681</v>
      </c>
      <c r="C242" t="s">
        <v>941</v>
      </c>
      <c r="D242" t="s">
        <v>942</v>
      </c>
      <c r="E242">
        <v>7</v>
      </c>
      <c r="F242" t="s">
        <v>706</v>
      </c>
      <c r="G242" t="s">
        <v>707</v>
      </c>
      <c r="H242" s="56" t="s">
        <v>685</v>
      </c>
      <c r="I242">
        <v>10402007</v>
      </c>
      <c r="J242" t="s">
        <v>949</v>
      </c>
      <c r="K242">
        <v>40646229.82</v>
      </c>
      <c r="L242">
        <v>33229.091339999999</v>
      </c>
    </row>
    <row r="243" spans="1:12" x14ac:dyDescent="0.25">
      <c r="A243">
        <v>239</v>
      </c>
      <c r="B243" t="s">
        <v>681</v>
      </c>
      <c r="C243" t="s">
        <v>941</v>
      </c>
      <c r="D243" t="s">
        <v>942</v>
      </c>
      <c r="E243">
        <v>8</v>
      </c>
      <c r="F243" t="s">
        <v>706</v>
      </c>
      <c r="G243" t="s">
        <v>707</v>
      </c>
      <c r="H243" s="56" t="s">
        <v>685</v>
      </c>
      <c r="I243">
        <v>10402008</v>
      </c>
      <c r="J243" t="s">
        <v>950</v>
      </c>
      <c r="K243">
        <v>8593977.3570000008</v>
      </c>
      <c r="L243">
        <v>12510.939850000001</v>
      </c>
    </row>
    <row r="244" spans="1:12" x14ac:dyDescent="0.25">
      <c r="A244">
        <v>240</v>
      </c>
      <c r="B244" t="s">
        <v>681</v>
      </c>
      <c r="C244" t="s">
        <v>941</v>
      </c>
      <c r="D244" t="s">
        <v>942</v>
      </c>
      <c r="E244">
        <v>9</v>
      </c>
      <c r="F244" t="s">
        <v>706</v>
      </c>
      <c r="G244" t="s">
        <v>707</v>
      </c>
      <c r="H244" s="56" t="s">
        <v>685</v>
      </c>
      <c r="I244">
        <v>10402009</v>
      </c>
      <c r="J244" t="s">
        <v>951</v>
      </c>
      <c r="K244">
        <v>1613290266</v>
      </c>
      <c r="L244">
        <v>231555.16889999999</v>
      </c>
    </row>
    <row r="245" spans="1:12" x14ac:dyDescent="0.25">
      <c r="A245">
        <v>241</v>
      </c>
      <c r="B245" t="s">
        <v>681</v>
      </c>
      <c r="C245" t="s">
        <v>952</v>
      </c>
      <c r="D245" t="s">
        <v>953</v>
      </c>
      <c r="E245">
        <v>1</v>
      </c>
      <c r="F245" t="s">
        <v>706</v>
      </c>
      <c r="G245" t="s">
        <v>707</v>
      </c>
      <c r="H245" s="56" t="s">
        <v>685</v>
      </c>
      <c r="I245">
        <v>10401001</v>
      </c>
      <c r="J245" t="s">
        <v>954</v>
      </c>
      <c r="K245">
        <v>4689962.5410000002</v>
      </c>
      <c r="L245">
        <v>12591.542530000001</v>
      </c>
    </row>
    <row r="246" spans="1:12" x14ac:dyDescent="0.25">
      <c r="A246">
        <v>242</v>
      </c>
      <c r="B246" t="s">
        <v>681</v>
      </c>
      <c r="C246" t="s">
        <v>952</v>
      </c>
      <c r="D246" t="s">
        <v>953</v>
      </c>
      <c r="E246">
        <v>2</v>
      </c>
      <c r="F246" t="s">
        <v>706</v>
      </c>
      <c r="G246" t="s">
        <v>707</v>
      </c>
      <c r="H246" s="56" t="s">
        <v>685</v>
      </c>
      <c r="I246">
        <v>10401002</v>
      </c>
      <c r="J246" t="s">
        <v>955</v>
      </c>
      <c r="K246">
        <v>846678957.89999998</v>
      </c>
      <c r="L246">
        <v>153694.23209999999</v>
      </c>
    </row>
    <row r="247" spans="1:12" x14ac:dyDescent="0.25">
      <c r="A247">
        <v>243</v>
      </c>
      <c r="B247" t="s">
        <v>681</v>
      </c>
      <c r="C247" t="s">
        <v>952</v>
      </c>
      <c r="D247" t="s">
        <v>953</v>
      </c>
      <c r="E247">
        <v>3</v>
      </c>
      <c r="F247" t="s">
        <v>706</v>
      </c>
      <c r="G247" t="s">
        <v>707</v>
      </c>
      <c r="H247" s="56" t="s">
        <v>685</v>
      </c>
      <c r="I247">
        <v>10401003</v>
      </c>
      <c r="J247" t="s">
        <v>956</v>
      </c>
      <c r="K247">
        <v>1105608433</v>
      </c>
      <c r="L247">
        <v>196354.47959999999</v>
      </c>
    </row>
    <row r="248" spans="1:12" x14ac:dyDescent="0.25">
      <c r="A248">
        <v>244</v>
      </c>
      <c r="B248" t="s">
        <v>681</v>
      </c>
      <c r="C248" t="s">
        <v>952</v>
      </c>
      <c r="D248" t="s">
        <v>953</v>
      </c>
      <c r="E248">
        <v>4</v>
      </c>
      <c r="F248" t="s">
        <v>706</v>
      </c>
      <c r="G248" t="s">
        <v>707</v>
      </c>
      <c r="H248" s="56" t="s">
        <v>685</v>
      </c>
      <c r="I248">
        <v>10401004</v>
      </c>
      <c r="J248" t="s">
        <v>957</v>
      </c>
      <c r="K248">
        <v>4930507090</v>
      </c>
      <c r="L248">
        <v>446156.96279999998</v>
      </c>
    </row>
    <row r="249" spans="1:12" x14ac:dyDescent="0.25">
      <c r="A249">
        <v>245</v>
      </c>
      <c r="B249" t="s">
        <v>681</v>
      </c>
      <c r="C249" t="s">
        <v>958</v>
      </c>
      <c r="D249" t="s">
        <v>959</v>
      </c>
      <c r="E249">
        <v>1</v>
      </c>
      <c r="F249" t="s">
        <v>706</v>
      </c>
      <c r="G249" t="s">
        <v>707</v>
      </c>
      <c r="H249" s="56" t="s">
        <v>685</v>
      </c>
      <c r="I249">
        <v>10408001</v>
      </c>
      <c r="J249" t="s">
        <v>960</v>
      </c>
      <c r="K249">
        <v>70329563.739999995</v>
      </c>
      <c r="L249">
        <v>68297.015830000004</v>
      </c>
    </row>
    <row r="250" spans="1:12" x14ac:dyDescent="0.25">
      <c r="A250">
        <v>246</v>
      </c>
      <c r="B250" t="s">
        <v>681</v>
      </c>
      <c r="C250" t="s">
        <v>958</v>
      </c>
      <c r="D250" t="s">
        <v>959</v>
      </c>
      <c r="E250">
        <v>2</v>
      </c>
      <c r="F250" t="s">
        <v>706</v>
      </c>
      <c r="G250" t="s">
        <v>707</v>
      </c>
      <c r="H250" s="56" t="s">
        <v>685</v>
      </c>
      <c r="I250">
        <v>10408002</v>
      </c>
      <c r="J250" t="s">
        <v>961</v>
      </c>
      <c r="K250">
        <v>497688263.69999999</v>
      </c>
      <c r="L250">
        <v>115722.3268</v>
      </c>
    </row>
    <row r="251" spans="1:12" x14ac:dyDescent="0.25">
      <c r="A251">
        <v>247</v>
      </c>
      <c r="B251" t="s">
        <v>681</v>
      </c>
      <c r="C251" t="s">
        <v>958</v>
      </c>
      <c r="D251" t="s">
        <v>959</v>
      </c>
      <c r="E251">
        <v>3</v>
      </c>
      <c r="F251" t="s">
        <v>706</v>
      </c>
      <c r="G251" t="s">
        <v>707</v>
      </c>
      <c r="H251" s="56" t="s">
        <v>685</v>
      </c>
      <c r="I251">
        <v>10408003</v>
      </c>
      <c r="J251" t="s">
        <v>962</v>
      </c>
      <c r="K251">
        <v>1821401.179</v>
      </c>
      <c r="L251">
        <v>9612.5871009999992</v>
      </c>
    </row>
    <row r="252" spans="1:12" x14ac:dyDescent="0.25">
      <c r="A252">
        <v>248</v>
      </c>
      <c r="B252" t="s">
        <v>681</v>
      </c>
      <c r="C252" t="s">
        <v>958</v>
      </c>
      <c r="D252" t="s">
        <v>959</v>
      </c>
      <c r="E252">
        <v>4</v>
      </c>
      <c r="F252" t="s">
        <v>706</v>
      </c>
      <c r="G252" t="s">
        <v>707</v>
      </c>
      <c r="H252" s="56" t="s">
        <v>685</v>
      </c>
      <c r="I252">
        <v>10408004</v>
      </c>
      <c r="J252" t="s">
        <v>963</v>
      </c>
      <c r="K252">
        <v>614248535.10000002</v>
      </c>
      <c r="L252">
        <v>128903.3196</v>
      </c>
    </row>
    <row r="253" spans="1:12" x14ac:dyDescent="0.25">
      <c r="A253">
        <v>249</v>
      </c>
      <c r="B253" t="s">
        <v>681</v>
      </c>
      <c r="C253" t="s">
        <v>958</v>
      </c>
      <c r="D253" t="s">
        <v>959</v>
      </c>
      <c r="E253">
        <v>5</v>
      </c>
      <c r="F253" t="s">
        <v>706</v>
      </c>
      <c r="G253" t="s">
        <v>707</v>
      </c>
      <c r="H253" s="56" t="s">
        <v>685</v>
      </c>
      <c r="I253">
        <v>10408005</v>
      </c>
      <c r="J253" t="s">
        <v>964</v>
      </c>
      <c r="K253">
        <v>313337756</v>
      </c>
      <c r="L253">
        <v>136924.21520000001</v>
      </c>
    </row>
    <row r="254" spans="1:12" x14ac:dyDescent="0.25">
      <c r="A254">
        <v>250</v>
      </c>
      <c r="B254" t="s">
        <v>681</v>
      </c>
      <c r="C254" t="s">
        <v>958</v>
      </c>
      <c r="D254" t="s">
        <v>959</v>
      </c>
      <c r="E254">
        <v>6</v>
      </c>
      <c r="F254" t="s">
        <v>706</v>
      </c>
      <c r="G254" t="s">
        <v>707</v>
      </c>
      <c r="H254" s="56" t="s">
        <v>685</v>
      </c>
      <c r="I254">
        <v>10408006</v>
      </c>
      <c r="J254" t="s">
        <v>965</v>
      </c>
      <c r="K254">
        <v>2329604.96</v>
      </c>
      <c r="L254">
        <v>8085.0339020000001</v>
      </c>
    </row>
    <row r="255" spans="1:12" x14ac:dyDescent="0.25">
      <c r="A255">
        <v>251</v>
      </c>
      <c r="B255" t="s">
        <v>681</v>
      </c>
      <c r="C255" t="s">
        <v>958</v>
      </c>
      <c r="D255" t="s">
        <v>959</v>
      </c>
      <c r="E255">
        <v>7</v>
      </c>
      <c r="F255" t="s">
        <v>706</v>
      </c>
      <c r="G255" t="s">
        <v>707</v>
      </c>
      <c r="H255" s="56" t="s">
        <v>685</v>
      </c>
      <c r="I255">
        <v>10408007</v>
      </c>
      <c r="J255" t="s">
        <v>966</v>
      </c>
      <c r="K255">
        <v>3817771.7170000002</v>
      </c>
      <c r="L255">
        <v>8191.0504289999999</v>
      </c>
    </row>
    <row r="256" spans="1:12" x14ac:dyDescent="0.25">
      <c r="A256">
        <v>252</v>
      </c>
      <c r="B256" t="s">
        <v>681</v>
      </c>
      <c r="C256" t="s">
        <v>958</v>
      </c>
      <c r="D256" t="s">
        <v>959</v>
      </c>
      <c r="E256">
        <v>8</v>
      </c>
      <c r="F256" t="s">
        <v>706</v>
      </c>
      <c r="G256" t="s">
        <v>707</v>
      </c>
      <c r="H256" s="56" t="s">
        <v>685</v>
      </c>
      <c r="I256">
        <v>10408008</v>
      </c>
      <c r="J256" t="s">
        <v>967</v>
      </c>
      <c r="K256">
        <v>2288920.6570000001</v>
      </c>
      <c r="L256">
        <v>6510.2802430000002</v>
      </c>
    </row>
    <row r="257" spans="1:12" x14ac:dyDescent="0.25">
      <c r="A257">
        <v>253</v>
      </c>
      <c r="B257" t="s">
        <v>681</v>
      </c>
      <c r="C257" t="s">
        <v>958</v>
      </c>
      <c r="D257" t="s">
        <v>959</v>
      </c>
      <c r="E257">
        <v>9</v>
      </c>
      <c r="F257" t="s">
        <v>706</v>
      </c>
      <c r="G257" t="s">
        <v>707</v>
      </c>
      <c r="H257" s="56" t="s">
        <v>685</v>
      </c>
      <c r="I257">
        <v>10408009</v>
      </c>
      <c r="J257" t="s">
        <v>968</v>
      </c>
      <c r="K257">
        <v>81218347.239999995</v>
      </c>
      <c r="L257">
        <v>60715.107519999998</v>
      </c>
    </row>
    <row r="258" spans="1:12" x14ac:dyDescent="0.25">
      <c r="A258">
        <v>254</v>
      </c>
      <c r="B258" t="s">
        <v>681</v>
      </c>
      <c r="C258" t="s">
        <v>958</v>
      </c>
      <c r="D258" t="s">
        <v>959</v>
      </c>
      <c r="E258">
        <v>10</v>
      </c>
      <c r="F258" t="s">
        <v>706</v>
      </c>
      <c r="G258" t="s">
        <v>707</v>
      </c>
      <c r="H258" s="56" t="s">
        <v>685</v>
      </c>
      <c r="I258">
        <v>10408010</v>
      </c>
      <c r="J258" t="s">
        <v>969</v>
      </c>
      <c r="K258">
        <v>25134215.620000001</v>
      </c>
      <c r="L258">
        <v>31907.72812</v>
      </c>
    </row>
    <row r="259" spans="1:12" x14ac:dyDescent="0.25">
      <c r="A259">
        <v>255</v>
      </c>
      <c r="B259" t="s">
        <v>681</v>
      </c>
      <c r="C259" t="s">
        <v>958</v>
      </c>
      <c r="D259" t="s">
        <v>959</v>
      </c>
      <c r="E259">
        <v>11</v>
      </c>
      <c r="F259" t="s">
        <v>706</v>
      </c>
      <c r="G259" t="s">
        <v>707</v>
      </c>
      <c r="H259" s="56" t="s">
        <v>685</v>
      </c>
      <c r="I259">
        <v>10408011</v>
      </c>
      <c r="J259" t="s">
        <v>970</v>
      </c>
      <c r="K259">
        <v>3055217.4330000002</v>
      </c>
      <c r="L259">
        <v>8079.1055120000001</v>
      </c>
    </row>
    <row r="260" spans="1:12" x14ac:dyDescent="0.25">
      <c r="A260">
        <v>256</v>
      </c>
      <c r="B260" t="s">
        <v>681</v>
      </c>
      <c r="C260" t="s">
        <v>971</v>
      </c>
      <c r="D260" t="s">
        <v>972</v>
      </c>
      <c r="E260">
        <v>1</v>
      </c>
      <c r="F260" t="s">
        <v>507</v>
      </c>
      <c r="G260" t="s">
        <v>684</v>
      </c>
      <c r="H260" s="56" t="s">
        <v>685</v>
      </c>
      <c r="I260">
        <v>10501001</v>
      </c>
      <c r="J260" t="s">
        <v>973</v>
      </c>
      <c r="K260">
        <v>55428425.079999998</v>
      </c>
      <c r="L260">
        <v>48445.379800000002</v>
      </c>
    </row>
    <row r="261" spans="1:12" x14ac:dyDescent="0.25">
      <c r="A261">
        <v>257</v>
      </c>
      <c r="B261" t="s">
        <v>681</v>
      </c>
      <c r="C261" t="s">
        <v>971</v>
      </c>
      <c r="D261" t="s">
        <v>972</v>
      </c>
      <c r="E261">
        <v>2</v>
      </c>
      <c r="F261" t="s">
        <v>507</v>
      </c>
      <c r="G261" t="s">
        <v>684</v>
      </c>
      <c r="H261" s="56" t="s">
        <v>685</v>
      </c>
      <c r="I261">
        <v>10501002</v>
      </c>
      <c r="J261" t="s">
        <v>974</v>
      </c>
      <c r="K261">
        <v>12245676678</v>
      </c>
      <c r="L261">
        <v>756616.08660000004</v>
      </c>
    </row>
    <row r="262" spans="1:12" x14ac:dyDescent="0.25">
      <c r="A262">
        <v>258</v>
      </c>
      <c r="B262" t="s">
        <v>681</v>
      </c>
      <c r="C262" t="s">
        <v>971</v>
      </c>
      <c r="D262" t="s">
        <v>972</v>
      </c>
      <c r="E262">
        <v>3</v>
      </c>
      <c r="F262" t="s">
        <v>507</v>
      </c>
      <c r="G262" t="s">
        <v>684</v>
      </c>
      <c r="H262" s="56" t="s">
        <v>685</v>
      </c>
      <c r="I262">
        <v>10501003</v>
      </c>
      <c r="J262" t="s">
        <v>975</v>
      </c>
      <c r="K262">
        <v>169931966.09999999</v>
      </c>
      <c r="L262">
        <v>68452.541580000005</v>
      </c>
    </row>
    <row r="263" spans="1:12" x14ac:dyDescent="0.25">
      <c r="A263">
        <v>259</v>
      </c>
      <c r="B263" t="s">
        <v>681</v>
      </c>
      <c r="C263" t="s">
        <v>971</v>
      </c>
      <c r="D263" t="s">
        <v>972</v>
      </c>
      <c r="E263">
        <v>4</v>
      </c>
      <c r="F263" t="s">
        <v>507</v>
      </c>
      <c r="G263" t="s">
        <v>684</v>
      </c>
      <c r="H263" s="56" t="s">
        <v>685</v>
      </c>
      <c r="I263">
        <v>10501004</v>
      </c>
      <c r="J263" t="s">
        <v>976</v>
      </c>
      <c r="K263">
        <v>81918171.640000001</v>
      </c>
      <c r="L263">
        <v>54789.923949999997</v>
      </c>
    </row>
    <row r="264" spans="1:12" x14ac:dyDescent="0.25">
      <c r="A264">
        <v>260</v>
      </c>
      <c r="B264" t="s">
        <v>681</v>
      </c>
      <c r="C264" t="s">
        <v>977</v>
      </c>
      <c r="D264" t="s">
        <v>978</v>
      </c>
      <c r="E264">
        <v>1</v>
      </c>
      <c r="F264" t="s">
        <v>717</v>
      </c>
      <c r="G264" t="s">
        <v>718</v>
      </c>
      <c r="H264" s="56" t="s">
        <v>685</v>
      </c>
      <c r="I264">
        <v>10206001</v>
      </c>
      <c r="J264" t="s">
        <v>979</v>
      </c>
      <c r="K264">
        <v>3927356.51</v>
      </c>
      <c r="L264">
        <v>10635.29891</v>
      </c>
    </row>
    <row r="265" spans="1:12" x14ac:dyDescent="0.25">
      <c r="A265">
        <v>261</v>
      </c>
      <c r="B265" t="s">
        <v>681</v>
      </c>
      <c r="C265" t="s">
        <v>977</v>
      </c>
      <c r="D265" t="s">
        <v>978</v>
      </c>
      <c r="E265">
        <v>2</v>
      </c>
      <c r="F265" t="s">
        <v>717</v>
      </c>
      <c r="G265" t="s">
        <v>718</v>
      </c>
      <c r="H265" s="56" t="s">
        <v>685</v>
      </c>
      <c r="I265">
        <v>10206002</v>
      </c>
      <c r="J265" t="s">
        <v>980</v>
      </c>
      <c r="K265">
        <v>1291101.1340000001</v>
      </c>
      <c r="L265">
        <v>5088.8820249999999</v>
      </c>
    </row>
    <row r="266" spans="1:12" x14ac:dyDescent="0.25">
      <c r="A266">
        <v>262</v>
      </c>
      <c r="B266" t="s">
        <v>681</v>
      </c>
      <c r="C266" t="s">
        <v>977</v>
      </c>
      <c r="D266" t="s">
        <v>978</v>
      </c>
      <c r="E266">
        <v>3</v>
      </c>
      <c r="F266" t="s">
        <v>717</v>
      </c>
      <c r="G266" t="s">
        <v>718</v>
      </c>
      <c r="H266" s="56" t="s">
        <v>685</v>
      </c>
      <c r="I266">
        <v>10206003</v>
      </c>
      <c r="J266" t="s">
        <v>981</v>
      </c>
      <c r="K266">
        <v>3424485.6179999998</v>
      </c>
      <c r="L266">
        <v>13374.36616</v>
      </c>
    </row>
    <row r="267" spans="1:12" x14ac:dyDescent="0.25">
      <c r="A267">
        <v>263</v>
      </c>
      <c r="B267" t="s">
        <v>681</v>
      </c>
      <c r="C267" t="s">
        <v>977</v>
      </c>
      <c r="D267" t="s">
        <v>978</v>
      </c>
      <c r="E267">
        <v>4</v>
      </c>
      <c r="F267" t="s">
        <v>717</v>
      </c>
      <c r="G267" t="s">
        <v>718</v>
      </c>
      <c r="H267" s="56" t="s">
        <v>685</v>
      </c>
      <c r="I267">
        <v>10206004</v>
      </c>
      <c r="J267" t="s">
        <v>982</v>
      </c>
      <c r="K267">
        <v>25896374.440000001</v>
      </c>
      <c r="L267">
        <v>22181.40453</v>
      </c>
    </row>
    <row r="268" spans="1:12" x14ac:dyDescent="0.25">
      <c r="A268">
        <v>264</v>
      </c>
      <c r="B268" t="s">
        <v>681</v>
      </c>
      <c r="C268" t="s">
        <v>977</v>
      </c>
      <c r="D268" t="s">
        <v>978</v>
      </c>
      <c r="E268">
        <v>5</v>
      </c>
      <c r="F268" t="s">
        <v>717</v>
      </c>
      <c r="G268" t="s">
        <v>718</v>
      </c>
      <c r="H268" s="56" t="s">
        <v>685</v>
      </c>
      <c r="I268">
        <v>10206005</v>
      </c>
      <c r="J268" t="s">
        <v>983</v>
      </c>
      <c r="K268">
        <v>1146770642</v>
      </c>
      <c r="L268">
        <v>176720.03969999999</v>
      </c>
    </row>
    <row r="269" spans="1:12" x14ac:dyDescent="0.25">
      <c r="A269">
        <v>265</v>
      </c>
      <c r="B269" t="s">
        <v>681</v>
      </c>
      <c r="C269" t="s">
        <v>977</v>
      </c>
      <c r="D269" t="s">
        <v>978</v>
      </c>
      <c r="E269">
        <v>6</v>
      </c>
      <c r="F269" t="s">
        <v>717</v>
      </c>
      <c r="G269" t="s">
        <v>718</v>
      </c>
      <c r="H269" s="56" t="s">
        <v>685</v>
      </c>
      <c r="I269">
        <v>10206006</v>
      </c>
      <c r="J269" t="s">
        <v>984</v>
      </c>
      <c r="K269">
        <v>508145523.19999999</v>
      </c>
      <c r="L269">
        <v>121557.91310000001</v>
      </c>
    </row>
    <row r="270" spans="1:12" x14ac:dyDescent="0.25">
      <c r="A270">
        <v>266</v>
      </c>
      <c r="B270" t="s">
        <v>681</v>
      </c>
      <c r="C270" t="s">
        <v>977</v>
      </c>
      <c r="D270" t="s">
        <v>978</v>
      </c>
      <c r="E270">
        <v>7</v>
      </c>
      <c r="F270" t="s">
        <v>717</v>
      </c>
      <c r="G270" t="s">
        <v>718</v>
      </c>
      <c r="H270" s="56" t="s">
        <v>685</v>
      </c>
      <c r="I270">
        <v>10206007</v>
      </c>
      <c r="J270" t="s">
        <v>985</v>
      </c>
      <c r="K270">
        <v>2347977760</v>
      </c>
      <c r="L270">
        <v>282962.51400000002</v>
      </c>
    </row>
    <row r="271" spans="1:12" x14ac:dyDescent="0.25">
      <c r="A271">
        <v>267</v>
      </c>
      <c r="B271" t="s">
        <v>681</v>
      </c>
      <c r="C271" t="s">
        <v>977</v>
      </c>
      <c r="D271" t="s">
        <v>978</v>
      </c>
      <c r="E271">
        <v>8</v>
      </c>
      <c r="F271" t="s">
        <v>717</v>
      </c>
      <c r="G271" t="s">
        <v>718</v>
      </c>
      <c r="H271" s="56" t="s">
        <v>685</v>
      </c>
      <c r="I271">
        <v>10206008</v>
      </c>
      <c r="J271" t="s">
        <v>986</v>
      </c>
      <c r="K271">
        <v>982996544.39999998</v>
      </c>
      <c r="L271">
        <v>238448.04550000001</v>
      </c>
    </row>
    <row r="272" spans="1:12" x14ac:dyDescent="0.25">
      <c r="A272">
        <v>268</v>
      </c>
      <c r="B272" t="s">
        <v>681</v>
      </c>
      <c r="C272" t="s">
        <v>977</v>
      </c>
      <c r="D272" t="s">
        <v>978</v>
      </c>
      <c r="E272">
        <v>9</v>
      </c>
      <c r="F272" t="s">
        <v>717</v>
      </c>
      <c r="G272" t="s">
        <v>718</v>
      </c>
      <c r="H272" s="56" t="s">
        <v>685</v>
      </c>
      <c r="I272">
        <v>10206009</v>
      </c>
      <c r="J272" t="s">
        <v>987</v>
      </c>
      <c r="K272">
        <v>170463805.80000001</v>
      </c>
      <c r="L272">
        <v>59600.883950000003</v>
      </c>
    </row>
    <row r="273" spans="1:12" x14ac:dyDescent="0.25">
      <c r="A273">
        <v>269</v>
      </c>
      <c r="B273" t="s">
        <v>681</v>
      </c>
      <c r="C273" t="s">
        <v>977</v>
      </c>
      <c r="D273" t="s">
        <v>978</v>
      </c>
      <c r="E273">
        <v>10</v>
      </c>
      <c r="F273" t="s">
        <v>717</v>
      </c>
      <c r="G273" t="s">
        <v>718</v>
      </c>
      <c r="H273" s="56" t="s">
        <v>685</v>
      </c>
      <c r="I273">
        <v>10206010</v>
      </c>
      <c r="J273" t="s">
        <v>988</v>
      </c>
      <c r="K273">
        <v>7128338.4929999998</v>
      </c>
      <c r="L273">
        <v>14861.832839999999</v>
      </c>
    </row>
    <row r="274" spans="1:12" x14ac:dyDescent="0.25">
      <c r="A274">
        <v>270</v>
      </c>
      <c r="B274" t="s">
        <v>681</v>
      </c>
      <c r="C274" t="s">
        <v>977</v>
      </c>
      <c r="D274" t="s">
        <v>978</v>
      </c>
      <c r="E274">
        <v>11</v>
      </c>
      <c r="F274" t="s">
        <v>717</v>
      </c>
      <c r="G274" t="s">
        <v>718</v>
      </c>
      <c r="H274" s="56" t="s">
        <v>685</v>
      </c>
      <c r="I274">
        <v>10206011</v>
      </c>
      <c r="J274" t="s">
        <v>989</v>
      </c>
      <c r="K274">
        <v>265531413.09999999</v>
      </c>
      <c r="L274">
        <v>125467.6876</v>
      </c>
    </row>
    <row r="275" spans="1:12" x14ac:dyDescent="0.25">
      <c r="A275">
        <v>271</v>
      </c>
      <c r="B275" t="s">
        <v>681</v>
      </c>
      <c r="C275" t="s">
        <v>977</v>
      </c>
      <c r="D275" t="s">
        <v>978</v>
      </c>
      <c r="E275">
        <v>12</v>
      </c>
      <c r="F275" t="s">
        <v>717</v>
      </c>
      <c r="G275" t="s">
        <v>718</v>
      </c>
      <c r="H275" s="56" t="s">
        <v>685</v>
      </c>
      <c r="I275">
        <v>10206012</v>
      </c>
      <c r="J275" t="s">
        <v>990</v>
      </c>
      <c r="K275">
        <v>1093312139</v>
      </c>
      <c r="L275">
        <v>181757.10200000001</v>
      </c>
    </row>
    <row r="276" spans="1:12" x14ac:dyDescent="0.25">
      <c r="A276">
        <v>272</v>
      </c>
      <c r="B276" t="s">
        <v>681</v>
      </c>
      <c r="C276" t="s">
        <v>991</v>
      </c>
      <c r="D276" t="s">
        <v>992</v>
      </c>
      <c r="E276">
        <v>1</v>
      </c>
      <c r="F276" t="s">
        <v>695</v>
      </c>
      <c r="G276" t="s">
        <v>696</v>
      </c>
      <c r="H276" s="56" t="s">
        <v>685</v>
      </c>
      <c r="I276">
        <v>10101001</v>
      </c>
      <c r="J276" t="s">
        <v>993</v>
      </c>
      <c r="K276">
        <v>278731104.60000002</v>
      </c>
      <c r="L276">
        <v>106938.7268</v>
      </c>
    </row>
    <row r="277" spans="1:12" x14ac:dyDescent="0.25">
      <c r="A277">
        <v>273</v>
      </c>
      <c r="B277" t="s">
        <v>681</v>
      </c>
      <c r="C277" t="s">
        <v>991</v>
      </c>
      <c r="D277" t="s">
        <v>992</v>
      </c>
      <c r="E277">
        <v>2</v>
      </c>
      <c r="F277" t="s">
        <v>695</v>
      </c>
      <c r="G277" t="s">
        <v>696</v>
      </c>
      <c r="H277" s="56" t="s">
        <v>685</v>
      </c>
      <c r="I277">
        <v>10101002</v>
      </c>
      <c r="J277" t="s">
        <v>994</v>
      </c>
      <c r="K277">
        <v>647624030.20000005</v>
      </c>
      <c r="L277">
        <v>163241.28039999999</v>
      </c>
    </row>
    <row r="278" spans="1:12" x14ac:dyDescent="0.25">
      <c r="A278">
        <v>274</v>
      </c>
      <c r="B278" t="s">
        <v>681</v>
      </c>
      <c r="C278" t="s">
        <v>991</v>
      </c>
      <c r="D278" t="s">
        <v>992</v>
      </c>
      <c r="E278">
        <v>3</v>
      </c>
      <c r="F278" t="s">
        <v>695</v>
      </c>
      <c r="G278" t="s">
        <v>696</v>
      </c>
      <c r="H278" s="56" t="s">
        <v>685</v>
      </c>
      <c r="I278">
        <v>10101003</v>
      </c>
      <c r="J278" t="s">
        <v>995</v>
      </c>
      <c r="K278">
        <v>267660252</v>
      </c>
      <c r="L278">
        <v>84291.833620000005</v>
      </c>
    </row>
    <row r="279" spans="1:12" x14ac:dyDescent="0.25">
      <c r="A279">
        <v>275</v>
      </c>
      <c r="B279" t="s">
        <v>681</v>
      </c>
      <c r="C279" t="s">
        <v>991</v>
      </c>
      <c r="D279" t="s">
        <v>992</v>
      </c>
      <c r="E279">
        <v>4</v>
      </c>
      <c r="F279" t="s">
        <v>695</v>
      </c>
      <c r="G279" t="s">
        <v>696</v>
      </c>
      <c r="H279" s="56" t="s">
        <v>685</v>
      </c>
      <c r="I279">
        <v>10101004</v>
      </c>
      <c r="J279" t="s">
        <v>996</v>
      </c>
      <c r="K279">
        <v>58206774.539999999</v>
      </c>
      <c r="L279">
        <v>37080.333689999999</v>
      </c>
    </row>
    <row r="280" spans="1:12" x14ac:dyDescent="0.25">
      <c r="A280">
        <v>276</v>
      </c>
      <c r="B280" t="s">
        <v>681</v>
      </c>
      <c r="C280" t="s">
        <v>991</v>
      </c>
      <c r="D280" t="s">
        <v>992</v>
      </c>
      <c r="E280">
        <v>5</v>
      </c>
      <c r="F280" t="s">
        <v>695</v>
      </c>
      <c r="G280" t="s">
        <v>696</v>
      </c>
      <c r="H280" s="56" t="s">
        <v>685</v>
      </c>
      <c r="I280">
        <v>10101005</v>
      </c>
      <c r="J280" t="s">
        <v>997</v>
      </c>
      <c r="K280">
        <v>945280633</v>
      </c>
      <c r="L280">
        <v>215371.52989999999</v>
      </c>
    </row>
    <row r="281" spans="1:12" x14ac:dyDescent="0.25">
      <c r="A281">
        <v>277</v>
      </c>
      <c r="B281" t="s">
        <v>681</v>
      </c>
      <c r="C281" t="s">
        <v>991</v>
      </c>
      <c r="D281" t="s">
        <v>992</v>
      </c>
      <c r="E281">
        <v>6</v>
      </c>
      <c r="F281" t="s">
        <v>695</v>
      </c>
      <c r="G281" t="s">
        <v>696</v>
      </c>
      <c r="H281" s="56" t="s">
        <v>685</v>
      </c>
      <c r="I281">
        <v>10101006</v>
      </c>
      <c r="J281" t="s">
        <v>998</v>
      </c>
      <c r="K281">
        <v>190946211.59999999</v>
      </c>
      <c r="L281">
        <v>80946.154880000002</v>
      </c>
    </row>
    <row r="282" spans="1:12" x14ac:dyDescent="0.25">
      <c r="A282">
        <v>278</v>
      </c>
      <c r="B282" t="s">
        <v>681</v>
      </c>
      <c r="C282" t="s">
        <v>991</v>
      </c>
      <c r="D282" t="s">
        <v>992</v>
      </c>
      <c r="E282">
        <v>7</v>
      </c>
      <c r="F282" t="s">
        <v>695</v>
      </c>
      <c r="G282" t="s">
        <v>696</v>
      </c>
      <c r="H282" s="56" t="s">
        <v>685</v>
      </c>
      <c r="I282">
        <v>10101007</v>
      </c>
      <c r="J282" t="s">
        <v>999</v>
      </c>
      <c r="K282">
        <v>4110969582</v>
      </c>
      <c r="L282">
        <v>337678.03450000001</v>
      </c>
    </row>
    <row r="283" spans="1:12" x14ac:dyDescent="0.25">
      <c r="A283">
        <v>279</v>
      </c>
      <c r="B283" t="s">
        <v>681</v>
      </c>
      <c r="C283" t="s">
        <v>991</v>
      </c>
      <c r="D283" t="s">
        <v>992</v>
      </c>
      <c r="E283">
        <v>8</v>
      </c>
      <c r="F283" t="s">
        <v>695</v>
      </c>
      <c r="G283" t="s">
        <v>696</v>
      </c>
      <c r="H283" s="56" t="s">
        <v>685</v>
      </c>
      <c r="I283">
        <v>10101008</v>
      </c>
      <c r="J283" t="s">
        <v>1000</v>
      </c>
      <c r="K283">
        <v>11320570505</v>
      </c>
      <c r="L283">
        <v>660008.4412</v>
      </c>
    </row>
    <row r="284" spans="1:12" x14ac:dyDescent="0.25">
      <c r="A284">
        <v>280</v>
      </c>
      <c r="B284" t="s">
        <v>681</v>
      </c>
      <c r="C284" t="s">
        <v>1001</v>
      </c>
      <c r="D284" t="s">
        <v>1002</v>
      </c>
      <c r="E284">
        <v>1</v>
      </c>
      <c r="F284" t="s">
        <v>706</v>
      </c>
      <c r="G284" t="s">
        <v>707</v>
      </c>
      <c r="H284" s="56" t="s">
        <v>685</v>
      </c>
      <c r="I284">
        <v>10403001</v>
      </c>
      <c r="J284" t="s">
        <v>1003</v>
      </c>
      <c r="K284">
        <v>3873668.7289999998</v>
      </c>
      <c r="L284">
        <v>9286.4445410000008</v>
      </c>
    </row>
    <row r="285" spans="1:12" x14ac:dyDescent="0.25">
      <c r="A285">
        <v>281</v>
      </c>
      <c r="B285" t="s">
        <v>681</v>
      </c>
      <c r="C285" t="s">
        <v>1001</v>
      </c>
      <c r="D285" t="s">
        <v>1002</v>
      </c>
      <c r="E285">
        <v>2</v>
      </c>
      <c r="F285" t="s">
        <v>706</v>
      </c>
      <c r="G285" t="s">
        <v>707</v>
      </c>
      <c r="H285" s="56" t="s">
        <v>685</v>
      </c>
      <c r="I285">
        <v>10403002</v>
      </c>
      <c r="J285" t="s">
        <v>1004</v>
      </c>
      <c r="K285">
        <v>831598.79299999995</v>
      </c>
      <c r="L285">
        <v>6129.7351280000003</v>
      </c>
    </row>
    <row r="286" spans="1:12" x14ac:dyDescent="0.25">
      <c r="A286">
        <v>282</v>
      </c>
      <c r="B286" t="s">
        <v>681</v>
      </c>
      <c r="C286" t="s">
        <v>1001</v>
      </c>
      <c r="D286" t="s">
        <v>1002</v>
      </c>
      <c r="E286">
        <v>3</v>
      </c>
      <c r="F286" t="s">
        <v>706</v>
      </c>
      <c r="G286" t="s">
        <v>707</v>
      </c>
      <c r="H286" s="56" t="s">
        <v>685</v>
      </c>
      <c r="I286">
        <v>10403003</v>
      </c>
      <c r="J286" t="s">
        <v>1005</v>
      </c>
      <c r="K286">
        <v>980948.36329999997</v>
      </c>
      <c r="L286">
        <v>6564.7509470000005</v>
      </c>
    </row>
    <row r="287" spans="1:12" x14ac:dyDescent="0.25">
      <c r="A287">
        <v>283</v>
      </c>
      <c r="B287" t="s">
        <v>681</v>
      </c>
      <c r="C287" t="s">
        <v>1001</v>
      </c>
      <c r="D287" t="s">
        <v>1002</v>
      </c>
      <c r="E287">
        <v>4</v>
      </c>
      <c r="F287" t="s">
        <v>706</v>
      </c>
      <c r="G287" t="s">
        <v>707</v>
      </c>
      <c r="H287" s="56" t="s">
        <v>685</v>
      </c>
      <c r="I287">
        <v>10403004</v>
      </c>
      <c r="J287" t="s">
        <v>1006</v>
      </c>
      <c r="K287">
        <v>190269611.59999999</v>
      </c>
      <c r="L287">
        <v>101968.2447</v>
      </c>
    </row>
    <row r="288" spans="1:12" x14ac:dyDescent="0.25">
      <c r="A288">
        <v>284</v>
      </c>
      <c r="B288" t="s">
        <v>681</v>
      </c>
      <c r="C288" t="s">
        <v>1001</v>
      </c>
      <c r="D288" t="s">
        <v>1002</v>
      </c>
      <c r="E288">
        <v>5</v>
      </c>
      <c r="F288" t="s">
        <v>706</v>
      </c>
      <c r="G288" t="s">
        <v>707</v>
      </c>
      <c r="H288" s="56" t="s">
        <v>685</v>
      </c>
      <c r="I288">
        <v>10403005</v>
      </c>
      <c r="J288" t="s">
        <v>1007</v>
      </c>
      <c r="K288">
        <v>182183875.69999999</v>
      </c>
      <c r="L288">
        <v>128020.3177</v>
      </c>
    </row>
    <row r="289" spans="1:12" x14ac:dyDescent="0.25">
      <c r="A289">
        <v>285</v>
      </c>
      <c r="B289" t="s">
        <v>681</v>
      </c>
      <c r="C289" t="s">
        <v>1001</v>
      </c>
      <c r="D289" t="s">
        <v>1002</v>
      </c>
      <c r="E289">
        <v>6</v>
      </c>
      <c r="F289" t="s">
        <v>706</v>
      </c>
      <c r="G289" t="s">
        <v>707</v>
      </c>
      <c r="H289" s="56" t="s">
        <v>685</v>
      </c>
      <c r="I289">
        <v>10403006</v>
      </c>
      <c r="J289" t="s">
        <v>1008</v>
      </c>
      <c r="K289">
        <v>9119680.943</v>
      </c>
      <c r="L289">
        <v>16849.894390000001</v>
      </c>
    </row>
    <row r="290" spans="1:12" x14ac:dyDescent="0.25">
      <c r="A290">
        <v>286</v>
      </c>
      <c r="B290" t="s">
        <v>681</v>
      </c>
      <c r="C290" t="s">
        <v>1001</v>
      </c>
      <c r="D290" t="s">
        <v>1002</v>
      </c>
      <c r="E290">
        <v>7</v>
      </c>
      <c r="F290" t="s">
        <v>706</v>
      </c>
      <c r="G290" t="s">
        <v>707</v>
      </c>
      <c r="H290" s="56" t="s">
        <v>685</v>
      </c>
      <c r="I290">
        <v>10403007</v>
      </c>
      <c r="J290" t="s">
        <v>1009</v>
      </c>
      <c r="K290">
        <v>1878180995</v>
      </c>
      <c r="L290">
        <v>247219.1623</v>
      </c>
    </row>
    <row r="291" spans="1:12" x14ac:dyDescent="0.25">
      <c r="A291">
        <v>287</v>
      </c>
      <c r="B291" t="s">
        <v>681</v>
      </c>
      <c r="C291" t="s">
        <v>1001</v>
      </c>
      <c r="D291" t="s">
        <v>1002</v>
      </c>
      <c r="E291">
        <v>8</v>
      </c>
      <c r="F291" t="s">
        <v>706</v>
      </c>
      <c r="G291" t="s">
        <v>707</v>
      </c>
      <c r="H291" s="56" t="s">
        <v>685</v>
      </c>
      <c r="I291">
        <v>10403008</v>
      </c>
      <c r="J291" t="s">
        <v>1010</v>
      </c>
      <c r="K291">
        <v>6793740.0710000005</v>
      </c>
      <c r="L291">
        <v>24617.96315</v>
      </c>
    </row>
    <row r="292" spans="1:12" x14ac:dyDescent="0.25">
      <c r="A292">
        <v>288</v>
      </c>
      <c r="B292" t="s">
        <v>681</v>
      </c>
      <c r="C292" t="s">
        <v>1001</v>
      </c>
      <c r="D292" t="s">
        <v>1002</v>
      </c>
      <c r="E292">
        <v>9</v>
      </c>
      <c r="F292" t="s">
        <v>706</v>
      </c>
      <c r="G292" t="s">
        <v>707</v>
      </c>
      <c r="H292" s="56" t="s">
        <v>685</v>
      </c>
      <c r="I292">
        <v>10403009</v>
      </c>
      <c r="J292" t="s">
        <v>1011</v>
      </c>
      <c r="K292">
        <v>3102158.165</v>
      </c>
      <c r="L292">
        <v>8605.6595749999997</v>
      </c>
    </row>
    <row r="293" spans="1:12" x14ac:dyDescent="0.25">
      <c r="A293">
        <v>289</v>
      </c>
      <c r="B293" t="s">
        <v>681</v>
      </c>
      <c r="C293" t="s">
        <v>1001</v>
      </c>
      <c r="D293" t="s">
        <v>1002</v>
      </c>
      <c r="E293">
        <v>10</v>
      </c>
      <c r="F293" t="s">
        <v>706</v>
      </c>
      <c r="G293" t="s">
        <v>707</v>
      </c>
      <c r="H293" s="56" t="s">
        <v>685</v>
      </c>
      <c r="I293">
        <v>10403010</v>
      </c>
      <c r="J293" t="s">
        <v>1012</v>
      </c>
      <c r="K293">
        <v>9634067.1349999998</v>
      </c>
      <c r="L293">
        <v>17551.006000000001</v>
      </c>
    </row>
    <row r="294" spans="1:12" x14ac:dyDescent="0.25">
      <c r="A294">
        <v>290</v>
      </c>
      <c r="B294" t="s">
        <v>681</v>
      </c>
      <c r="C294" t="s">
        <v>1001</v>
      </c>
      <c r="D294" t="s">
        <v>1002</v>
      </c>
      <c r="E294">
        <v>11</v>
      </c>
      <c r="F294" t="s">
        <v>706</v>
      </c>
      <c r="G294" t="s">
        <v>707</v>
      </c>
      <c r="H294" s="56" t="s">
        <v>685</v>
      </c>
      <c r="I294">
        <v>10403011</v>
      </c>
      <c r="J294" t="s">
        <v>1013</v>
      </c>
      <c r="K294">
        <v>398919168.10000002</v>
      </c>
      <c r="L294">
        <v>133776.29089999999</v>
      </c>
    </row>
    <row r="295" spans="1:12" x14ac:dyDescent="0.25">
      <c r="A295">
        <v>291</v>
      </c>
      <c r="B295" t="s">
        <v>681</v>
      </c>
      <c r="C295" t="s">
        <v>1001</v>
      </c>
      <c r="D295" t="s">
        <v>1002</v>
      </c>
      <c r="E295">
        <v>12</v>
      </c>
      <c r="F295" t="s">
        <v>706</v>
      </c>
      <c r="G295" t="s">
        <v>707</v>
      </c>
      <c r="H295" s="56" t="s">
        <v>685</v>
      </c>
      <c r="I295">
        <v>10403012</v>
      </c>
      <c r="J295" t="s">
        <v>1014</v>
      </c>
      <c r="K295">
        <v>1879103.219</v>
      </c>
      <c r="L295">
        <v>8826.4935960000003</v>
      </c>
    </row>
    <row r="296" spans="1:12" x14ac:dyDescent="0.25">
      <c r="A296">
        <v>292</v>
      </c>
      <c r="B296" t="s">
        <v>681</v>
      </c>
      <c r="C296" t="s">
        <v>1001</v>
      </c>
      <c r="D296" t="s">
        <v>1002</v>
      </c>
      <c r="E296">
        <v>13</v>
      </c>
      <c r="F296" t="s">
        <v>706</v>
      </c>
      <c r="G296" t="s">
        <v>707</v>
      </c>
      <c r="H296" s="56" t="s">
        <v>685</v>
      </c>
      <c r="I296">
        <v>10403013</v>
      </c>
      <c r="J296" t="s">
        <v>1015</v>
      </c>
      <c r="K296">
        <v>2597077.2489999998</v>
      </c>
      <c r="L296">
        <v>9327.7628249999998</v>
      </c>
    </row>
    <row r="297" spans="1:12" x14ac:dyDescent="0.25">
      <c r="A297">
        <v>293</v>
      </c>
      <c r="B297" t="s">
        <v>681</v>
      </c>
      <c r="C297" t="s">
        <v>1001</v>
      </c>
      <c r="D297" t="s">
        <v>1002</v>
      </c>
      <c r="E297">
        <v>14</v>
      </c>
      <c r="F297" t="s">
        <v>706</v>
      </c>
      <c r="G297" t="s">
        <v>707</v>
      </c>
      <c r="H297" s="56" t="s">
        <v>685</v>
      </c>
      <c r="I297">
        <v>10403014</v>
      </c>
      <c r="J297" t="s">
        <v>1016</v>
      </c>
      <c r="K297">
        <v>231441161.69999999</v>
      </c>
      <c r="L297">
        <v>99532.373420000004</v>
      </c>
    </row>
    <row r="298" spans="1:12" x14ac:dyDescent="0.25">
      <c r="A298">
        <v>294</v>
      </c>
      <c r="B298" t="s">
        <v>681</v>
      </c>
      <c r="C298" t="s">
        <v>1001</v>
      </c>
      <c r="D298" t="s">
        <v>1002</v>
      </c>
      <c r="E298">
        <v>15</v>
      </c>
      <c r="F298" t="s">
        <v>706</v>
      </c>
      <c r="G298" t="s">
        <v>707</v>
      </c>
      <c r="H298" s="56" t="s">
        <v>685</v>
      </c>
      <c r="I298">
        <v>10403015</v>
      </c>
      <c r="J298" t="s">
        <v>1017</v>
      </c>
      <c r="K298">
        <v>1828987.0379999999</v>
      </c>
      <c r="L298">
        <v>7468.9348799999998</v>
      </c>
    </row>
    <row r="299" spans="1:12" x14ac:dyDescent="0.25">
      <c r="A299">
        <v>295</v>
      </c>
      <c r="B299" t="s">
        <v>681</v>
      </c>
      <c r="C299" t="s">
        <v>1018</v>
      </c>
      <c r="D299" t="s">
        <v>1019</v>
      </c>
      <c r="E299">
        <v>1</v>
      </c>
      <c r="F299" t="s">
        <v>706</v>
      </c>
      <c r="G299" t="s">
        <v>707</v>
      </c>
      <c r="H299" s="56" t="s">
        <v>685</v>
      </c>
      <c r="I299">
        <v>10405001</v>
      </c>
      <c r="J299" t="s">
        <v>1020</v>
      </c>
      <c r="K299">
        <v>14059330.289999999</v>
      </c>
      <c r="L299">
        <v>18948.76917</v>
      </c>
    </row>
    <row r="300" spans="1:12" x14ac:dyDescent="0.25">
      <c r="A300">
        <v>296</v>
      </c>
      <c r="B300" t="s">
        <v>681</v>
      </c>
      <c r="C300" t="s">
        <v>1018</v>
      </c>
      <c r="D300" t="s">
        <v>1019</v>
      </c>
      <c r="E300">
        <v>2</v>
      </c>
      <c r="F300" t="s">
        <v>706</v>
      </c>
      <c r="G300" t="s">
        <v>707</v>
      </c>
      <c r="H300" s="56" t="s">
        <v>685</v>
      </c>
      <c r="I300">
        <v>10405002</v>
      </c>
      <c r="J300" t="s">
        <v>1021</v>
      </c>
      <c r="K300">
        <v>1008737363</v>
      </c>
      <c r="L300">
        <v>175942.2942</v>
      </c>
    </row>
    <row r="301" spans="1:12" x14ac:dyDescent="0.25">
      <c r="A301">
        <v>297</v>
      </c>
      <c r="B301" t="s">
        <v>681</v>
      </c>
      <c r="C301" t="s">
        <v>1018</v>
      </c>
      <c r="D301" t="s">
        <v>1019</v>
      </c>
      <c r="E301">
        <v>3</v>
      </c>
      <c r="F301" t="s">
        <v>706</v>
      </c>
      <c r="G301" t="s">
        <v>707</v>
      </c>
      <c r="H301" s="56" t="s">
        <v>685</v>
      </c>
      <c r="I301">
        <v>10405003</v>
      </c>
      <c r="J301" t="s">
        <v>1022</v>
      </c>
      <c r="K301">
        <v>6248981.0810000002</v>
      </c>
      <c r="L301">
        <v>11688.08546</v>
      </c>
    </row>
    <row r="302" spans="1:12" x14ac:dyDescent="0.25">
      <c r="A302">
        <v>298</v>
      </c>
      <c r="B302" t="s">
        <v>681</v>
      </c>
      <c r="C302" t="s">
        <v>1018</v>
      </c>
      <c r="D302" t="s">
        <v>1019</v>
      </c>
      <c r="E302">
        <v>4</v>
      </c>
      <c r="F302" t="s">
        <v>706</v>
      </c>
      <c r="G302" t="s">
        <v>707</v>
      </c>
      <c r="H302" s="56" t="s">
        <v>685</v>
      </c>
      <c r="I302">
        <v>10405004</v>
      </c>
      <c r="J302" t="s">
        <v>1023</v>
      </c>
      <c r="K302">
        <v>963279.44339999999</v>
      </c>
      <c r="L302">
        <v>5620.0380429999996</v>
      </c>
    </row>
    <row r="303" spans="1:12" x14ac:dyDescent="0.25">
      <c r="A303">
        <v>299</v>
      </c>
      <c r="B303" t="s">
        <v>681</v>
      </c>
      <c r="C303" t="s">
        <v>1018</v>
      </c>
      <c r="D303" t="s">
        <v>1019</v>
      </c>
      <c r="E303">
        <v>5</v>
      </c>
      <c r="F303" t="s">
        <v>706</v>
      </c>
      <c r="G303" t="s">
        <v>707</v>
      </c>
      <c r="H303" s="56" t="s">
        <v>685</v>
      </c>
      <c r="I303">
        <v>10405005</v>
      </c>
      <c r="J303" t="s">
        <v>1024</v>
      </c>
      <c r="K303">
        <v>2393662.2280000001</v>
      </c>
      <c r="L303">
        <v>10619.17733</v>
      </c>
    </row>
    <row r="304" spans="1:12" x14ac:dyDescent="0.25">
      <c r="A304">
        <v>300</v>
      </c>
      <c r="B304" t="s">
        <v>681</v>
      </c>
      <c r="C304" t="s">
        <v>1018</v>
      </c>
      <c r="D304" t="s">
        <v>1019</v>
      </c>
      <c r="E304">
        <v>6</v>
      </c>
      <c r="F304" t="s">
        <v>706</v>
      </c>
      <c r="G304" t="s">
        <v>707</v>
      </c>
      <c r="H304" s="56" t="s">
        <v>685</v>
      </c>
      <c r="I304">
        <v>10405006</v>
      </c>
      <c r="J304" t="s">
        <v>1025</v>
      </c>
      <c r="K304">
        <v>9502878.7960000001</v>
      </c>
      <c r="L304">
        <v>14656.617340000001</v>
      </c>
    </row>
    <row r="305" spans="1:12" x14ac:dyDescent="0.25">
      <c r="A305">
        <v>301</v>
      </c>
      <c r="B305" t="s">
        <v>681</v>
      </c>
      <c r="C305" t="s">
        <v>1018</v>
      </c>
      <c r="D305" t="s">
        <v>1019</v>
      </c>
      <c r="E305">
        <v>7</v>
      </c>
      <c r="F305" t="s">
        <v>706</v>
      </c>
      <c r="G305" t="s">
        <v>707</v>
      </c>
      <c r="H305" s="56" t="s">
        <v>685</v>
      </c>
      <c r="I305">
        <v>10405007</v>
      </c>
      <c r="J305" t="s">
        <v>1026</v>
      </c>
      <c r="K305">
        <v>9618661.4110000003</v>
      </c>
      <c r="L305">
        <v>15775.663200000001</v>
      </c>
    </row>
    <row r="306" spans="1:12" x14ac:dyDescent="0.25">
      <c r="A306">
        <v>302</v>
      </c>
      <c r="B306" t="s">
        <v>681</v>
      </c>
      <c r="C306" t="s">
        <v>1018</v>
      </c>
      <c r="D306" t="s">
        <v>1019</v>
      </c>
      <c r="E306">
        <v>8</v>
      </c>
      <c r="F306" t="s">
        <v>706</v>
      </c>
      <c r="G306" t="s">
        <v>707</v>
      </c>
      <c r="H306" s="56" t="s">
        <v>685</v>
      </c>
      <c r="I306">
        <v>10405008</v>
      </c>
      <c r="J306" t="s">
        <v>1027</v>
      </c>
      <c r="K306">
        <v>1833776.2109999999</v>
      </c>
      <c r="L306">
        <v>7217.6988600000004</v>
      </c>
    </row>
    <row r="307" spans="1:12" x14ac:dyDescent="0.25">
      <c r="A307">
        <v>303</v>
      </c>
      <c r="B307" t="s">
        <v>681</v>
      </c>
      <c r="C307" t="s">
        <v>1018</v>
      </c>
      <c r="D307" t="s">
        <v>1019</v>
      </c>
      <c r="E307">
        <v>9</v>
      </c>
      <c r="F307" t="s">
        <v>706</v>
      </c>
      <c r="G307" t="s">
        <v>707</v>
      </c>
      <c r="H307" s="56" t="s">
        <v>685</v>
      </c>
      <c r="I307">
        <v>10405009</v>
      </c>
      <c r="J307" t="s">
        <v>1028</v>
      </c>
      <c r="K307">
        <v>308500391.10000002</v>
      </c>
      <c r="L307">
        <v>128850.2219</v>
      </c>
    </row>
    <row r="308" spans="1:12" x14ac:dyDescent="0.25">
      <c r="A308">
        <v>304</v>
      </c>
      <c r="B308" t="s">
        <v>681</v>
      </c>
      <c r="C308" t="s">
        <v>1018</v>
      </c>
      <c r="D308" t="s">
        <v>1019</v>
      </c>
      <c r="E308">
        <v>10</v>
      </c>
      <c r="F308" t="s">
        <v>706</v>
      </c>
      <c r="G308" t="s">
        <v>707</v>
      </c>
      <c r="H308" s="56" t="s">
        <v>685</v>
      </c>
      <c r="I308">
        <v>10405010</v>
      </c>
      <c r="J308" t="s">
        <v>1029</v>
      </c>
      <c r="K308">
        <v>4447997.9060000004</v>
      </c>
      <c r="L308">
        <v>9706.8385870000002</v>
      </c>
    </row>
    <row r="309" spans="1:12" x14ac:dyDescent="0.25">
      <c r="A309">
        <v>305</v>
      </c>
      <c r="B309" t="s">
        <v>681</v>
      </c>
      <c r="C309" t="s">
        <v>1018</v>
      </c>
      <c r="D309" t="s">
        <v>1019</v>
      </c>
      <c r="E309">
        <v>11</v>
      </c>
      <c r="F309" t="s">
        <v>706</v>
      </c>
      <c r="G309" t="s">
        <v>707</v>
      </c>
      <c r="H309" s="56" t="s">
        <v>685</v>
      </c>
      <c r="I309">
        <v>10405011</v>
      </c>
      <c r="J309" t="s">
        <v>1030</v>
      </c>
      <c r="K309">
        <v>1598323641</v>
      </c>
      <c r="L309">
        <v>271338.00770000002</v>
      </c>
    </row>
    <row r="310" spans="1:12" x14ac:dyDescent="0.25">
      <c r="A310">
        <v>306</v>
      </c>
      <c r="B310" t="s">
        <v>681</v>
      </c>
      <c r="C310" t="s">
        <v>1018</v>
      </c>
      <c r="D310" t="s">
        <v>1019</v>
      </c>
      <c r="E310">
        <v>12</v>
      </c>
      <c r="F310" t="s">
        <v>706</v>
      </c>
      <c r="G310" t="s">
        <v>707</v>
      </c>
      <c r="H310" s="56" t="s">
        <v>685</v>
      </c>
      <c r="I310">
        <v>10405012</v>
      </c>
      <c r="J310" t="s">
        <v>1031</v>
      </c>
      <c r="K310">
        <v>2149544719</v>
      </c>
      <c r="L310">
        <v>408773.90899999999</v>
      </c>
    </row>
    <row r="311" spans="1:12" x14ac:dyDescent="0.25">
      <c r="A311">
        <v>307</v>
      </c>
      <c r="B311" t="s">
        <v>681</v>
      </c>
      <c r="C311" t="s">
        <v>1018</v>
      </c>
      <c r="D311" t="s">
        <v>1019</v>
      </c>
      <c r="E311">
        <v>13</v>
      </c>
      <c r="F311" t="s">
        <v>706</v>
      </c>
      <c r="G311" t="s">
        <v>707</v>
      </c>
      <c r="H311" s="56" t="s">
        <v>685</v>
      </c>
      <c r="I311">
        <v>10405013</v>
      </c>
      <c r="J311" t="s">
        <v>1032</v>
      </c>
      <c r="K311">
        <v>1637320.365</v>
      </c>
      <c r="L311">
        <v>7186.679459</v>
      </c>
    </row>
    <row r="312" spans="1:12" x14ac:dyDescent="0.25">
      <c r="A312">
        <v>308</v>
      </c>
      <c r="B312" t="s">
        <v>681</v>
      </c>
      <c r="C312" t="s">
        <v>1033</v>
      </c>
      <c r="D312" t="s">
        <v>1034</v>
      </c>
      <c r="E312">
        <v>1</v>
      </c>
      <c r="F312" t="s">
        <v>742</v>
      </c>
      <c r="G312" t="s">
        <v>743</v>
      </c>
      <c r="H312" s="56" t="s">
        <v>685</v>
      </c>
      <c r="I312">
        <v>10302001</v>
      </c>
      <c r="J312" t="s">
        <v>1035</v>
      </c>
      <c r="K312">
        <v>390943302</v>
      </c>
      <c r="L312">
        <v>108757.63099999999</v>
      </c>
    </row>
    <row r="313" spans="1:12" x14ac:dyDescent="0.25">
      <c r="A313">
        <v>309</v>
      </c>
      <c r="B313" t="s">
        <v>681</v>
      </c>
      <c r="C313" t="s">
        <v>1033</v>
      </c>
      <c r="D313" t="s">
        <v>1034</v>
      </c>
      <c r="E313">
        <v>2</v>
      </c>
      <c r="F313" t="s">
        <v>742</v>
      </c>
      <c r="G313" t="s">
        <v>743</v>
      </c>
      <c r="H313" s="56" t="s">
        <v>685</v>
      </c>
      <c r="I313">
        <v>10302002</v>
      </c>
      <c r="J313" t="s">
        <v>1036</v>
      </c>
      <c r="K313">
        <v>8739502.0789999999</v>
      </c>
      <c r="L313">
        <v>15935.83185</v>
      </c>
    </row>
    <row r="314" spans="1:12" x14ac:dyDescent="0.25">
      <c r="A314">
        <v>310</v>
      </c>
      <c r="B314" t="s">
        <v>681</v>
      </c>
      <c r="C314" t="s">
        <v>1033</v>
      </c>
      <c r="D314" t="s">
        <v>1034</v>
      </c>
      <c r="E314">
        <v>3</v>
      </c>
      <c r="F314" t="s">
        <v>742</v>
      </c>
      <c r="G314" t="s">
        <v>743</v>
      </c>
      <c r="H314" s="56" t="s">
        <v>685</v>
      </c>
      <c r="I314">
        <v>10302003</v>
      </c>
      <c r="J314" t="s">
        <v>1037</v>
      </c>
      <c r="K314">
        <v>44082206.359999999</v>
      </c>
      <c r="L314">
        <v>38000.6469</v>
      </c>
    </row>
    <row r="315" spans="1:12" x14ac:dyDescent="0.25">
      <c r="A315">
        <v>311</v>
      </c>
      <c r="B315" t="s">
        <v>681</v>
      </c>
      <c r="C315" t="s">
        <v>1033</v>
      </c>
      <c r="D315" t="s">
        <v>1034</v>
      </c>
      <c r="E315">
        <v>4</v>
      </c>
      <c r="F315" t="s">
        <v>742</v>
      </c>
      <c r="G315" t="s">
        <v>743</v>
      </c>
      <c r="H315" s="56" t="s">
        <v>685</v>
      </c>
      <c r="I315">
        <v>10302004</v>
      </c>
      <c r="J315" t="s">
        <v>1038</v>
      </c>
      <c r="K315">
        <v>126684067.3</v>
      </c>
      <c r="L315">
        <v>62893.898520000002</v>
      </c>
    </row>
    <row r="316" spans="1:12" x14ac:dyDescent="0.25">
      <c r="A316">
        <v>312</v>
      </c>
      <c r="B316" t="s">
        <v>681</v>
      </c>
      <c r="C316" t="s">
        <v>1033</v>
      </c>
      <c r="D316" t="s">
        <v>1034</v>
      </c>
      <c r="E316">
        <v>5</v>
      </c>
      <c r="F316" t="s">
        <v>742</v>
      </c>
      <c r="G316" t="s">
        <v>743</v>
      </c>
      <c r="H316" s="56" t="s">
        <v>685</v>
      </c>
      <c r="I316">
        <v>10302005</v>
      </c>
      <c r="J316" t="s">
        <v>1039</v>
      </c>
      <c r="K316">
        <v>404569.73190000001</v>
      </c>
      <c r="L316">
        <v>3561.091938</v>
      </c>
    </row>
    <row r="317" spans="1:12" x14ac:dyDescent="0.25">
      <c r="A317">
        <v>313</v>
      </c>
      <c r="B317" t="s">
        <v>681</v>
      </c>
      <c r="C317" t="s">
        <v>1033</v>
      </c>
      <c r="D317" t="s">
        <v>1034</v>
      </c>
      <c r="E317">
        <v>6</v>
      </c>
      <c r="F317" t="s">
        <v>742</v>
      </c>
      <c r="G317" t="s">
        <v>743</v>
      </c>
      <c r="H317" s="56" t="s">
        <v>685</v>
      </c>
      <c r="I317">
        <v>10302006</v>
      </c>
      <c r="J317" t="s">
        <v>1040</v>
      </c>
      <c r="K317">
        <v>2169385.5120000001</v>
      </c>
      <c r="L317">
        <v>7682.7437190000001</v>
      </c>
    </row>
    <row r="318" spans="1:12" x14ac:dyDescent="0.25">
      <c r="A318">
        <v>314</v>
      </c>
      <c r="B318" t="s">
        <v>681</v>
      </c>
      <c r="C318" t="s">
        <v>1033</v>
      </c>
      <c r="D318" t="s">
        <v>1034</v>
      </c>
      <c r="E318">
        <v>7</v>
      </c>
      <c r="F318" t="s">
        <v>742</v>
      </c>
      <c r="G318" t="s">
        <v>743</v>
      </c>
      <c r="H318" s="56" t="s">
        <v>685</v>
      </c>
      <c r="I318">
        <v>10302007</v>
      </c>
      <c r="J318" t="s">
        <v>1041</v>
      </c>
      <c r="K318">
        <v>7208672.2149999999</v>
      </c>
      <c r="L318">
        <v>12882.73631</v>
      </c>
    </row>
    <row r="319" spans="1:12" x14ac:dyDescent="0.25">
      <c r="A319">
        <v>315</v>
      </c>
      <c r="B319" t="s">
        <v>681</v>
      </c>
      <c r="C319" t="s">
        <v>1033</v>
      </c>
      <c r="D319" t="s">
        <v>1034</v>
      </c>
      <c r="E319">
        <v>8</v>
      </c>
      <c r="F319" t="s">
        <v>742</v>
      </c>
      <c r="G319" t="s">
        <v>743</v>
      </c>
      <c r="H319" s="56" t="s">
        <v>685</v>
      </c>
      <c r="I319">
        <v>10302008</v>
      </c>
      <c r="J319" t="s">
        <v>1042</v>
      </c>
      <c r="K319">
        <v>244158574</v>
      </c>
      <c r="L319">
        <v>79078.516520000005</v>
      </c>
    </row>
    <row r="320" spans="1:12" x14ac:dyDescent="0.25">
      <c r="A320">
        <v>316</v>
      </c>
      <c r="B320" t="s">
        <v>681</v>
      </c>
      <c r="C320" t="s">
        <v>1033</v>
      </c>
      <c r="D320" t="s">
        <v>1034</v>
      </c>
      <c r="E320">
        <v>9</v>
      </c>
      <c r="F320" t="s">
        <v>742</v>
      </c>
      <c r="G320" t="s">
        <v>743</v>
      </c>
      <c r="H320" s="56" t="s">
        <v>685</v>
      </c>
      <c r="I320">
        <v>10302009</v>
      </c>
      <c r="J320" t="s">
        <v>1043</v>
      </c>
      <c r="K320">
        <v>103837720.90000001</v>
      </c>
      <c r="L320">
        <v>70388.624429999996</v>
      </c>
    </row>
    <row r="321" spans="1:12" x14ac:dyDescent="0.25">
      <c r="A321">
        <v>317</v>
      </c>
      <c r="B321" t="s">
        <v>681</v>
      </c>
      <c r="C321" t="s">
        <v>1033</v>
      </c>
      <c r="D321" t="s">
        <v>1034</v>
      </c>
      <c r="E321">
        <v>10</v>
      </c>
      <c r="F321" t="s">
        <v>742</v>
      </c>
      <c r="G321" t="s">
        <v>743</v>
      </c>
      <c r="H321" s="56" t="s">
        <v>685</v>
      </c>
      <c r="I321">
        <v>10302010</v>
      </c>
      <c r="J321" t="s">
        <v>1044</v>
      </c>
      <c r="K321">
        <v>307675577</v>
      </c>
      <c r="L321">
        <v>137835.7311</v>
      </c>
    </row>
    <row r="322" spans="1:12" x14ac:dyDescent="0.25">
      <c r="A322">
        <v>318</v>
      </c>
      <c r="B322" t="s">
        <v>681</v>
      </c>
      <c r="C322" t="s">
        <v>1033</v>
      </c>
      <c r="D322" t="s">
        <v>1034</v>
      </c>
      <c r="E322">
        <v>11</v>
      </c>
      <c r="F322" t="s">
        <v>742</v>
      </c>
      <c r="G322" t="s">
        <v>743</v>
      </c>
      <c r="H322" s="56" t="s">
        <v>685</v>
      </c>
      <c r="I322">
        <v>10302011</v>
      </c>
      <c r="J322" t="s">
        <v>1045</v>
      </c>
      <c r="K322">
        <v>1193786687</v>
      </c>
      <c r="L322">
        <v>225441.56390000001</v>
      </c>
    </row>
    <row r="323" spans="1:12" x14ac:dyDescent="0.25">
      <c r="A323">
        <v>319</v>
      </c>
      <c r="B323" t="s">
        <v>681</v>
      </c>
      <c r="C323" t="s">
        <v>1033</v>
      </c>
      <c r="D323" t="s">
        <v>1034</v>
      </c>
      <c r="E323">
        <v>12</v>
      </c>
      <c r="F323" t="s">
        <v>742</v>
      </c>
      <c r="G323" t="s">
        <v>743</v>
      </c>
      <c r="H323" s="56" t="s">
        <v>685</v>
      </c>
      <c r="I323">
        <v>10302012</v>
      </c>
      <c r="J323" t="s">
        <v>1046</v>
      </c>
      <c r="K323">
        <v>631541.83149999997</v>
      </c>
      <c r="L323">
        <v>3971.7668650000001</v>
      </c>
    </row>
    <row r="324" spans="1:12" x14ac:dyDescent="0.25">
      <c r="A324">
        <v>320</v>
      </c>
      <c r="B324" t="s">
        <v>681</v>
      </c>
      <c r="C324" t="s">
        <v>1033</v>
      </c>
      <c r="D324" t="s">
        <v>1034</v>
      </c>
      <c r="E324">
        <v>13</v>
      </c>
      <c r="F324" t="s">
        <v>742</v>
      </c>
      <c r="G324" t="s">
        <v>743</v>
      </c>
      <c r="H324" s="56" t="s">
        <v>685</v>
      </c>
      <c r="I324">
        <v>10302013</v>
      </c>
      <c r="J324" t="s">
        <v>1047</v>
      </c>
      <c r="K324">
        <v>12636731.52</v>
      </c>
      <c r="L324">
        <v>21691.001329999999</v>
      </c>
    </row>
    <row r="325" spans="1:12" x14ac:dyDescent="0.25">
      <c r="A325">
        <v>321</v>
      </c>
      <c r="B325" t="s">
        <v>681</v>
      </c>
      <c r="C325" t="s">
        <v>1033</v>
      </c>
      <c r="D325" t="s">
        <v>1034</v>
      </c>
      <c r="E325">
        <v>14</v>
      </c>
      <c r="F325" t="s">
        <v>742</v>
      </c>
      <c r="G325" t="s">
        <v>743</v>
      </c>
      <c r="H325" s="56" t="s">
        <v>685</v>
      </c>
      <c r="I325">
        <v>10302014</v>
      </c>
      <c r="J325" t="s">
        <v>1048</v>
      </c>
      <c r="K325">
        <v>27243487.239999998</v>
      </c>
      <c r="L325">
        <v>60572.39804</v>
      </c>
    </row>
    <row r="326" spans="1:12" x14ac:dyDescent="0.25">
      <c r="A326">
        <v>322</v>
      </c>
      <c r="B326" t="s">
        <v>681</v>
      </c>
      <c r="C326" t="s">
        <v>1049</v>
      </c>
      <c r="D326" t="s">
        <v>1050</v>
      </c>
      <c r="E326">
        <v>1</v>
      </c>
      <c r="F326" t="s">
        <v>507</v>
      </c>
      <c r="G326" t="s">
        <v>684</v>
      </c>
      <c r="H326" s="56" t="s">
        <v>685</v>
      </c>
      <c r="I326">
        <v>10502001</v>
      </c>
      <c r="J326" t="s">
        <v>1051</v>
      </c>
      <c r="K326">
        <v>4528275029</v>
      </c>
      <c r="L326">
        <v>359807.61810000002</v>
      </c>
    </row>
    <row r="327" spans="1:12" x14ac:dyDescent="0.25">
      <c r="A327">
        <v>323</v>
      </c>
      <c r="B327" t="s">
        <v>681</v>
      </c>
      <c r="C327" t="s">
        <v>1049</v>
      </c>
      <c r="D327" t="s">
        <v>1050</v>
      </c>
      <c r="E327">
        <v>2</v>
      </c>
      <c r="F327" t="s">
        <v>507</v>
      </c>
      <c r="G327" t="s">
        <v>684</v>
      </c>
      <c r="H327" s="56" t="s">
        <v>685</v>
      </c>
      <c r="I327">
        <v>10502002</v>
      </c>
      <c r="J327" t="s">
        <v>1052</v>
      </c>
      <c r="K327">
        <v>5993851535</v>
      </c>
      <c r="L327">
        <v>386955.71799999999</v>
      </c>
    </row>
    <row r="328" spans="1:12" x14ac:dyDescent="0.25">
      <c r="A328">
        <v>324</v>
      </c>
      <c r="B328" t="s">
        <v>681</v>
      </c>
      <c r="C328" t="s">
        <v>1049</v>
      </c>
      <c r="D328" t="s">
        <v>1050</v>
      </c>
      <c r="E328">
        <v>3</v>
      </c>
      <c r="F328" t="s">
        <v>507</v>
      </c>
      <c r="G328" t="s">
        <v>684</v>
      </c>
      <c r="H328" s="56" t="s">
        <v>685</v>
      </c>
      <c r="I328">
        <v>10502003</v>
      </c>
      <c r="J328" t="s">
        <v>1053</v>
      </c>
      <c r="K328">
        <v>621811.73629999999</v>
      </c>
      <c r="L328">
        <v>4290.1558249999998</v>
      </c>
    </row>
    <row r="329" spans="1:12" x14ac:dyDescent="0.25">
      <c r="A329">
        <v>325</v>
      </c>
      <c r="B329" t="s">
        <v>681</v>
      </c>
      <c r="C329" t="s">
        <v>1049</v>
      </c>
      <c r="D329" t="s">
        <v>1050</v>
      </c>
      <c r="E329">
        <v>4</v>
      </c>
      <c r="F329" t="s">
        <v>507</v>
      </c>
      <c r="G329" t="s">
        <v>684</v>
      </c>
      <c r="H329" s="56" t="s">
        <v>685</v>
      </c>
      <c r="I329">
        <v>10502004</v>
      </c>
      <c r="J329" t="s">
        <v>1054</v>
      </c>
      <c r="K329">
        <v>1113847653</v>
      </c>
      <c r="L329">
        <v>191437.9172</v>
      </c>
    </row>
    <row r="330" spans="1:12" x14ac:dyDescent="0.25">
      <c r="A330">
        <v>326</v>
      </c>
      <c r="B330" t="s">
        <v>681</v>
      </c>
      <c r="C330" t="s">
        <v>1055</v>
      </c>
      <c r="D330" t="s">
        <v>1056</v>
      </c>
      <c r="E330">
        <v>1</v>
      </c>
      <c r="F330" t="s">
        <v>695</v>
      </c>
      <c r="G330" t="s">
        <v>696</v>
      </c>
      <c r="H330" s="56" t="s">
        <v>685</v>
      </c>
      <c r="I330">
        <v>10104001</v>
      </c>
      <c r="J330" t="s">
        <v>1057</v>
      </c>
      <c r="K330">
        <v>9624478.2789999992</v>
      </c>
      <c r="L330">
        <v>16706.392260000001</v>
      </c>
    </row>
    <row r="331" spans="1:12" x14ac:dyDescent="0.25">
      <c r="A331">
        <v>327</v>
      </c>
      <c r="B331" t="s">
        <v>681</v>
      </c>
      <c r="C331" t="s">
        <v>1055</v>
      </c>
      <c r="D331" t="s">
        <v>1056</v>
      </c>
      <c r="E331">
        <v>2</v>
      </c>
      <c r="F331" t="s">
        <v>695</v>
      </c>
      <c r="G331" t="s">
        <v>696</v>
      </c>
      <c r="H331" s="56" t="s">
        <v>685</v>
      </c>
      <c r="I331">
        <v>10104002</v>
      </c>
      <c r="J331" t="s">
        <v>1058</v>
      </c>
      <c r="K331">
        <v>22283028.280000001</v>
      </c>
      <c r="L331">
        <v>25687.987690000002</v>
      </c>
    </row>
    <row r="332" spans="1:12" x14ac:dyDescent="0.25">
      <c r="A332">
        <v>328</v>
      </c>
      <c r="B332" t="s">
        <v>681</v>
      </c>
      <c r="C332" t="s">
        <v>1055</v>
      </c>
      <c r="D332" t="s">
        <v>1056</v>
      </c>
      <c r="E332">
        <v>3</v>
      </c>
      <c r="F332" t="s">
        <v>695</v>
      </c>
      <c r="G332" t="s">
        <v>696</v>
      </c>
      <c r="H332" s="56" t="s">
        <v>685</v>
      </c>
      <c r="I332">
        <v>10104003</v>
      </c>
      <c r="J332" t="s">
        <v>1059</v>
      </c>
      <c r="K332">
        <v>23561196.350000001</v>
      </c>
      <c r="L332">
        <v>45318.597170000001</v>
      </c>
    </row>
    <row r="333" spans="1:12" x14ac:dyDescent="0.25">
      <c r="A333">
        <v>329</v>
      </c>
      <c r="B333" t="s">
        <v>681</v>
      </c>
      <c r="C333" t="s">
        <v>1055</v>
      </c>
      <c r="D333" t="s">
        <v>1056</v>
      </c>
      <c r="E333">
        <v>4</v>
      </c>
      <c r="F333" t="s">
        <v>695</v>
      </c>
      <c r="G333" t="s">
        <v>696</v>
      </c>
      <c r="H333" s="56" t="s">
        <v>685</v>
      </c>
      <c r="I333">
        <v>10104004</v>
      </c>
      <c r="J333" t="s">
        <v>1060</v>
      </c>
      <c r="K333">
        <v>1845861.838</v>
      </c>
      <c r="L333">
        <v>8428.5515589999995</v>
      </c>
    </row>
    <row r="334" spans="1:12" x14ac:dyDescent="0.25">
      <c r="A334">
        <v>330</v>
      </c>
      <c r="B334" t="s">
        <v>681</v>
      </c>
      <c r="C334" t="s">
        <v>1055</v>
      </c>
      <c r="D334" t="s">
        <v>1056</v>
      </c>
      <c r="E334">
        <v>5</v>
      </c>
      <c r="F334" t="s">
        <v>695</v>
      </c>
      <c r="G334" t="s">
        <v>696</v>
      </c>
      <c r="H334" s="56" t="s">
        <v>685</v>
      </c>
      <c r="I334">
        <v>10104005</v>
      </c>
      <c r="J334" t="s">
        <v>1061</v>
      </c>
      <c r="K334">
        <v>140131427.5</v>
      </c>
      <c r="L334">
        <v>77356.328370000003</v>
      </c>
    </row>
    <row r="335" spans="1:12" x14ac:dyDescent="0.25">
      <c r="A335">
        <v>331</v>
      </c>
      <c r="B335" t="s">
        <v>681</v>
      </c>
      <c r="C335" t="s">
        <v>1055</v>
      </c>
      <c r="D335" t="s">
        <v>1056</v>
      </c>
      <c r="E335">
        <v>6</v>
      </c>
      <c r="F335" t="s">
        <v>695</v>
      </c>
      <c r="G335" t="s">
        <v>696</v>
      </c>
      <c r="H335" s="56" t="s">
        <v>685</v>
      </c>
      <c r="I335">
        <v>10104006</v>
      </c>
      <c r="J335" t="s">
        <v>1062</v>
      </c>
      <c r="K335">
        <v>673152773.5</v>
      </c>
      <c r="L335">
        <v>256097.8063</v>
      </c>
    </row>
    <row r="336" spans="1:12" x14ac:dyDescent="0.25">
      <c r="A336">
        <v>332</v>
      </c>
      <c r="B336" t="s">
        <v>681</v>
      </c>
      <c r="C336" t="s">
        <v>1055</v>
      </c>
      <c r="D336" t="s">
        <v>1056</v>
      </c>
      <c r="E336">
        <v>7</v>
      </c>
      <c r="F336" t="s">
        <v>695</v>
      </c>
      <c r="G336" t="s">
        <v>696</v>
      </c>
      <c r="H336" s="56" t="s">
        <v>685</v>
      </c>
      <c r="I336">
        <v>10104007</v>
      </c>
      <c r="J336" t="s">
        <v>1063</v>
      </c>
      <c r="K336">
        <v>931530857.5</v>
      </c>
      <c r="L336">
        <v>172778.86840000001</v>
      </c>
    </row>
    <row r="337" spans="1:12" x14ac:dyDescent="0.25">
      <c r="A337">
        <v>333</v>
      </c>
      <c r="B337" t="s">
        <v>681</v>
      </c>
      <c r="C337" t="s">
        <v>1055</v>
      </c>
      <c r="D337" t="s">
        <v>1056</v>
      </c>
      <c r="E337">
        <v>8</v>
      </c>
      <c r="F337" t="s">
        <v>695</v>
      </c>
      <c r="G337" t="s">
        <v>696</v>
      </c>
      <c r="H337" s="56" t="s">
        <v>685</v>
      </c>
      <c r="I337">
        <v>10104008</v>
      </c>
      <c r="J337" t="s">
        <v>1064</v>
      </c>
      <c r="K337">
        <v>491415178.39999998</v>
      </c>
      <c r="L337">
        <v>130297.8459</v>
      </c>
    </row>
    <row r="338" spans="1:12" x14ac:dyDescent="0.25">
      <c r="A338">
        <v>334</v>
      </c>
      <c r="B338" t="s">
        <v>681</v>
      </c>
      <c r="C338" t="s">
        <v>1055</v>
      </c>
      <c r="D338" t="s">
        <v>1056</v>
      </c>
      <c r="E338">
        <v>9</v>
      </c>
      <c r="F338" t="s">
        <v>695</v>
      </c>
      <c r="G338" t="s">
        <v>696</v>
      </c>
      <c r="H338" s="56" t="s">
        <v>685</v>
      </c>
      <c r="I338">
        <v>10104009</v>
      </c>
      <c r="J338" t="s">
        <v>1065</v>
      </c>
      <c r="K338">
        <v>3291791.3050000002</v>
      </c>
      <c r="L338">
        <v>8203.1113949999999</v>
      </c>
    </row>
    <row r="339" spans="1:12" x14ac:dyDescent="0.25">
      <c r="A339">
        <v>335</v>
      </c>
      <c r="B339" t="s">
        <v>681</v>
      </c>
      <c r="C339" t="s">
        <v>1055</v>
      </c>
      <c r="D339" t="s">
        <v>1056</v>
      </c>
      <c r="E339">
        <v>10</v>
      </c>
      <c r="F339" t="s">
        <v>695</v>
      </c>
      <c r="G339" t="s">
        <v>696</v>
      </c>
      <c r="H339" s="56" t="s">
        <v>685</v>
      </c>
      <c r="I339">
        <v>10104010</v>
      </c>
      <c r="J339" t="s">
        <v>1066</v>
      </c>
      <c r="K339">
        <v>10218877.640000001</v>
      </c>
      <c r="L339">
        <v>21230.5946</v>
      </c>
    </row>
    <row r="340" spans="1:12" x14ac:dyDescent="0.25">
      <c r="A340">
        <v>336</v>
      </c>
      <c r="B340" t="s">
        <v>681</v>
      </c>
      <c r="C340" t="s">
        <v>1055</v>
      </c>
      <c r="D340" t="s">
        <v>1056</v>
      </c>
      <c r="E340">
        <v>11</v>
      </c>
      <c r="F340" t="s">
        <v>695</v>
      </c>
      <c r="G340" t="s">
        <v>696</v>
      </c>
      <c r="H340" s="56" t="s">
        <v>685</v>
      </c>
      <c r="I340">
        <v>10104011</v>
      </c>
      <c r="J340" t="s">
        <v>1067</v>
      </c>
      <c r="K340">
        <v>374955092.39999998</v>
      </c>
      <c r="L340">
        <v>162497.2279</v>
      </c>
    </row>
    <row r="341" spans="1:12" x14ac:dyDescent="0.25">
      <c r="A341">
        <v>337</v>
      </c>
      <c r="B341" t="s">
        <v>681</v>
      </c>
      <c r="C341" t="s">
        <v>1055</v>
      </c>
      <c r="D341" t="s">
        <v>1056</v>
      </c>
      <c r="E341">
        <v>12</v>
      </c>
      <c r="F341" t="s">
        <v>695</v>
      </c>
      <c r="G341" t="s">
        <v>696</v>
      </c>
      <c r="H341" s="56" t="s">
        <v>685</v>
      </c>
      <c r="I341">
        <v>10104012</v>
      </c>
      <c r="J341" t="s">
        <v>1068</v>
      </c>
      <c r="K341">
        <v>67157130.799999997</v>
      </c>
      <c r="L341">
        <v>46961.67424</v>
      </c>
    </row>
    <row r="342" spans="1:12" x14ac:dyDescent="0.25">
      <c r="A342">
        <v>338</v>
      </c>
      <c r="B342" t="s">
        <v>681</v>
      </c>
      <c r="C342" t="s">
        <v>1055</v>
      </c>
      <c r="D342" t="s">
        <v>1056</v>
      </c>
      <c r="E342">
        <v>13</v>
      </c>
      <c r="F342" t="s">
        <v>695</v>
      </c>
      <c r="G342" t="s">
        <v>696</v>
      </c>
      <c r="H342" s="56" t="s">
        <v>685</v>
      </c>
      <c r="I342">
        <v>10104013</v>
      </c>
      <c r="J342" t="s">
        <v>1069</v>
      </c>
      <c r="K342">
        <v>3541281.1850000001</v>
      </c>
      <c r="L342">
        <v>9723.2331389999999</v>
      </c>
    </row>
    <row r="343" spans="1:12" x14ac:dyDescent="0.25">
      <c r="A343">
        <v>339</v>
      </c>
      <c r="B343" t="s">
        <v>681</v>
      </c>
      <c r="C343" t="s">
        <v>1055</v>
      </c>
      <c r="D343" t="s">
        <v>1056</v>
      </c>
      <c r="E343">
        <v>14</v>
      </c>
      <c r="F343" t="s">
        <v>695</v>
      </c>
      <c r="G343" t="s">
        <v>696</v>
      </c>
      <c r="H343" s="56" t="s">
        <v>685</v>
      </c>
      <c r="I343">
        <v>10104014</v>
      </c>
      <c r="J343" t="s">
        <v>1070</v>
      </c>
      <c r="K343">
        <v>121144126.7</v>
      </c>
      <c r="L343">
        <v>66092.886889999994</v>
      </c>
    </row>
    <row r="344" spans="1:12" x14ac:dyDescent="0.25">
      <c r="A344">
        <v>340</v>
      </c>
      <c r="B344" t="s">
        <v>681</v>
      </c>
      <c r="C344" t="s">
        <v>1071</v>
      </c>
      <c r="D344" t="s">
        <v>1072</v>
      </c>
      <c r="E344">
        <v>1</v>
      </c>
      <c r="F344" t="s">
        <v>717</v>
      </c>
      <c r="G344" t="s">
        <v>718</v>
      </c>
      <c r="H344" s="56" t="s">
        <v>685</v>
      </c>
      <c r="I344">
        <v>10204001</v>
      </c>
      <c r="J344" t="s">
        <v>1073</v>
      </c>
      <c r="K344">
        <v>297916095</v>
      </c>
      <c r="L344">
        <v>107164.54150000001</v>
      </c>
    </row>
    <row r="345" spans="1:12" x14ac:dyDescent="0.25">
      <c r="A345">
        <v>341</v>
      </c>
      <c r="B345" t="s">
        <v>681</v>
      </c>
      <c r="C345" t="s">
        <v>1071</v>
      </c>
      <c r="D345" t="s">
        <v>1072</v>
      </c>
      <c r="E345">
        <v>2</v>
      </c>
      <c r="F345" t="s">
        <v>717</v>
      </c>
      <c r="G345" t="s">
        <v>718</v>
      </c>
      <c r="H345" s="56" t="s">
        <v>685</v>
      </c>
      <c r="I345">
        <v>10204002</v>
      </c>
      <c r="J345" t="s">
        <v>1074</v>
      </c>
      <c r="K345">
        <v>8310425.0990000004</v>
      </c>
      <c r="L345">
        <v>18683.18808</v>
      </c>
    </row>
    <row r="346" spans="1:12" x14ac:dyDescent="0.25">
      <c r="A346">
        <v>342</v>
      </c>
      <c r="B346" t="s">
        <v>681</v>
      </c>
      <c r="C346" t="s">
        <v>1071</v>
      </c>
      <c r="D346" t="s">
        <v>1072</v>
      </c>
      <c r="E346">
        <v>3</v>
      </c>
      <c r="F346" t="s">
        <v>717</v>
      </c>
      <c r="G346" t="s">
        <v>718</v>
      </c>
      <c r="H346" s="56" t="s">
        <v>685</v>
      </c>
      <c r="I346">
        <v>10204003</v>
      </c>
      <c r="J346" t="s">
        <v>1075</v>
      </c>
      <c r="K346">
        <v>152527235.19999999</v>
      </c>
      <c r="L346">
        <v>84639.557939999999</v>
      </c>
    </row>
    <row r="347" spans="1:12" x14ac:dyDescent="0.25">
      <c r="A347">
        <v>343</v>
      </c>
      <c r="B347" t="s">
        <v>681</v>
      </c>
      <c r="C347" t="s">
        <v>1071</v>
      </c>
      <c r="D347" t="s">
        <v>1072</v>
      </c>
      <c r="E347">
        <v>4</v>
      </c>
      <c r="F347" t="s">
        <v>717</v>
      </c>
      <c r="G347" t="s">
        <v>718</v>
      </c>
      <c r="H347" s="56" t="s">
        <v>685</v>
      </c>
      <c r="I347">
        <v>10204004</v>
      </c>
      <c r="J347" t="s">
        <v>1076</v>
      </c>
      <c r="K347">
        <v>37319606.670000002</v>
      </c>
      <c r="L347">
        <v>32615.568759999998</v>
      </c>
    </row>
    <row r="348" spans="1:12" x14ac:dyDescent="0.25">
      <c r="A348">
        <v>344</v>
      </c>
      <c r="B348" t="s">
        <v>681</v>
      </c>
      <c r="C348" t="s">
        <v>1071</v>
      </c>
      <c r="D348" t="s">
        <v>1072</v>
      </c>
      <c r="E348">
        <v>5</v>
      </c>
      <c r="F348" t="s">
        <v>717</v>
      </c>
      <c r="G348" t="s">
        <v>718</v>
      </c>
      <c r="H348" s="56" t="s">
        <v>685</v>
      </c>
      <c r="I348">
        <v>10204005</v>
      </c>
      <c r="J348" t="s">
        <v>1077</v>
      </c>
      <c r="K348">
        <v>170044308.09999999</v>
      </c>
      <c r="L348">
        <v>102979.4293</v>
      </c>
    </row>
    <row r="349" spans="1:12" x14ac:dyDescent="0.25">
      <c r="A349">
        <v>345</v>
      </c>
      <c r="B349" t="s">
        <v>681</v>
      </c>
      <c r="C349" t="s">
        <v>1071</v>
      </c>
      <c r="D349" t="s">
        <v>1072</v>
      </c>
      <c r="E349">
        <v>6</v>
      </c>
      <c r="F349" t="s">
        <v>717</v>
      </c>
      <c r="G349" t="s">
        <v>718</v>
      </c>
      <c r="H349" s="56" t="s">
        <v>685</v>
      </c>
      <c r="I349">
        <v>10204006</v>
      </c>
      <c r="J349" t="s">
        <v>1078</v>
      </c>
      <c r="K349">
        <v>57245595.509999998</v>
      </c>
      <c r="L349">
        <v>48215.104229999997</v>
      </c>
    </row>
    <row r="350" spans="1:12" x14ac:dyDescent="0.25">
      <c r="A350">
        <v>346</v>
      </c>
      <c r="B350" t="s">
        <v>681</v>
      </c>
      <c r="C350" t="s">
        <v>1071</v>
      </c>
      <c r="D350" t="s">
        <v>1072</v>
      </c>
      <c r="E350">
        <v>7</v>
      </c>
      <c r="F350" t="s">
        <v>717</v>
      </c>
      <c r="G350" t="s">
        <v>718</v>
      </c>
      <c r="H350" s="56" t="s">
        <v>685</v>
      </c>
      <c r="I350">
        <v>10204007</v>
      </c>
      <c r="J350" t="s">
        <v>1079</v>
      </c>
      <c r="K350">
        <v>3872828.679</v>
      </c>
      <c r="L350">
        <v>10229.552830000001</v>
      </c>
    </row>
    <row r="351" spans="1:12" x14ac:dyDescent="0.25">
      <c r="A351">
        <v>347</v>
      </c>
      <c r="B351" t="s">
        <v>681</v>
      </c>
      <c r="C351" t="s">
        <v>1071</v>
      </c>
      <c r="D351" t="s">
        <v>1072</v>
      </c>
      <c r="E351">
        <v>8</v>
      </c>
      <c r="F351" t="s">
        <v>717</v>
      </c>
      <c r="G351" t="s">
        <v>718</v>
      </c>
      <c r="H351" s="56" t="s">
        <v>685</v>
      </c>
      <c r="I351">
        <v>10204008</v>
      </c>
      <c r="J351" t="s">
        <v>1080</v>
      </c>
      <c r="K351">
        <v>1129949.2279999999</v>
      </c>
      <c r="L351">
        <v>5764.9212020000004</v>
      </c>
    </row>
    <row r="352" spans="1:12" x14ac:dyDescent="0.25">
      <c r="A352">
        <v>348</v>
      </c>
      <c r="B352" t="s">
        <v>681</v>
      </c>
      <c r="C352" t="s">
        <v>1071</v>
      </c>
      <c r="D352" t="s">
        <v>1072</v>
      </c>
      <c r="E352">
        <v>9</v>
      </c>
      <c r="F352" t="s">
        <v>717</v>
      </c>
      <c r="G352" t="s">
        <v>718</v>
      </c>
      <c r="H352" s="56" t="s">
        <v>685</v>
      </c>
      <c r="I352">
        <v>10204009</v>
      </c>
      <c r="J352" t="s">
        <v>1081</v>
      </c>
      <c r="K352">
        <v>1094450.3640000001</v>
      </c>
      <c r="L352">
        <v>4398.551434</v>
      </c>
    </row>
    <row r="353" spans="1:12" x14ac:dyDescent="0.25">
      <c r="A353">
        <v>349</v>
      </c>
      <c r="B353" t="s">
        <v>681</v>
      </c>
      <c r="C353" t="s">
        <v>1071</v>
      </c>
      <c r="D353" t="s">
        <v>1072</v>
      </c>
      <c r="E353">
        <v>10</v>
      </c>
      <c r="F353" t="s">
        <v>717</v>
      </c>
      <c r="G353" t="s">
        <v>718</v>
      </c>
      <c r="H353" s="56" t="s">
        <v>685</v>
      </c>
      <c r="I353">
        <v>10204010</v>
      </c>
      <c r="J353" t="s">
        <v>1082</v>
      </c>
      <c r="K353">
        <v>2153771.0929999999</v>
      </c>
      <c r="L353">
        <v>8523.0552530000004</v>
      </c>
    </row>
    <row r="354" spans="1:12" x14ac:dyDescent="0.25">
      <c r="A354">
        <v>350</v>
      </c>
      <c r="B354" t="s">
        <v>681</v>
      </c>
      <c r="C354" t="s">
        <v>1071</v>
      </c>
      <c r="D354" t="s">
        <v>1072</v>
      </c>
      <c r="E354">
        <v>11</v>
      </c>
      <c r="F354" t="s">
        <v>717</v>
      </c>
      <c r="G354" t="s">
        <v>718</v>
      </c>
      <c r="H354" s="56" t="s">
        <v>685</v>
      </c>
      <c r="I354">
        <v>10204011</v>
      </c>
      <c r="J354" t="s">
        <v>1083</v>
      </c>
      <c r="K354">
        <v>39464184.43</v>
      </c>
      <c r="L354">
        <v>36282.652110000003</v>
      </c>
    </row>
    <row r="355" spans="1:12" x14ac:dyDescent="0.25">
      <c r="A355">
        <v>351</v>
      </c>
      <c r="B355" t="s">
        <v>681</v>
      </c>
      <c r="C355" t="s">
        <v>1071</v>
      </c>
      <c r="D355" t="s">
        <v>1072</v>
      </c>
      <c r="E355">
        <v>12</v>
      </c>
      <c r="F355" t="s">
        <v>717</v>
      </c>
      <c r="G355" t="s">
        <v>718</v>
      </c>
      <c r="H355" s="56" t="s">
        <v>685</v>
      </c>
      <c r="I355">
        <v>10204012</v>
      </c>
      <c r="J355" t="s">
        <v>1084</v>
      </c>
      <c r="K355">
        <v>3111195.1179999998</v>
      </c>
      <c r="L355">
        <v>13178.6906</v>
      </c>
    </row>
    <row r="356" spans="1:12" x14ac:dyDescent="0.25">
      <c r="A356">
        <v>352</v>
      </c>
      <c r="B356" t="s">
        <v>681</v>
      </c>
      <c r="C356" t="s">
        <v>1071</v>
      </c>
      <c r="D356" t="s">
        <v>1072</v>
      </c>
      <c r="E356">
        <v>13</v>
      </c>
      <c r="F356" t="s">
        <v>717</v>
      </c>
      <c r="G356" t="s">
        <v>718</v>
      </c>
      <c r="H356" s="56" t="s">
        <v>685</v>
      </c>
      <c r="I356">
        <v>10204013</v>
      </c>
      <c r="J356" t="s">
        <v>1085</v>
      </c>
      <c r="K356">
        <v>676298.67480000004</v>
      </c>
      <c r="L356">
        <v>4197.6461609999997</v>
      </c>
    </row>
    <row r="357" spans="1:12" x14ac:dyDescent="0.25">
      <c r="A357">
        <v>353</v>
      </c>
      <c r="B357" t="s">
        <v>681</v>
      </c>
      <c r="C357" t="s">
        <v>1071</v>
      </c>
      <c r="D357" t="s">
        <v>1072</v>
      </c>
      <c r="E357">
        <v>14</v>
      </c>
      <c r="F357" t="s">
        <v>717</v>
      </c>
      <c r="G357" t="s">
        <v>718</v>
      </c>
      <c r="H357" s="56" t="s">
        <v>685</v>
      </c>
      <c r="I357">
        <v>10204014</v>
      </c>
      <c r="J357" t="s">
        <v>1086</v>
      </c>
      <c r="K357">
        <v>306651.45559999999</v>
      </c>
      <c r="L357">
        <v>3138.1632540000001</v>
      </c>
    </row>
    <row r="358" spans="1:12" x14ac:dyDescent="0.25">
      <c r="A358">
        <v>354</v>
      </c>
      <c r="B358" t="s">
        <v>681</v>
      </c>
      <c r="C358" t="s">
        <v>1071</v>
      </c>
      <c r="D358" t="s">
        <v>1072</v>
      </c>
      <c r="E358">
        <v>15</v>
      </c>
      <c r="F358" t="s">
        <v>717</v>
      </c>
      <c r="G358" t="s">
        <v>718</v>
      </c>
      <c r="H358" s="56" t="s">
        <v>685</v>
      </c>
      <c r="I358">
        <v>10204015</v>
      </c>
      <c r="J358" t="s">
        <v>1087</v>
      </c>
      <c r="K358">
        <v>451410.64360000001</v>
      </c>
      <c r="L358">
        <v>3855.4865410000002</v>
      </c>
    </row>
    <row r="359" spans="1:12" x14ac:dyDescent="0.25">
      <c r="A359">
        <v>355</v>
      </c>
      <c r="B359" t="s">
        <v>681</v>
      </c>
      <c r="C359" t="s">
        <v>1071</v>
      </c>
      <c r="D359" t="s">
        <v>1072</v>
      </c>
      <c r="E359">
        <v>16</v>
      </c>
      <c r="F359" t="s">
        <v>717</v>
      </c>
      <c r="G359" t="s">
        <v>718</v>
      </c>
      <c r="H359" s="56" t="s">
        <v>685</v>
      </c>
      <c r="I359">
        <v>10204016</v>
      </c>
      <c r="J359" t="s">
        <v>1088</v>
      </c>
      <c r="K359">
        <v>1111658.149</v>
      </c>
      <c r="L359">
        <v>5147.1306050000003</v>
      </c>
    </row>
    <row r="360" spans="1:12" x14ac:dyDescent="0.25">
      <c r="A360">
        <v>356</v>
      </c>
      <c r="B360" t="s">
        <v>681</v>
      </c>
      <c r="C360" t="s">
        <v>1071</v>
      </c>
      <c r="D360" t="s">
        <v>1072</v>
      </c>
      <c r="E360">
        <v>17</v>
      </c>
      <c r="F360" t="s">
        <v>717</v>
      </c>
      <c r="G360" t="s">
        <v>718</v>
      </c>
      <c r="H360" s="56" t="s">
        <v>685</v>
      </c>
      <c r="I360">
        <v>10204017</v>
      </c>
      <c r="J360" t="s">
        <v>1089</v>
      </c>
      <c r="K360">
        <v>2166090.3530000001</v>
      </c>
      <c r="L360">
        <v>8582.3415079999995</v>
      </c>
    </row>
    <row r="361" spans="1:12" x14ac:dyDescent="0.25">
      <c r="A361">
        <v>357</v>
      </c>
      <c r="B361" t="s">
        <v>681</v>
      </c>
      <c r="C361" t="s">
        <v>1071</v>
      </c>
      <c r="D361" t="s">
        <v>1072</v>
      </c>
      <c r="E361">
        <v>18</v>
      </c>
      <c r="F361" t="s">
        <v>717</v>
      </c>
      <c r="G361" t="s">
        <v>718</v>
      </c>
      <c r="H361" s="56" t="s">
        <v>685</v>
      </c>
      <c r="I361">
        <v>10204018</v>
      </c>
      <c r="J361" t="s">
        <v>1090</v>
      </c>
      <c r="K361">
        <v>19952020.469999999</v>
      </c>
      <c r="L361">
        <v>20604.892220000002</v>
      </c>
    </row>
    <row r="362" spans="1:12" x14ac:dyDescent="0.25">
      <c r="A362">
        <v>358</v>
      </c>
      <c r="B362" t="s">
        <v>681</v>
      </c>
      <c r="C362" t="s">
        <v>1071</v>
      </c>
      <c r="D362" t="s">
        <v>1072</v>
      </c>
      <c r="E362">
        <v>19</v>
      </c>
      <c r="F362" t="s">
        <v>717</v>
      </c>
      <c r="G362" t="s">
        <v>718</v>
      </c>
      <c r="H362" s="56" t="s">
        <v>685</v>
      </c>
      <c r="I362">
        <v>10204019</v>
      </c>
      <c r="J362" t="s">
        <v>1091</v>
      </c>
      <c r="K362">
        <v>159208409.09999999</v>
      </c>
      <c r="L362">
        <v>70762.394610000003</v>
      </c>
    </row>
    <row r="363" spans="1:12" x14ac:dyDescent="0.25">
      <c r="A363">
        <v>359</v>
      </c>
      <c r="B363" t="s">
        <v>681</v>
      </c>
      <c r="C363" t="s">
        <v>1071</v>
      </c>
      <c r="D363" t="s">
        <v>1072</v>
      </c>
      <c r="E363">
        <v>20</v>
      </c>
      <c r="F363" t="s">
        <v>717</v>
      </c>
      <c r="G363" t="s">
        <v>718</v>
      </c>
      <c r="H363" s="56" t="s">
        <v>685</v>
      </c>
      <c r="I363">
        <v>10204020</v>
      </c>
      <c r="J363" t="s">
        <v>1092</v>
      </c>
      <c r="K363">
        <v>163346471</v>
      </c>
      <c r="L363">
        <v>75160.688200000004</v>
      </c>
    </row>
    <row r="364" spans="1:12" x14ac:dyDescent="0.25">
      <c r="A364">
        <v>360</v>
      </c>
      <c r="B364" t="s">
        <v>681</v>
      </c>
      <c r="C364" t="s">
        <v>1071</v>
      </c>
      <c r="D364" t="s">
        <v>1072</v>
      </c>
      <c r="E364">
        <v>21</v>
      </c>
      <c r="F364" t="s">
        <v>717</v>
      </c>
      <c r="G364" t="s">
        <v>718</v>
      </c>
      <c r="H364" s="56" t="s">
        <v>685</v>
      </c>
      <c r="I364">
        <v>10204021</v>
      </c>
      <c r="J364" t="s">
        <v>1093</v>
      </c>
      <c r="K364">
        <v>80793203.480000004</v>
      </c>
      <c r="L364">
        <v>43692.247519999997</v>
      </c>
    </row>
    <row r="365" spans="1:12" x14ac:dyDescent="0.25">
      <c r="A365">
        <v>361</v>
      </c>
      <c r="B365" t="s">
        <v>681</v>
      </c>
      <c r="C365" t="s">
        <v>1071</v>
      </c>
      <c r="D365" t="s">
        <v>1072</v>
      </c>
      <c r="E365">
        <v>22</v>
      </c>
      <c r="F365" t="s">
        <v>717</v>
      </c>
      <c r="G365" t="s">
        <v>718</v>
      </c>
      <c r="H365" s="56" t="s">
        <v>685</v>
      </c>
      <c r="I365">
        <v>10204022</v>
      </c>
      <c r="J365" t="s">
        <v>1094</v>
      </c>
      <c r="K365">
        <v>12922391.699999999</v>
      </c>
      <c r="L365">
        <v>21790.520280000001</v>
      </c>
    </row>
    <row r="366" spans="1:12" x14ac:dyDescent="0.25">
      <c r="A366">
        <v>362</v>
      </c>
      <c r="B366" t="s">
        <v>681</v>
      </c>
      <c r="C366" t="s">
        <v>1071</v>
      </c>
      <c r="D366" t="s">
        <v>1072</v>
      </c>
      <c r="E366">
        <v>23</v>
      </c>
      <c r="F366" t="s">
        <v>717</v>
      </c>
      <c r="G366" t="s">
        <v>718</v>
      </c>
      <c r="H366" s="56" t="s">
        <v>685</v>
      </c>
      <c r="I366">
        <v>10204023</v>
      </c>
      <c r="J366" t="s">
        <v>1095</v>
      </c>
      <c r="K366">
        <v>1628700.4080000001</v>
      </c>
      <c r="L366">
        <v>10161.856470000001</v>
      </c>
    </row>
    <row r="367" spans="1:12" x14ac:dyDescent="0.25">
      <c r="A367">
        <v>363</v>
      </c>
      <c r="B367" t="s">
        <v>681</v>
      </c>
      <c r="C367" t="s">
        <v>1096</v>
      </c>
      <c r="D367" t="s">
        <v>1097</v>
      </c>
      <c r="E367">
        <v>1</v>
      </c>
      <c r="F367" t="s">
        <v>695</v>
      </c>
      <c r="G367" t="s">
        <v>696</v>
      </c>
      <c r="H367" s="56" t="s">
        <v>685</v>
      </c>
      <c r="I367">
        <v>10105001</v>
      </c>
      <c r="J367" t="s">
        <v>1098</v>
      </c>
      <c r="K367">
        <v>983522341.29999995</v>
      </c>
      <c r="L367">
        <v>175342.734</v>
      </c>
    </row>
    <row r="368" spans="1:12" x14ac:dyDescent="0.25">
      <c r="A368">
        <v>364</v>
      </c>
      <c r="B368" t="s">
        <v>681</v>
      </c>
      <c r="C368" t="s">
        <v>1096</v>
      </c>
      <c r="D368" t="s">
        <v>1097</v>
      </c>
      <c r="E368">
        <v>2</v>
      </c>
      <c r="F368" t="s">
        <v>695</v>
      </c>
      <c r="G368" t="s">
        <v>696</v>
      </c>
      <c r="H368" s="56" t="s">
        <v>685</v>
      </c>
      <c r="I368">
        <v>10105002</v>
      </c>
      <c r="J368" t="s">
        <v>1099</v>
      </c>
      <c r="K368">
        <v>4974197.1919999998</v>
      </c>
      <c r="L368">
        <v>13020.040069999999</v>
      </c>
    </row>
    <row r="369" spans="1:12" x14ac:dyDescent="0.25">
      <c r="A369">
        <v>365</v>
      </c>
      <c r="B369" t="s">
        <v>681</v>
      </c>
      <c r="C369" t="s">
        <v>1096</v>
      </c>
      <c r="D369" t="s">
        <v>1097</v>
      </c>
      <c r="E369">
        <v>3</v>
      </c>
      <c r="F369" t="s">
        <v>695</v>
      </c>
      <c r="G369" t="s">
        <v>696</v>
      </c>
      <c r="H369" s="56" t="s">
        <v>685</v>
      </c>
      <c r="I369">
        <v>10105003</v>
      </c>
      <c r="J369" t="s">
        <v>1100</v>
      </c>
      <c r="K369">
        <v>1169300908</v>
      </c>
      <c r="L369">
        <v>182854.75399999999</v>
      </c>
    </row>
    <row r="370" spans="1:12" x14ac:dyDescent="0.25">
      <c r="A370">
        <v>366</v>
      </c>
      <c r="B370" t="s">
        <v>681</v>
      </c>
      <c r="C370" t="s">
        <v>1096</v>
      </c>
      <c r="D370" t="s">
        <v>1097</v>
      </c>
      <c r="E370">
        <v>4</v>
      </c>
      <c r="F370" t="s">
        <v>695</v>
      </c>
      <c r="G370" t="s">
        <v>696</v>
      </c>
      <c r="H370" s="56" t="s">
        <v>685</v>
      </c>
      <c r="I370">
        <v>10105004</v>
      </c>
      <c r="J370" t="s">
        <v>1101</v>
      </c>
      <c r="K370">
        <v>721499444.39999998</v>
      </c>
      <c r="L370">
        <v>140093.87330000001</v>
      </c>
    </row>
    <row r="371" spans="1:12" x14ac:dyDescent="0.25">
      <c r="A371">
        <v>367</v>
      </c>
      <c r="B371" t="s">
        <v>681</v>
      </c>
      <c r="C371" t="s">
        <v>1096</v>
      </c>
      <c r="D371" t="s">
        <v>1097</v>
      </c>
      <c r="E371">
        <v>5</v>
      </c>
      <c r="F371" t="s">
        <v>695</v>
      </c>
      <c r="G371" t="s">
        <v>696</v>
      </c>
      <c r="H371" s="56" t="s">
        <v>685</v>
      </c>
      <c r="I371">
        <v>10105005</v>
      </c>
      <c r="J371" t="s">
        <v>1102</v>
      </c>
      <c r="K371">
        <v>932770058.20000005</v>
      </c>
      <c r="L371">
        <v>241747.7481</v>
      </c>
    </row>
    <row r="372" spans="1:12" x14ac:dyDescent="0.25">
      <c r="A372">
        <v>368</v>
      </c>
      <c r="B372" t="s">
        <v>681</v>
      </c>
      <c r="C372" t="s">
        <v>1096</v>
      </c>
      <c r="D372" t="s">
        <v>1097</v>
      </c>
      <c r="E372">
        <v>6</v>
      </c>
      <c r="F372" t="s">
        <v>695</v>
      </c>
      <c r="G372" t="s">
        <v>696</v>
      </c>
      <c r="H372" s="56" t="s">
        <v>685</v>
      </c>
      <c r="I372">
        <v>10105006</v>
      </c>
      <c r="J372" t="s">
        <v>1103</v>
      </c>
      <c r="K372">
        <v>463844492.60000002</v>
      </c>
      <c r="L372">
        <v>110778.65700000001</v>
      </c>
    </row>
    <row r="373" spans="1:12" x14ac:dyDescent="0.25">
      <c r="A373">
        <v>369</v>
      </c>
      <c r="B373" t="s">
        <v>681</v>
      </c>
      <c r="C373" t="s">
        <v>1096</v>
      </c>
      <c r="D373" t="s">
        <v>1097</v>
      </c>
      <c r="E373">
        <v>7</v>
      </c>
      <c r="F373" t="s">
        <v>695</v>
      </c>
      <c r="G373" t="s">
        <v>696</v>
      </c>
      <c r="H373" s="56" t="s">
        <v>685</v>
      </c>
      <c r="I373">
        <v>10105007</v>
      </c>
      <c r="J373" t="s">
        <v>1104</v>
      </c>
      <c r="K373">
        <v>452786962.5</v>
      </c>
      <c r="L373">
        <v>106971.5137</v>
      </c>
    </row>
    <row r="374" spans="1:12" x14ac:dyDescent="0.25">
      <c r="A374">
        <v>370</v>
      </c>
      <c r="B374" t="s">
        <v>681</v>
      </c>
      <c r="C374" t="s">
        <v>1096</v>
      </c>
      <c r="D374" t="s">
        <v>1097</v>
      </c>
      <c r="E374">
        <v>8</v>
      </c>
      <c r="F374" t="s">
        <v>695</v>
      </c>
      <c r="G374" t="s">
        <v>696</v>
      </c>
      <c r="H374" s="56" t="s">
        <v>685</v>
      </c>
      <c r="I374">
        <v>10105008</v>
      </c>
      <c r="J374" t="s">
        <v>1105</v>
      </c>
      <c r="K374">
        <v>11897758.390000001</v>
      </c>
      <c r="L374">
        <v>20974.69281</v>
      </c>
    </row>
    <row r="375" spans="1:12" x14ac:dyDescent="0.25">
      <c r="A375">
        <v>371</v>
      </c>
      <c r="B375" t="s">
        <v>681</v>
      </c>
      <c r="C375" t="s">
        <v>1096</v>
      </c>
      <c r="D375" t="s">
        <v>1097</v>
      </c>
      <c r="E375">
        <v>9</v>
      </c>
      <c r="F375" t="s">
        <v>695</v>
      </c>
      <c r="G375" t="s">
        <v>696</v>
      </c>
      <c r="H375" s="56" t="s">
        <v>685</v>
      </c>
      <c r="I375">
        <v>10105009</v>
      </c>
      <c r="J375" t="s">
        <v>1106</v>
      </c>
      <c r="K375">
        <v>922648.75589999999</v>
      </c>
      <c r="L375">
        <v>4762.4180889999998</v>
      </c>
    </row>
    <row r="376" spans="1:12" x14ac:dyDescent="0.25">
      <c r="A376">
        <v>372</v>
      </c>
      <c r="B376" t="s">
        <v>681</v>
      </c>
      <c r="C376" t="s">
        <v>1096</v>
      </c>
      <c r="D376" t="s">
        <v>1097</v>
      </c>
      <c r="E376">
        <v>10</v>
      </c>
      <c r="F376" t="s">
        <v>695</v>
      </c>
      <c r="G376" t="s">
        <v>696</v>
      </c>
      <c r="H376" s="56" t="s">
        <v>685</v>
      </c>
      <c r="I376">
        <v>10105010</v>
      </c>
      <c r="J376" t="s">
        <v>1107</v>
      </c>
      <c r="K376">
        <v>8958731.2630000003</v>
      </c>
      <c r="L376">
        <v>17491.509910000001</v>
      </c>
    </row>
    <row r="377" spans="1:12" x14ac:dyDescent="0.25">
      <c r="A377">
        <v>373</v>
      </c>
      <c r="B377" t="s">
        <v>681</v>
      </c>
      <c r="C377" t="s">
        <v>1096</v>
      </c>
      <c r="D377" t="s">
        <v>1097</v>
      </c>
      <c r="E377">
        <v>11</v>
      </c>
      <c r="F377" t="s">
        <v>695</v>
      </c>
      <c r="G377" t="s">
        <v>696</v>
      </c>
      <c r="H377" s="56" t="s">
        <v>685</v>
      </c>
      <c r="I377">
        <v>10105011</v>
      </c>
      <c r="J377" t="s">
        <v>1108</v>
      </c>
      <c r="K377">
        <v>1520601.514</v>
      </c>
      <c r="L377">
        <v>8358.0146519999998</v>
      </c>
    </row>
    <row r="378" spans="1:12" x14ac:dyDescent="0.25">
      <c r="A378">
        <v>374</v>
      </c>
      <c r="B378" t="s">
        <v>681</v>
      </c>
      <c r="C378" t="s">
        <v>1096</v>
      </c>
      <c r="D378" t="s">
        <v>1097</v>
      </c>
      <c r="E378">
        <v>12</v>
      </c>
      <c r="F378" t="s">
        <v>695</v>
      </c>
      <c r="G378" t="s">
        <v>696</v>
      </c>
      <c r="H378" s="56" t="s">
        <v>685</v>
      </c>
      <c r="I378">
        <v>10105012</v>
      </c>
      <c r="J378" t="s">
        <v>1109</v>
      </c>
      <c r="K378">
        <v>571454475.89999998</v>
      </c>
      <c r="L378">
        <v>153334.25260000001</v>
      </c>
    </row>
    <row r="379" spans="1:12" x14ac:dyDescent="0.25">
      <c r="A379">
        <v>375</v>
      </c>
      <c r="B379" t="s">
        <v>681</v>
      </c>
      <c r="C379" t="s">
        <v>1110</v>
      </c>
      <c r="D379" t="s">
        <v>1111</v>
      </c>
      <c r="E379">
        <v>1</v>
      </c>
      <c r="F379" t="s">
        <v>742</v>
      </c>
      <c r="G379" t="s">
        <v>743</v>
      </c>
      <c r="H379" s="56" t="s">
        <v>685</v>
      </c>
      <c r="I379">
        <v>10304001</v>
      </c>
      <c r="J379" t="s">
        <v>1112</v>
      </c>
      <c r="K379">
        <v>1787663900</v>
      </c>
      <c r="L379">
        <v>379037.75410000002</v>
      </c>
    </row>
    <row r="380" spans="1:12" x14ac:dyDescent="0.25">
      <c r="A380">
        <v>376</v>
      </c>
      <c r="B380" t="s">
        <v>681</v>
      </c>
      <c r="C380" t="s">
        <v>1110</v>
      </c>
      <c r="D380" t="s">
        <v>1111</v>
      </c>
      <c r="E380">
        <v>2</v>
      </c>
      <c r="F380" t="s">
        <v>742</v>
      </c>
      <c r="G380" t="s">
        <v>743</v>
      </c>
      <c r="H380" s="56" t="s">
        <v>685</v>
      </c>
      <c r="I380">
        <v>10304002</v>
      </c>
      <c r="J380" t="s">
        <v>1113</v>
      </c>
      <c r="K380">
        <v>2134021399</v>
      </c>
      <c r="L380">
        <v>246354.5741</v>
      </c>
    </row>
    <row r="381" spans="1:12" x14ac:dyDescent="0.25">
      <c r="A381">
        <v>377</v>
      </c>
      <c r="B381" t="s">
        <v>681</v>
      </c>
      <c r="C381" t="s">
        <v>1110</v>
      </c>
      <c r="D381" t="s">
        <v>1111</v>
      </c>
      <c r="E381">
        <v>3</v>
      </c>
      <c r="F381" t="s">
        <v>742</v>
      </c>
      <c r="G381" t="s">
        <v>743</v>
      </c>
      <c r="H381" s="56" t="s">
        <v>685</v>
      </c>
      <c r="I381">
        <v>10304003</v>
      </c>
      <c r="J381" t="s">
        <v>1114</v>
      </c>
      <c r="K381">
        <v>1652754671</v>
      </c>
      <c r="L381">
        <v>410015.82260000001</v>
      </c>
    </row>
    <row r="382" spans="1:12" x14ac:dyDescent="0.25">
      <c r="A382">
        <v>378</v>
      </c>
      <c r="B382" t="s">
        <v>681</v>
      </c>
      <c r="C382" t="s">
        <v>1110</v>
      </c>
      <c r="D382" t="s">
        <v>1111</v>
      </c>
      <c r="E382">
        <v>4</v>
      </c>
      <c r="F382" t="s">
        <v>742</v>
      </c>
      <c r="G382" t="s">
        <v>743</v>
      </c>
      <c r="H382" s="56" t="s">
        <v>685</v>
      </c>
      <c r="I382">
        <v>10304004</v>
      </c>
      <c r="J382" t="s">
        <v>1115</v>
      </c>
      <c r="K382">
        <v>11628034.18</v>
      </c>
      <c r="L382">
        <v>20398.03973</v>
      </c>
    </row>
    <row r="383" spans="1:12" x14ac:dyDescent="0.25">
      <c r="A383">
        <v>379</v>
      </c>
      <c r="B383" t="s">
        <v>681</v>
      </c>
      <c r="C383" t="s">
        <v>1110</v>
      </c>
      <c r="D383" t="s">
        <v>1111</v>
      </c>
      <c r="E383">
        <v>5</v>
      </c>
      <c r="F383" t="s">
        <v>742</v>
      </c>
      <c r="G383" t="s">
        <v>743</v>
      </c>
      <c r="H383" s="56" t="s">
        <v>685</v>
      </c>
      <c r="I383">
        <v>10304005</v>
      </c>
      <c r="J383" t="s">
        <v>1116</v>
      </c>
      <c r="K383">
        <v>11042117.85</v>
      </c>
      <c r="L383">
        <v>21612.29925</v>
      </c>
    </row>
    <row r="384" spans="1:12" x14ac:dyDescent="0.25">
      <c r="A384">
        <v>380</v>
      </c>
      <c r="B384" t="s">
        <v>681</v>
      </c>
      <c r="C384" t="s">
        <v>1110</v>
      </c>
      <c r="D384" t="s">
        <v>1111</v>
      </c>
      <c r="E384">
        <v>6</v>
      </c>
      <c r="F384" t="s">
        <v>742</v>
      </c>
      <c r="G384" t="s">
        <v>743</v>
      </c>
      <c r="H384" s="56" t="s">
        <v>685</v>
      </c>
      <c r="I384">
        <v>10304006</v>
      </c>
      <c r="J384" t="s">
        <v>1117</v>
      </c>
      <c r="K384">
        <v>1847984.2549999999</v>
      </c>
      <c r="L384">
        <v>8301.545204</v>
      </c>
    </row>
    <row r="385" spans="1:12" x14ac:dyDescent="0.25">
      <c r="A385">
        <v>381</v>
      </c>
      <c r="B385" t="s">
        <v>681</v>
      </c>
      <c r="C385" t="s">
        <v>1118</v>
      </c>
      <c r="D385" t="s">
        <v>1119</v>
      </c>
      <c r="E385">
        <v>1</v>
      </c>
      <c r="F385" t="s">
        <v>742</v>
      </c>
      <c r="G385" t="s">
        <v>743</v>
      </c>
      <c r="H385" s="56" t="s">
        <v>685</v>
      </c>
      <c r="I385">
        <v>10301001</v>
      </c>
      <c r="J385" t="s">
        <v>1120</v>
      </c>
      <c r="K385">
        <v>1479530926</v>
      </c>
      <c r="L385">
        <v>231116.3708</v>
      </c>
    </row>
    <row r="386" spans="1:12" x14ac:dyDescent="0.25">
      <c r="A386">
        <v>382</v>
      </c>
      <c r="B386" t="s">
        <v>681</v>
      </c>
      <c r="C386" t="s">
        <v>1118</v>
      </c>
      <c r="D386" t="s">
        <v>1119</v>
      </c>
      <c r="E386">
        <v>2</v>
      </c>
      <c r="F386" t="s">
        <v>742</v>
      </c>
      <c r="G386" t="s">
        <v>743</v>
      </c>
      <c r="H386" s="56" t="s">
        <v>685</v>
      </c>
      <c r="I386">
        <v>10301002</v>
      </c>
      <c r="J386" t="s">
        <v>1121</v>
      </c>
      <c r="K386">
        <v>819290565.29999995</v>
      </c>
      <c r="L386">
        <v>158832.98509999999</v>
      </c>
    </row>
    <row r="387" spans="1:12" x14ac:dyDescent="0.25">
      <c r="A387">
        <v>383</v>
      </c>
      <c r="B387" t="s">
        <v>681</v>
      </c>
      <c r="C387" t="s">
        <v>1118</v>
      </c>
      <c r="D387" t="s">
        <v>1119</v>
      </c>
      <c r="E387">
        <v>3</v>
      </c>
      <c r="F387" t="s">
        <v>742</v>
      </c>
      <c r="G387" t="s">
        <v>743</v>
      </c>
      <c r="H387" s="56" t="s">
        <v>685</v>
      </c>
      <c r="I387">
        <v>10301003</v>
      </c>
      <c r="J387" t="s">
        <v>1122</v>
      </c>
      <c r="K387">
        <v>358165489.30000001</v>
      </c>
      <c r="L387">
        <v>124637.0716</v>
      </c>
    </row>
    <row r="388" spans="1:12" x14ac:dyDescent="0.25">
      <c r="A388">
        <v>384</v>
      </c>
      <c r="B388" t="s">
        <v>681</v>
      </c>
      <c r="C388" t="s">
        <v>1118</v>
      </c>
      <c r="D388" t="s">
        <v>1119</v>
      </c>
      <c r="E388">
        <v>4</v>
      </c>
      <c r="F388" t="s">
        <v>742</v>
      </c>
      <c r="G388" t="s">
        <v>743</v>
      </c>
      <c r="H388" s="56" t="s">
        <v>685</v>
      </c>
      <c r="I388">
        <v>10301004</v>
      </c>
      <c r="J388" t="s">
        <v>1123</v>
      </c>
      <c r="K388">
        <v>191518436.09999999</v>
      </c>
      <c r="L388">
        <v>82834.299509999997</v>
      </c>
    </row>
    <row r="389" spans="1:12" x14ac:dyDescent="0.25">
      <c r="A389">
        <v>385</v>
      </c>
      <c r="B389" t="s">
        <v>681</v>
      </c>
      <c r="C389" t="s">
        <v>1118</v>
      </c>
      <c r="D389" t="s">
        <v>1119</v>
      </c>
      <c r="E389">
        <v>5</v>
      </c>
      <c r="F389" t="s">
        <v>742</v>
      </c>
      <c r="G389" t="s">
        <v>743</v>
      </c>
      <c r="H389" s="56" t="s">
        <v>685</v>
      </c>
      <c r="I389">
        <v>10301005</v>
      </c>
      <c r="J389" t="s">
        <v>1124</v>
      </c>
      <c r="K389">
        <v>321365499.80000001</v>
      </c>
      <c r="L389">
        <v>112085.5382</v>
      </c>
    </row>
    <row r="390" spans="1:12" x14ac:dyDescent="0.25">
      <c r="A390">
        <v>386</v>
      </c>
      <c r="B390" t="s">
        <v>681</v>
      </c>
      <c r="C390" t="s">
        <v>1118</v>
      </c>
      <c r="D390" t="s">
        <v>1119</v>
      </c>
      <c r="E390">
        <v>6</v>
      </c>
      <c r="F390" t="s">
        <v>742</v>
      </c>
      <c r="G390" t="s">
        <v>743</v>
      </c>
      <c r="H390" s="56" t="s">
        <v>685</v>
      </c>
      <c r="I390">
        <v>10301006</v>
      </c>
      <c r="J390" t="s">
        <v>1125</v>
      </c>
      <c r="K390">
        <v>740107.19920000003</v>
      </c>
      <c r="L390">
        <v>4934.3645649999999</v>
      </c>
    </row>
    <row r="391" spans="1:12" x14ac:dyDescent="0.25">
      <c r="A391">
        <v>387</v>
      </c>
      <c r="B391" t="s">
        <v>681</v>
      </c>
      <c r="C391" t="s">
        <v>1118</v>
      </c>
      <c r="D391" t="s">
        <v>1119</v>
      </c>
      <c r="E391">
        <v>7</v>
      </c>
      <c r="F391" t="s">
        <v>742</v>
      </c>
      <c r="G391" t="s">
        <v>743</v>
      </c>
      <c r="H391" s="56" t="s">
        <v>685</v>
      </c>
      <c r="I391">
        <v>10301007</v>
      </c>
      <c r="J391" t="s">
        <v>1126</v>
      </c>
      <c r="K391">
        <v>615297467.79999995</v>
      </c>
      <c r="L391">
        <v>181824.8976</v>
      </c>
    </row>
    <row r="392" spans="1:12" x14ac:dyDescent="0.25">
      <c r="A392">
        <v>388</v>
      </c>
      <c r="B392" t="s">
        <v>681</v>
      </c>
      <c r="C392" t="s">
        <v>1118</v>
      </c>
      <c r="D392" t="s">
        <v>1119</v>
      </c>
      <c r="E392">
        <v>8</v>
      </c>
      <c r="F392" t="s">
        <v>742</v>
      </c>
      <c r="G392" t="s">
        <v>743</v>
      </c>
      <c r="H392" s="56" t="s">
        <v>685</v>
      </c>
      <c r="I392">
        <v>10301008</v>
      </c>
      <c r="J392" t="s">
        <v>1127</v>
      </c>
      <c r="K392">
        <v>60174582.780000001</v>
      </c>
      <c r="L392">
        <v>45262.168460000001</v>
      </c>
    </row>
    <row r="393" spans="1:12" x14ac:dyDescent="0.25">
      <c r="A393">
        <v>389</v>
      </c>
      <c r="B393" t="s">
        <v>681</v>
      </c>
      <c r="C393" t="s">
        <v>1118</v>
      </c>
      <c r="D393" t="s">
        <v>1119</v>
      </c>
      <c r="E393">
        <v>9</v>
      </c>
      <c r="F393" t="s">
        <v>742</v>
      </c>
      <c r="G393" t="s">
        <v>743</v>
      </c>
      <c r="H393" s="56" t="s">
        <v>685</v>
      </c>
      <c r="I393">
        <v>10301009</v>
      </c>
      <c r="J393" t="s">
        <v>1128</v>
      </c>
      <c r="K393">
        <v>688447387.79999995</v>
      </c>
      <c r="L393">
        <v>133143.3627</v>
      </c>
    </row>
    <row r="394" spans="1:12" x14ac:dyDescent="0.25">
      <c r="A394">
        <v>390</v>
      </c>
      <c r="B394" t="s">
        <v>681</v>
      </c>
      <c r="C394" t="s">
        <v>1118</v>
      </c>
      <c r="D394" t="s">
        <v>1119</v>
      </c>
      <c r="E394">
        <v>10</v>
      </c>
      <c r="F394" t="s">
        <v>742</v>
      </c>
      <c r="G394" t="s">
        <v>743</v>
      </c>
      <c r="H394" s="56" t="s">
        <v>685</v>
      </c>
      <c r="I394">
        <v>10301010</v>
      </c>
      <c r="J394" t="s">
        <v>1129</v>
      </c>
      <c r="K394">
        <v>151180701.69999999</v>
      </c>
      <c r="L394">
        <v>69758.289820000005</v>
      </c>
    </row>
    <row r="395" spans="1:12" x14ac:dyDescent="0.25">
      <c r="A395">
        <v>391</v>
      </c>
      <c r="B395" t="s">
        <v>681</v>
      </c>
      <c r="C395" t="s">
        <v>1118</v>
      </c>
      <c r="D395" t="s">
        <v>1119</v>
      </c>
      <c r="E395">
        <v>11</v>
      </c>
      <c r="F395" t="s">
        <v>742</v>
      </c>
      <c r="G395" t="s">
        <v>743</v>
      </c>
      <c r="H395" s="56" t="s">
        <v>685</v>
      </c>
      <c r="I395">
        <v>10301011</v>
      </c>
      <c r="J395" t="s">
        <v>1130</v>
      </c>
      <c r="K395">
        <v>9203949.1989999991</v>
      </c>
      <c r="L395">
        <v>17905.925179999998</v>
      </c>
    </row>
    <row r="396" spans="1:12" x14ac:dyDescent="0.25">
      <c r="A396">
        <v>392</v>
      </c>
      <c r="B396" t="s">
        <v>681</v>
      </c>
      <c r="C396" t="s">
        <v>1118</v>
      </c>
      <c r="D396" t="s">
        <v>1119</v>
      </c>
      <c r="E396">
        <v>12</v>
      </c>
      <c r="F396" t="s">
        <v>742</v>
      </c>
      <c r="G396" t="s">
        <v>743</v>
      </c>
      <c r="H396" s="56" t="s">
        <v>685</v>
      </c>
      <c r="I396">
        <v>10301012</v>
      </c>
      <c r="J396" t="s">
        <v>1131</v>
      </c>
      <c r="K396">
        <v>75335792.769999996</v>
      </c>
      <c r="L396">
        <v>50619.464220000002</v>
      </c>
    </row>
    <row r="397" spans="1:12" x14ac:dyDescent="0.25">
      <c r="A397">
        <v>393</v>
      </c>
      <c r="B397" t="s">
        <v>681</v>
      </c>
      <c r="C397" t="s">
        <v>1118</v>
      </c>
      <c r="D397" t="s">
        <v>1119</v>
      </c>
      <c r="E397">
        <v>13</v>
      </c>
      <c r="F397" t="s">
        <v>742</v>
      </c>
      <c r="G397" t="s">
        <v>743</v>
      </c>
      <c r="H397" s="56" t="s">
        <v>685</v>
      </c>
      <c r="I397">
        <v>10301013</v>
      </c>
      <c r="J397" t="s">
        <v>1132</v>
      </c>
      <c r="K397">
        <v>1644088.5490000001</v>
      </c>
      <c r="L397">
        <v>5565.0825759999998</v>
      </c>
    </row>
    <row r="398" spans="1:12" x14ac:dyDescent="0.25">
      <c r="A398">
        <v>394</v>
      </c>
      <c r="B398" t="s">
        <v>681</v>
      </c>
      <c r="C398" t="s">
        <v>1118</v>
      </c>
      <c r="D398" t="s">
        <v>1119</v>
      </c>
      <c r="E398">
        <v>14</v>
      </c>
      <c r="F398" t="s">
        <v>742</v>
      </c>
      <c r="G398" t="s">
        <v>743</v>
      </c>
      <c r="H398" s="56" t="s">
        <v>685</v>
      </c>
      <c r="I398">
        <v>10301014</v>
      </c>
      <c r="J398" t="s">
        <v>1133</v>
      </c>
      <c r="K398">
        <v>2137292.0269999998</v>
      </c>
      <c r="L398">
        <v>7655.4914419999996</v>
      </c>
    </row>
    <row r="399" spans="1:12" x14ac:dyDescent="0.25">
      <c r="A399">
        <v>395</v>
      </c>
      <c r="B399" t="s">
        <v>681</v>
      </c>
      <c r="C399" t="s">
        <v>1134</v>
      </c>
      <c r="D399" t="s">
        <v>1135</v>
      </c>
      <c r="E399">
        <v>1</v>
      </c>
      <c r="F399" t="s">
        <v>717</v>
      </c>
      <c r="G399" t="s">
        <v>718</v>
      </c>
      <c r="H399" s="56" t="s">
        <v>685</v>
      </c>
      <c r="I399">
        <v>10202001</v>
      </c>
      <c r="J399" t="s">
        <v>1136</v>
      </c>
      <c r="K399">
        <v>498852.27980000002</v>
      </c>
      <c r="L399">
        <v>3390.9286139999999</v>
      </c>
    </row>
    <row r="400" spans="1:12" x14ac:dyDescent="0.25">
      <c r="A400">
        <v>396</v>
      </c>
      <c r="B400" t="s">
        <v>681</v>
      </c>
      <c r="C400" t="s">
        <v>1134</v>
      </c>
      <c r="D400" t="s">
        <v>1135</v>
      </c>
      <c r="E400">
        <v>2</v>
      </c>
      <c r="F400" t="s">
        <v>717</v>
      </c>
      <c r="G400" t="s">
        <v>718</v>
      </c>
      <c r="H400" s="56" t="s">
        <v>685</v>
      </c>
      <c r="I400">
        <v>10202002</v>
      </c>
      <c r="J400" t="s">
        <v>1137</v>
      </c>
      <c r="K400">
        <v>358367419</v>
      </c>
      <c r="L400">
        <v>97702.883700000006</v>
      </c>
    </row>
    <row r="401" spans="1:12" x14ac:dyDescent="0.25">
      <c r="A401">
        <v>397</v>
      </c>
      <c r="B401" t="s">
        <v>681</v>
      </c>
      <c r="C401" t="s">
        <v>1134</v>
      </c>
      <c r="D401" t="s">
        <v>1135</v>
      </c>
      <c r="E401">
        <v>3</v>
      </c>
      <c r="F401" t="s">
        <v>717</v>
      </c>
      <c r="G401" t="s">
        <v>718</v>
      </c>
      <c r="H401" s="56" t="s">
        <v>685</v>
      </c>
      <c r="I401">
        <v>10202003</v>
      </c>
      <c r="J401" t="s">
        <v>1138</v>
      </c>
      <c r="K401">
        <v>162115577.30000001</v>
      </c>
      <c r="L401">
        <v>69969.72335</v>
      </c>
    </row>
    <row r="402" spans="1:12" x14ac:dyDescent="0.25">
      <c r="A402">
        <v>398</v>
      </c>
      <c r="B402" t="s">
        <v>681</v>
      </c>
      <c r="C402" t="s">
        <v>1134</v>
      </c>
      <c r="D402" t="s">
        <v>1135</v>
      </c>
      <c r="E402">
        <v>4</v>
      </c>
      <c r="F402" t="s">
        <v>717</v>
      </c>
      <c r="G402" t="s">
        <v>718</v>
      </c>
      <c r="H402" s="56" t="s">
        <v>685</v>
      </c>
      <c r="I402">
        <v>10202004</v>
      </c>
      <c r="J402" t="s">
        <v>1139</v>
      </c>
      <c r="K402">
        <v>19630896.199999999</v>
      </c>
      <c r="L402">
        <v>26396.442589999999</v>
      </c>
    </row>
    <row r="403" spans="1:12" x14ac:dyDescent="0.25">
      <c r="A403">
        <v>399</v>
      </c>
      <c r="B403" t="s">
        <v>681</v>
      </c>
      <c r="C403" t="s">
        <v>1134</v>
      </c>
      <c r="D403" t="s">
        <v>1135</v>
      </c>
      <c r="E403">
        <v>5</v>
      </c>
      <c r="F403" t="s">
        <v>717</v>
      </c>
      <c r="G403" t="s">
        <v>718</v>
      </c>
      <c r="H403" s="56" t="s">
        <v>685</v>
      </c>
      <c r="I403">
        <v>10202005</v>
      </c>
      <c r="J403" t="s">
        <v>1140</v>
      </c>
      <c r="K403">
        <v>490048087.69999999</v>
      </c>
      <c r="L403">
        <v>149294.57130000001</v>
      </c>
    </row>
    <row r="404" spans="1:12" x14ac:dyDescent="0.25">
      <c r="A404">
        <v>400</v>
      </c>
      <c r="B404" t="s">
        <v>681</v>
      </c>
      <c r="C404" t="s">
        <v>1134</v>
      </c>
      <c r="D404" t="s">
        <v>1135</v>
      </c>
      <c r="E404">
        <v>6</v>
      </c>
      <c r="F404" t="s">
        <v>717</v>
      </c>
      <c r="G404" t="s">
        <v>718</v>
      </c>
      <c r="H404" s="56" t="s">
        <v>685</v>
      </c>
      <c r="I404">
        <v>10202006</v>
      </c>
      <c r="J404" t="s">
        <v>1141</v>
      </c>
      <c r="K404">
        <v>3244349.679</v>
      </c>
      <c r="L404">
        <v>8260.8522479999992</v>
      </c>
    </row>
    <row r="405" spans="1:12" x14ac:dyDescent="0.25">
      <c r="A405">
        <v>401</v>
      </c>
      <c r="B405" t="s">
        <v>681</v>
      </c>
      <c r="C405" t="s">
        <v>1134</v>
      </c>
      <c r="D405" t="s">
        <v>1135</v>
      </c>
      <c r="E405">
        <v>7</v>
      </c>
      <c r="F405" t="s">
        <v>717</v>
      </c>
      <c r="G405" t="s">
        <v>718</v>
      </c>
      <c r="H405" s="56" t="s">
        <v>685</v>
      </c>
      <c r="I405">
        <v>10202007</v>
      </c>
      <c r="J405" t="s">
        <v>1142</v>
      </c>
      <c r="K405">
        <v>374311153.30000001</v>
      </c>
      <c r="L405">
        <v>101953.7487</v>
      </c>
    </row>
    <row r="406" spans="1:12" x14ac:dyDescent="0.25">
      <c r="A406">
        <v>402</v>
      </c>
      <c r="B406" t="s">
        <v>681</v>
      </c>
      <c r="C406" t="s">
        <v>1134</v>
      </c>
      <c r="D406" t="s">
        <v>1135</v>
      </c>
      <c r="E406">
        <v>8</v>
      </c>
      <c r="F406" t="s">
        <v>717</v>
      </c>
      <c r="G406" t="s">
        <v>718</v>
      </c>
      <c r="H406" s="56" t="s">
        <v>685</v>
      </c>
      <c r="I406">
        <v>10202008</v>
      </c>
      <c r="J406" t="s">
        <v>1143</v>
      </c>
      <c r="K406">
        <v>2491170931</v>
      </c>
      <c r="L406">
        <v>283365.60739999998</v>
      </c>
    </row>
    <row r="407" spans="1:12" x14ac:dyDescent="0.25">
      <c r="A407">
        <v>403</v>
      </c>
      <c r="B407" t="s">
        <v>681</v>
      </c>
      <c r="C407" t="s">
        <v>1134</v>
      </c>
      <c r="D407" t="s">
        <v>1135</v>
      </c>
      <c r="E407">
        <v>9</v>
      </c>
      <c r="F407" t="s">
        <v>717</v>
      </c>
      <c r="G407" t="s">
        <v>718</v>
      </c>
      <c r="H407" s="56" t="s">
        <v>685</v>
      </c>
      <c r="I407">
        <v>10202009</v>
      </c>
      <c r="J407" t="s">
        <v>1144</v>
      </c>
      <c r="K407">
        <v>1217399441</v>
      </c>
      <c r="L407">
        <v>195762.8051</v>
      </c>
    </row>
    <row r="408" spans="1:12" x14ac:dyDescent="0.25">
      <c r="A408">
        <v>404</v>
      </c>
      <c r="B408" t="s">
        <v>681</v>
      </c>
      <c r="C408" t="s">
        <v>1134</v>
      </c>
      <c r="D408" t="s">
        <v>1135</v>
      </c>
      <c r="E408">
        <v>10</v>
      </c>
      <c r="F408" t="s">
        <v>717</v>
      </c>
      <c r="G408" t="s">
        <v>718</v>
      </c>
      <c r="H408" s="56" t="s">
        <v>685</v>
      </c>
      <c r="I408">
        <v>10202010</v>
      </c>
      <c r="J408" t="s">
        <v>1145</v>
      </c>
      <c r="K408">
        <v>492170407.69999999</v>
      </c>
      <c r="L408">
        <v>152992.74799999999</v>
      </c>
    </row>
    <row r="409" spans="1:12" x14ac:dyDescent="0.25">
      <c r="A409">
        <v>405</v>
      </c>
      <c r="B409" t="s">
        <v>681</v>
      </c>
      <c r="C409" t="s">
        <v>1134</v>
      </c>
      <c r="D409" t="s">
        <v>1135</v>
      </c>
      <c r="E409">
        <v>11</v>
      </c>
      <c r="F409" t="s">
        <v>717</v>
      </c>
      <c r="G409" t="s">
        <v>718</v>
      </c>
      <c r="H409" s="56" t="s">
        <v>685</v>
      </c>
      <c r="I409">
        <v>10202011</v>
      </c>
      <c r="J409" t="s">
        <v>1146</v>
      </c>
      <c r="K409">
        <v>383848690.69999999</v>
      </c>
      <c r="L409">
        <v>100235.318</v>
      </c>
    </row>
    <row r="410" spans="1:12" x14ac:dyDescent="0.25">
      <c r="A410">
        <v>406</v>
      </c>
      <c r="B410" t="s">
        <v>681</v>
      </c>
      <c r="C410" t="s">
        <v>1134</v>
      </c>
      <c r="D410" t="s">
        <v>1135</v>
      </c>
      <c r="E410">
        <v>12</v>
      </c>
      <c r="F410" t="s">
        <v>717</v>
      </c>
      <c r="G410" t="s">
        <v>718</v>
      </c>
      <c r="H410" s="56" t="s">
        <v>685</v>
      </c>
      <c r="I410">
        <v>10202012</v>
      </c>
      <c r="J410" t="s">
        <v>1147</v>
      </c>
      <c r="K410">
        <v>9320572859</v>
      </c>
      <c r="L410">
        <v>584204.27760000003</v>
      </c>
    </row>
    <row r="411" spans="1:12" x14ac:dyDescent="0.25">
      <c r="A411">
        <v>407</v>
      </c>
      <c r="B411" t="s">
        <v>1148</v>
      </c>
      <c r="C411" t="s">
        <v>1149</v>
      </c>
      <c r="D411" t="s">
        <v>1150</v>
      </c>
      <c r="E411">
        <v>1</v>
      </c>
      <c r="F411" t="s">
        <v>1151</v>
      </c>
      <c r="G411" t="s">
        <v>1152</v>
      </c>
      <c r="H411" s="56" t="s">
        <v>685</v>
      </c>
      <c r="I411">
        <v>63701001</v>
      </c>
      <c r="J411" t="s">
        <v>1153</v>
      </c>
      <c r="K411">
        <v>273418877.10000002</v>
      </c>
      <c r="L411">
        <v>103234.3342</v>
      </c>
    </row>
    <row r="412" spans="1:12" x14ac:dyDescent="0.25">
      <c r="A412">
        <v>408</v>
      </c>
      <c r="B412" t="s">
        <v>1148</v>
      </c>
      <c r="C412" t="s">
        <v>1149</v>
      </c>
      <c r="D412" t="s">
        <v>1150</v>
      </c>
      <c r="E412">
        <v>2</v>
      </c>
      <c r="F412" t="s">
        <v>1151</v>
      </c>
      <c r="G412" t="s">
        <v>1152</v>
      </c>
      <c r="H412" s="56" t="s">
        <v>685</v>
      </c>
      <c r="I412">
        <v>63701002</v>
      </c>
      <c r="J412" t="s">
        <v>1154</v>
      </c>
      <c r="K412">
        <v>77290535.459999993</v>
      </c>
      <c r="L412">
        <v>46856.84564</v>
      </c>
    </row>
    <row r="413" spans="1:12" x14ac:dyDescent="0.25">
      <c r="A413">
        <v>409</v>
      </c>
      <c r="B413" t="s">
        <v>1148</v>
      </c>
      <c r="C413" t="s">
        <v>1149</v>
      </c>
      <c r="D413" t="s">
        <v>1150</v>
      </c>
      <c r="E413">
        <v>3</v>
      </c>
      <c r="F413" t="s">
        <v>1151</v>
      </c>
      <c r="G413" t="s">
        <v>1152</v>
      </c>
      <c r="H413" s="56" t="s">
        <v>685</v>
      </c>
      <c r="I413">
        <v>63701003</v>
      </c>
      <c r="J413" t="s">
        <v>1155</v>
      </c>
      <c r="K413">
        <v>40447676.469999999</v>
      </c>
      <c r="L413">
        <v>31553.473569999998</v>
      </c>
    </row>
    <row r="414" spans="1:12" x14ac:dyDescent="0.25">
      <c r="A414">
        <v>410</v>
      </c>
      <c r="B414" t="s">
        <v>1148</v>
      </c>
      <c r="C414" t="s">
        <v>1149</v>
      </c>
      <c r="D414" t="s">
        <v>1150</v>
      </c>
      <c r="E414">
        <v>4</v>
      </c>
      <c r="F414" t="s">
        <v>1151</v>
      </c>
      <c r="G414" t="s">
        <v>1152</v>
      </c>
      <c r="H414" s="56" t="s">
        <v>685</v>
      </c>
      <c r="I414">
        <v>63701004</v>
      </c>
      <c r="J414" t="s">
        <v>1156</v>
      </c>
      <c r="K414">
        <v>90579563</v>
      </c>
      <c r="L414">
        <v>53842.865669999999</v>
      </c>
    </row>
    <row r="415" spans="1:12" x14ac:dyDescent="0.25">
      <c r="A415">
        <v>411</v>
      </c>
      <c r="B415" t="s">
        <v>1148</v>
      </c>
      <c r="C415" t="s">
        <v>1149</v>
      </c>
      <c r="D415" t="s">
        <v>1150</v>
      </c>
      <c r="E415">
        <v>5</v>
      </c>
      <c r="F415" t="s">
        <v>1151</v>
      </c>
      <c r="G415" t="s">
        <v>1152</v>
      </c>
      <c r="H415" s="56" t="s">
        <v>685</v>
      </c>
      <c r="I415">
        <v>63701005</v>
      </c>
      <c r="J415" t="s">
        <v>1157</v>
      </c>
      <c r="K415">
        <v>197807128</v>
      </c>
      <c r="L415">
        <v>79576.385320000001</v>
      </c>
    </row>
    <row r="416" spans="1:12" x14ac:dyDescent="0.25">
      <c r="A416">
        <v>412</v>
      </c>
      <c r="B416" t="s">
        <v>1148</v>
      </c>
      <c r="C416" t="s">
        <v>1149</v>
      </c>
      <c r="D416" t="s">
        <v>1150</v>
      </c>
      <c r="E416">
        <v>6</v>
      </c>
      <c r="F416" t="s">
        <v>1151</v>
      </c>
      <c r="G416" t="s">
        <v>1152</v>
      </c>
      <c r="H416" s="56" t="s">
        <v>685</v>
      </c>
      <c r="I416">
        <v>63701006</v>
      </c>
      <c r="J416" t="s">
        <v>1158</v>
      </c>
      <c r="K416">
        <v>185395821.40000001</v>
      </c>
      <c r="L416">
        <v>61049.159659999998</v>
      </c>
    </row>
    <row r="417" spans="1:12" x14ac:dyDescent="0.25">
      <c r="A417">
        <v>413</v>
      </c>
      <c r="B417" t="s">
        <v>1148</v>
      </c>
      <c r="C417" t="s">
        <v>1149</v>
      </c>
      <c r="D417" t="s">
        <v>1150</v>
      </c>
      <c r="E417">
        <v>7</v>
      </c>
      <c r="F417" t="s">
        <v>1151</v>
      </c>
      <c r="G417" t="s">
        <v>1152</v>
      </c>
      <c r="H417" s="56" t="s">
        <v>685</v>
      </c>
      <c r="I417">
        <v>63701007</v>
      </c>
      <c r="J417" t="s">
        <v>1159</v>
      </c>
      <c r="K417">
        <v>286278508.80000001</v>
      </c>
      <c r="L417">
        <v>94238.502200000003</v>
      </c>
    </row>
    <row r="418" spans="1:12" x14ac:dyDescent="0.25">
      <c r="A418">
        <v>414</v>
      </c>
      <c r="B418" t="s">
        <v>1148</v>
      </c>
      <c r="C418" t="s">
        <v>1149</v>
      </c>
      <c r="D418" t="s">
        <v>1150</v>
      </c>
      <c r="E418">
        <v>8</v>
      </c>
      <c r="F418" t="s">
        <v>1151</v>
      </c>
      <c r="G418" t="s">
        <v>1152</v>
      </c>
      <c r="H418" s="56" t="s">
        <v>685</v>
      </c>
      <c r="I418">
        <v>63701008</v>
      </c>
      <c r="J418" t="s">
        <v>1160</v>
      </c>
      <c r="K418">
        <v>8483353.1679999996</v>
      </c>
      <c r="L418">
        <v>16353.43585</v>
      </c>
    </row>
    <row r="419" spans="1:12" x14ac:dyDescent="0.25">
      <c r="A419">
        <v>415</v>
      </c>
      <c r="B419" t="s">
        <v>1148</v>
      </c>
      <c r="C419" t="s">
        <v>1149</v>
      </c>
      <c r="D419" t="s">
        <v>1150</v>
      </c>
      <c r="E419">
        <v>9</v>
      </c>
      <c r="F419" t="s">
        <v>1151</v>
      </c>
      <c r="G419" t="s">
        <v>1152</v>
      </c>
      <c r="H419" s="56" t="s">
        <v>685</v>
      </c>
      <c r="I419">
        <v>63701009</v>
      </c>
      <c r="J419" t="s">
        <v>1161</v>
      </c>
      <c r="K419">
        <v>6450256.5760000004</v>
      </c>
      <c r="L419">
        <v>13484.95995</v>
      </c>
    </row>
    <row r="420" spans="1:12" x14ac:dyDescent="0.25">
      <c r="A420">
        <v>416</v>
      </c>
      <c r="B420" t="s">
        <v>1148</v>
      </c>
      <c r="C420" t="s">
        <v>1149</v>
      </c>
      <c r="D420" t="s">
        <v>1150</v>
      </c>
      <c r="E420">
        <v>10</v>
      </c>
      <c r="F420" t="s">
        <v>1151</v>
      </c>
      <c r="G420" t="s">
        <v>1152</v>
      </c>
      <c r="H420" s="56" t="s">
        <v>685</v>
      </c>
      <c r="I420">
        <v>63701010</v>
      </c>
      <c r="J420" t="s">
        <v>1162</v>
      </c>
      <c r="K420">
        <v>124695526</v>
      </c>
      <c r="L420">
        <v>82825.771670000002</v>
      </c>
    </row>
    <row r="421" spans="1:12" x14ac:dyDescent="0.25">
      <c r="A421">
        <v>417</v>
      </c>
      <c r="B421" t="s">
        <v>1148</v>
      </c>
      <c r="C421" t="s">
        <v>1149</v>
      </c>
      <c r="D421" t="s">
        <v>1150</v>
      </c>
      <c r="E421">
        <v>11</v>
      </c>
      <c r="F421" t="s">
        <v>1151</v>
      </c>
      <c r="G421" t="s">
        <v>1152</v>
      </c>
      <c r="H421" s="56" t="s">
        <v>685</v>
      </c>
      <c r="I421">
        <v>63701011</v>
      </c>
      <c r="J421" t="s">
        <v>1163</v>
      </c>
      <c r="K421">
        <v>22629096.260000002</v>
      </c>
      <c r="L421">
        <v>21460.226009999998</v>
      </c>
    </row>
    <row r="422" spans="1:12" x14ac:dyDescent="0.25">
      <c r="A422">
        <v>418</v>
      </c>
      <c r="B422" t="s">
        <v>1148</v>
      </c>
      <c r="C422" t="s">
        <v>1149</v>
      </c>
      <c r="D422" t="s">
        <v>1150</v>
      </c>
      <c r="E422">
        <v>12</v>
      </c>
      <c r="F422" t="s">
        <v>1151</v>
      </c>
      <c r="G422" t="s">
        <v>1152</v>
      </c>
      <c r="H422" s="56" t="s">
        <v>685</v>
      </c>
      <c r="I422">
        <v>63701012</v>
      </c>
      <c r="J422" t="s">
        <v>1164</v>
      </c>
      <c r="K422">
        <v>36703239.659999996</v>
      </c>
      <c r="L422">
        <v>29777.6793</v>
      </c>
    </row>
    <row r="423" spans="1:12" x14ac:dyDescent="0.25">
      <c r="A423">
        <v>419</v>
      </c>
      <c r="B423" t="s">
        <v>1148</v>
      </c>
      <c r="C423" t="s">
        <v>1149</v>
      </c>
      <c r="D423" t="s">
        <v>1150</v>
      </c>
      <c r="E423">
        <v>13</v>
      </c>
      <c r="F423" t="s">
        <v>1151</v>
      </c>
      <c r="G423" t="s">
        <v>1152</v>
      </c>
      <c r="H423" s="56" t="s">
        <v>685</v>
      </c>
      <c r="I423">
        <v>63701013</v>
      </c>
      <c r="J423" t="s">
        <v>1165</v>
      </c>
      <c r="K423">
        <v>14793016.66</v>
      </c>
      <c r="L423">
        <v>23606.552680000001</v>
      </c>
    </row>
    <row r="424" spans="1:12" x14ac:dyDescent="0.25">
      <c r="A424">
        <v>420</v>
      </c>
      <c r="B424" t="s">
        <v>1148</v>
      </c>
      <c r="C424" t="s">
        <v>1149</v>
      </c>
      <c r="D424" t="s">
        <v>1150</v>
      </c>
      <c r="E424">
        <v>14</v>
      </c>
      <c r="F424" t="s">
        <v>1151</v>
      </c>
      <c r="G424" t="s">
        <v>1152</v>
      </c>
      <c r="H424" s="56" t="s">
        <v>685</v>
      </c>
      <c r="I424">
        <v>63701014</v>
      </c>
      <c r="J424" t="s">
        <v>1166</v>
      </c>
      <c r="K424">
        <v>39256580.810000002</v>
      </c>
      <c r="L424">
        <v>31646.469120000002</v>
      </c>
    </row>
    <row r="425" spans="1:12" x14ac:dyDescent="0.25">
      <c r="A425">
        <v>421</v>
      </c>
      <c r="B425" t="s">
        <v>1148</v>
      </c>
      <c r="C425" t="s">
        <v>1149</v>
      </c>
      <c r="D425" t="s">
        <v>1150</v>
      </c>
      <c r="E425">
        <v>15</v>
      </c>
      <c r="F425" t="s">
        <v>1151</v>
      </c>
      <c r="G425" t="s">
        <v>1152</v>
      </c>
      <c r="H425" s="56" t="s">
        <v>685</v>
      </c>
      <c r="I425">
        <v>63701015</v>
      </c>
      <c r="J425" t="s">
        <v>1167</v>
      </c>
      <c r="K425">
        <v>4672821.5630000001</v>
      </c>
      <c r="L425">
        <v>11971.62587</v>
      </c>
    </row>
    <row r="426" spans="1:12" x14ac:dyDescent="0.25">
      <c r="A426">
        <v>422</v>
      </c>
      <c r="B426" t="s">
        <v>1148</v>
      </c>
      <c r="C426" t="s">
        <v>1149</v>
      </c>
      <c r="D426" t="s">
        <v>1150</v>
      </c>
      <c r="E426">
        <v>16</v>
      </c>
      <c r="F426" t="s">
        <v>1151</v>
      </c>
      <c r="G426" t="s">
        <v>1152</v>
      </c>
      <c r="H426" s="56" t="s">
        <v>685</v>
      </c>
      <c r="I426">
        <v>63701016</v>
      </c>
      <c r="J426" t="s">
        <v>1168</v>
      </c>
      <c r="K426">
        <v>15619056.550000001</v>
      </c>
      <c r="L426">
        <v>24790.71083</v>
      </c>
    </row>
    <row r="427" spans="1:12" x14ac:dyDescent="0.25">
      <c r="A427">
        <v>423</v>
      </c>
      <c r="B427" t="s">
        <v>1148</v>
      </c>
      <c r="C427" t="s">
        <v>1149</v>
      </c>
      <c r="D427" t="s">
        <v>1150</v>
      </c>
      <c r="E427">
        <v>17</v>
      </c>
      <c r="F427" t="s">
        <v>1151</v>
      </c>
      <c r="G427" t="s">
        <v>1152</v>
      </c>
      <c r="H427" s="56" t="s">
        <v>685</v>
      </c>
      <c r="I427">
        <v>63701017</v>
      </c>
      <c r="J427" t="s">
        <v>1169</v>
      </c>
      <c r="K427">
        <v>98666661.180000007</v>
      </c>
      <c r="L427">
        <v>59007.917079999999</v>
      </c>
    </row>
    <row r="428" spans="1:12" x14ac:dyDescent="0.25">
      <c r="A428">
        <v>424</v>
      </c>
      <c r="B428" t="s">
        <v>1148</v>
      </c>
      <c r="C428" t="s">
        <v>1149</v>
      </c>
      <c r="D428" t="s">
        <v>1150</v>
      </c>
      <c r="E428">
        <v>18</v>
      </c>
      <c r="F428" t="s">
        <v>1151</v>
      </c>
      <c r="G428" t="s">
        <v>1152</v>
      </c>
      <c r="H428" s="56" t="s">
        <v>685</v>
      </c>
      <c r="I428">
        <v>63701018</v>
      </c>
      <c r="J428" t="s">
        <v>1170</v>
      </c>
      <c r="K428">
        <v>10675268.76</v>
      </c>
      <c r="L428">
        <v>20219.386859999999</v>
      </c>
    </row>
    <row r="429" spans="1:12" x14ac:dyDescent="0.25">
      <c r="A429">
        <v>425</v>
      </c>
      <c r="B429" t="s">
        <v>1148</v>
      </c>
      <c r="C429" t="s">
        <v>1149</v>
      </c>
      <c r="D429" t="s">
        <v>1150</v>
      </c>
      <c r="E429">
        <v>19</v>
      </c>
      <c r="F429" t="s">
        <v>1151</v>
      </c>
      <c r="G429" t="s">
        <v>1152</v>
      </c>
      <c r="H429" s="56" t="s">
        <v>685</v>
      </c>
      <c r="I429">
        <v>63701019</v>
      </c>
      <c r="J429" t="s">
        <v>1171</v>
      </c>
      <c r="K429">
        <v>11859691.93</v>
      </c>
      <c r="L429">
        <v>20605.509559999999</v>
      </c>
    </row>
    <row r="430" spans="1:12" x14ac:dyDescent="0.25">
      <c r="A430">
        <v>426</v>
      </c>
      <c r="B430" t="s">
        <v>1148</v>
      </c>
      <c r="C430" t="s">
        <v>1149</v>
      </c>
      <c r="D430" t="s">
        <v>1150</v>
      </c>
      <c r="E430">
        <v>20</v>
      </c>
      <c r="F430" t="s">
        <v>1151</v>
      </c>
      <c r="G430" t="s">
        <v>1152</v>
      </c>
      <c r="H430" s="56" t="s">
        <v>685</v>
      </c>
      <c r="I430">
        <v>63701020</v>
      </c>
      <c r="J430" t="s">
        <v>1172</v>
      </c>
      <c r="K430">
        <v>11420422.33</v>
      </c>
      <c r="L430">
        <v>19015.513999999999</v>
      </c>
    </row>
    <row r="431" spans="1:12" x14ac:dyDescent="0.25">
      <c r="A431">
        <v>427</v>
      </c>
      <c r="B431" t="s">
        <v>1148</v>
      </c>
      <c r="C431" t="s">
        <v>1149</v>
      </c>
      <c r="D431" t="s">
        <v>1150</v>
      </c>
      <c r="E431">
        <v>21</v>
      </c>
      <c r="F431" t="s">
        <v>1151</v>
      </c>
      <c r="G431" t="s">
        <v>1152</v>
      </c>
      <c r="H431" s="56" t="s">
        <v>685</v>
      </c>
      <c r="I431">
        <v>63701021</v>
      </c>
      <c r="J431" t="s">
        <v>1173</v>
      </c>
      <c r="K431">
        <v>150665943.69999999</v>
      </c>
      <c r="L431">
        <v>94528.882140000002</v>
      </c>
    </row>
    <row r="432" spans="1:12" x14ac:dyDescent="0.25">
      <c r="A432">
        <v>428</v>
      </c>
      <c r="B432" t="s">
        <v>1148</v>
      </c>
      <c r="C432" t="s">
        <v>1149</v>
      </c>
      <c r="D432" t="s">
        <v>1150</v>
      </c>
      <c r="E432">
        <v>22</v>
      </c>
      <c r="F432" t="s">
        <v>1151</v>
      </c>
      <c r="G432" t="s">
        <v>1152</v>
      </c>
      <c r="H432" s="56" t="s">
        <v>685</v>
      </c>
      <c r="I432">
        <v>63701022</v>
      </c>
      <c r="J432" t="s">
        <v>1174</v>
      </c>
      <c r="K432">
        <v>13884227.560000001</v>
      </c>
      <c r="L432">
        <v>25309.790260000002</v>
      </c>
    </row>
    <row r="433" spans="1:12" x14ac:dyDescent="0.25">
      <c r="A433">
        <v>429</v>
      </c>
      <c r="B433" t="s">
        <v>1148</v>
      </c>
      <c r="C433" t="s">
        <v>1149</v>
      </c>
      <c r="D433" t="s">
        <v>1150</v>
      </c>
      <c r="E433">
        <v>23</v>
      </c>
      <c r="F433" t="s">
        <v>1151</v>
      </c>
      <c r="G433" t="s">
        <v>1152</v>
      </c>
      <c r="H433" s="56" t="s">
        <v>685</v>
      </c>
      <c r="I433">
        <v>63701023</v>
      </c>
      <c r="J433" t="s">
        <v>1175</v>
      </c>
      <c r="K433">
        <v>32514100.09</v>
      </c>
      <c r="L433">
        <v>35000.388429999999</v>
      </c>
    </row>
    <row r="434" spans="1:12" x14ac:dyDescent="0.25">
      <c r="A434">
        <v>430</v>
      </c>
      <c r="B434" t="s">
        <v>1148</v>
      </c>
      <c r="C434" t="s">
        <v>1149</v>
      </c>
      <c r="D434" t="s">
        <v>1150</v>
      </c>
      <c r="E434">
        <v>24</v>
      </c>
      <c r="F434" t="s">
        <v>1151</v>
      </c>
      <c r="G434" t="s">
        <v>1152</v>
      </c>
      <c r="H434" s="56" t="s">
        <v>685</v>
      </c>
      <c r="I434">
        <v>63701024</v>
      </c>
      <c r="J434" t="s">
        <v>1176</v>
      </c>
      <c r="K434">
        <v>30026714.079999998</v>
      </c>
      <c r="L434">
        <v>35041.621809999997</v>
      </c>
    </row>
    <row r="435" spans="1:12" x14ac:dyDescent="0.25">
      <c r="A435">
        <v>431</v>
      </c>
      <c r="B435" t="s">
        <v>1148</v>
      </c>
      <c r="C435" t="s">
        <v>1149</v>
      </c>
      <c r="D435" t="s">
        <v>1150</v>
      </c>
      <c r="E435">
        <v>25</v>
      </c>
      <c r="F435" t="s">
        <v>1151</v>
      </c>
      <c r="G435" t="s">
        <v>1152</v>
      </c>
      <c r="H435" s="56" t="s">
        <v>685</v>
      </c>
      <c r="I435">
        <v>63701025</v>
      </c>
      <c r="J435" t="s">
        <v>1177</v>
      </c>
      <c r="K435">
        <v>17069071.039999999</v>
      </c>
      <c r="L435">
        <v>23315.292079999999</v>
      </c>
    </row>
    <row r="436" spans="1:12" x14ac:dyDescent="0.25">
      <c r="A436">
        <v>432</v>
      </c>
      <c r="B436" t="s">
        <v>1148</v>
      </c>
      <c r="C436" t="s">
        <v>1149</v>
      </c>
      <c r="D436" t="s">
        <v>1150</v>
      </c>
      <c r="E436">
        <v>26</v>
      </c>
      <c r="F436" t="s">
        <v>1151</v>
      </c>
      <c r="G436" t="s">
        <v>1152</v>
      </c>
      <c r="H436" s="56" t="s">
        <v>685</v>
      </c>
      <c r="I436">
        <v>63701026</v>
      </c>
      <c r="J436" t="s">
        <v>1178</v>
      </c>
      <c r="K436">
        <v>35407107.75</v>
      </c>
      <c r="L436">
        <v>27946.15263</v>
      </c>
    </row>
    <row r="437" spans="1:12" x14ac:dyDescent="0.25">
      <c r="A437">
        <v>433</v>
      </c>
      <c r="B437" t="s">
        <v>1148</v>
      </c>
      <c r="C437" t="s">
        <v>1179</v>
      </c>
      <c r="D437" t="s">
        <v>1180</v>
      </c>
      <c r="E437">
        <v>1</v>
      </c>
      <c r="F437" t="s">
        <v>1151</v>
      </c>
      <c r="G437" t="s">
        <v>1152</v>
      </c>
      <c r="H437" s="56" t="s">
        <v>685</v>
      </c>
      <c r="I437">
        <v>63702001</v>
      </c>
      <c r="J437" t="s">
        <v>1181</v>
      </c>
      <c r="K437">
        <v>1283632618</v>
      </c>
      <c r="L437">
        <v>197951.81289999999</v>
      </c>
    </row>
    <row r="438" spans="1:12" x14ac:dyDescent="0.25">
      <c r="A438">
        <v>434</v>
      </c>
      <c r="B438" t="s">
        <v>1148</v>
      </c>
      <c r="C438" t="s">
        <v>1179</v>
      </c>
      <c r="D438" t="s">
        <v>1180</v>
      </c>
      <c r="E438">
        <v>2</v>
      </c>
      <c r="F438" t="s">
        <v>1151</v>
      </c>
      <c r="G438" t="s">
        <v>1152</v>
      </c>
      <c r="H438" s="56" t="s">
        <v>685</v>
      </c>
      <c r="I438">
        <v>63702002</v>
      </c>
      <c r="J438" t="s">
        <v>1182</v>
      </c>
      <c r="K438">
        <v>29488777.890000001</v>
      </c>
      <c r="L438">
        <v>25708.501649999998</v>
      </c>
    </row>
    <row r="439" spans="1:12" x14ac:dyDescent="0.25">
      <c r="A439">
        <v>435</v>
      </c>
      <c r="B439" t="s">
        <v>1148</v>
      </c>
      <c r="C439" t="s">
        <v>1179</v>
      </c>
      <c r="D439" t="s">
        <v>1180</v>
      </c>
      <c r="E439">
        <v>3</v>
      </c>
      <c r="F439" t="s">
        <v>1151</v>
      </c>
      <c r="G439" t="s">
        <v>1152</v>
      </c>
      <c r="H439" s="56" t="s">
        <v>685</v>
      </c>
      <c r="I439">
        <v>63702003</v>
      </c>
      <c r="J439" t="s">
        <v>1183</v>
      </c>
      <c r="K439">
        <v>81223142.909999996</v>
      </c>
      <c r="L439">
        <v>45049.627820000002</v>
      </c>
    </row>
    <row r="440" spans="1:12" x14ac:dyDescent="0.25">
      <c r="A440">
        <v>436</v>
      </c>
      <c r="B440" t="s">
        <v>1148</v>
      </c>
      <c r="C440" t="s">
        <v>1179</v>
      </c>
      <c r="D440" t="s">
        <v>1180</v>
      </c>
      <c r="E440">
        <v>4</v>
      </c>
      <c r="F440" t="s">
        <v>1151</v>
      </c>
      <c r="G440" t="s">
        <v>1152</v>
      </c>
      <c r="H440" s="56" t="s">
        <v>685</v>
      </c>
      <c r="I440">
        <v>63702004</v>
      </c>
      <c r="J440" t="s">
        <v>1184</v>
      </c>
      <c r="K440">
        <v>33358653.43</v>
      </c>
      <c r="L440">
        <v>28641.939549999999</v>
      </c>
    </row>
    <row r="441" spans="1:12" x14ac:dyDescent="0.25">
      <c r="A441">
        <v>437</v>
      </c>
      <c r="B441" t="s">
        <v>1148</v>
      </c>
      <c r="C441" t="s">
        <v>1179</v>
      </c>
      <c r="D441" t="s">
        <v>1180</v>
      </c>
      <c r="E441">
        <v>5</v>
      </c>
      <c r="F441" t="s">
        <v>1151</v>
      </c>
      <c r="G441" t="s">
        <v>1152</v>
      </c>
      <c r="H441" s="56" t="s">
        <v>685</v>
      </c>
      <c r="I441">
        <v>63702005</v>
      </c>
      <c r="J441" t="s">
        <v>1185</v>
      </c>
      <c r="K441">
        <v>5408645.5439999998</v>
      </c>
      <c r="L441">
        <v>12985.723540000001</v>
      </c>
    </row>
    <row r="442" spans="1:12" x14ac:dyDescent="0.25">
      <c r="A442">
        <v>438</v>
      </c>
      <c r="B442" t="s">
        <v>1148</v>
      </c>
      <c r="C442" t="s">
        <v>1179</v>
      </c>
      <c r="D442" t="s">
        <v>1180</v>
      </c>
      <c r="E442">
        <v>6</v>
      </c>
      <c r="F442" t="s">
        <v>1151</v>
      </c>
      <c r="G442" t="s">
        <v>1152</v>
      </c>
      <c r="H442" s="56" t="s">
        <v>685</v>
      </c>
      <c r="I442">
        <v>63702006</v>
      </c>
      <c r="J442" t="s">
        <v>1186</v>
      </c>
      <c r="K442">
        <v>5056229.6030000001</v>
      </c>
      <c r="L442">
        <v>14872.11555</v>
      </c>
    </row>
    <row r="443" spans="1:12" x14ac:dyDescent="0.25">
      <c r="A443">
        <v>439</v>
      </c>
      <c r="B443" t="s">
        <v>1148</v>
      </c>
      <c r="C443" t="s">
        <v>1179</v>
      </c>
      <c r="D443" t="s">
        <v>1180</v>
      </c>
      <c r="E443">
        <v>7</v>
      </c>
      <c r="F443" t="s">
        <v>1151</v>
      </c>
      <c r="G443" t="s">
        <v>1152</v>
      </c>
      <c r="H443" s="56" t="s">
        <v>685</v>
      </c>
      <c r="I443">
        <v>63702007</v>
      </c>
      <c r="J443" t="s">
        <v>1187</v>
      </c>
      <c r="K443">
        <v>99189633.290000007</v>
      </c>
      <c r="L443">
        <v>55754.253779999999</v>
      </c>
    </row>
    <row r="444" spans="1:12" x14ac:dyDescent="0.25">
      <c r="A444">
        <v>440</v>
      </c>
      <c r="B444" t="s">
        <v>1148</v>
      </c>
      <c r="C444" t="s">
        <v>1179</v>
      </c>
      <c r="D444" t="s">
        <v>1180</v>
      </c>
      <c r="E444">
        <v>8</v>
      </c>
      <c r="F444" t="s">
        <v>1151</v>
      </c>
      <c r="G444" t="s">
        <v>1152</v>
      </c>
      <c r="H444" s="56" t="s">
        <v>685</v>
      </c>
      <c r="I444">
        <v>63702008</v>
      </c>
      <c r="J444" t="s">
        <v>1188</v>
      </c>
      <c r="K444">
        <v>19684461.219999999</v>
      </c>
      <c r="L444">
        <v>22417.550090000001</v>
      </c>
    </row>
    <row r="445" spans="1:12" x14ac:dyDescent="0.25">
      <c r="A445">
        <v>441</v>
      </c>
      <c r="B445" t="s">
        <v>1148</v>
      </c>
      <c r="C445" t="s">
        <v>1179</v>
      </c>
      <c r="D445" t="s">
        <v>1180</v>
      </c>
      <c r="E445">
        <v>9</v>
      </c>
      <c r="F445" t="s">
        <v>1151</v>
      </c>
      <c r="G445" t="s">
        <v>1152</v>
      </c>
      <c r="H445" s="56" t="s">
        <v>685</v>
      </c>
      <c r="I445">
        <v>63702009</v>
      </c>
      <c r="J445" t="s">
        <v>1189</v>
      </c>
      <c r="K445">
        <v>21027271.25</v>
      </c>
      <c r="L445">
        <v>23143.998879999999</v>
      </c>
    </row>
    <row r="446" spans="1:12" x14ac:dyDescent="0.25">
      <c r="A446">
        <v>442</v>
      </c>
      <c r="B446" t="s">
        <v>1148</v>
      </c>
      <c r="C446" t="s">
        <v>1179</v>
      </c>
      <c r="D446" t="s">
        <v>1180</v>
      </c>
      <c r="E446">
        <v>10</v>
      </c>
      <c r="F446" t="s">
        <v>1151</v>
      </c>
      <c r="G446" t="s">
        <v>1152</v>
      </c>
      <c r="H446" s="56" t="s">
        <v>685</v>
      </c>
      <c r="I446">
        <v>63702010</v>
      </c>
      <c r="J446" t="s">
        <v>1190</v>
      </c>
      <c r="K446">
        <v>73483347.879999995</v>
      </c>
      <c r="L446">
        <v>38260.636850000003</v>
      </c>
    </row>
    <row r="447" spans="1:12" x14ac:dyDescent="0.25">
      <c r="A447">
        <v>443</v>
      </c>
      <c r="B447" t="s">
        <v>1148</v>
      </c>
      <c r="C447" t="s">
        <v>1179</v>
      </c>
      <c r="D447" t="s">
        <v>1180</v>
      </c>
      <c r="E447">
        <v>11</v>
      </c>
      <c r="F447" t="s">
        <v>1151</v>
      </c>
      <c r="G447" t="s">
        <v>1152</v>
      </c>
      <c r="H447" s="56" t="s">
        <v>685</v>
      </c>
      <c r="I447">
        <v>63702011</v>
      </c>
      <c r="J447" t="s">
        <v>1191</v>
      </c>
      <c r="K447">
        <v>11367839.08</v>
      </c>
      <c r="L447">
        <v>19722.48257</v>
      </c>
    </row>
    <row r="448" spans="1:12" x14ac:dyDescent="0.25">
      <c r="A448">
        <v>444</v>
      </c>
      <c r="B448" t="s">
        <v>1148</v>
      </c>
      <c r="C448" t="s">
        <v>1179</v>
      </c>
      <c r="D448" t="s">
        <v>1180</v>
      </c>
      <c r="E448">
        <v>12</v>
      </c>
      <c r="F448" t="s">
        <v>1151</v>
      </c>
      <c r="G448" t="s">
        <v>1152</v>
      </c>
      <c r="H448" s="56" t="s">
        <v>685</v>
      </c>
      <c r="I448">
        <v>63702012</v>
      </c>
      <c r="J448" t="s">
        <v>1192</v>
      </c>
      <c r="K448">
        <v>3690279.8650000002</v>
      </c>
      <c r="L448">
        <v>10926.665569999999</v>
      </c>
    </row>
    <row r="449" spans="1:12" x14ac:dyDescent="0.25">
      <c r="A449">
        <v>445</v>
      </c>
      <c r="B449" t="s">
        <v>1148</v>
      </c>
      <c r="C449" t="s">
        <v>1179</v>
      </c>
      <c r="D449" t="s">
        <v>1180</v>
      </c>
      <c r="E449">
        <v>13</v>
      </c>
      <c r="F449" t="s">
        <v>1151</v>
      </c>
      <c r="G449" t="s">
        <v>1152</v>
      </c>
      <c r="H449" s="56" t="s">
        <v>685</v>
      </c>
      <c r="I449">
        <v>63702013</v>
      </c>
      <c r="J449" t="s">
        <v>1193</v>
      </c>
      <c r="K449">
        <v>2582840.58</v>
      </c>
      <c r="L449">
        <v>8413.9911479999992</v>
      </c>
    </row>
    <row r="450" spans="1:12" x14ac:dyDescent="0.25">
      <c r="A450">
        <v>446</v>
      </c>
      <c r="B450" t="s">
        <v>1148</v>
      </c>
      <c r="C450" t="s">
        <v>1179</v>
      </c>
      <c r="D450" t="s">
        <v>1180</v>
      </c>
      <c r="E450">
        <v>14</v>
      </c>
      <c r="F450" t="s">
        <v>1151</v>
      </c>
      <c r="G450" t="s">
        <v>1152</v>
      </c>
      <c r="H450" s="56" t="s">
        <v>685</v>
      </c>
      <c r="I450">
        <v>63702014</v>
      </c>
      <c r="J450" t="s">
        <v>1194</v>
      </c>
      <c r="K450">
        <v>1175676737</v>
      </c>
      <c r="L450">
        <v>241044.1434</v>
      </c>
    </row>
    <row r="451" spans="1:12" x14ac:dyDescent="0.25">
      <c r="A451">
        <v>447</v>
      </c>
      <c r="B451" t="s">
        <v>1148</v>
      </c>
      <c r="C451" t="s">
        <v>1179</v>
      </c>
      <c r="D451" t="s">
        <v>1180</v>
      </c>
      <c r="E451">
        <v>15</v>
      </c>
      <c r="F451" t="s">
        <v>1151</v>
      </c>
      <c r="G451" t="s">
        <v>1152</v>
      </c>
      <c r="H451" s="56" t="s">
        <v>685</v>
      </c>
      <c r="I451">
        <v>63702015</v>
      </c>
      <c r="J451" t="s">
        <v>1195</v>
      </c>
      <c r="K451">
        <v>4987843.9079999998</v>
      </c>
      <c r="L451">
        <v>11785.35311</v>
      </c>
    </row>
    <row r="452" spans="1:12" x14ac:dyDescent="0.25">
      <c r="A452">
        <v>448</v>
      </c>
      <c r="B452" t="s">
        <v>1148</v>
      </c>
      <c r="C452" t="s">
        <v>1179</v>
      </c>
      <c r="D452" t="s">
        <v>1180</v>
      </c>
      <c r="E452">
        <v>16</v>
      </c>
      <c r="F452" t="s">
        <v>1151</v>
      </c>
      <c r="G452" t="s">
        <v>1152</v>
      </c>
      <c r="H452" s="56" t="s">
        <v>685</v>
      </c>
      <c r="I452">
        <v>63702016</v>
      </c>
      <c r="J452" t="s">
        <v>1196</v>
      </c>
      <c r="K452">
        <v>6357687.9790000003</v>
      </c>
      <c r="L452">
        <v>9995.8244180000002</v>
      </c>
    </row>
    <row r="453" spans="1:12" x14ac:dyDescent="0.25">
      <c r="A453">
        <v>449</v>
      </c>
      <c r="B453" t="s">
        <v>1148</v>
      </c>
      <c r="C453" t="s">
        <v>1179</v>
      </c>
      <c r="D453" t="s">
        <v>1180</v>
      </c>
      <c r="E453">
        <v>17</v>
      </c>
      <c r="F453" t="s">
        <v>1151</v>
      </c>
      <c r="G453" t="s">
        <v>1152</v>
      </c>
      <c r="H453" s="56" t="s">
        <v>685</v>
      </c>
      <c r="I453">
        <v>63702017</v>
      </c>
      <c r="J453" t="s">
        <v>1197</v>
      </c>
      <c r="K453">
        <v>6148047.1469999999</v>
      </c>
      <c r="L453">
        <v>11809.4738</v>
      </c>
    </row>
    <row r="454" spans="1:12" x14ac:dyDescent="0.25">
      <c r="A454">
        <v>450</v>
      </c>
      <c r="B454" t="s">
        <v>1148</v>
      </c>
      <c r="C454" t="s">
        <v>1179</v>
      </c>
      <c r="D454" t="s">
        <v>1180</v>
      </c>
      <c r="E454">
        <v>18</v>
      </c>
      <c r="F454" t="s">
        <v>1151</v>
      </c>
      <c r="G454" t="s">
        <v>1152</v>
      </c>
      <c r="H454" s="56" t="s">
        <v>685</v>
      </c>
      <c r="I454">
        <v>63702018</v>
      </c>
      <c r="J454" t="s">
        <v>1198</v>
      </c>
      <c r="K454">
        <v>6743084.2359999996</v>
      </c>
      <c r="L454">
        <v>12154.882680000001</v>
      </c>
    </row>
    <row r="455" spans="1:12" x14ac:dyDescent="0.25">
      <c r="A455">
        <v>451</v>
      </c>
      <c r="B455" t="s">
        <v>1148</v>
      </c>
      <c r="C455" t="s">
        <v>1179</v>
      </c>
      <c r="D455" t="s">
        <v>1180</v>
      </c>
      <c r="E455">
        <v>19</v>
      </c>
      <c r="F455" t="s">
        <v>1151</v>
      </c>
      <c r="G455" t="s">
        <v>1152</v>
      </c>
      <c r="H455" s="56" t="s">
        <v>685</v>
      </c>
      <c r="I455">
        <v>63702019</v>
      </c>
      <c r="J455" t="s">
        <v>1199</v>
      </c>
      <c r="K455">
        <v>145407860.90000001</v>
      </c>
      <c r="L455">
        <v>82952.390849999996</v>
      </c>
    </row>
    <row r="456" spans="1:12" x14ac:dyDescent="0.25">
      <c r="A456">
        <v>452</v>
      </c>
      <c r="B456" t="s">
        <v>1148</v>
      </c>
      <c r="C456" t="s">
        <v>1179</v>
      </c>
      <c r="D456" t="s">
        <v>1180</v>
      </c>
      <c r="E456">
        <v>20</v>
      </c>
      <c r="F456" t="s">
        <v>1151</v>
      </c>
      <c r="G456" t="s">
        <v>1152</v>
      </c>
      <c r="H456" s="56" t="s">
        <v>685</v>
      </c>
      <c r="I456">
        <v>63702020</v>
      </c>
      <c r="J456" t="s">
        <v>1200</v>
      </c>
      <c r="K456">
        <v>4160161.0490000001</v>
      </c>
      <c r="L456">
        <v>10026.248009999999</v>
      </c>
    </row>
    <row r="457" spans="1:12" x14ac:dyDescent="0.25">
      <c r="A457">
        <v>453</v>
      </c>
      <c r="B457" t="s">
        <v>1148</v>
      </c>
      <c r="C457" t="s">
        <v>1179</v>
      </c>
      <c r="D457" t="s">
        <v>1180</v>
      </c>
      <c r="E457">
        <v>21</v>
      </c>
      <c r="F457" t="s">
        <v>1151</v>
      </c>
      <c r="G457" t="s">
        <v>1152</v>
      </c>
      <c r="H457" s="56" t="s">
        <v>685</v>
      </c>
      <c r="I457">
        <v>63702021</v>
      </c>
      <c r="J457" t="s">
        <v>1201</v>
      </c>
      <c r="K457">
        <v>33215098.989999998</v>
      </c>
      <c r="L457">
        <v>31118.33453</v>
      </c>
    </row>
    <row r="458" spans="1:12" x14ac:dyDescent="0.25">
      <c r="A458">
        <v>454</v>
      </c>
      <c r="B458" t="s">
        <v>1148</v>
      </c>
      <c r="C458" t="s">
        <v>1179</v>
      </c>
      <c r="D458" t="s">
        <v>1180</v>
      </c>
      <c r="E458">
        <v>22</v>
      </c>
      <c r="F458" t="s">
        <v>1151</v>
      </c>
      <c r="G458" t="s">
        <v>1152</v>
      </c>
      <c r="H458" s="56" t="s">
        <v>685</v>
      </c>
      <c r="I458">
        <v>63702022</v>
      </c>
      <c r="J458" t="s">
        <v>1202</v>
      </c>
      <c r="K458">
        <v>1597057.87</v>
      </c>
      <c r="L458">
        <v>8059.2834039999998</v>
      </c>
    </row>
    <row r="459" spans="1:12" x14ac:dyDescent="0.25">
      <c r="A459">
        <v>455</v>
      </c>
      <c r="B459" t="s">
        <v>1148</v>
      </c>
      <c r="C459" t="s">
        <v>1179</v>
      </c>
      <c r="D459" t="s">
        <v>1180</v>
      </c>
      <c r="E459">
        <v>23</v>
      </c>
      <c r="F459" t="s">
        <v>1151</v>
      </c>
      <c r="G459" t="s">
        <v>1152</v>
      </c>
      <c r="H459" s="56" t="s">
        <v>685</v>
      </c>
      <c r="I459">
        <v>63702023</v>
      </c>
      <c r="J459" t="s">
        <v>1203</v>
      </c>
      <c r="K459">
        <v>9379271.5950000007</v>
      </c>
      <c r="L459">
        <v>16681.378720000001</v>
      </c>
    </row>
    <row r="460" spans="1:12" x14ac:dyDescent="0.25">
      <c r="A460">
        <v>456</v>
      </c>
      <c r="B460" t="s">
        <v>1148</v>
      </c>
      <c r="C460" t="s">
        <v>1179</v>
      </c>
      <c r="D460" t="s">
        <v>1180</v>
      </c>
      <c r="E460">
        <v>24</v>
      </c>
      <c r="F460" t="s">
        <v>1151</v>
      </c>
      <c r="G460" t="s">
        <v>1152</v>
      </c>
      <c r="H460" s="56" t="s">
        <v>685</v>
      </c>
      <c r="I460">
        <v>63702024</v>
      </c>
      <c r="J460" t="s">
        <v>1204</v>
      </c>
      <c r="K460">
        <v>21727580.870000001</v>
      </c>
      <c r="L460">
        <v>22486.33959</v>
      </c>
    </row>
    <row r="461" spans="1:12" x14ac:dyDescent="0.25">
      <c r="A461">
        <v>457</v>
      </c>
      <c r="B461" t="s">
        <v>1148</v>
      </c>
      <c r="C461" t="s">
        <v>1179</v>
      </c>
      <c r="D461" t="s">
        <v>1180</v>
      </c>
      <c r="E461">
        <v>25</v>
      </c>
      <c r="F461" t="s">
        <v>1151</v>
      </c>
      <c r="G461" t="s">
        <v>1152</v>
      </c>
      <c r="H461" s="56" t="s">
        <v>685</v>
      </c>
      <c r="I461">
        <v>63702025</v>
      </c>
      <c r="J461" t="s">
        <v>1205</v>
      </c>
      <c r="K461">
        <v>69491217.549999997</v>
      </c>
      <c r="L461">
        <v>69844.636920000004</v>
      </c>
    </row>
    <row r="462" spans="1:12" x14ac:dyDescent="0.25">
      <c r="A462">
        <v>458</v>
      </c>
      <c r="B462" t="s">
        <v>1148</v>
      </c>
      <c r="C462" t="s">
        <v>1179</v>
      </c>
      <c r="D462" t="s">
        <v>1180</v>
      </c>
      <c r="E462">
        <v>26</v>
      </c>
      <c r="F462" t="s">
        <v>1151</v>
      </c>
      <c r="G462" t="s">
        <v>1152</v>
      </c>
      <c r="H462" s="56" t="s">
        <v>685</v>
      </c>
      <c r="I462">
        <v>63702026</v>
      </c>
      <c r="J462" t="s">
        <v>1206</v>
      </c>
      <c r="K462">
        <v>30312546.710000001</v>
      </c>
      <c r="L462">
        <v>25466.639449999999</v>
      </c>
    </row>
    <row r="463" spans="1:12" x14ac:dyDescent="0.25">
      <c r="A463">
        <v>459</v>
      </c>
      <c r="B463" t="s">
        <v>1148</v>
      </c>
      <c r="C463" t="s">
        <v>1179</v>
      </c>
      <c r="D463" t="s">
        <v>1180</v>
      </c>
      <c r="E463">
        <v>27</v>
      </c>
      <c r="F463" t="s">
        <v>1151</v>
      </c>
      <c r="G463" t="s">
        <v>1152</v>
      </c>
      <c r="H463" s="56" t="s">
        <v>685</v>
      </c>
      <c r="I463">
        <v>63702027</v>
      </c>
      <c r="J463" t="s">
        <v>1207</v>
      </c>
      <c r="K463">
        <v>84712914.790000007</v>
      </c>
      <c r="L463">
        <v>47633.752419999997</v>
      </c>
    </row>
    <row r="464" spans="1:12" x14ac:dyDescent="0.25">
      <c r="A464">
        <v>460</v>
      </c>
      <c r="B464" t="s">
        <v>1148</v>
      </c>
      <c r="C464" t="s">
        <v>1179</v>
      </c>
      <c r="D464" t="s">
        <v>1180</v>
      </c>
      <c r="E464">
        <v>28</v>
      </c>
      <c r="F464" t="s">
        <v>1151</v>
      </c>
      <c r="G464" t="s">
        <v>1152</v>
      </c>
      <c r="H464" s="56" t="s">
        <v>685</v>
      </c>
      <c r="I464">
        <v>63702028</v>
      </c>
      <c r="J464" t="s">
        <v>1208</v>
      </c>
      <c r="K464">
        <v>27997464.649999999</v>
      </c>
      <c r="L464">
        <v>33100.500939999998</v>
      </c>
    </row>
    <row r="465" spans="1:12" x14ac:dyDescent="0.25">
      <c r="A465">
        <v>461</v>
      </c>
      <c r="B465" t="s">
        <v>1148</v>
      </c>
      <c r="C465" t="s">
        <v>1179</v>
      </c>
      <c r="D465" t="s">
        <v>1180</v>
      </c>
      <c r="E465">
        <v>29</v>
      </c>
      <c r="F465" t="s">
        <v>1151</v>
      </c>
      <c r="G465" t="s">
        <v>1152</v>
      </c>
      <c r="H465" s="56" t="s">
        <v>685</v>
      </c>
      <c r="I465">
        <v>63702029</v>
      </c>
      <c r="J465" t="s">
        <v>1209</v>
      </c>
      <c r="K465">
        <v>332934466.60000002</v>
      </c>
      <c r="L465">
        <v>121851.9102</v>
      </c>
    </row>
    <row r="466" spans="1:12" x14ac:dyDescent="0.25">
      <c r="A466">
        <v>462</v>
      </c>
      <c r="B466" t="s">
        <v>1148</v>
      </c>
      <c r="C466" t="s">
        <v>1179</v>
      </c>
      <c r="D466" t="s">
        <v>1180</v>
      </c>
      <c r="E466">
        <v>30</v>
      </c>
      <c r="F466" t="s">
        <v>1151</v>
      </c>
      <c r="G466" t="s">
        <v>1152</v>
      </c>
      <c r="H466" s="56" t="s">
        <v>685</v>
      </c>
      <c r="I466">
        <v>63702030</v>
      </c>
      <c r="J466" t="s">
        <v>1210</v>
      </c>
      <c r="K466">
        <v>62301580.969999999</v>
      </c>
      <c r="L466">
        <v>41132.713459999999</v>
      </c>
    </row>
    <row r="467" spans="1:12" x14ac:dyDescent="0.25">
      <c r="A467">
        <v>463</v>
      </c>
      <c r="B467" t="s">
        <v>1148</v>
      </c>
      <c r="C467" t="s">
        <v>1179</v>
      </c>
      <c r="D467" t="s">
        <v>1180</v>
      </c>
      <c r="E467">
        <v>31</v>
      </c>
      <c r="F467" t="s">
        <v>1151</v>
      </c>
      <c r="G467" t="s">
        <v>1152</v>
      </c>
      <c r="H467" s="56" t="s">
        <v>685</v>
      </c>
      <c r="I467">
        <v>63702031</v>
      </c>
      <c r="J467" t="s">
        <v>1211</v>
      </c>
      <c r="K467">
        <v>140292912</v>
      </c>
      <c r="L467">
        <v>62345.878019999996</v>
      </c>
    </row>
    <row r="468" spans="1:12" x14ac:dyDescent="0.25">
      <c r="A468">
        <v>464</v>
      </c>
      <c r="B468" t="s">
        <v>1148</v>
      </c>
      <c r="C468" t="s">
        <v>1179</v>
      </c>
      <c r="D468" t="s">
        <v>1180</v>
      </c>
      <c r="E468">
        <v>32</v>
      </c>
      <c r="F468" t="s">
        <v>1151</v>
      </c>
      <c r="G468" t="s">
        <v>1152</v>
      </c>
      <c r="H468" s="56" t="s">
        <v>685</v>
      </c>
      <c r="I468">
        <v>63702032</v>
      </c>
      <c r="J468" t="s">
        <v>1212</v>
      </c>
      <c r="K468">
        <v>79047880.75</v>
      </c>
      <c r="L468">
        <v>56718.097329999997</v>
      </c>
    </row>
    <row r="469" spans="1:12" x14ac:dyDescent="0.25">
      <c r="A469">
        <v>465</v>
      </c>
      <c r="B469" t="s">
        <v>1148</v>
      </c>
      <c r="C469" t="s">
        <v>1179</v>
      </c>
      <c r="D469" t="s">
        <v>1180</v>
      </c>
      <c r="E469">
        <v>33</v>
      </c>
      <c r="F469" t="s">
        <v>1151</v>
      </c>
      <c r="G469" t="s">
        <v>1152</v>
      </c>
      <c r="H469" s="56" t="s">
        <v>685</v>
      </c>
      <c r="I469">
        <v>63702033</v>
      </c>
      <c r="J469" t="s">
        <v>1213</v>
      </c>
      <c r="K469">
        <v>75641903.780000001</v>
      </c>
      <c r="L469">
        <v>71518.107999999993</v>
      </c>
    </row>
    <row r="470" spans="1:12" x14ac:dyDescent="0.25">
      <c r="A470">
        <v>466</v>
      </c>
      <c r="B470" t="s">
        <v>1148</v>
      </c>
      <c r="C470" t="s">
        <v>1179</v>
      </c>
      <c r="D470" t="s">
        <v>1180</v>
      </c>
      <c r="E470">
        <v>34</v>
      </c>
      <c r="F470" t="s">
        <v>1151</v>
      </c>
      <c r="G470" t="s">
        <v>1152</v>
      </c>
      <c r="H470" s="56" t="s">
        <v>685</v>
      </c>
      <c r="I470">
        <v>63702034</v>
      </c>
      <c r="J470" t="s">
        <v>1214</v>
      </c>
      <c r="K470">
        <v>251257610.09999999</v>
      </c>
      <c r="L470">
        <v>87438.749110000004</v>
      </c>
    </row>
    <row r="471" spans="1:12" x14ac:dyDescent="0.25">
      <c r="A471">
        <v>467</v>
      </c>
      <c r="B471" t="s">
        <v>1148</v>
      </c>
      <c r="C471" t="s">
        <v>1179</v>
      </c>
      <c r="D471" t="s">
        <v>1180</v>
      </c>
      <c r="E471">
        <v>35</v>
      </c>
      <c r="F471" t="s">
        <v>1151</v>
      </c>
      <c r="G471" t="s">
        <v>1152</v>
      </c>
      <c r="H471" s="56" t="s">
        <v>685</v>
      </c>
      <c r="I471">
        <v>63702035</v>
      </c>
      <c r="J471" t="s">
        <v>1215</v>
      </c>
      <c r="K471">
        <v>34424125.310000002</v>
      </c>
      <c r="L471">
        <v>30714.906660000001</v>
      </c>
    </row>
    <row r="472" spans="1:12" x14ac:dyDescent="0.25">
      <c r="A472">
        <v>468</v>
      </c>
      <c r="B472" t="s">
        <v>1148</v>
      </c>
      <c r="C472" t="s">
        <v>1179</v>
      </c>
      <c r="D472" t="s">
        <v>1180</v>
      </c>
      <c r="E472">
        <v>36</v>
      </c>
      <c r="F472" t="s">
        <v>1151</v>
      </c>
      <c r="G472" t="s">
        <v>1152</v>
      </c>
      <c r="H472" s="56" t="s">
        <v>685</v>
      </c>
      <c r="I472">
        <v>63702036</v>
      </c>
      <c r="J472" t="s">
        <v>1216</v>
      </c>
      <c r="K472">
        <v>4340645.2280000001</v>
      </c>
      <c r="L472">
        <v>10880.247880000001</v>
      </c>
    </row>
    <row r="473" spans="1:12" x14ac:dyDescent="0.25">
      <c r="A473">
        <v>469</v>
      </c>
      <c r="B473" t="s">
        <v>1148</v>
      </c>
      <c r="C473" t="s">
        <v>1179</v>
      </c>
      <c r="D473" t="s">
        <v>1180</v>
      </c>
      <c r="E473">
        <v>37</v>
      </c>
      <c r="F473" t="s">
        <v>1151</v>
      </c>
      <c r="G473" t="s">
        <v>1152</v>
      </c>
      <c r="H473" s="56" t="s">
        <v>685</v>
      </c>
      <c r="I473">
        <v>63702037</v>
      </c>
      <c r="J473" t="s">
        <v>1217</v>
      </c>
      <c r="K473">
        <v>8435572.5069999993</v>
      </c>
      <c r="L473">
        <v>11927.317419999999</v>
      </c>
    </row>
    <row r="474" spans="1:12" x14ac:dyDescent="0.25">
      <c r="A474">
        <v>470</v>
      </c>
      <c r="B474" t="s">
        <v>1148</v>
      </c>
      <c r="C474" t="s">
        <v>1179</v>
      </c>
      <c r="D474" t="s">
        <v>1180</v>
      </c>
      <c r="E474">
        <v>38</v>
      </c>
      <c r="F474" t="s">
        <v>1151</v>
      </c>
      <c r="G474" t="s">
        <v>1152</v>
      </c>
      <c r="H474" s="56" t="s">
        <v>685</v>
      </c>
      <c r="I474">
        <v>63702038</v>
      </c>
      <c r="J474" t="s">
        <v>1218</v>
      </c>
      <c r="K474">
        <v>5140268.2850000001</v>
      </c>
      <c r="L474">
        <v>11773.73172</v>
      </c>
    </row>
    <row r="475" spans="1:12" x14ac:dyDescent="0.25">
      <c r="A475">
        <v>471</v>
      </c>
      <c r="B475" t="s">
        <v>1148</v>
      </c>
      <c r="C475" t="s">
        <v>1179</v>
      </c>
      <c r="D475" t="s">
        <v>1180</v>
      </c>
      <c r="E475">
        <v>39</v>
      </c>
      <c r="F475" t="s">
        <v>1151</v>
      </c>
      <c r="G475" t="s">
        <v>1152</v>
      </c>
      <c r="H475" s="56" t="s">
        <v>685</v>
      </c>
      <c r="I475">
        <v>63702039</v>
      </c>
      <c r="J475" t="s">
        <v>1219</v>
      </c>
      <c r="K475">
        <v>107952198.2</v>
      </c>
      <c r="L475">
        <v>65163.877860000001</v>
      </c>
    </row>
    <row r="476" spans="1:12" x14ac:dyDescent="0.25">
      <c r="A476">
        <v>472</v>
      </c>
      <c r="B476" t="s">
        <v>1148</v>
      </c>
      <c r="C476" t="s">
        <v>1179</v>
      </c>
      <c r="D476" t="s">
        <v>1180</v>
      </c>
      <c r="E476">
        <v>40</v>
      </c>
      <c r="F476" t="s">
        <v>1151</v>
      </c>
      <c r="G476" t="s">
        <v>1152</v>
      </c>
      <c r="H476" s="56" t="s">
        <v>685</v>
      </c>
      <c r="I476">
        <v>63702040</v>
      </c>
      <c r="J476" t="s">
        <v>1220</v>
      </c>
      <c r="K476">
        <v>173445186.90000001</v>
      </c>
      <c r="L476">
        <v>81542.919649999996</v>
      </c>
    </row>
    <row r="477" spans="1:12" x14ac:dyDescent="0.25">
      <c r="A477">
        <v>473</v>
      </c>
      <c r="B477" t="s">
        <v>1148</v>
      </c>
      <c r="C477" t="s">
        <v>1179</v>
      </c>
      <c r="D477" t="s">
        <v>1180</v>
      </c>
      <c r="E477">
        <v>41</v>
      </c>
      <c r="F477" t="s">
        <v>1151</v>
      </c>
      <c r="G477" t="s">
        <v>1152</v>
      </c>
      <c r="H477" s="56" t="s">
        <v>685</v>
      </c>
      <c r="I477">
        <v>63702041</v>
      </c>
      <c r="J477" t="s">
        <v>1221</v>
      </c>
      <c r="K477">
        <v>9139437.1840000004</v>
      </c>
      <c r="L477">
        <v>15966.76211</v>
      </c>
    </row>
    <row r="478" spans="1:12" x14ac:dyDescent="0.25">
      <c r="A478">
        <v>474</v>
      </c>
      <c r="B478" t="s">
        <v>1148</v>
      </c>
      <c r="C478" t="s">
        <v>1222</v>
      </c>
      <c r="D478" t="s">
        <v>1223</v>
      </c>
      <c r="E478">
        <v>1</v>
      </c>
      <c r="F478" t="s">
        <v>1151</v>
      </c>
      <c r="G478" t="s">
        <v>1152</v>
      </c>
      <c r="H478" s="56" t="s">
        <v>685</v>
      </c>
      <c r="I478">
        <v>63703001</v>
      </c>
      <c r="J478" t="s">
        <v>1224</v>
      </c>
      <c r="K478">
        <v>250902063.09999999</v>
      </c>
      <c r="L478">
        <v>99159.209279999995</v>
      </c>
    </row>
    <row r="479" spans="1:12" x14ac:dyDescent="0.25">
      <c r="A479">
        <v>475</v>
      </c>
      <c r="B479" t="s">
        <v>1148</v>
      </c>
      <c r="C479" t="s">
        <v>1222</v>
      </c>
      <c r="D479" t="s">
        <v>1223</v>
      </c>
      <c r="E479">
        <v>2</v>
      </c>
      <c r="F479" t="s">
        <v>1151</v>
      </c>
      <c r="G479" t="s">
        <v>1152</v>
      </c>
      <c r="H479" s="56" t="s">
        <v>685</v>
      </c>
      <c r="I479">
        <v>63703002</v>
      </c>
      <c r="J479" t="s">
        <v>1225</v>
      </c>
      <c r="K479">
        <v>88503319.590000004</v>
      </c>
      <c r="L479">
        <v>51560.607259999997</v>
      </c>
    </row>
    <row r="480" spans="1:12" x14ac:dyDescent="0.25">
      <c r="A480">
        <v>476</v>
      </c>
      <c r="B480" t="s">
        <v>1148</v>
      </c>
      <c r="C480" t="s">
        <v>1222</v>
      </c>
      <c r="D480" t="s">
        <v>1223</v>
      </c>
      <c r="E480">
        <v>3</v>
      </c>
      <c r="F480" t="s">
        <v>1151</v>
      </c>
      <c r="G480" t="s">
        <v>1152</v>
      </c>
      <c r="H480" s="56" t="s">
        <v>685</v>
      </c>
      <c r="I480">
        <v>63703003</v>
      </c>
      <c r="J480" t="s">
        <v>1226</v>
      </c>
      <c r="K480">
        <v>38902516.32</v>
      </c>
      <c r="L480">
        <v>34022.642370000001</v>
      </c>
    </row>
    <row r="481" spans="1:12" x14ac:dyDescent="0.25">
      <c r="A481">
        <v>477</v>
      </c>
      <c r="B481" t="s">
        <v>1148</v>
      </c>
      <c r="C481" t="s">
        <v>1222</v>
      </c>
      <c r="D481" t="s">
        <v>1223</v>
      </c>
      <c r="E481">
        <v>4</v>
      </c>
      <c r="F481" t="s">
        <v>1151</v>
      </c>
      <c r="G481" t="s">
        <v>1152</v>
      </c>
      <c r="H481" s="56" t="s">
        <v>685</v>
      </c>
      <c r="I481">
        <v>63703004</v>
      </c>
      <c r="J481" t="s">
        <v>1227</v>
      </c>
      <c r="K481">
        <v>31445961.829999998</v>
      </c>
      <c r="L481">
        <v>29132.751619999999</v>
      </c>
    </row>
    <row r="482" spans="1:12" x14ac:dyDescent="0.25">
      <c r="A482">
        <v>478</v>
      </c>
      <c r="B482" t="s">
        <v>1148</v>
      </c>
      <c r="C482" t="s">
        <v>1222</v>
      </c>
      <c r="D482" t="s">
        <v>1223</v>
      </c>
      <c r="E482">
        <v>5</v>
      </c>
      <c r="F482" t="s">
        <v>1151</v>
      </c>
      <c r="G482" t="s">
        <v>1152</v>
      </c>
      <c r="H482" s="56" t="s">
        <v>685</v>
      </c>
      <c r="I482">
        <v>63703005</v>
      </c>
      <c r="J482" t="s">
        <v>1228</v>
      </c>
      <c r="K482">
        <v>12617594.609999999</v>
      </c>
      <c r="L482">
        <v>18981.530159999998</v>
      </c>
    </row>
    <row r="483" spans="1:12" x14ac:dyDescent="0.25">
      <c r="A483">
        <v>479</v>
      </c>
      <c r="B483" t="s">
        <v>1148</v>
      </c>
      <c r="C483" t="s">
        <v>1222</v>
      </c>
      <c r="D483" t="s">
        <v>1223</v>
      </c>
      <c r="E483">
        <v>6</v>
      </c>
      <c r="F483" t="s">
        <v>1151</v>
      </c>
      <c r="G483" t="s">
        <v>1152</v>
      </c>
      <c r="H483" s="56" t="s">
        <v>685</v>
      </c>
      <c r="I483">
        <v>63703006</v>
      </c>
      <c r="J483" t="s">
        <v>1229</v>
      </c>
      <c r="K483">
        <v>9684390.5850000009</v>
      </c>
      <c r="L483">
        <v>17391.712169999999</v>
      </c>
    </row>
    <row r="484" spans="1:12" x14ac:dyDescent="0.25">
      <c r="A484">
        <v>480</v>
      </c>
      <c r="B484" t="s">
        <v>1148</v>
      </c>
      <c r="C484" t="s">
        <v>1222</v>
      </c>
      <c r="D484" t="s">
        <v>1223</v>
      </c>
      <c r="E484">
        <v>7</v>
      </c>
      <c r="F484" t="s">
        <v>1151</v>
      </c>
      <c r="G484" t="s">
        <v>1152</v>
      </c>
      <c r="H484" s="56" t="s">
        <v>685</v>
      </c>
      <c r="I484">
        <v>63703007</v>
      </c>
      <c r="J484" t="s">
        <v>1230</v>
      </c>
      <c r="K484">
        <v>15395073.300000001</v>
      </c>
      <c r="L484">
        <v>17878.795910000001</v>
      </c>
    </row>
    <row r="485" spans="1:12" x14ac:dyDescent="0.25">
      <c r="A485">
        <v>481</v>
      </c>
      <c r="B485" t="s">
        <v>1148</v>
      </c>
      <c r="C485" t="s">
        <v>1222</v>
      </c>
      <c r="D485" t="s">
        <v>1223</v>
      </c>
      <c r="E485">
        <v>8</v>
      </c>
      <c r="F485" t="s">
        <v>1151</v>
      </c>
      <c r="G485" t="s">
        <v>1152</v>
      </c>
      <c r="H485" s="56" t="s">
        <v>685</v>
      </c>
      <c r="I485">
        <v>63703008</v>
      </c>
      <c r="J485" t="s">
        <v>1231</v>
      </c>
      <c r="K485">
        <v>6187674.2089999998</v>
      </c>
      <c r="L485">
        <v>12725.82077</v>
      </c>
    </row>
    <row r="486" spans="1:12" x14ac:dyDescent="0.25">
      <c r="A486">
        <v>482</v>
      </c>
      <c r="B486" t="s">
        <v>1148</v>
      </c>
      <c r="C486" t="s">
        <v>1222</v>
      </c>
      <c r="D486" t="s">
        <v>1223</v>
      </c>
      <c r="E486">
        <v>9</v>
      </c>
      <c r="F486" t="s">
        <v>1151</v>
      </c>
      <c r="G486" t="s">
        <v>1152</v>
      </c>
      <c r="H486" s="56" t="s">
        <v>685</v>
      </c>
      <c r="I486">
        <v>63703009</v>
      </c>
      <c r="J486" t="s">
        <v>1232</v>
      </c>
      <c r="K486">
        <v>5000416.858</v>
      </c>
      <c r="L486">
        <v>11780.67973</v>
      </c>
    </row>
    <row r="487" spans="1:12" x14ac:dyDescent="0.25">
      <c r="A487">
        <v>483</v>
      </c>
      <c r="B487" t="s">
        <v>1148</v>
      </c>
      <c r="C487" t="s">
        <v>1222</v>
      </c>
      <c r="D487" t="s">
        <v>1223</v>
      </c>
      <c r="E487">
        <v>10</v>
      </c>
      <c r="F487" t="s">
        <v>1151</v>
      </c>
      <c r="G487" t="s">
        <v>1152</v>
      </c>
      <c r="H487" s="56" t="s">
        <v>685</v>
      </c>
      <c r="I487">
        <v>63703010</v>
      </c>
      <c r="J487" t="s">
        <v>1233</v>
      </c>
      <c r="K487">
        <v>2303036.1770000001</v>
      </c>
      <c r="L487">
        <v>7343.5210930000003</v>
      </c>
    </row>
    <row r="488" spans="1:12" x14ac:dyDescent="0.25">
      <c r="A488">
        <v>484</v>
      </c>
      <c r="B488" t="s">
        <v>1148</v>
      </c>
      <c r="C488" t="s">
        <v>1222</v>
      </c>
      <c r="D488" t="s">
        <v>1223</v>
      </c>
      <c r="E488">
        <v>11</v>
      </c>
      <c r="F488" t="s">
        <v>1151</v>
      </c>
      <c r="G488" t="s">
        <v>1152</v>
      </c>
      <c r="H488" s="56" t="s">
        <v>685</v>
      </c>
      <c r="I488">
        <v>63703011</v>
      </c>
      <c r="J488" t="s">
        <v>1234</v>
      </c>
      <c r="K488">
        <v>7261669.4340000004</v>
      </c>
      <c r="L488">
        <v>12041.97747</v>
      </c>
    </row>
    <row r="489" spans="1:12" x14ac:dyDescent="0.25">
      <c r="A489">
        <v>485</v>
      </c>
      <c r="B489" t="s">
        <v>1148</v>
      </c>
      <c r="C489" t="s">
        <v>1222</v>
      </c>
      <c r="D489" t="s">
        <v>1223</v>
      </c>
      <c r="E489">
        <v>12</v>
      </c>
      <c r="F489" t="s">
        <v>1151</v>
      </c>
      <c r="G489" t="s">
        <v>1152</v>
      </c>
      <c r="H489" s="56" t="s">
        <v>685</v>
      </c>
      <c r="I489">
        <v>63703012</v>
      </c>
      <c r="J489" t="s">
        <v>1235</v>
      </c>
      <c r="K489">
        <v>3449792.898</v>
      </c>
      <c r="L489">
        <v>11603.425279999999</v>
      </c>
    </row>
    <row r="490" spans="1:12" x14ac:dyDescent="0.25">
      <c r="A490">
        <v>486</v>
      </c>
      <c r="B490" t="s">
        <v>1148</v>
      </c>
      <c r="C490" t="s">
        <v>1222</v>
      </c>
      <c r="D490" t="s">
        <v>1223</v>
      </c>
      <c r="E490">
        <v>13</v>
      </c>
      <c r="F490" t="s">
        <v>1151</v>
      </c>
      <c r="G490" t="s">
        <v>1152</v>
      </c>
      <c r="H490" s="56" t="s">
        <v>685</v>
      </c>
      <c r="I490">
        <v>63703013</v>
      </c>
      <c r="J490" t="s">
        <v>1236</v>
      </c>
      <c r="K490">
        <v>2232564.321</v>
      </c>
      <c r="L490">
        <v>9972.7723339999993</v>
      </c>
    </row>
    <row r="491" spans="1:12" x14ac:dyDescent="0.25">
      <c r="A491">
        <v>487</v>
      </c>
      <c r="B491" t="s">
        <v>1148</v>
      </c>
      <c r="C491" t="s">
        <v>1222</v>
      </c>
      <c r="D491" t="s">
        <v>1223</v>
      </c>
      <c r="E491">
        <v>14</v>
      </c>
      <c r="F491" t="s">
        <v>1151</v>
      </c>
      <c r="G491" t="s">
        <v>1152</v>
      </c>
      <c r="H491" s="56" t="s">
        <v>685</v>
      </c>
      <c r="I491">
        <v>63703014</v>
      </c>
      <c r="J491" t="s">
        <v>1237</v>
      </c>
      <c r="K491">
        <v>13201485.130000001</v>
      </c>
      <c r="L491">
        <v>25424.937829999999</v>
      </c>
    </row>
    <row r="492" spans="1:12" x14ac:dyDescent="0.25">
      <c r="A492">
        <v>488</v>
      </c>
      <c r="B492" t="s">
        <v>1148</v>
      </c>
      <c r="C492" t="s">
        <v>1222</v>
      </c>
      <c r="D492" t="s">
        <v>1223</v>
      </c>
      <c r="E492">
        <v>15</v>
      </c>
      <c r="F492" t="s">
        <v>1151</v>
      </c>
      <c r="G492" t="s">
        <v>1152</v>
      </c>
      <c r="H492" s="56" t="s">
        <v>685</v>
      </c>
      <c r="I492">
        <v>63703015</v>
      </c>
      <c r="J492" t="s">
        <v>1238</v>
      </c>
      <c r="K492">
        <v>4854215.7539999997</v>
      </c>
      <c r="L492">
        <v>15107.02101</v>
      </c>
    </row>
    <row r="493" spans="1:12" x14ac:dyDescent="0.25">
      <c r="A493">
        <v>489</v>
      </c>
      <c r="B493" t="s">
        <v>1148</v>
      </c>
      <c r="C493" t="s">
        <v>1222</v>
      </c>
      <c r="D493" t="s">
        <v>1223</v>
      </c>
      <c r="E493">
        <v>16</v>
      </c>
      <c r="F493" t="s">
        <v>1151</v>
      </c>
      <c r="G493" t="s">
        <v>1152</v>
      </c>
      <c r="H493" s="56" t="s">
        <v>685</v>
      </c>
      <c r="I493">
        <v>63703016</v>
      </c>
      <c r="J493" t="s">
        <v>1239</v>
      </c>
      <c r="K493">
        <v>86823706.650000006</v>
      </c>
      <c r="L493">
        <v>49920.129719999997</v>
      </c>
    </row>
    <row r="494" spans="1:12" x14ac:dyDescent="0.25">
      <c r="A494">
        <v>490</v>
      </c>
      <c r="B494" t="s">
        <v>1148</v>
      </c>
      <c r="C494" t="s">
        <v>1222</v>
      </c>
      <c r="D494" t="s">
        <v>1223</v>
      </c>
      <c r="E494">
        <v>17</v>
      </c>
      <c r="F494" t="s">
        <v>1151</v>
      </c>
      <c r="G494" t="s">
        <v>1152</v>
      </c>
      <c r="H494" s="56" t="s">
        <v>685</v>
      </c>
      <c r="I494">
        <v>63703017</v>
      </c>
      <c r="J494" t="s">
        <v>1240</v>
      </c>
      <c r="K494">
        <v>8946541.9179999996</v>
      </c>
      <c r="L494">
        <v>16557.099989999999</v>
      </c>
    </row>
    <row r="495" spans="1:12" x14ac:dyDescent="0.25">
      <c r="A495">
        <v>491</v>
      </c>
      <c r="B495" t="s">
        <v>1148</v>
      </c>
      <c r="C495" t="s">
        <v>1222</v>
      </c>
      <c r="D495" t="s">
        <v>1223</v>
      </c>
      <c r="E495">
        <v>18</v>
      </c>
      <c r="F495" t="s">
        <v>1151</v>
      </c>
      <c r="G495" t="s">
        <v>1152</v>
      </c>
      <c r="H495" s="56" t="s">
        <v>685</v>
      </c>
      <c r="I495">
        <v>63703018</v>
      </c>
      <c r="J495" t="s">
        <v>1241</v>
      </c>
      <c r="K495">
        <v>8701557.9749999996</v>
      </c>
      <c r="L495">
        <v>13412.46758</v>
      </c>
    </row>
    <row r="496" spans="1:12" x14ac:dyDescent="0.25">
      <c r="A496">
        <v>492</v>
      </c>
      <c r="B496" t="s">
        <v>1148</v>
      </c>
      <c r="C496" t="s">
        <v>1222</v>
      </c>
      <c r="D496" t="s">
        <v>1223</v>
      </c>
      <c r="E496">
        <v>19</v>
      </c>
      <c r="F496" t="s">
        <v>1151</v>
      </c>
      <c r="G496" t="s">
        <v>1152</v>
      </c>
      <c r="H496" s="56" t="s">
        <v>685</v>
      </c>
      <c r="I496">
        <v>63703019</v>
      </c>
      <c r="J496" t="s">
        <v>1242</v>
      </c>
      <c r="K496">
        <v>3114272.0079999999</v>
      </c>
      <c r="L496">
        <v>8266.949885</v>
      </c>
    </row>
    <row r="497" spans="1:12" x14ac:dyDescent="0.25">
      <c r="A497">
        <v>493</v>
      </c>
      <c r="B497" t="s">
        <v>1148</v>
      </c>
      <c r="C497" t="s">
        <v>1222</v>
      </c>
      <c r="D497" t="s">
        <v>1223</v>
      </c>
      <c r="E497">
        <v>20</v>
      </c>
      <c r="F497" t="s">
        <v>1151</v>
      </c>
      <c r="G497" t="s">
        <v>1152</v>
      </c>
      <c r="H497" s="56" t="s">
        <v>685</v>
      </c>
      <c r="I497">
        <v>63703020</v>
      </c>
      <c r="J497" t="s">
        <v>1243</v>
      </c>
      <c r="K497">
        <v>1118926.878</v>
      </c>
      <c r="L497">
        <v>6338.0168489999996</v>
      </c>
    </row>
    <row r="498" spans="1:12" x14ac:dyDescent="0.25">
      <c r="A498">
        <v>494</v>
      </c>
      <c r="B498" t="s">
        <v>1148</v>
      </c>
      <c r="C498" t="s">
        <v>1222</v>
      </c>
      <c r="D498" t="s">
        <v>1223</v>
      </c>
      <c r="E498">
        <v>21</v>
      </c>
      <c r="F498" t="s">
        <v>1151</v>
      </c>
      <c r="G498" t="s">
        <v>1152</v>
      </c>
      <c r="H498" s="56" t="s">
        <v>685</v>
      </c>
      <c r="I498">
        <v>63703021</v>
      </c>
      <c r="J498" t="s">
        <v>1244</v>
      </c>
      <c r="K498">
        <v>23605702.23</v>
      </c>
      <c r="L498">
        <v>27459.147300000001</v>
      </c>
    </row>
    <row r="499" spans="1:12" x14ac:dyDescent="0.25">
      <c r="A499">
        <v>495</v>
      </c>
      <c r="B499" t="s">
        <v>1148</v>
      </c>
      <c r="C499" t="s">
        <v>1222</v>
      </c>
      <c r="D499" t="s">
        <v>1223</v>
      </c>
      <c r="E499">
        <v>22</v>
      </c>
      <c r="F499" t="s">
        <v>1151</v>
      </c>
      <c r="G499" t="s">
        <v>1152</v>
      </c>
      <c r="H499" s="56" t="s">
        <v>685</v>
      </c>
      <c r="I499">
        <v>63703022</v>
      </c>
      <c r="J499" t="s">
        <v>1245</v>
      </c>
      <c r="K499">
        <v>3956925.9210000001</v>
      </c>
      <c r="L499">
        <v>11393.70169</v>
      </c>
    </row>
    <row r="500" spans="1:12" x14ac:dyDescent="0.25">
      <c r="A500">
        <v>496</v>
      </c>
      <c r="B500" t="s">
        <v>1148</v>
      </c>
      <c r="C500" t="s">
        <v>1222</v>
      </c>
      <c r="D500" t="s">
        <v>1223</v>
      </c>
      <c r="E500">
        <v>23</v>
      </c>
      <c r="F500" t="s">
        <v>1151</v>
      </c>
      <c r="G500" t="s">
        <v>1152</v>
      </c>
      <c r="H500" s="56" t="s">
        <v>685</v>
      </c>
      <c r="I500">
        <v>63703023</v>
      </c>
      <c r="J500" t="s">
        <v>1246</v>
      </c>
      <c r="K500">
        <v>19405377.190000001</v>
      </c>
      <c r="L500">
        <v>25901.053319999999</v>
      </c>
    </row>
    <row r="501" spans="1:12" x14ac:dyDescent="0.25">
      <c r="A501">
        <v>497</v>
      </c>
      <c r="B501" t="s">
        <v>1148</v>
      </c>
      <c r="C501" t="s">
        <v>1222</v>
      </c>
      <c r="D501" t="s">
        <v>1223</v>
      </c>
      <c r="E501">
        <v>24</v>
      </c>
      <c r="F501" t="s">
        <v>1151</v>
      </c>
      <c r="G501" t="s">
        <v>1152</v>
      </c>
      <c r="H501" s="56" t="s">
        <v>685</v>
      </c>
      <c r="I501">
        <v>63703024</v>
      </c>
      <c r="J501" t="s">
        <v>1247</v>
      </c>
      <c r="K501">
        <v>71982042.590000004</v>
      </c>
      <c r="L501">
        <v>48196.056219999999</v>
      </c>
    </row>
    <row r="502" spans="1:12" x14ac:dyDescent="0.25">
      <c r="A502">
        <v>498</v>
      </c>
      <c r="B502" t="s">
        <v>1148</v>
      </c>
      <c r="C502" t="s">
        <v>1222</v>
      </c>
      <c r="D502" t="s">
        <v>1223</v>
      </c>
      <c r="E502">
        <v>25</v>
      </c>
      <c r="F502" t="s">
        <v>1151</v>
      </c>
      <c r="G502" t="s">
        <v>1152</v>
      </c>
      <c r="H502" s="56" t="s">
        <v>685</v>
      </c>
      <c r="I502">
        <v>63703025</v>
      </c>
      <c r="J502" t="s">
        <v>1248</v>
      </c>
      <c r="K502">
        <v>286404625.39999998</v>
      </c>
      <c r="L502">
        <v>89616.601519999997</v>
      </c>
    </row>
    <row r="503" spans="1:12" x14ac:dyDescent="0.25">
      <c r="A503">
        <v>499</v>
      </c>
      <c r="B503" t="s">
        <v>1148</v>
      </c>
      <c r="C503" t="s">
        <v>1222</v>
      </c>
      <c r="D503" t="s">
        <v>1223</v>
      </c>
      <c r="E503">
        <v>26</v>
      </c>
      <c r="F503" t="s">
        <v>1151</v>
      </c>
      <c r="G503" t="s">
        <v>1152</v>
      </c>
      <c r="H503" s="56" t="s">
        <v>685</v>
      </c>
      <c r="I503">
        <v>63703026</v>
      </c>
      <c r="J503" t="s">
        <v>1249</v>
      </c>
      <c r="K503">
        <v>290526522.69999999</v>
      </c>
      <c r="L503">
        <v>124360.8029</v>
      </c>
    </row>
    <row r="504" spans="1:12" x14ac:dyDescent="0.25">
      <c r="A504">
        <v>500</v>
      </c>
      <c r="B504" t="s">
        <v>1148</v>
      </c>
      <c r="C504" t="s">
        <v>1222</v>
      </c>
      <c r="D504" t="s">
        <v>1223</v>
      </c>
      <c r="E504">
        <v>27</v>
      </c>
      <c r="F504" t="s">
        <v>1151</v>
      </c>
      <c r="G504" t="s">
        <v>1152</v>
      </c>
      <c r="H504" s="56" t="s">
        <v>685</v>
      </c>
      <c r="I504">
        <v>63703027</v>
      </c>
      <c r="J504" t="s">
        <v>1250</v>
      </c>
      <c r="K504">
        <v>6153758.2249999996</v>
      </c>
      <c r="L504">
        <v>13985.76757</v>
      </c>
    </row>
    <row r="505" spans="1:12" x14ac:dyDescent="0.25">
      <c r="A505">
        <v>501</v>
      </c>
      <c r="B505" t="s">
        <v>1148</v>
      </c>
      <c r="C505" t="s">
        <v>1222</v>
      </c>
      <c r="D505" t="s">
        <v>1223</v>
      </c>
      <c r="E505">
        <v>28</v>
      </c>
      <c r="F505" t="s">
        <v>1151</v>
      </c>
      <c r="G505" t="s">
        <v>1152</v>
      </c>
      <c r="H505" s="56" t="s">
        <v>685</v>
      </c>
      <c r="I505">
        <v>63703028</v>
      </c>
      <c r="J505" t="s">
        <v>1251</v>
      </c>
      <c r="K505">
        <v>266880064.40000001</v>
      </c>
      <c r="L505">
        <v>104435.4917</v>
      </c>
    </row>
    <row r="506" spans="1:12" x14ac:dyDescent="0.25">
      <c r="A506">
        <v>502</v>
      </c>
      <c r="B506" t="s">
        <v>1148</v>
      </c>
      <c r="C506" t="s">
        <v>1222</v>
      </c>
      <c r="D506" t="s">
        <v>1223</v>
      </c>
      <c r="E506">
        <v>29</v>
      </c>
      <c r="F506" t="s">
        <v>1151</v>
      </c>
      <c r="G506" t="s">
        <v>1152</v>
      </c>
      <c r="H506" s="56" t="s">
        <v>685</v>
      </c>
      <c r="I506">
        <v>63703029</v>
      </c>
      <c r="J506" t="s">
        <v>1252</v>
      </c>
      <c r="K506">
        <v>325078894.10000002</v>
      </c>
      <c r="L506">
        <v>113185.7831</v>
      </c>
    </row>
    <row r="507" spans="1:12" x14ac:dyDescent="0.25">
      <c r="A507">
        <v>503</v>
      </c>
      <c r="B507" t="s">
        <v>1148</v>
      </c>
      <c r="C507" t="s">
        <v>1222</v>
      </c>
      <c r="D507" t="s">
        <v>1223</v>
      </c>
      <c r="E507">
        <v>30</v>
      </c>
      <c r="F507" t="s">
        <v>1151</v>
      </c>
      <c r="G507" t="s">
        <v>1152</v>
      </c>
      <c r="H507" s="56" t="s">
        <v>685</v>
      </c>
      <c r="I507">
        <v>63703030</v>
      </c>
      <c r="J507" t="s">
        <v>1253</v>
      </c>
      <c r="K507">
        <v>174485771.30000001</v>
      </c>
      <c r="L507">
        <v>62694.531860000003</v>
      </c>
    </row>
    <row r="508" spans="1:12" x14ac:dyDescent="0.25">
      <c r="A508">
        <v>504</v>
      </c>
      <c r="B508" t="s">
        <v>1148</v>
      </c>
      <c r="C508" t="s">
        <v>1222</v>
      </c>
      <c r="D508" t="s">
        <v>1223</v>
      </c>
      <c r="E508">
        <v>31</v>
      </c>
      <c r="F508" t="s">
        <v>1151</v>
      </c>
      <c r="G508" t="s">
        <v>1152</v>
      </c>
      <c r="H508" s="56" t="s">
        <v>685</v>
      </c>
      <c r="I508">
        <v>63703031</v>
      </c>
      <c r="J508" t="s">
        <v>1254</v>
      </c>
      <c r="K508">
        <v>109726281.90000001</v>
      </c>
      <c r="L508">
        <v>55583.535400000001</v>
      </c>
    </row>
    <row r="509" spans="1:12" x14ac:dyDescent="0.25">
      <c r="A509">
        <v>505</v>
      </c>
      <c r="B509" t="s">
        <v>1148</v>
      </c>
      <c r="C509" t="s">
        <v>1222</v>
      </c>
      <c r="D509" t="s">
        <v>1223</v>
      </c>
      <c r="E509">
        <v>32</v>
      </c>
      <c r="F509" t="s">
        <v>1151</v>
      </c>
      <c r="G509" t="s">
        <v>1152</v>
      </c>
      <c r="H509" s="56" t="s">
        <v>685</v>
      </c>
      <c r="I509">
        <v>63703032</v>
      </c>
      <c r="J509" t="s">
        <v>1255</v>
      </c>
      <c r="K509">
        <v>229538477.19999999</v>
      </c>
      <c r="L509">
        <v>88019.259059999997</v>
      </c>
    </row>
    <row r="510" spans="1:12" x14ac:dyDescent="0.25">
      <c r="A510">
        <v>506</v>
      </c>
      <c r="B510" t="s">
        <v>1148</v>
      </c>
      <c r="C510" t="s">
        <v>1222</v>
      </c>
      <c r="D510" t="s">
        <v>1223</v>
      </c>
      <c r="E510">
        <v>33</v>
      </c>
      <c r="F510" t="s">
        <v>1151</v>
      </c>
      <c r="G510" t="s">
        <v>1152</v>
      </c>
      <c r="H510" s="56" t="s">
        <v>685</v>
      </c>
      <c r="I510">
        <v>63703033</v>
      </c>
      <c r="J510" t="s">
        <v>1256</v>
      </c>
      <c r="K510">
        <v>28747679.079999998</v>
      </c>
      <c r="L510">
        <v>31579.19803</v>
      </c>
    </row>
    <row r="511" spans="1:12" x14ac:dyDescent="0.25">
      <c r="A511">
        <v>507</v>
      </c>
      <c r="B511" t="s">
        <v>1148</v>
      </c>
      <c r="C511" t="s">
        <v>1222</v>
      </c>
      <c r="D511" t="s">
        <v>1223</v>
      </c>
      <c r="E511">
        <v>34</v>
      </c>
      <c r="F511" t="s">
        <v>1151</v>
      </c>
      <c r="G511" t="s">
        <v>1152</v>
      </c>
      <c r="H511" s="56" t="s">
        <v>685</v>
      </c>
      <c r="I511">
        <v>63703034</v>
      </c>
      <c r="J511" t="s">
        <v>1257</v>
      </c>
      <c r="K511">
        <v>61701672.740000002</v>
      </c>
      <c r="L511">
        <v>45343.994729999999</v>
      </c>
    </row>
    <row r="512" spans="1:12" x14ac:dyDescent="0.25">
      <c r="A512">
        <v>508</v>
      </c>
      <c r="B512" t="s">
        <v>1148</v>
      </c>
      <c r="C512" t="s">
        <v>1222</v>
      </c>
      <c r="D512" t="s">
        <v>1223</v>
      </c>
      <c r="E512">
        <v>35</v>
      </c>
      <c r="F512" t="s">
        <v>1151</v>
      </c>
      <c r="G512" t="s">
        <v>1152</v>
      </c>
      <c r="H512" s="56" t="s">
        <v>685</v>
      </c>
      <c r="I512">
        <v>63703035</v>
      </c>
      <c r="J512" t="s">
        <v>1258</v>
      </c>
      <c r="K512">
        <v>54261509</v>
      </c>
      <c r="L512">
        <v>38573.969519999999</v>
      </c>
    </row>
    <row r="513" spans="1:12" x14ac:dyDescent="0.25">
      <c r="A513">
        <v>509</v>
      </c>
      <c r="B513" t="s">
        <v>1148</v>
      </c>
      <c r="C513" t="s">
        <v>1222</v>
      </c>
      <c r="D513" t="s">
        <v>1223</v>
      </c>
      <c r="E513">
        <v>36</v>
      </c>
      <c r="F513" t="s">
        <v>1151</v>
      </c>
      <c r="G513" t="s">
        <v>1152</v>
      </c>
      <c r="H513" s="56" t="s">
        <v>685</v>
      </c>
      <c r="I513">
        <v>63703036</v>
      </c>
      <c r="J513" t="s">
        <v>1259</v>
      </c>
      <c r="K513">
        <v>1338099039</v>
      </c>
      <c r="L513">
        <v>185905.2795</v>
      </c>
    </row>
    <row r="514" spans="1:12" x14ac:dyDescent="0.25">
      <c r="A514">
        <v>510</v>
      </c>
      <c r="B514" t="s">
        <v>1148</v>
      </c>
      <c r="C514" t="s">
        <v>1222</v>
      </c>
      <c r="D514" t="s">
        <v>1223</v>
      </c>
      <c r="E514">
        <v>37</v>
      </c>
      <c r="F514" t="s">
        <v>1151</v>
      </c>
      <c r="G514" t="s">
        <v>1152</v>
      </c>
      <c r="H514" s="56" t="s">
        <v>685</v>
      </c>
      <c r="I514">
        <v>63703037</v>
      </c>
      <c r="J514" t="s">
        <v>1260</v>
      </c>
      <c r="K514">
        <v>4314430.2860000003</v>
      </c>
      <c r="L514">
        <v>10382.93643</v>
      </c>
    </row>
    <row r="515" spans="1:12" x14ac:dyDescent="0.25">
      <c r="A515">
        <v>511</v>
      </c>
      <c r="B515" t="s">
        <v>1148</v>
      </c>
      <c r="C515" t="s">
        <v>1222</v>
      </c>
      <c r="D515" t="s">
        <v>1223</v>
      </c>
      <c r="E515">
        <v>38</v>
      </c>
      <c r="F515" t="s">
        <v>1151</v>
      </c>
      <c r="G515" t="s">
        <v>1152</v>
      </c>
      <c r="H515" s="56" t="s">
        <v>685</v>
      </c>
      <c r="I515">
        <v>63703038</v>
      </c>
      <c r="J515" t="s">
        <v>1261</v>
      </c>
      <c r="K515">
        <v>3849526.7349999999</v>
      </c>
      <c r="L515">
        <v>10475.75344</v>
      </c>
    </row>
    <row r="516" spans="1:12" x14ac:dyDescent="0.25">
      <c r="A516">
        <v>512</v>
      </c>
      <c r="B516" t="s">
        <v>1148</v>
      </c>
      <c r="C516" t="s">
        <v>1222</v>
      </c>
      <c r="D516" t="s">
        <v>1223</v>
      </c>
      <c r="E516">
        <v>39</v>
      </c>
      <c r="F516" t="s">
        <v>1151</v>
      </c>
      <c r="G516" t="s">
        <v>1152</v>
      </c>
      <c r="H516" s="56" t="s">
        <v>685</v>
      </c>
      <c r="I516">
        <v>63703039</v>
      </c>
      <c r="J516" t="s">
        <v>1262</v>
      </c>
      <c r="K516">
        <v>12425014.83</v>
      </c>
      <c r="L516">
        <v>15616.26123</v>
      </c>
    </row>
    <row r="517" spans="1:12" x14ac:dyDescent="0.25">
      <c r="A517">
        <v>513</v>
      </c>
      <c r="B517" t="s">
        <v>1148</v>
      </c>
      <c r="C517" t="s">
        <v>1222</v>
      </c>
      <c r="D517" t="s">
        <v>1223</v>
      </c>
      <c r="E517">
        <v>40</v>
      </c>
      <c r="F517" t="s">
        <v>1151</v>
      </c>
      <c r="G517" t="s">
        <v>1152</v>
      </c>
      <c r="H517" s="56" t="s">
        <v>685</v>
      </c>
      <c r="I517">
        <v>63703040</v>
      </c>
      <c r="J517" t="s">
        <v>1263</v>
      </c>
      <c r="K517">
        <v>18647950.050000001</v>
      </c>
      <c r="L517">
        <v>25924.983929999999</v>
      </c>
    </row>
    <row r="518" spans="1:12" x14ac:dyDescent="0.25">
      <c r="A518">
        <v>514</v>
      </c>
      <c r="B518" t="s">
        <v>1148</v>
      </c>
      <c r="C518" t="s">
        <v>1222</v>
      </c>
      <c r="D518" t="s">
        <v>1223</v>
      </c>
      <c r="E518">
        <v>41</v>
      </c>
      <c r="F518" t="s">
        <v>1151</v>
      </c>
      <c r="G518" t="s">
        <v>1152</v>
      </c>
      <c r="H518" s="56" t="s">
        <v>685</v>
      </c>
      <c r="I518">
        <v>63703041</v>
      </c>
      <c r="J518" t="s">
        <v>1264</v>
      </c>
      <c r="K518">
        <v>6287890.4009999996</v>
      </c>
      <c r="L518">
        <v>13634.681790000001</v>
      </c>
    </row>
    <row r="519" spans="1:12" x14ac:dyDescent="0.25">
      <c r="A519">
        <v>515</v>
      </c>
      <c r="B519" t="s">
        <v>1148</v>
      </c>
      <c r="C519" t="s">
        <v>1222</v>
      </c>
      <c r="D519" t="s">
        <v>1223</v>
      </c>
      <c r="E519">
        <v>42</v>
      </c>
      <c r="F519" t="s">
        <v>1151</v>
      </c>
      <c r="G519" t="s">
        <v>1152</v>
      </c>
      <c r="H519" s="56" t="s">
        <v>685</v>
      </c>
      <c r="I519">
        <v>63703042</v>
      </c>
      <c r="J519" t="s">
        <v>1265</v>
      </c>
      <c r="K519">
        <v>12900465.369999999</v>
      </c>
      <c r="L519">
        <v>22882.386549999999</v>
      </c>
    </row>
    <row r="520" spans="1:12" x14ac:dyDescent="0.25">
      <c r="A520">
        <v>516</v>
      </c>
      <c r="B520" t="s">
        <v>1148</v>
      </c>
      <c r="C520" t="s">
        <v>1222</v>
      </c>
      <c r="D520" t="s">
        <v>1223</v>
      </c>
      <c r="E520">
        <v>43</v>
      </c>
      <c r="F520" t="s">
        <v>1151</v>
      </c>
      <c r="G520" t="s">
        <v>1152</v>
      </c>
      <c r="H520" s="56" t="s">
        <v>685</v>
      </c>
      <c r="I520">
        <v>63703043</v>
      </c>
      <c r="J520" t="s">
        <v>1266</v>
      </c>
      <c r="K520">
        <v>10400736.57</v>
      </c>
      <c r="L520">
        <v>20005.564320000001</v>
      </c>
    </row>
    <row r="521" spans="1:12" x14ac:dyDescent="0.25">
      <c r="A521">
        <v>517</v>
      </c>
      <c r="B521" t="s">
        <v>1148</v>
      </c>
      <c r="C521" t="s">
        <v>1222</v>
      </c>
      <c r="D521" t="s">
        <v>1223</v>
      </c>
      <c r="E521">
        <v>44</v>
      </c>
      <c r="F521" t="s">
        <v>1151</v>
      </c>
      <c r="G521" t="s">
        <v>1152</v>
      </c>
      <c r="H521" s="56" t="s">
        <v>685</v>
      </c>
      <c r="I521">
        <v>63703044</v>
      </c>
      <c r="J521" t="s">
        <v>1267</v>
      </c>
      <c r="K521">
        <v>182327327.40000001</v>
      </c>
      <c r="L521">
        <v>90138.240330000001</v>
      </c>
    </row>
    <row r="522" spans="1:12" x14ac:dyDescent="0.25">
      <c r="A522">
        <v>518</v>
      </c>
      <c r="B522" t="s">
        <v>1148</v>
      </c>
      <c r="C522" t="s">
        <v>1222</v>
      </c>
      <c r="D522" t="s">
        <v>1223</v>
      </c>
      <c r="E522">
        <v>45</v>
      </c>
      <c r="F522" t="s">
        <v>1151</v>
      </c>
      <c r="G522" t="s">
        <v>1152</v>
      </c>
      <c r="H522" s="56" t="s">
        <v>685</v>
      </c>
      <c r="I522">
        <v>63703045</v>
      </c>
      <c r="J522" t="s">
        <v>1268</v>
      </c>
      <c r="K522">
        <v>80030799.25</v>
      </c>
      <c r="L522">
        <v>53461.150009999998</v>
      </c>
    </row>
    <row r="523" spans="1:12" x14ac:dyDescent="0.25">
      <c r="A523">
        <v>519</v>
      </c>
      <c r="B523" t="s">
        <v>1148</v>
      </c>
      <c r="C523" t="s">
        <v>1269</v>
      </c>
      <c r="D523" t="s">
        <v>1270</v>
      </c>
      <c r="E523">
        <v>1</v>
      </c>
      <c r="F523" t="s">
        <v>1151</v>
      </c>
      <c r="G523" t="s">
        <v>1152</v>
      </c>
      <c r="H523" s="56" t="s">
        <v>685</v>
      </c>
      <c r="I523">
        <v>63704001</v>
      </c>
      <c r="J523" t="s">
        <v>1271</v>
      </c>
      <c r="K523">
        <v>102163782.09999999</v>
      </c>
      <c r="L523">
        <v>53367.146959999998</v>
      </c>
    </row>
    <row r="524" spans="1:12" x14ac:dyDescent="0.25">
      <c r="A524">
        <v>520</v>
      </c>
      <c r="B524" t="s">
        <v>1148</v>
      </c>
      <c r="C524" t="s">
        <v>1269</v>
      </c>
      <c r="D524" t="s">
        <v>1270</v>
      </c>
      <c r="E524">
        <v>2</v>
      </c>
      <c r="F524" t="s">
        <v>1151</v>
      </c>
      <c r="G524" t="s">
        <v>1152</v>
      </c>
      <c r="H524" s="56" t="s">
        <v>685</v>
      </c>
      <c r="I524">
        <v>63704002</v>
      </c>
      <c r="J524" t="s">
        <v>1272</v>
      </c>
      <c r="K524">
        <v>1184349922</v>
      </c>
      <c r="L524">
        <v>288173.25699999998</v>
      </c>
    </row>
    <row r="525" spans="1:12" x14ac:dyDescent="0.25">
      <c r="A525">
        <v>521</v>
      </c>
      <c r="B525" t="s">
        <v>1148</v>
      </c>
      <c r="C525" t="s">
        <v>1269</v>
      </c>
      <c r="D525" t="s">
        <v>1270</v>
      </c>
      <c r="E525">
        <v>3</v>
      </c>
      <c r="F525" t="s">
        <v>1151</v>
      </c>
      <c r="G525" t="s">
        <v>1152</v>
      </c>
      <c r="H525" s="56" t="s">
        <v>685</v>
      </c>
      <c r="I525">
        <v>63704003</v>
      </c>
      <c r="J525" t="s">
        <v>1273</v>
      </c>
      <c r="K525">
        <v>1381771547</v>
      </c>
      <c r="L525">
        <v>219847.47159999999</v>
      </c>
    </row>
    <row r="526" spans="1:12" x14ac:dyDescent="0.25">
      <c r="A526">
        <v>522</v>
      </c>
      <c r="B526" t="s">
        <v>1148</v>
      </c>
      <c r="C526" t="s">
        <v>1269</v>
      </c>
      <c r="D526" t="s">
        <v>1270</v>
      </c>
      <c r="E526">
        <v>4</v>
      </c>
      <c r="F526" t="s">
        <v>1151</v>
      </c>
      <c r="G526" t="s">
        <v>1152</v>
      </c>
      <c r="H526" s="56" t="s">
        <v>685</v>
      </c>
      <c r="I526">
        <v>63704004</v>
      </c>
      <c r="J526" t="s">
        <v>1274</v>
      </c>
      <c r="K526">
        <v>921342.10840000003</v>
      </c>
      <c r="L526">
        <v>5163.0649999999996</v>
      </c>
    </row>
    <row r="527" spans="1:12" x14ac:dyDescent="0.25">
      <c r="A527">
        <v>523</v>
      </c>
      <c r="B527" t="s">
        <v>1148</v>
      </c>
      <c r="C527" t="s">
        <v>1269</v>
      </c>
      <c r="D527" t="s">
        <v>1270</v>
      </c>
      <c r="E527">
        <v>5</v>
      </c>
      <c r="F527" t="s">
        <v>1151</v>
      </c>
      <c r="G527" t="s">
        <v>1152</v>
      </c>
      <c r="H527" s="56" t="s">
        <v>685</v>
      </c>
      <c r="I527">
        <v>63704005</v>
      </c>
      <c r="J527" t="s">
        <v>1275</v>
      </c>
      <c r="K527">
        <v>12016311.449999999</v>
      </c>
      <c r="L527">
        <v>18971.390149999999</v>
      </c>
    </row>
    <row r="528" spans="1:12" x14ac:dyDescent="0.25">
      <c r="A528">
        <v>524</v>
      </c>
      <c r="B528" t="s">
        <v>1148</v>
      </c>
      <c r="C528" t="s">
        <v>1269</v>
      </c>
      <c r="D528" t="s">
        <v>1270</v>
      </c>
      <c r="E528">
        <v>6</v>
      </c>
      <c r="F528" t="s">
        <v>1151</v>
      </c>
      <c r="G528" t="s">
        <v>1152</v>
      </c>
      <c r="H528" s="56" t="s">
        <v>685</v>
      </c>
      <c r="I528">
        <v>63704006</v>
      </c>
      <c r="J528" t="s">
        <v>1276</v>
      </c>
      <c r="K528">
        <v>2216051130</v>
      </c>
      <c r="L528">
        <v>289064.39419999998</v>
      </c>
    </row>
    <row r="529" spans="1:12" x14ac:dyDescent="0.25">
      <c r="A529">
        <v>525</v>
      </c>
      <c r="B529" t="s">
        <v>1148</v>
      </c>
      <c r="C529" t="s">
        <v>1269</v>
      </c>
      <c r="D529" t="s">
        <v>1270</v>
      </c>
      <c r="E529">
        <v>7</v>
      </c>
      <c r="F529" t="s">
        <v>1151</v>
      </c>
      <c r="G529" t="s">
        <v>1152</v>
      </c>
      <c r="H529" s="56" t="s">
        <v>685</v>
      </c>
      <c r="I529">
        <v>63704007</v>
      </c>
      <c r="J529" t="s">
        <v>1277</v>
      </c>
      <c r="K529">
        <v>18692500.059999999</v>
      </c>
      <c r="L529">
        <v>22576.494620000001</v>
      </c>
    </row>
    <row r="530" spans="1:12" x14ac:dyDescent="0.25">
      <c r="A530">
        <v>526</v>
      </c>
      <c r="B530" t="s">
        <v>1148</v>
      </c>
      <c r="C530" t="s">
        <v>1278</v>
      </c>
      <c r="D530" t="s">
        <v>1279</v>
      </c>
      <c r="E530">
        <v>1</v>
      </c>
      <c r="F530" t="s">
        <v>1151</v>
      </c>
      <c r="G530" t="s">
        <v>1152</v>
      </c>
      <c r="H530" s="56" t="s">
        <v>685</v>
      </c>
      <c r="I530">
        <v>63705001</v>
      </c>
      <c r="J530" t="s">
        <v>1280</v>
      </c>
      <c r="K530">
        <v>803199638</v>
      </c>
      <c r="L530">
        <v>151183.64379999999</v>
      </c>
    </row>
    <row r="531" spans="1:12" x14ac:dyDescent="0.25">
      <c r="A531">
        <v>527</v>
      </c>
      <c r="B531" t="s">
        <v>1148</v>
      </c>
      <c r="C531" t="s">
        <v>1278</v>
      </c>
      <c r="D531" t="s">
        <v>1279</v>
      </c>
      <c r="E531">
        <v>2</v>
      </c>
      <c r="F531" t="s">
        <v>1151</v>
      </c>
      <c r="G531" t="s">
        <v>1152</v>
      </c>
      <c r="H531" s="56" t="s">
        <v>685</v>
      </c>
      <c r="I531">
        <v>63705002</v>
      </c>
      <c r="J531" t="s">
        <v>1281</v>
      </c>
      <c r="K531">
        <v>583491836.39999998</v>
      </c>
      <c r="L531">
        <v>149382.63570000001</v>
      </c>
    </row>
    <row r="532" spans="1:12" x14ac:dyDescent="0.25">
      <c r="A532">
        <v>528</v>
      </c>
      <c r="B532" t="s">
        <v>1148</v>
      </c>
      <c r="C532" t="s">
        <v>1278</v>
      </c>
      <c r="D532" t="s">
        <v>1279</v>
      </c>
      <c r="E532">
        <v>3</v>
      </c>
      <c r="F532" t="s">
        <v>1151</v>
      </c>
      <c r="G532" t="s">
        <v>1152</v>
      </c>
      <c r="H532" s="56" t="s">
        <v>685</v>
      </c>
      <c r="I532">
        <v>63705003</v>
      </c>
      <c r="J532" t="s">
        <v>1282</v>
      </c>
      <c r="K532">
        <v>455391284.89999998</v>
      </c>
      <c r="L532">
        <v>103745.5284</v>
      </c>
    </row>
    <row r="533" spans="1:12" x14ac:dyDescent="0.25">
      <c r="A533">
        <v>529</v>
      </c>
      <c r="B533" t="s">
        <v>1148</v>
      </c>
      <c r="C533" t="s">
        <v>1278</v>
      </c>
      <c r="D533" t="s">
        <v>1279</v>
      </c>
      <c r="E533">
        <v>4</v>
      </c>
      <c r="F533" t="s">
        <v>1151</v>
      </c>
      <c r="G533" t="s">
        <v>1152</v>
      </c>
      <c r="H533" s="56" t="s">
        <v>685</v>
      </c>
      <c r="I533">
        <v>63705004</v>
      </c>
      <c r="J533" t="s">
        <v>1283</v>
      </c>
      <c r="K533">
        <v>172096469</v>
      </c>
      <c r="L533">
        <v>75703.787930000006</v>
      </c>
    </row>
    <row r="534" spans="1:12" x14ac:dyDescent="0.25">
      <c r="A534">
        <v>530</v>
      </c>
      <c r="B534" t="s">
        <v>1148</v>
      </c>
      <c r="C534" t="s">
        <v>1278</v>
      </c>
      <c r="D534" t="s">
        <v>1279</v>
      </c>
      <c r="E534">
        <v>5</v>
      </c>
      <c r="F534" t="s">
        <v>1151</v>
      </c>
      <c r="G534" t="s">
        <v>1152</v>
      </c>
      <c r="H534" s="56" t="s">
        <v>685</v>
      </c>
      <c r="I534">
        <v>63705005</v>
      </c>
      <c r="J534" t="s">
        <v>1284</v>
      </c>
      <c r="K534">
        <v>204453574.90000001</v>
      </c>
      <c r="L534">
        <v>85394.817469999995</v>
      </c>
    </row>
    <row r="535" spans="1:12" x14ac:dyDescent="0.25">
      <c r="A535">
        <v>531</v>
      </c>
      <c r="B535" t="s">
        <v>1148</v>
      </c>
      <c r="C535" t="s">
        <v>1278</v>
      </c>
      <c r="D535" t="s">
        <v>1279</v>
      </c>
      <c r="E535">
        <v>6</v>
      </c>
      <c r="F535" t="s">
        <v>1151</v>
      </c>
      <c r="G535" t="s">
        <v>1152</v>
      </c>
      <c r="H535" s="56" t="s">
        <v>685</v>
      </c>
      <c r="I535">
        <v>63705006</v>
      </c>
      <c r="J535" t="s">
        <v>1285</v>
      </c>
      <c r="K535">
        <v>849295597.89999998</v>
      </c>
      <c r="L535">
        <v>169464.6948</v>
      </c>
    </row>
    <row r="536" spans="1:12" x14ac:dyDescent="0.25">
      <c r="A536">
        <v>532</v>
      </c>
      <c r="B536" t="s">
        <v>1148</v>
      </c>
      <c r="C536" t="s">
        <v>1278</v>
      </c>
      <c r="D536" t="s">
        <v>1279</v>
      </c>
      <c r="E536">
        <v>7</v>
      </c>
      <c r="F536" t="s">
        <v>1151</v>
      </c>
      <c r="G536" t="s">
        <v>1152</v>
      </c>
      <c r="H536" s="56" t="s">
        <v>685</v>
      </c>
      <c r="I536">
        <v>63705007</v>
      </c>
      <c r="J536" t="s">
        <v>1286</v>
      </c>
      <c r="K536">
        <v>65445473.539999999</v>
      </c>
      <c r="L536">
        <v>42345.64546</v>
      </c>
    </row>
    <row r="537" spans="1:12" x14ac:dyDescent="0.25">
      <c r="A537">
        <v>533</v>
      </c>
      <c r="B537" t="s">
        <v>1148</v>
      </c>
      <c r="C537" t="s">
        <v>1278</v>
      </c>
      <c r="D537" t="s">
        <v>1279</v>
      </c>
      <c r="E537">
        <v>8</v>
      </c>
      <c r="F537" t="s">
        <v>1151</v>
      </c>
      <c r="G537" t="s">
        <v>1152</v>
      </c>
      <c r="H537" s="56" t="s">
        <v>685</v>
      </c>
      <c r="I537">
        <v>63705008</v>
      </c>
      <c r="J537" t="s">
        <v>1287</v>
      </c>
      <c r="K537">
        <v>376571124.60000002</v>
      </c>
      <c r="L537">
        <v>138487.6139</v>
      </c>
    </row>
    <row r="538" spans="1:12" x14ac:dyDescent="0.25">
      <c r="A538">
        <v>534</v>
      </c>
      <c r="B538" t="s">
        <v>1148</v>
      </c>
      <c r="C538" t="s">
        <v>1278</v>
      </c>
      <c r="D538" t="s">
        <v>1279</v>
      </c>
      <c r="E538">
        <v>9</v>
      </c>
      <c r="F538" t="s">
        <v>1151</v>
      </c>
      <c r="G538" t="s">
        <v>1152</v>
      </c>
      <c r="H538" s="56" t="s">
        <v>685</v>
      </c>
      <c r="I538">
        <v>63705009</v>
      </c>
      <c r="J538" t="s">
        <v>1288</v>
      </c>
      <c r="K538">
        <v>140169250.40000001</v>
      </c>
      <c r="L538">
        <v>62574.619590000002</v>
      </c>
    </row>
    <row r="539" spans="1:12" x14ac:dyDescent="0.25">
      <c r="A539">
        <v>535</v>
      </c>
      <c r="B539" t="s">
        <v>1148</v>
      </c>
      <c r="C539" t="s">
        <v>1278</v>
      </c>
      <c r="D539" t="s">
        <v>1279</v>
      </c>
      <c r="E539">
        <v>10</v>
      </c>
      <c r="F539" t="s">
        <v>1151</v>
      </c>
      <c r="G539" t="s">
        <v>1152</v>
      </c>
      <c r="H539" s="56" t="s">
        <v>685</v>
      </c>
      <c r="I539">
        <v>63705010</v>
      </c>
      <c r="J539" t="s">
        <v>1289</v>
      </c>
      <c r="K539">
        <v>288176907.80000001</v>
      </c>
      <c r="L539">
        <v>89461.469240000006</v>
      </c>
    </row>
    <row r="540" spans="1:12" x14ac:dyDescent="0.25">
      <c r="A540">
        <v>536</v>
      </c>
      <c r="B540" t="s">
        <v>1148</v>
      </c>
      <c r="C540" t="s">
        <v>1278</v>
      </c>
      <c r="D540" t="s">
        <v>1279</v>
      </c>
      <c r="E540">
        <v>11</v>
      </c>
      <c r="F540" t="s">
        <v>1151</v>
      </c>
      <c r="G540" t="s">
        <v>1152</v>
      </c>
      <c r="H540" s="56" t="s">
        <v>685</v>
      </c>
      <c r="I540">
        <v>63705011</v>
      </c>
      <c r="J540" t="s">
        <v>1290</v>
      </c>
      <c r="K540">
        <v>368811466.69999999</v>
      </c>
      <c r="L540">
        <v>117916.86169999999</v>
      </c>
    </row>
    <row r="541" spans="1:12" x14ac:dyDescent="0.25">
      <c r="A541">
        <v>537</v>
      </c>
      <c r="B541" t="s">
        <v>1148</v>
      </c>
      <c r="C541" t="s">
        <v>1278</v>
      </c>
      <c r="D541" t="s">
        <v>1279</v>
      </c>
      <c r="E541">
        <v>12</v>
      </c>
      <c r="F541" t="s">
        <v>1151</v>
      </c>
      <c r="G541" t="s">
        <v>1152</v>
      </c>
      <c r="H541" s="56" t="s">
        <v>685</v>
      </c>
      <c r="I541">
        <v>63705012</v>
      </c>
      <c r="J541" t="s">
        <v>1291</v>
      </c>
      <c r="K541">
        <v>98053740.290000007</v>
      </c>
      <c r="L541">
        <v>43615.720379999999</v>
      </c>
    </row>
    <row r="542" spans="1:12" x14ac:dyDescent="0.25">
      <c r="A542">
        <v>538</v>
      </c>
      <c r="B542" t="s">
        <v>1148</v>
      </c>
      <c r="C542" t="s">
        <v>1278</v>
      </c>
      <c r="D542" t="s">
        <v>1279</v>
      </c>
      <c r="E542">
        <v>13</v>
      </c>
      <c r="F542" t="s">
        <v>1151</v>
      </c>
      <c r="G542" t="s">
        <v>1152</v>
      </c>
      <c r="H542" s="56" t="s">
        <v>685</v>
      </c>
      <c r="I542">
        <v>63705013</v>
      </c>
      <c r="J542" t="s">
        <v>1292</v>
      </c>
      <c r="K542">
        <v>638093744.20000005</v>
      </c>
      <c r="L542">
        <v>128483.4443</v>
      </c>
    </row>
    <row r="543" spans="1:12" x14ac:dyDescent="0.25">
      <c r="A543">
        <v>539</v>
      </c>
      <c r="B543" t="s">
        <v>1148</v>
      </c>
      <c r="C543" t="s">
        <v>1278</v>
      </c>
      <c r="D543" t="s">
        <v>1279</v>
      </c>
      <c r="E543">
        <v>14</v>
      </c>
      <c r="F543" t="s">
        <v>1151</v>
      </c>
      <c r="G543" t="s">
        <v>1152</v>
      </c>
      <c r="H543" s="56" t="s">
        <v>685</v>
      </c>
      <c r="I543">
        <v>63705014</v>
      </c>
      <c r="J543" t="s">
        <v>1293</v>
      </c>
      <c r="K543">
        <v>22109160.5</v>
      </c>
      <c r="L543">
        <v>26797.946019999999</v>
      </c>
    </row>
    <row r="544" spans="1:12" x14ac:dyDescent="0.25">
      <c r="A544">
        <v>540</v>
      </c>
      <c r="B544" t="s">
        <v>1148</v>
      </c>
      <c r="C544" t="s">
        <v>1278</v>
      </c>
      <c r="D544" t="s">
        <v>1279</v>
      </c>
      <c r="E544">
        <v>15</v>
      </c>
      <c r="F544" t="s">
        <v>1151</v>
      </c>
      <c r="G544" t="s">
        <v>1152</v>
      </c>
      <c r="H544" s="56" t="s">
        <v>685</v>
      </c>
      <c r="I544">
        <v>63705015</v>
      </c>
      <c r="J544" t="s">
        <v>1294</v>
      </c>
      <c r="K544">
        <v>12464144.01</v>
      </c>
      <c r="L544">
        <v>26016.50719</v>
      </c>
    </row>
    <row r="545" spans="1:12" x14ac:dyDescent="0.25">
      <c r="A545">
        <v>541</v>
      </c>
      <c r="B545" t="s">
        <v>1148</v>
      </c>
      <c r="C545" t="s">
        <v>1278</v>
      </c>
      <c r="D545" t="s">
        <v>1279</v>
      </c>
      <c r="E545">
        <v>16</v>
      </c>
      <c r="F545" t="s">
        <v>1151</v>
      </c>
      <c r="G545" t="s">
        <v>1152</v>
      </c>
      <c r="H545" s="56" t="s">
        <v>685</v>
      </c>
      <c r="I545">
        <v>63705016</v>
      </c>
      <c r="J545" t="s">
        <v>1295</v>
      </c>
      <c r="K545">
        <v>11325987.01</v>
      </c>
      <c r="L545">
        <v>18525.644400000001</v>
      </c>
    </row>
    <row r="546" spans="1:12" x14ac:dyDescent="0.25">
      <c r="A546">
        <v>542</v>
      </c>
      <c r="B546" t="s">
        <v>1148</v>
      </c>
      <c r="C546" t="s">
        <v>1278</v>
      </c>
      <c r="D546" t="s">
        <v>1279</v>
      </c>
      <c r="E546">
        <v>17</v>
      </c>
      <c r="F546" t="s">
        <v>1151</v>
      </c>
      <c r="G546" t="s">
        <v>1152</v>
      </c>
      <c r="H546" s="56" t="s">
        <v>685</v>
      </c>
      <c r="I546">
        <v>63705017</v>
      </c>
      <c r="J546" t="s">
        <v>1296</v>
      </c>
      <c r="K546">
        <v>12995192.85</v>
      </c>
      <c r="L546">
        <v>25629.72768</v>
      </c>
    </row>
    <row r="547" spans="1:12" x14ac:dyDescent="0.25">
      <c r="A547">
        <v>543</v>
      </c>
      <c r="B547" t="s">
        <v>1148</v>
      </c>
      <c r="C547" t="s">
        <v>1278</v>
      </c>
      <c r="D547" t="s">
        <v>1279</v>
      </c>
      <c r="E547">
        <v>18</v>
      </c>
      <c r="F547" t="s">
        <v>1151</v>
      </c>
      <c r="G547" t="s">
        <v>1152</v>
      </c>
      <c r="H547" s="56" t="s">
        <v>685</v>
      </c>
      <c r="I547">
        <v>63705018</v>
      </c>
      <c r="J547" t="s">
        <v>1297</v>
      </c>
      <c r="K547">
        <v>41384018.850000001</v>
      </c>
      <c r="L547">
        <v>32426.598699999999</v>
      </c>
    </row>
    <row r="548" spans="1:12" x14ac:dyDescent="0.25">
      <c r="A548">
        <v>544</v>
      </c>
      <c r="B548" t="s">
        <v>1148</v>
      </c>
      <c r="C548" t="s">
        <v>1278</v>
      </c>
      <c r="D548" t="s">
        <v>1279</v>
      </c>
      <c r="E548">
        <v>19</v>
      </c>
      <c r="F548" t="s">
        <v>1151</v>
      </c>
      <c r="G548" t="s">
        <v>1152</v>
      </c>
      <c r="H548" s="56" t="s">
        <v>685</v>
      </c>
      <c r="I548">
        <v>63705019</v>
      </c>
      <c r="J548" t="s">
        <v>1298</v>
      </c>
      <c r="K548">
        <v>270828519.89999998</v>
      </c>
      <c r="L548">
        <v>101613.51820000001</v>
      </c>
    </row>
    <row r="549" spans="1:12" x14ac:dyDescent="0.25">
      <c r="A549">
        <v>545</v>
      </c>
      <c r="B549" t="s">
        <v>1148</v>
      </c>
      <c r="C549" t="s">
        <v>1278</v>
      </c>
      <c r="D549" t="s">
        <v>1279</v>
      </c>
      <c r="E549">
        <v>20</v>
      </c>
      <c r="F549" t="s">
        <v>1151</v>
      </c>
      <c r="G549" t="s">
        <v>1152</v>
      </c>
      <c r="H549" s="56" t="s">
        <v>685</v>
      </c>
      <c r="I549">
        <v>63705020</v>
      </c>
      <c r="J549" t="s">
        <v>1299</v>
      </c>
      <c r="K549">
        <v>22663639.68</v>
      </c>
      <c r="L549">
        <v>21804.564549999999</v>
      </c>
    </row>
    <row r="550" spans="1:12" x14ac:dyDescent="0.25">
      <c r="A550">
        <v>546</v>
      </c>
      <c r="B550" t="s">
        <v>1148</v>
      </c>
      <c r="C550" t="s">
        <v>1278</v>
      </c>
      <c r="D550" t="s">
        <v>1279</v>
      </c>
      <c r="E550">
        <v>21</v>
      </c>
      <c r="F550" t="s">
        <v>1151</v>
      </c>
      <c r="G550" t="s">
        <v>1152</v>
      </c>
      <c r="H550" s="56" t="s">
        <v>685</v>
      </c>
      <c r="I550">
        <v>63705021</v>
      </c>
      <c r="J550" t="s">
        <v>1300</v>
      </c>
      <c r="K550">
        <v>240715529.30000001</v>
      </c>
      <c r="L550">
        <v>94770.21312</v>
      </c>
    </row>
    <row r="551" spans="1:12" x14ac:dyDescent="0.25">
      <c r="A551">
        <v>547</v>
      </c>
      <c r="B551" t="s">
        <v>1148</v>
      </c>
      <c r="C551" t="s">
        <v>1278</v>
      </c>
      <c r="D551" t="s">
        <v>1279</v>
      </c>
      <c r="E551">
        <v>22</v>
      </c>
      <c r="F551" t="s">
        <v>1151</v>
      </c>
      <c r="G551" t="s">
        <v>1152</v>
      </c>
      <c r="H551" s="56" t="s">
        <v>685</v>
      </c>
      <c r="I551">
        <v>63705022</v>
      </c>
      <c r="J551" t="s">
        <v>1301</v>
      </c>
      <c r="K551">
        <v>75267761.219999999</v>
      </c>
      <c r="L551">
        <v>44864.208980000003</v>
      </c>
    </row>
    <row r="552" spans="1:12" x14ac:dyDescent="0.25">
      <c r="A552">
        <v>548</v>
      </c>
      <c r="B552" t="s">
        <v>1148</v>
      </c>
      <c r="C552" t="s">
        <v>1278</v>
      </c>
      <c r="D552" t="s">
        <v>1279</v>
      </c>
      <c r="E552">
        <v>23</v>
      </c>
      <c r="F552" t="s">
        <v>1151</v>
      </c>
      <c r="G552" t="s">
        <v>1152</v>
      </c>
      <c r="H552" s="56" t="s">
        <v>685</v>
      </c>
      <c r="I552">
        <v>63705023</v>
      </c>
      <c r="J552" t="s">
        <v>1302</v>
      </c>
      <c r="K552">
        <v>68455921.569999993</v>
      </c>
      <c r="L552">
        <v>57096.161379999998</v>
      </c>
    </row>
    <row r="553" spans="1:12" x14ac:dyDescent="0.25">
      <c r="A553">
        <v>549</v>
      </c>
      <c r="B553" t="s">
        <v>1148</v>
      </c>
      <c r="C553" t="s">
        <v>1278</v>
      </c>
      <c r="D553" t="s">
        <v>1279</v>
      </c>
      <c r="E553">
        <v>24</v>
      </c>
      <c r="F553" t="s">
        <v>1151</v>
      </c>
      <c r="G553" t="s">
        <v>1152</v>
      </c>
      <c r="H553" s="56" t="s">
        <v>685</v>
      </c>
      <c r="I553">
        <v>63705024</v>
      </c>
      <c r="J553" t="s">
        <v>1303</v>
      </c>
      <c r="K553">
        <v>136287719.30000001</v>
      </c>
      <c r="L553">
        <v>73007.777050000004</v>
      </c>
    </row>
    <row r="554" spans="1:12" x14ac:dyDescent="0.25">
      <c r="A554">
        <v>550</v>
      </c>
      <c r="B554" t="s">
        <v>1148</v>
      </c>
      <c r="C554" t="s">
        <v>1278</v>
      </c>
      <c r="D554" t="s">
        <v>1279</v>
      </c>
      <c r="E554">
        <v>25</v>
      </c>
      <c r="F554" t="s">
        <v>1151</v>
      </c>
      <c r="G554" t="s">
        <v>1152</v>
      </c>
      <c r="H554" s="56" t="s">
        <v>685</v>
      </c>
      <c r="I554">
        <v>63705025</v>
      </c>
      <c r="J554" t="s">
        <v>1304</v>
      </c>
      <c r="K554">
        <v>298790705.69999999</v>
      </c>
      <c r="L554">
        <v>93913.837899999999</v>
      </c>
    </row>
    <row r="555" spans="1:12" x14ac:dyDescent="0.25">
      <c r="A555">
        <v>551</v>
      </c>
      <c r="B555" t="s">
        <v>1148</v>
      </c>
      <c r="C555" t="s">
        <v>1278</v>
      </c>
      <c r="D555" t="s">
        <v>1279</v>
      </c>
      <c r="E555">
        <v>26</v>
      </c>
      <c r="F555" t="s">
        <v>1151</v>
      </c>
      <c r="G555" t="s">
        <v>1152</v>
      </c>
      <c r="H555" s="56" t="s">
        <v>685</v>
      </c>
      <c r="I555">
        <v>63705026</v>
      </c>
      <c r="J555" t="s">
        <v>1305</v>
      </c>
      <c r="K555">
        <v>47150692</v>
      </c>
      <c r="L555">
        <v>38984.21329</v>
      </c>
    </row>
    <row r="556" spans="1:12" x14ac:dyDescent="0.25">
      <c r="A556">
        <v>552</v>
      </c>
      <c r="B556" t="s">
        <v>1148</v>
      </c>
      <c r="C556" t="s">
        <v>1278</v>
      </c>
      <c r="D556" t="s">
        <v>1279</v>
      </c>
      <c r="E556">
        <v>27</v>
      </c>
      <c r="F556" t="s">
        <v>1151</v>
      </c>
      <c r="G556" t="s">
        <v>1152</v>
      </c>
      <c r="H556" s="56" t="s">
        <v>685</v>
      </c>
      <c r="I556">
        <v>63705027</v>
      </c>
      <c r="J556" t="s">
        <v>1306</v>
      </c>
      <c r="K556">
        <v>225622206.40000001</v>
      </c>
      <c r="L556">
        <v>99830.469819999998</v>
      </c>
    </row>
    <row r="557" spans="1:12" x14ac:dyDescent="0.25">
      <c r="A557">
        <v>553</v>
      </c>
      <c r="B557" t="s">
        <v>1148</v>
      </c>
      <c r="C557" t="s">
        <v>1278</v>
      </c>
      <c r="D557" t="s">
        <v>1279</v>
      </c>
      <c r="E557">
        <v>28</v>
      </c>
      <c r="F557" t="s">
        <v>1151</v>
      </c>
      <c r="G557" t="s">
        <v>1152</v>
      </c>
      <c r="H557" s="56" t="s">
        <v>685</v>
      </c>
      <c r="I557">
        <v>63705028</v>
      </c>
      <c r="J557" t="s">
        <v>1307</v>
      </c>
      <c r="K557">
        <v>13560928.289999999</v>
      </c>
      <c r="L557">
        <v>19082.50186</v>
      </c>
    </row>
    <row r="558" spans="1:12" x14ac:dyDescent="0.25">
      <c r="A558">
        <v>554</v>
      </c>
      <c r="B558" t="s">
        <v>1148</v>
      </c>
      <c r="C558" t="s">
        <v>1278</v>
      </c>
      <c r="D558" t="s">
        <v>1279</v>
      </c>
      <c r="E558">
        <v>29</v>
      </c>
      <c r="F558" t="s">
        <v>1151</v>
      </c>
      <c r="G558" t="s">
        <v>1152</v>
      </c>
      <c r="H558" s="56" t="s">
        <v>685</v>
      </c>
      <c r="I558">
        <v>63705029</v>
      </c>
      <c r="J558" t="s">
        <v>1308</v>
      </c>
      <c r="K558">
        <v>89718770.010000005</v>
      </c>
      <c r="L558">
        <v>49522.365519999999</v>
      </c>
    </row>
    <row r="559" spans="1:12" x14ac:dyDescent="0.25">
      <c r="A559">
        <v>555</v>
      </c>
      <c r="B559" t="s">
        <v>1148</v>
      </c>
      <c r="C559" t="s">
        <v>1278</v>
      </c>
      <c r="D559" t="s">
        <v>1279</v>
      </c>
      <c r="E559">
        <v>30</v>
      </c>
      <c r="F559" t="s">
        <v>1151</v>
      </c>
      <c r="G559" t="s">
        <v>1152</v>
      </c>
      <c r="H559" s="56" t="s">
        <v>685</v>
      </c>
      <c r="I559">
        <v>63705030</v>
      </c>
      <c r="J559" t="s">
        <v>1309</v>
      </c>
      <c r="K559">
        <v>157895323.19999999</v>
      </c>
      <c r="L559">
        <v>64217.188009999998</v>
      </c>
    </row>
    <row r="560" spans="1:12" x14ac:dyDescent="0.25">
      <c r="A560">
        <v>556</v>
      </c>
      <c r="B560" t="s">
        <v>1148</v>
      </c>
      <c r="C560" t="s">
        <v>1278</v>
      </c>
      <c r="D560" t="s">
        <v>1279</v>
      </c>
      <c r="E560">
        <v>31</v>
      </c>
      <c r="F560" t="s">
        <v>1151</v>
      </c>
      <c r="G560" t="s">
        <v>1152</v>
      </c>
      <c r="H560" s="56" t="s">
        <v>685</v>
      </c>
      <c r="I560">
        <v>63705031</v>
      </c>
      <c r="J560" t="s">
        <v>1310</v>
      </c>
      <c r="K560">
        <v>15754054.52</v>
      </c>
      <c r="L560">
        <v>26052.214599999999</v>
      </c>
    </row>
    <row r="561" spans="1:12" x14ac:dyDescent="0.25">
      <c r="A561">
        <v>557</v>
      </c>
      <c r="B561" t="s">
        <v>1148</v>
      </c>
      <c r="C561" t="s">
        <v>1278</v>
      </c>
      <c r="D561" t="s">
        <v>1279</v>
      </c>
      <c r="E561">
        <v>32</v>
      </c>
      <c r="F561" t="s">
        <v>1151</v>
      </c>
      <c r="G561" t="s">
        <v>1152</v>
      </c>
      <c r="H561" s="56" t="s">
        <v>685</v>
      </c>
      <c r="I561">
        <v>63705032</v>
      </c>
      <c r="J561" t="s">
        <v>1311</v>
      </c>
      <c r="K561">
        <v>13771384.210000001</v>
      </c>
      <c r="L561">
        <v>22745.33812</v>
      </c>
    </row>
    <row r="562" spans="1:12" x14ac:dyDescent="0.25">
      <c r="A562">
        <v>558</v>
      </c>
      <c r="B562" t="s">
        <v>1148</v>
      </c>
      <c r="C562" t="s">
        <v>1278</v>
      </c>
      <c r="D562" t="s">
        <v>1279</v>
      </c>
      <c r="E562">
        <v>33</v>
      </c>
      <c r="F562" t="s">
        <v>1151</v>
      </c>
      <c r="G562" t="s">
        <v>1152</v>
      </c>
      <c r="H562" s="56" t="s">
        <v>685</v>
      </c>
      <c r="I562">
        <v>63705033</v>
      </c>
      <c r="J562" t="s">
        <v>1312</v>
      </c>
      <c r="K562">
        <v>30734805.829999998</v>
      </c>
      <c r="L562">
        <v>34190.895479999999</v>
      </c>
    </row>
    <row r="563" spans="1:12" x14ac:dyDescent="0.25">
      <c r="A563">
        <v>559</v>
      </c>
      <c r="B563" t="s">
        <v>1148</v>
      </c>
      <c r="C563" t="s">
        <v>1278</v>
      </c>
      <c r="D563" t="s">
        <v>1279</v>
      </c>
      <c r="E563">
        <v>34</v>
      </c>
      <c r="F563" t="s">
        <v>1151</v>
      </c>
      <c r="G563" t="s">
        <v>1152</v>
      </c>
      <c r="H563" s="56" t="s">
        <v>685</v>
      </c>
      <c r="I563">
        <v>63705034</v>
      </c>
      <c r="J563" t="s">
        <v>1313</v>
      </c>
      <c r="K563">
        <v>100490798.8</v>
      </c>
      <c r="L563">
        <v>55449.102939999997</v>
      </c>
    </row>
    <row r="564" spans="1:12" x14ac:dyDescent="0.25">
      <c r="A564">
        <v>560</v>
      </c>
      <c r="B564" t="s">
        <v>1148</v>
      </c>
      <c r="C564" t="s">
        <v>1278</v>
      </c>
      <c r="D564" t="s">
        <v>1279</v>
      </c>
      <c r="E564">
        <v>35</v>
      </c>
      <c r="F564" t="s">
        <v>1151</v>
      </c>
      <c r="G564" t="s">
        <v>1152</v>
      </c>
      <c r="H564" s="56" t="s">
        <v>685</v>
      </c>
      <c r="I564">
        <v>63705035</v>
      </c>
      <c r="J564" t="s">
        <v>1314</v>
      </c>
      <c r="K564">
        <v>65523798.479999997</v>
      </c>
      <c r="L564">
        <v>46858.222439999998</v>
      </c>
    </row>
    <row r="565" spans="1:12" x14ac:dyDescent="0.25">
      <c r="A565">
        <v>561</v>
      </c>
      <c r="B565" t="s">
        <v>1148</v>
      </c>
      <c r="C565" t="s">
        <v>1315</v>
      </c>
      <c r="D565" t="s">
        <v>1316</v>
      </c>
      <c r="E565">
        <v>1</v>
      </c>
      <c r="F565" t="s">
        <v>581</v>
      </c>
      <c r="G565" t="s">
        <v>1317</v>
      </c>
      <c r="H565" s="56" t="s">
        <v>685</v>
      </c>
      <c r="I565">
        <v>63801001</v>
      </c>
      <c r="J565" t="s">
        <v>1318</v>
      </c>
      <c r="K565">
        <v>305240433.60000002</v>
      </c>
      <c r="L565">
        <v>110912.9292</v>
      </c>
    </row>
    <row r="566" spans="1:12" x14ac:dyDescent="0.25">
      <c r="A566">
        <v>562</v>
      </c>
      <c r="B566" t="s">
        <v>1148</v>
      </c>
      <c r="C566" t="s">
        <v>1315</v>
      </c>
      <c r="D566" t="s">
        <v>1316</v>
      </c>
      <c r="E566">
        <v>2</v>
      </c>
      <c r="F566" t="s">
        <v>581</v>
      </c>
      <c r="G566" t="s">
        <v>1317</v>
      </c>
      <c r="H566" s="56" t="s">
        <v>685</v>
      </c>
      <c r="I566">
        <v>63801002</v>
      </c>
      <c r="J566" t="s">
        <v>1319</v>
      </c>
      <c r="K566">
        <v>627983360.10000002</v>
      </c>
      <c r="L566">
        <v>130875.86629999999</v>
      </c>
    </row>
    <row r="567" spans="1:12" x14ac:dyDescent="0.25">
      <c r="A567">
        <v>563</v>
      </c>
      <c r="B567" t="s">
        <v>1148</v>
      </c>
      <c r="C567" t="s">
        <v>1315</v>
      </c>
      <c r="D567" t="s">
        <v>1316</v>
      </c>
      <c r="E567">
        <v>3</v>
      </c>
      <c r="F567" t="s">
        <v>581</v>
      </c>
      <c r="G567" t="s">
        <v>1317</v>
      </c>
      <c r="H567" s="56" t="s">
        <v>685</v>
      </c>
      <c r="I567">
        <v>63801003</v>
      </c>
      <c r="J567" t="s">
        <v>1320</v>
      </c>
      <c r="K567">
        <v>222350304.5</v>
      </c>
      <c r="L567">
        <v>66570.604290000003</v>
      </c>
    </row>
    <row r="568" spans="1:12" x14ac:dyDescent="0.25">
      <c r="A568">
        <v>564</v>
      </c>
      <c r="B568" t="s">
        <v>1148</v>
      </c>
      <c r="C568" t="s">
        <v>1315</v>
      </c>
      <c r="D568" t="s">
        <v>1316</v>
      </c>
      <c r="E568">
        <v>4</v>
      </c>
      <c r="F568" t="s">
        <v>581</v>
      </c>
      <c r="G568" t="s">
        <v>1317</v>
      </c>
      <c r="H568" s="56" t="s">
        <v>685</v>
      </c>
      <c r="I568">
        <v>63801004</v>
      </c>
      <c r="J568" t="s">
        <v>1321</v>
      </c>
      <c r="K568">
        <v>724460072.5</v>
      </c>
      <c r="L568">
        <v>153353.38500000001</v>
      </c>
    </row>
    <row r="569" spans="1:12" x14ac:dyDescent="0.25">
      <c r="A569">
        <v>565</v>
      </c>
      <c r="B569" t="s">
        <v>1148</v>
      </c>
      <c r="C569" t="s">
        <v>1315</v>
      </c>
      <c r="D569" t="s">
        <v>1316</v>
      </c>
      <c r="E569">
        <v>5</v>
      </c>
      <c r="F569" t="s">
        <v>581</v>
      </c>
      <c r="G569" t="s">
        <v>1317</v>
      </c>
      <c r="H569" s="56" t="s">
        <v>685</v>
      </c>
      <c r="I569">
        <v>63801005</v>
      </c>
      <c r="J569" t="s">
        <v>1322</v>
      </c>
      <c r="K569">
        <v>14425287.26</v>
      </c>
      <c r="L569">
        <v>20122.82706</v>
      </c>
    </row>
    <row r="570" spans="1:12" x14ac:dyDescent="0.25">
      <c r="A570">
        <v>566</v>
      </c>
      <c r="B570" t="s">
        <v>1148</v>
      </c>
      <c r="C570" t="s">
        <v>1315</v>
      </c>
      <c r="D570" t="s">
        <v>1316</v>
      </c>
      <c r="E570">
        <v>6</v>
      </c>
      <c r="F570" t="s">
        <v>581</v>
      </c>
      <c r="G570" t="s">
        <v>1317</v>
      </c>
      <c r="H570" s="56" t="s">
        <v>685</v>
      </c>
      <c r="I570">
        <v>63801006</v>
      </c>
      <c r="J570" t="s">
        <v>1323</v>
      </c>
      <c r="K570">
        <v>56890120.950000003</v>
      </c>
      <c r="L570">
        <v>38807.133500000004</v>
      </c>
    </row>
    <row r="571" spans="1:12" x14ac:dyDescent="0.25">
      <c r="A571">
        <v>567</v>
      </c>
      <c r="B571" t="s">
        <v>1148</v>
      </c>
      <c r="C571" t="s">
        <v>1315</v>
      </c>
      <c r="D571" t="s">
        <v>1316</v>
      </c>
      <c r="E571">
        <v>7</v>
      </c>
      <c r="F571" t="s">
        <v>581</v>
      </c>
      <c r="G571" t="s">
        <v>1317</v>
      </c>
      <c r="H571" s="56" t="s">
        <v>685</v>
      </c>
      <c r="I571">
        <v>63801007</v>
      </c>
      <c r="J571" t="s">
        <v>1324</v>
      </c>
      <c r="K571">
        <v>113058913.40000001</v>
      </c>
      <c r="L571">
        <v>48237.2258</v>
      </c>
    </row>
    <row r="572" spans="1:12" x14ac:dyDescent="0.25">
      <c r="A572">
        <v>568</v>
      </c>
      <c r="B572" t="s">
        <v>1148</v>
      </c>
      <c r="C572" t="s">
        <v>1315</v>
      </c>
      <c r="D572" t="s">
        <v>1316</v>
      </c>
      <c r="E572">
        <v>8</v>
      </c>
      <c r="F572" t="s">
        <v>581</v>
      </c>
      <c r="G572" t="s">
        <v>1317</v>
      </c>
      <c r="H572" s="56" t="s">
        <v>685</v>
      </c>
      <c r="I572">
        <v>63801008</v>
      </c>
      <c r="J572" t="s">
        <v>1325</v>
      </c>
      <c r="K572">
        <v>98916751.200000003</v>
      </c>
      <c r="L572">
        <v>54779.8338</v>
      </c>
    </row>
    <row r="573" spans="1:12" x14ac:dyDescent="0.25">
      <c r="A573">
        <v>569</v>
      </c>
      <c r="B573" t="s">
        <v>1148</v>
      </c>
      <c r="C573" t="s">
        <v>1315</v>
      </c>
      <c r="D573" t="s">
        <v>1316</v>
      </c>
      <c r="E573">
        <v>9</v>
      </c>
      <c r="F573" t="s">
        <v>581</v>
      </c>
      <c r="G573" t="s">
        <v>1317</v>
      </c>
      <c r="H573" s="56" t="s">
        <v>685</v>
      </c>
      <c r="I573">
        <v>63801009</v>
      </c>
      <c r="J573" t="s">
        <v>1326</v>
      </c>
      <c r="K573">
        <v>150355147.80000001</v>
      </c>
      <c r="L573">
        <v>55663.79565</v>
      </c>
    </row>
    <row r="574" spans="1:12" x14ac:dyDescent="0.25">
      <c r="A574">
        <v>570</v>
      </c>
      <c r="B574" t="s">
        <v>1148</v>
      </c>
      <c r="C574" t="s">
        <v>1315</v>
      </c>
      <c r="D574" t="s">
        <v>1316</v>
      </c>
      <c r="E574">
        <v>10</v>
      </c>
      <c r="F574" t="s">
        <v>581</v>
      </c>
      <c r="G574" t="s">
        <v>1317</v>
      </c>
      <c r="H574" s="56" t="s">
        <v>685</v>
      </c>
      <c r="I574">
        <v>63801010</v>
      </c>
      <c r="J574" t="s">
        <v>1327</v>
      </c>
      <c r="K574">
        <v>16614877.949999999</v>
      </c>
      <c r="L574">
        <v>27320.67208</v>
      </c>
    </row>
    <row r="575" spans="1:12" x14ac:dyDescent="0.25">
      <c r="A575">
        <v>571</v>
      </c>
      <c r="B575" t="s">
        <v>1148</v>
      </c>
      <c r="C575" t="s">
        <v>1315</v>
      </c>
      <c r="D575" t="s">
        <v>1316</v>
      </c>
      <c r="E575">
        <v>11</v>
      </c>
      <c r="F575" t="s">
        <v>581</v>
      </c>
      <c r="G575" t="s">
        <v>1317</v>
      </c>
      <c r="H575" s="56" t="s">
        <v>685</v>
      </c>
      <c r="I575">
        <v>63801011</v>
      </c>
      <c r="J575" t="s">
        <v>1328</v>
      </c>
      <c r="K575">
        <v>2047942520</v>
      </c>
      <c r="L575">
        <v>238431.76459999999</v>
      </c>
    </row>
    <row r="576" spans="1:12" x14ac:dyDescent="0.25">
      <c r="A576">
        <v>572</v>
      </c>
      <c r="B576" t="s">
        <v>1148</v>
      </c>
      <c r="C576" t="s">
        <v>1315</v>
      </c>
      <c r="D576" t="s">
        <v>1316</v>
      </c>
      <c r="E576">
        <v>12</v>
      </c>
      <c r="F576" t="s">
        <v>581</v>
      </c>
      <c r="G576" t="s">
        <v>1317</v>
      </c>
      <c r="H576" s="56" t="s">
        <v>685</v>
      </c>
      <c r="I576">
        <v>63801012</v>
      </c>
      <c r="J576" t="s">
        <v>1329</v>
      </c>
      <c r="K576">
        <v>33869741.280000001</v>
      </c>
      <c r="L576">
        <v>34138.573279999997</v>
      </c>
    </row>
    <row r="577" spans="1:12" x14ac:dyDescent="0.25">
      <c r="A577">
        <v>573</v>
      </c>
      <c r="B577" t="s">
        <v>1148</v>
      </c>
      <c r="C577" t="s">
        <v>1315</v>
      </c>
      <c r="D577" t="s">
        <v>1316</v>
      </c>
      <c r="E577">
        <v>13</v>
      </c>
      <c r="F577" t="s">
        <v>581</v>
      </c>
      <c r="G577" t="s">
        <v>1317</v>
      </c>
      <c r="H577" s="56" t="s">
        <v>685</v>
      </c>
      <c r="I577">
        <v>63801013</v>
      </c>
      <c r="J577" t="s">
        <v>1330</v>
      </c>
      <c r="K577">
        <v>1651673814</v>
      </c>
      <c r="L577">
        <v>254044.6833</v>
      </c>
    </row>
    <row r="578" spans="1:12" x14ac:dyDescent="0.25">
      <c r="A578">
        <v>574</v>
      </c>
      <c r="B578" t="s">
        <v>1148</v>
      </c>
      <c r="C578" t="s">
        <v>1315</v>
      </c>
      <c r="D578" t="s">
        <v>1316</v>
      </c>
      <c r="E578">
        <v>14</v>
      </c>
      <c r="F578" t="s">
        <v>581</v>
      </c>
      <c r="G578" t="s">
        <v>1317</v>
      </c>
      <c r="H578" s="56" t="s">
        <v>685</v>
      </c>
      <c r="I578">
        <v>63801014</v>
      </c>
      <c r="J578" t="s">
        <v>1331</v>
      </c>
      <c r="K578">
        <v>15074745.619999999</v>
      </c>
      <c r="L578">
        <v>21637.18966</v>
      </c>
    </row>
    <row r="579" spans="1:12" x14ac:dyDescent="0.25">
      <c r="A579">
        <v>575</v>
      </c>
      <c r="B579" t="s">
        <v>1148</v>
      </c>
      <c r="C579" t="s">
        <v>1332</v>
      </c>
      <c r="D579" t="s">
        <v>1333</v>
      </c>
      <c r="E579">
        <v>1</v>
      </c>
      <c r="F579" t="s">
        <v>581</v>
      </c>
      <c r="G579" t="s">
        <v>1317</v>
      </c>
      <c r="H579" s="56" t="s">
        <v>685</v>
      </c>
      <c r="I579">
        <v>63802001</v>
      </c>
      <c r="J579" t="s">
        <v>1334</v>
      </c>
      <c r="K579">
        <v>1130535900</v>
      </c>
      <c r="L579">
        <v>239596.90760000001</v>
      </c>
    </row>
    <row r="580" spans="1:12" x14ac:dyDescent="0.25">
      <c r="A580">
        <v>576</v>
      </c>
      <c r="B580" t="s">
        <v>1148</v>
      </c>
      <c r="C580" t="s">
        <v>1332</v>
      </c>
      <c r="D580" t="s">
        <v>1333</v>
      </c>
      <c r="E580">
        <v>2</v>
      </c>
      <c r="F580" t="s">
        <v>581</v>
      </c>
      <c r="G580" t="s">
        <v>1317</v>
      </c>
      <c r="H580" s="56" t="s">
        <v>685</v>
      </c>
      <c r="I580">
        <v>63802002</v>
      </c>
      <c r="J580" t="s">
        <v>1335</v>
      </c>
      <c r="K580">
        <v>127881536.59999999</v>
      </c>
      <c r="L580">
        <v>49966.096429999998</v>
      </c>
    </row>
    <row r="581" spans="1:12" x14ac:dyDescent="0.25">
      <c r="A581">
        <v>577</v>
      </c>
      <c r="B581" t="s">
        <v>1148</v>
      </c>
      <c r="C581" t="s">
        <v>1332</v>
      </c>
      <c r="D581" t="s">
        <v>1333</v>
      </c>
      <c r="E581">
        <v>3</v>
      </c>
      <c r="F581" t="s">
        <v>581</v>
      </c>
      <c r="G581" t="s">
        <v>1317</v>
      </c>
      <c r="H581" s="56" t="s">
        <v>685</v>
      </c>
      <c r="I581">
        <v>63802003</v>
      </c>
      <c r="J581" t="s">
        <v>1336</v>
      </c>
      <c r="K581">
        <v>274031447.60000002</v>
      </c>
      <c r="L581">
        <v>118250.0165</v>
      </c>
    </row>
    <row r="582" spans="1:12" x14ac:dyDescent="0.25">
      <c r="A582">
        <v>578</v>
      </c>
      <c r="B582" t="s">
        <v>1148</v>
      </c>
      <c r="C582" t="s">
        <v>1332</v>
      </c>
      <c r="D582" t="s">
        <v>1333</v>
      </c>
      <c r="E582">
        <v>4</v>
      </c>
      <c r="F582" t="s">
        <v>581</v>
      </c>
      <c r="G582" t="s">
        <v>1317</v>
      </c>
      <c r="H582" s="56" t="s">
        <v>685</v>
      </c>
      <c r="I582">
        <v>63802004</v>
      </c>
      <c r="J582" t="s">
        <v>1337</v>
      </c>
      <c r="K582">
        <v>165341105.19999999</v>
      </c>
      <c r="L582">
        <v>68191.877640000006</v>
      </c>
    </row>
    <row r="583" spans="1:12" x14ac:dyDescent="0.25">
      <c r="A583">
        <v>579</v>
      </c>
      <c r="B583" t="s">
        <v>1148</v>
      </c>
      <c r="C583" t="s">
        <v>1332</v>
      </c>
      <c r="D583" t="s">
        <v>1333</v>
      </c>
      <c r="E583">
        <v>5</v>
      </c>
      <c r="F583" t="s">
        <v>581</v>
      </c>
      <c r="G583" t="s">
        <v>1317</v>
      </c>
      <c r="H583" s="56" t="s">
        <v>685</v>
      </c>
      <c r="I583">
        <v>63802005</v>
      </c>
      <c r="J583" t="s">
        <v>1338</v>
      </c>
      <c r="K583">
        <v>47272107.670000002</v>
      </c>
      <c r="L583">
        <v>35152.143929999998</v>
      </c>
    </row>
    <row r="584" spans="1:12" x14ac:dyDescent="0.25">
      <c r="A584">
        <v>580</v>
      </c>
      <c r="B584" t="s">
        <v>1148</v>
      </c>
      <c r="C584" t="s">
        <v>1332</v>
      </c>
      <c r="D584" t="s">
        <v>1333</v>
      </c>
      <c r="E584">
        <v>6</v>
      </c>
      <c r="F584" t="s">
        <v>581</v>
      </c>
      <c r="G584" t="s">
        <v>1317</v>
      </c>
      <c r="H584" s="56" t="s">
        <v>685</v>
      </c>
      <c r="I584">
        <v>63802006</v>
      </c>
      <c r="J584" t="s">
        <v>1339</v>
      </c>
      <c r="K584">
        <v>114171320.59999999</v>
      </c>
      <c r="L584">
        <v>69628.682079999999</v>
      </c>
    </row>
    <row r="585" spans="1:12" x14ac:dyDescent="0.25">
      <c r="A585">
        <v>581</v>
      </c>
      <c r="B585" t="s">
        <v>1148</v>
      </c>
      <c r="C585" t="s">
        <v>1332</v>
      </c>
      <c r="D585" t="s">
        <v>1333</v>
      </c>
      <c r="E585">
        <v>7</v>
      </c>
      <c r="F585" t="s">
        <v>581</v>
      </c>
      <c r="G585" t="s">
        <v>1317</v>
      </c>
      <c r="H585" s="56" t="s">
        <v>685</v>
      </c>
      <c r="I585">
        <v>63802007</v>
      </c>
      <c r="J585" t="s">
        <v>1340</v>
      </c>
      <c r="K585">
        <v>285013853.10000002</v>
      </c>
      <c r="L585">
        <v>111658.28939999999</v>
      </c>
    </row>
    <row r="586" spans="1:12" x14ac:dyDescent="0.25">
      <c r="A586">
        <v>582</v>
      </c>
      <c r="B586" t="s">
        <v>1148</v>
      </c>
      <c r="C586" t="s">
        <v>1332</v>
      </c>
      <c r="D586" t="s">
        <v>1333</v>
      </c>
      <c r="E586">
        <v>8</v>
      </c>
      <c r="F586" t="s">
        <v>581</v>
      </c>
      <c r="G586" t="s">
        <v>1317</v>
      </c>
      <c r="H586" s="56" t="s">
        <v>685</v>
      </c>
      <c r="I586">
        <v>63802008</v>
      </c>
      <c r="J586" t="s">
        <v>1341</v>
      </c>
      <c r="K586">
        <v>5936074.0439999998</v>
      </c>
      <c r="L586">
        <v>16063.908369999999</v>
      </c>
    </row>
    <row r="587" spans="1:12" x14ac:dyDescent="0.25">
      <c r="A587">
        <v>583</v>
      </c>
      <c r="B587" t="s">
        <v>1148</v>
      </c>
      <c r="C587" t="s">
        <v>1332</v>
      </c>
      <c r="D587" t="s">
        <v>1333</v>
      </c>
      <c r="E587">
        <v>9</v>
      </c>
      <c r="F587" t="s">
        <v>581</v>
      </c>
      <c r="G587" t="s">
        <v>1317</v>
      </c>
      <c r="H587" s="56" t="s">
        <v>685</v>
      </c>
      <c r="I587">
        <v>63802009</v>
      </c>
      <c r="J587" t="s">
        <v>1342</v>
      </c>
      <c r="K587">
        <v>1035691388</v>
      </c>
      <c r="L587">
        <v>174899.46160000001</v>
      </c>
    </row>
    <row r="588" spans="1:12" x14ac:dyDescent="0.25">
      <c r="A588">
        <v>584</v>
      </c>
      <c r="B588" t="s">
        <v>1148</v>
      </c>
      <c r="C588" t="s">
        <v>1332</v>
      </c>
      <c r="D588" t="s">
        <v>1333</v>
      </c>
      <c r="E588">
        <v>10</v>
      </c>
      <c r="F588" t="s">
        <v>581</v>
      </c>
      <c r="G588" t="s">
        <v>1317</v>
      </c>
      <c r="H588" s="56" t="s">
        <v>685</v>
      </c>
      <c r="I588">
        <v>63802010</v>
      </c>
      <c r="J588" t="s">
        <v>1343</v>
      </c>
      <c r="K588">
        <v>686263489.10000002</v>
      </c>
      <c r="L588">
        <v>217225.43429999999</v>
      </c>
    </row>
    <row r="589" spans="1:12" x14ac:dyDescent="0.25">
      <c r="A589">
        <v>585</v>
      </c>
      <c r="B589" t="s">
        <v>1148</v>
      </c>
      <c r="C589" t="s">
        <v>1332</v>
      </c>
      <c r="D589" t="s">
        <v>1333</v>
      </c>
      <c r="E589">
        <v>11</v>
      </c>
      <c r="F589" t="s">
        <v>581</v>
      </c>
      <c r="G589" t="s">
        <v>1317</v>
      </c>
      <c r="H589" s="56" t="s">
        <v>685</v>
      </c>
      <c r="I589">
        <v>63802011</v>
      </c>
      <c r="J589" t="s">
        <v>1344</v>
      </c>
      <c r="K589">
        <v>2931908.2250000001</v>
      </c>
      <c r="L589">
        <v>11550.85656</v>
      </c>
    </row>
    <row r="590" spans="1:12" x14ac:dyDescent="0.25">
      <c r="A590">
        <v>586</v>
      </c>
      <c r="B590" t="s">
        <v>1148</v>
      </c>
      <c r="C590" t="s">
        <v>1332</v>
      </c>
      <c r="D590" t="s">
        <v>1333</v>
      </c>
      <c r="E590">
        <v>12</v>
      </c>
      <c r="F590" t="s">
        <v>581</v>
      </c>
      <c r="G590" t="s">
        <v>1317</v>
      </c>
      <c r="H590" s="56" t="s">
        <v>685</v>
      </c>
      <c r="I590">
        <v>63802012</v>
      </c>
      <c r="J590" t="s">
        <v>1345</v>
      </c>
      <c r="K590">
        <v>2088786267</v>
      </c>
      <c r="L590">
        <v>263900.50199999998</v>
      </c>
    </row>
    <row r="591" spans="1:12" x14ac:dyDescent="0.25">
      <c r="A591">
        <v>587</v>
      </c>
      <c r="B591" t="s">
        <v>1148</v>
      </c>
      <c r="C591" t="s">
        <v>1332</v>
      </c>
      <c r="D591" t="s">
        <v>1333</v>
      </c>
      <c r="E591">
        <v>13</v>
      </c>
      <c r="F591" t="s">
        <v>581</v>
      </c>
      <c r="G591" t="s">
        <v>1317</v>
      </c>
      <c r="H591" s="56" t="s">
        <v>685</v>
      </c>
      <c r="I591">
        <v>63802013</v>
      </c>
      <c r="J591" t="s">
        <v>1346</v>
      </c>
      <c r="K591">
        <v>984071101.89999998</v>
      </c>
      <c r="L591">
        <v>273364.38020000001</v>
      </c>
    </row>
    <row r="592" spans="1:12" x14ac:dyDescent="0.25">
      <c r="A592">
        <v>588</v>
      </c>
      <c r="B592" t="s">
        <v>1148</v>
      </c>
      <c r="C592" t="s">
        <v>1332</v>
      </c>
      <c r="D592" t="s">
        <v>1333</v>
      </c>
      <c r="E592">
        <v>14</v>
      </c>
      <c r="F592" t="s">
        <v>581</v>
      </c>
      <c r="G592" t="s">
        <v>1317</v>
      </c>
      <c r="H592" s="56" t="s">
        <v>685</v>
      </c>
      <c r="I592">
        <v>63802014</v>
      </c>
      <c r="J592" t="s">
        <v>1347</v>
      </c>
      <c r="K592">
        <v>445131845.60000002</v>
      </c>
      <c r="L592">
        <v>127467.4552</v>
      </c>
    </row>
    <row r="593" spans="1:12" x14ac:dyDescent="0.25">
      <c r="A593">
        <v>589</v>
      </c>
      <c r="B593" t="s">
        <v>1148</v>
      </c>
      <c r="C593" t="s">
        <v>1348</v>
      </c>
      <c r="D593" t="s">
        <v>1349</v>
      </c>
      <c r="E593">
        <v>1</v>
      </c>
      <c r="F593" t="s">
        <v>581</v>
      </c>
      <c r="G593" t="s">
        <v>1317</v>
      </c>
      <c r="H593" s="56" t="s">
        <v>685</v>
      </c>
      <c r="I593">
        <v>63803001</v>
      </c>
      <c r="J593" t="s">
        <v>1350</v>
      </c>
      <c r="K593">
        <v>186527648.80000001</v>
      </c>
      <c r="L593">
        <v>86691.063720000006</v>
      </c>
    </row>
    <row r="594" spans="1:12" x14ac:dyDescent="0.25">
      <c r="A594">
        <v>590</v>
      </c>
      <c r="B594" t="s">
        <v>1148</v>
      </c>
      <c r="C594" t="s">
        <v>1348</v>
      </c>
      <c r="D594" t="s">
        <v>1349</v>
      </c>
      <c r="E594">
        <v>2</v>
      </c>
      <c r="F594" t="s">
        <v>581</v>
      </c>
      <c r="G594" t="s">
        <v>1317</v>
      </c>
      <c r="H594" s="56" t="s">
        <v>685</v>
      </c>
      <c r="I594">
        <v>63803002</v>
      </c>
      <c r="J594" t="s">
        <v>1351</v>
      </c>
      <c r="K594">
        <v>265728101.30000001</v>
      </c>
      <c r="L594">
        <v>122030.1939</v>
      </c>
    </row>
    <row r="595" spans="1:12" x14ac:dyDescent="0.25">
      <c r="A595">
        <v>591</v>
      </c>
      <c r="B595" t="s">
        <v>1148</v>
      </c>
      <c r="C595" t="s">
        <v>1348</v>
      </c>
      <c r="D595" t="s">
        <v>1349</v>
      </c>
      <c r="E595">
        <v>3</v>
      </c>
      <c r="F595" t="s">
        <v>581</v>
      </c>
      <c r="G595" t="s">
        <v>1317</v>
      </c>
      <c r="H595" s="56" t="s">
        <v>685</v>
      </c>
      <c r="I595">
        <v>63803003</v>
      </c>
      <c r="J595" t="s">
        <v>1352</v>
      </c>
      <c r="K595">
        <v>123769455.8</v>
      </c>
      <c r="L595">
        <v>50434.619180000002</v>
      </c>
    </row>
    <row r="596" spans="1:12" x14ac:dyDescent="0.25">
      <c r="A596">
        <v>592</v>
      </c>
      <c r="B596" t="s">
        <v>1148</v>
      </c>
      <c r="C596" t="s">
        <v>1348</v>
      </c>
      <c r="D596" t="s">
        <v>1349</v>
      </c>
      <c r="E596">
        <v>4</v>
      </c>
      <c r="F596" t="s">
        <v>581</v>
      </c>
      <c r="G596" t="s">
        <v>1317</v>
      </c>
      <c r="H596" s="56" t="s">
        <v>685</v>
      </c>
      <c r="I596">
        <v>63803004</v>
      </c>
      <c r="J596" t="s">
        <v>1353</v>
      </c>
      <c r="K596">
        <v>1373928997</v>
      </c>
      <c r="L596">
        <v>262183.82169999997</v>
      </c>
    </row>
    <row r="597" spans="1:12" x14ac:dyDescent="0.25">
      <c r="A597">
        <v>593</v>
      </c>
      <c r="B597" t="s">
        <v>1148</v>
      </c>
      <c r="C597" t="s">
        <v>1348</v>
      </c>
      <c r="D597" t="s">
        <v>1349</v>
      </c>
      <c r="E597">
        <v>5</v>
      </c>
      <c r="F597" t="s">
        <v>581</v>
      </c>
      <c r="G597" t="s">
        <v>1317</v>
      </c>
      <c r="H597" s="56" t="s">
        <v>685</v>
      </c>
      <c r="I597">
        <v>63803005</v>
      </c>
      <c r="J597" t="s">
        <v>1354</v>
      </c>
      <c r="K597">
        <v>2685182.673</v>
      </c>
      <c r="L597">
        <v>8598.3384970000006</v>
      </c>
    </row>
    <row r="598" spans="1:12" x14ac:dyDescent="0.25">
      <c r="A598">
        <v>594</v>
      </c>
      <c r="B598" t="s">
        <v>1148</v>
      </c>
      <c r="C598" t="s">
        <v>1348</v>
      </c>
      <c r="D598" t="s">
        <v>1349</v>
      </c>
      <c r="E598">
        <v>6</v>
      </c>
      <c r="F598" t="s">
        <v>581</v>
      </c>
      <c r="G598" t="s">
        <v>1317</v>
      </c>
      <c r="H598" s="56" t="s">
        <v>685</v>
      </c>
      <c r="I598">
        <v>63803006</v>
      </c>
      <c r="J598" t="s">
        <v>1355</v>
      </c>
      <c r="K598">
        <v>245731514.69999999</v>
      </c>
      <c r="L598">
        <v>85378.837109999993</v>
      </c>
    </row>
    <row r="599" spans="1:12" x14ac:dyDescent="0.25">
      <c r="A599">
        <v>595</v>
      </c>
      <c r="B599" t="s">
        <v>1148</v>
      </c>
      <c r="C599" t="s">
        <v>1348</v>
      </c>
      <c r="D599" t="s">
        <v>1349</v>
      </c>
      <c r="E599">
        <v>7</v>
      </c>
      <c r="F599" t="s">
        <v>581</v>
      </c>
      <c r="G599" t="s">
        <v>1317</v>
      </c>
      <c r="H599" s="56" t="s">
        <v>685</v>
      </c>
      <c r="I599">
        <v>63803007</v>
      </c>
      <c r="J599" t="s">
        <v>1356</v>
      </c>
      <c r="K599">
        <v>10573178.369999999</v>
      </c>
      <c r="L599">
        <v>16561.638169999998</v>
      </c>
    </row>
    <row r="600" spans="1:12" x14ac:dyDescent="0.25">
      <c r="A600">
        <v>596</v>
      </c>
      <c r="B600" t="s">
        <v>1148</v>
      </c>
      <c r="C600" t="s">
        <v>1348</v>
      </c>
      <c r="D600" t="s">
        <v>1349</v>
      </c>
      <c r="E600">
        <v>8</v>
      </c>
      <c r="F600" t="s">
        <v>581</v>
      </c>
      <c r="G600" t="s">
        <v>1317</v>
      </c>
      <c r="H600" s="56" t="s">
        <v>685</v>
      </c>
      <c r="I600">
        <v>63803008</v>
      </c>
      <c r="J600" t="s">
        <v>1357</v>
      </c>
      <c r="K600">
        <v>8046479.1969999997</v>
      </c>
      <c r="L600">
        <v>16579.749189999999</v>
      </c>
    </row>
    <row r="601" spans="1:12" x14ac:dyDescent="0.25">
      <c r="A601">
        <v>597</v>
      </c>
      <c r="B601" t="s">
        <v>1148</v>
      </c>
      <c r="C601" t="s">
        <v>1348</v>
      </c>
      <c r="D601" t="s">
        <v>1349</v>
      </c>
      <c r="E601">
        <v>9</v>
      </c>
      <c r="F601" t="s">
        <v>581</v>
      </c>
      <c r="G601" t="s">
        <v>1317</v>
      </c>
      <c r="H601" s="56" t="s">
        <v>685</v>
      </c>
      <c r="I601">
        <v>63803009</v>
      </c>
      <c r="J601" t="s">
        <v>1358</v>
      </c>
      <c r="K601">
        <v>506258195.69999999</v>
      </c>
      <c r="L601">
        <v>166004.31270000001</v>
      </c>
    </row>
    <row r="602" spans="1:12" x14ac:dyDescent="0.25">
      <c r="A602">
        <v>598</v>
      </c>
      <c r="B602" t="s">
        <v>1148</v>
      </c>
      <c r="C602" t="s">
        <v>1348</v>
      </c>
      <c r="D602" t="s">
        <v>1349</v>
      </c>
      <c r="E602">
        <v>10</v>
      </c>
      <c r="F602" t="s">
        <v>581</v>
      </c>
      <c r="G602" t="s">
        <v>1317</v>
      </c>
      <c r="H602" s="56" t="s">
        <v>685</v>
      </c>
      <c r="I602">
        <v>63803010</v>
      </c>
      <c r="J602" t="s">
        <v>1359</v>
      </c>
      <c r="K602">
        <v>6452891.5209999997</v>
      </c>
      <c r="L602">
        <v>12091.639429999999</v>
      </c>
    </row>
    <row r="603" spans="1:12" x14ac:dyDescent="0.25">
      <c r="A603">
        <v>599</v>
      </c>
      <c r="B603" t="s">
        <v>1148</v>
      </c>
      <c r="C603" t="s">
        <v>1348</v>
      </c>
      <c r="D603" t="s">
        <v>1349</v>
      </c>
      <c r="E603">
        <v>11</v>
      </c>
      <c r="F603" t="s">
        <v>581</v>
      </c>
      <c r="G603" t="s">
        <v>1317</v>
      </c>
      <c r="H603" s="56" t="s">
        <v>685</v>
      </c>
      <c r="I603">
        <v>63803011</v>
      </c>
      <c r="J603" t="s">
        <v>1360</v>
      </c>
      <c r="K603">
        <v>4398476.4170000004</v>
      </c>
      <c r="L603">
        <v>9758.1964819999994</v>
      </c>
    </row>
    <row r="604" spans="1:12" x14ac:dyDescent="0.25">
      <c r="A604">
        <v>600</v>
      </c>
      <c r="B604" t="s">
        <v>1148</v>
      </c>
      <c r="C604" t="s">
        <v>1348</v>
      </c>
      <c r="D604" t="s">
        <v>1349</v>
      </c>
      <c r="E604">
        <v>12</v>
      </c>
      <c r="F604" t="s">
        <v>581</v>
      </c>
      <c r="G604" t="s">
        <v>1317</v>
      </c>
      <c r="H604" s="56" t="s">
        <v>685</v>
      </c>
      <c r="I604">
        <v>63803012</v>
      </c>
      <c r="J604" t="s">
        <v>1361</v>
      </c>
      <c r="K604">
        <v>18265570.039999999</v>
      </c>
      <c r="L604">
        <v>20260.303779999998</v>
      </c>
    </row>
    <row r="605" spans="1:12" x14ac:dyDescent="0.25">
      <c r="A605">
        <v>601</v>
      </c>
      <c r="B605" t="s">
        <v>1148</v>
      </c>
      <c r="C605" t="s">
        <v>1348</v>
      </c>
      <c r="D605" t="s">
        <v>1349</v>
      </c>
      <c r="E605">
        <v>13</v>
      </c>
      <c r="F605" t="s">
        <v>581</v>
      </c>
      <c r="G605" t="s">
        <v>1317</v>
      </c>
      <c r="H605" s="56" t="s">
        <v>685</v>
      </c>
      <c r="I605">
        <v>63803013</v>
      </c>
      <c r="J605" t="s">
        <v>1362</v>
      </c>
      <c r="K605">
        <v>2158219.5129999998</v>
      </c>
      <c r="L605">
        <v>7548.5514139999996</v>
      </c>
    </row>
    <row r="606" spans="1:12" x14ac:dyDescent="0.25">
      <c r="A606">
        <v>602</v>
      </c>
      <c r="B606" t="s">
        <v>1148</v>
      </c>
      <c r="C606" t="s">
        <v>1348</v>
      </c>
      <c r="D606" t="s">
        <v>1349</v>
      </c>
      <c r="E606">
        <v>14</v>
      </c>
      <c r="F606" t="s">
        <v>581</v>
      </c>
      <c r="G606" t="s">
        <v>1317</v>
      </c>
      <c r="H606" s="56" t="s">
        <v>685</v>
      </c>
      <c r="I606">
        <v>63803014</v>
      </c>
      <c r="J606" t="s">
        <v>1363</v>
      </c>
      <c r="K606">
        <v>9049366.9910000004</v>
      </c>
      <c r="L606">
        <v>19491.2464</v>
      </c>
    </row>
    <row r="607" spans="1:12" x14ac:dyDescent="0.25">
      <c r="A607">
        <v>603</v>
      </c>
      <c r="B607" t="s">
        <v>1148</v>
      </c>
      <c r="C607" t="s">
        <v>1348</v>
      </c>
      <c r="D607" t="s">
        <v>1349</v>
      </c>
      <c r="E607">
        <v>15</v>
      </c>
      <c r="F607" t="s">
        <v>581</v>
      </c>
      <c r="G607" t="s">
        <v>1317</v>
      </c>
      <c r="H607" s="56" t="s">
        <v>685</v>
      </c>
      <c r="I607">
        <v>63803015</v>
      </c>
      <c r="J607" t="s">
        <v>1364</v>
      </c>
      <c r="K607">
        <v>5510688.6969999997</v>
      </c>
      <c r="L607">
        <v>11479.13711</v>
      </c>
    </row>
    <row r="608" spans="1:12" x14ac:dyDescent="0.25">
      <c r="A608">
        <v>604</v>
      </c>
      <c r="B608" t="s">
        <v>1148</v>
      </c>
      <c r="C608" t="s">
        <v>1348</v>
      </c>
      <c r="D608" t="s">
        <v>1349</v>
      </c>
      <c r="E608">
        <v>16</v>
      </c>
      <c r="F608" t="s">
        <v>581</v>
      </c>
      <c r="G608" t="s">
        <v>1317</v>
      </c>
      <c r="H608" s="56" t="s">
        <v>685</v>
      </c>
      <c r="I608">
        <v>63803016</v>
      </c>
      <c r="J608" t="s">
        <v>1365</v>
      </c>
      <c r="K608">
        <v>3040015.497</v>
      </c>
      <c r="L608">
        <v>11255.51432</v>
      </c>
    </row>
    <row r="609" spans="1:12" x14ac:dyDescent="0.25">
      <c r="A609">
        <v>605</v>
      </c>
      <c r="B609" t="s">
        <v>1148</v>
      </c>
      <c r="C609" t="s">
        <v>1348</v>
      </c>
      <c r="D609" t="s">
        <v>1349</v>
      </c>
      <c r="E609">
        <v>17</v>
      </c>
      <c r="F609" t="s">
        <v>581</v>
      </c>
      <c r="G609" t="s">
        <v>1317</v>
      </c>
      <c r="H609" s="56" t="s">
        <v>685</v>
      </c>
      <c r="I609">
        <v>63803017</v>
      </c>
      <c r="J609" t="s">
        <v>1366</v>
      </c>
      <c r="K609">
        <v>5986660.8859999999</v>
      </c>
      <c r="L609">
        <v>11499.34741</v>
      </c>
    </row>
    <row r="610" spans="1:12" x14ac:dyDescent="0.25">
      <c r="A610">
        <v>606</v>
      </c>
      <c r="B610" t="s">
        <v>1148</v>
      </c>
      <c r="C610" t="s">
        <v>1348</v>
      </c>
      <c r="D610" t="s">
        <v>1349</v>
      </c>
      <c r="E610">
        <v>18</v>
      </c>
      <c r="F610" t="s">
        <v>581</v>
      </c>
      <c r="G610" t="s">
        <v>1317</v>
      </c>
      <c r="H610" s="56" t="s">
        <v>685</v>
      </c>
      <c r="I610">
        <v>63803018</v>
      </c>
      <c r="J610" t="s">
        <v>1367</v>
      </c>
      <c r="K610">
        <v>11027530.050000001</v>
      </c>
      <c r="L610">
        <v>17729.58351</v>
      </c>
    </row>
    <row r="611" spans="1:12" x14ac:dyDescent="0.25">
      <c r="A611">
        <v>607</v>
      </c>
      <c r="B611" t="s">
        <v>1148</v>
      </c>
      <c r="C611" t="s">
        <v>1348</v>
      </c>
      <c r="D611" t="s">
        <v>1349</v>
      </c>
      <c r="E611">
        <v>19</v>
      </c>
      <c r="F611" t="s">
        <v>581</v>
      </c>
      <c r="G611" t="s">
        <v>1317</v>
      </c>
      <c r="H611" s="56" t="s">
        <v>685</v>
      </c>
      <c r="I611">
        <v>63803019</v>
      </c>
      <c r="J611" t="s">
        <v>1368</v>
      </c>
      <c r="K611">
        <v>5297110.0580000002</v>
      </c>
      <c r="L611">
        <v>14526.286749999999</v>
      </c>
    </row>
    <row r="612" spans="1:12" x14ac:dyDescent="0.25">
      <c r="A612">
        <v>608</v>
      </c>
      <c r="B612" t="s">
        <v>1148</v>
      </c>
      <c r="C612" t="s">
        <v>1348</v>
      </c>
      <c r="D612" t="s">
        <v>1349</v>
      </c>
      <c r="E612">
        <v>20</v>
      </c>
      <c r="F612" t="s">
        <v>581</v>
      </c>
      <c r="G612" t="s">
        <v>1317</v>
      </c>
      <c r="H612" s="56" t="s">
        <v>685</v>
      </c>
      <c r="I612">
        <v>63803020</v>
      </c>
      <c r="J612" t="s">
        <v>1369</v>
      </c>
      <c r="K612">
        <v>7019610.1469999999</v>
      </c>
      <c r="L612">
        <v>14755.6204</v>
      </c>
    </row>
    <row r="613" spans="1:12" x14ac:dyDescent="0.25">
      <c r="A613">
        <v>609</v>
      </c>
      <c r="B613" t="s">
        <v>1148</v>
      </c>
      <c r="C613" t="s">
        <v>1348</v>
      </c>
      <c r="D613" t="s">
        <v>1349</v>
      </c>
      <c r="E613">
        <v>21</v>
      </c>
      <c r="F613" t="s">
        <v>581</v>
      </c>
      <c r="G613" t="s">
        <v>1317</v>
      </c>
      <c r="H613" s="56" t="s">
        <v>685</v>
      </c>
      <c r="I613">
        <v>63803021</v>
      </c>
      <c r="J613" t="s">
        <v>1370</v>
      </c>
      <c r="K613">
        <v>4490526.0609999998</v>
      </c>
      <c r="L613">
        <v>10092.42951</v>
      </c>
    </row>
    <row r="614" spans="1:12" x14ac:dyDescent="0.25">
      <c r="A614">
        <v>610</v>
      </c>
      <c r="B614" t="s">
        <v>1148</v>
      </c>
      <c r="C614" t="s">
        <v>1348</v>
      </c>
      <c r="D614" t="s">
        <v>1349</v>
      </c>
      <c r="E614">
        <v>22</v>
      </c>
      <c r="F614" t="s">
        <v>581</v>
      </c>
      <c r="G614" t="s">
        <v>1317</v>
      </c>
      <c r="H614" s="56" t="s">
        <v>685</v>
      </c>
      <c r="I614">
        <v>63803022</v>
      </c>
      <c r="J614" t="s">
        <v>1371</v>
      </c>
      <c r="K614">
        <v>89403084.219999999</v>
      </c>
      <c r="L614">
        <v>82234.419240000003</v>
      </c>
    </row>
    <row r="615" spans="1:12" x14ac:dyDescent="0.25">
      <c r="A615">
        <v>611</v>
      </c>
      <c r="B615" t="s">
        <v>1148</v>
      </c>
      <c r="C615" t="s">
        <v>1348</v>
      </c>
      <c r="D615" t="s">
        <v>1349</v>
      </c>
      <c r="E615">
        <v>23</v>
      </c>
      <c r="F615" t="s">
        <v>581</v>
      </c>
      <c r="G615" t="s">
        <v>1317</v>
      </c>
      <c r="H615" s="56" t="s">
        <v>685</v>
      </c>
      <c r="I615">
        <v>63803023</v>
      </c>
      <c r="J615" t="s">
        <v>1372</v>
      </c>
      <c r="K615">
        <v>49665847.409999996</v>
      </c>
      <c r="L615">
        <v>37008.88308</v>
      </c>
    </row>
    <row r="616" spans="1:12" x14ac:dyDescent="0.25">
      <c r="A616">
        <v>612</v>
      </c>
      <c r="B616" t="s">
        <v>1148</v>
      </c>
      <c r="C616" t="s">
        <v>1348</v>
      </c>
      <c r="D616" t="s">
        <v>1349</v>
      </c>
      <c r="E616">
        <v>24</v>
      </c>
      <c r="F616" t="s">
        <v>581</v>
      </c>
      <c r="G616" t="s">
        <v>1317</v>
      </c>
      <c r="H616" s="56" t="s">
        <v>685</v>
      </c>
      <c r="I616">
        <v>63803024</v>
      </c>
      <c r="J616" t="s">
        <v>1373</v>
      </c>
      <c r="K616">
        <v>486263430.10000002</v>
      </c>
      <c r="L616">
        <v>143612.59969999999</v>
      </c>
    </row>
    <row r="617" spans="1:12" x14ac:dyDescent="0.25">
      <c r="A617">
        <v>613</v>
      </c>
      <c r="B617" t="s">
        <v>1148</v>
      </c>
      <c r="C617" t="s">
        <v>1348</v>
      </c>
      <c r="D617" t="s">
        <v>1349</v>
      </c>
      <c r="E617">
        <v>25</v>
      </c>
      <c r="F617" t="s">
        <v>581</v>
      </c>
      <c r="G617" t="s">
        <v>1317</v>
      </c>
      <c r="H617" s="56" t="s">
        <v>685</v>
      </c>
      <c r="I617">
        <v>63803025</v>
      </c>
      <c r="J617" t="s">
        <v>1374</v>
      </c>
      <c r="K617">
        <v>375889610.80000001</v>
      </c>
      <c r="L617">
        <v>99191.335470000005</v>
      </c>
    </row>
    <row r="618" spans="1:12" x14ac:dyDescent="0.25">
      <c r="A618">
        <v>614</v>
      </c>
      <c r="B618" t="s">
        <v>1148</v>
      </c>
      <c r="C618" t="s">
        <v>1348</v>
      </c>
      <c r="D618" t="s">
        <v>1349</v>
      </c>
      <c r="E618">
        <v>26</v>
      </c>
      <c r="F618" t="s">
        <v>581</v>
      </c>
      <c r="G618" t="s">
        <v>1317</v>
      </c>
      <c r="H618" s="56" t="s">
        <v>685</v>
      </c>
      <c r="I618">
        <v>63803026</v>
      </c>
      <c r="J618" t="s">
        <v>1375</v>
      </c>
      <c r="K618">
        <v>255507307.30000001</v>
      </c>
      <c r="L618">
        <v>103585.522</v>
      </c>
    </row>
    <row r="619" spans="1:12" x14ac:dyDescent="0.25">
      <c r="A619">
        <v>615</v>
      </c>
      <c r="B619" t="s">
        <v>1148</v>
      </c>
      <c r="C619" t="s">
        <v>1348</v>
      </c>
      <c r="D619" t="s">
        <v>1349</v>
      </c>
      <c r="E619">
        <v>27</v>
      </c>
      <c r="F619" t="s">
        <v>581</v>
      </c>
      <c r="G619" t="s">
        <v>1317</v>
      </c>
      <c r="H619" s="56" t="s">
        <v>685</v>
      </c>
      <c r="I619">
        <v>63803027</v>
      </c>
      <c r="J619" t="s">
        <v>1376</v>
      </c>
      <c r="K619">
        <v>238968656.30000001</v>
      </c>
      <c r="L619">
        <v>133875.58850000001</v>
      </c>
    </row>
    <row r="620" spans="1:12" x14ac:dyDescent="0.25">
      <c r="A620">
        <v>616</v>
      </c>
      <c r="B620" t="s">
        <v>1148</v>
      </c>
      <c r="C620" t="s">
        <v>1348</v>
      </c>
      <c r="D620" t="s">
        <v>1349</v>
      </c>
      <c r="E620">
        <v>28</v>
      </c>
      <c r="F620" t="s">
        <v>581</v>
      </c>
      <c r="G620" t="s">
        <v>1317</v>
      </c>
      <c r="H620" s="56" t="s">
        <v>685</v>
      </c>
      <c r="I620">
        <v>63803028</v>
      </c>
      <c r="J620" t="s">
        <v>1377</v>
      </c>
      <c r="K620">
        <v>86523225.840000004</v>
      </c>
      <c r="L620">
        <v>50613.04047</v>
      </c>
    </row>
    <row r="621" spans="1:12" x14ac:dyDescent="0.25">
      <c r="A621">
        <v>617</v>
      </c>
      <c r="B621" t="s">
        <v>1148</v>
      </c>
      <c r="C621" t="s">
        <v>1348</v>
      </c>
      <c r="D621" t="s">
        <v>1349</v>
      </c>
      <c r="E621">
        <v>29</v>
      </c>
      <c r="F621" t="s">
        <v>581</v>
      </c>
      <c r="G621" t="s">
        <v>1317</v>
      </c>
      <c r="H621" s="56" t="s">
        <v>685</v>
      </c>
      <c r="I621">
        <v>63803029</v>
      </c>
      <c r="J621" t="s">
        <v>1378</v>
      </c>
      <c r="K621">
        <v>13881600.720000001</v>
      </c>
      <c r="L621">
        <v>18549.211179999998</v>
      </c>
    </row>
    <row r="622" spans="1:12" x14ac:dyDescent="0.25">
      <c r="A622">
        <v>618</v>
      </c>
      <c r="B622" t="s">
        <v>1148</v>
      </c>
      <c r="C622" t="s">
        <v>1348</v>
      </c>
      <c r="D622" t="s">
        <v>1349</v>
      </c>
      <c r="E622">
        <v>30</v>
      </c>
      <c r="F622" t="s">
        <v>581</v>
      </c>
      <c r="G622" t="s">
        <v>1317</v>
      </c>
      <c r="H622" s="56" t="s">
        <v>685</v>
      </c>
      <c r="I622">
        <v>63803030</v>
      </c>
      <c r="J622" t="s">
        <v>1379</v>
      </c>
      <c r="K622">
        <v>2836154.3220000002</v>
      </c>
      <c r="L622">
        <v>11038.62363</v>
      </c>
    </row>
    <row r="623" spans="1:12" x14ac:dyDescent="0.25">
      <c r="A623">
        <v>619</v>
      </c>
      <c r="B623" t="s">
        <v>1148</v>
      </c>
      <c r="C623" t="s">
        <v>1348</v>
      </c>
      <c r="D623" t="s">
        <v>1349</v>
      </c>
      <c r="E623">
        <v>31</v>
      </c>
      <c r="F623" t="s">
        <v>581</v>
      </c>
      <c r="G623" t="s">
        <v>1317</v>
      </c>
      <c r="H623" s="56" t="s">
        <v>685</v>
      </c>
      <c r="I623">
        <v>63803031</v>
      </c>
      <c r="J623" t="s">
        <v>1380</v>
      </c>
      <c r="K623">
        <v>66286926.439999998</v>
      </c>
      <c r="L623">
        <v>70432.024430000005</v>
      </c>
    </row>
    <row r="624" spans="1:12" x14ac:dyDescent="0.25">
      <c r="A624">
        <v>620</v>
      </c>
      <c r="B624" t="s">
        <v>1148</v>
      </c>
      <c r="C624" t="s">
        <v>1348</v>
      </c>
      <c r="D624" t="s">
        <v>1349</v>
      </c>
      <c r="E624">
        <v>32</v>
      </c>
      <c r="F624" t="s">
        <v>581</v>
      </c>
      <c r="G624" t="s">
        <v>1317</v>
      </c>
      <c r="H624" s="56" t="s">
        <v>685</v>
      </c>
      <c r="I624">
        <v>63803032</v>
      </c>
      <c r="J624" t="s">
        <v>1381</v>
      </c>
      <c r="K624">
        <v>10224952.810000001</v>
      </c>
      <c r="L624">
        <v>20826.68636</v>
      </c>
    </row>
    <row r="625" spans="1:12" x14ac:dyDescent="0.25">
      <c r="A625">
        <v>621</v>
      </c>
      <c r="B625" t="s">
        <v>1148</v>
      </c>
      <c r="C625" t="s">
        <v>1348</v>
      </c>
      <c r="D625" t="s">
        <v>1349</v>
      </c>
      <c r="E625">
        <v>33</v>
      </c>
      <c r="F625" t="s">
        <v>581</v>
      </c>
      <c r="G625" t="s">
        <v>1317</v>
      </c>
      <c r="H625" s="56" t="s">
        <v>685</v>
      </c>
      <c r="I625">
        <v>63803033</v>
      </c>
      <c r="J625" t="s">
        <v>1382</v>
      </c>
      <c r="K625">
        <v>5154444.5029999996</v>
      </c>
      <c r="L625">
        <v>10820.30638</v>
      </c>
    </row>
    <row r="626" spans="1:12" x14ac:dyDescent="0.25">
      <c r="A626">
        <v>622</v>
      </c>
      <c r="B626" t="s">
        <v>1148</v>
      </c>
      <c r="C626" t="s">
        <v>1348</v>
      </c>
      <c r="D626" t="s">
        <v>1349</v>
      </c>
      <c r="E626">
        <v>34</v>
      </c>
      <c r="F626" t="s">
        <v>581</v>
      </c>
      <c r="G626" t="s">
        <v>1317</v>
      </c>
      <c r="H626" s="56" t="s">
        <v>685</v>
      </c>
      <c r="I626">
        <v>63803034</v>
      </c>
      <c r="J626" t="s">
        <v>1383</v>
      </c>
      <c r="K626">
        <v>20094993.23</v>
      </c>
      <c r="L626">
        <v>23446.753519999998</v>
      </c>
    </row>
    <row r="627" spans="1:12" x14ac:dyDescent="0.25">
      <c r="A627">
        <v>623</v>
      </c>
      <c r="B627" t="s">
        <v>1148</v>
      </c>
      <c r="C627" t="s">
        <v>1348</v>
      </c>
      <c r="D627" t="s">
        <v>1349</v>
      </c>
      <c r="E627">
        <v>35</v>
      </c>
      <c r="F627" t="s">
        <v>581</v>
      </c>
      <c r="G627" t="s">
        <v>1317</v>
      </c>
      <c r="H627" s="56" t="s">
        <v>685</v>
      </c>
      <c r="I627">
        <v>63803035</v>
      </c>
      <c r="J627" t="s">
        <v>1384</v>
      </c>
      <c r="K627">
        <v>16638242.279999999</v>
      </c>
      <c r="L627">
        <v>30995.22078</v>
      </c>
    </row>
    <row r="628" spans="1:12" x14ac:dyDescent="0.25">
      <c r="A628">
        <v>624</v>
      </c>
      <c r="B628" t="s">
        <v>1148</v>
      </c>
      <c r="C628" t="s">
        <v>1385</v>
      </c>
      <c r="D628" t="s">
        <v>1386</v>
      </c>
      <c r="E628">
        <v>1</v>
      </c>
      <c r="F628" t="s">
        <v>581</v>
      </c>
      <c r="G628" t="s">
        <v>1317</v>
      </c>
      <c r="H628" s="56" t="s">
        <v>685</v>
      </c>
      <c r="I628">
        <v>63804001</v>
      </c>
      <c r="J628" t="s">
        <v>1387</v>
      </c>
      <c r="K628">
        <v>251061109</v>
      </c>
      <c r="L628">
        <v>91835.399820000006</v>
      </c>
    </row>
    <row r="629" spans="1:12" x14ac:dyDescent="0.25">
      <c r="A629">
        <v>625</v>
      </c>
      <c r="B629" t="s">
        <v>1148</v>
      </c>
      <c r="C629" t="s">
        <v>1385</v>
      </c>
      <c r="D629" t="s">
        <v>1386</v>
      </c>
      <c r="E629">
        <v>2</v>
      </c>
      <c r="F629" t="s">
        <v>581</v>
      </c>
      <c r="G629" t="s">
        <v>1317</v>
      </c>
      <c r="H629" s="56" t="s">
        <v>685</v>
      </c>
      <c r="I629">
        <v>63804002</v>
      </c>
      <c r="J629" t="s">
        <v>1388</v>
      </c>
      <c r="K629">
        <v>7880509.2640000004</v>
      </c>
      <c r="L629">
        <v>15960.884410000001</v>
      </c>
    </row>
    <row r="630" spans="1:12" x14ac:dyDescent="0.25">
      <c r="A630">
        <v>626</v>
      </c>
      <c r="B630" t="s">
        <v>1148</v>
      </c>
      <c r="C630" t="s">
        <v>1385</v>
      </c>
      <c r="D630" t="s">
        <v>1386</v>
      </c>
      <c r="E630">
        <v>3</v>
      </c>
      <c r="F630" t="s">
        <v>581</v>
      </c>
      <c r="G630" t="s">
        <v>1317</v>
      </c>
      <c r="H630" s="56" t="s">
        <v>685</v>
      </c>
      <c r="I630">
        <v>63804003</v>
      </c>
      <c r="J630" t="s">
        <v>1389</v>
      </c>
      <c r="K630">
        <v>2404328.6880000001</v>
      </c>
      <c r="L630">
        <v>6694.7057930000001</v>
      </c>
    </row>
    <row r="631" spans="1:12" x14ac:dyDescent="0.25">
      <c r="A631">
        <v>627</v>
      </c>
      <c r="B631" t="s">
        <v>1148</v>
      </c>
      <c r="C631" t="s">
        <v>1385</v>
      </c>
      <c r="D631" t="s">
        <v>1386</v>
      </c>
      <c r="E631">
        <v>4</v>
      </c>
      <c r="F631" t="s">
        <v>581</v>
      </c>
      <c r="G631" t="s">
        <v>1317</v>
      </c>
      <c r="H631" s="56" t="s">
        <v>685</v>
      </c>
      <c r="I631">
        <v>63804004</v>
      </c>
      <c r="J631" t="s">
        <v>1390</v>
      </c>
      <c r="K631">
        <v>4760953.9800000004</v>
      </c>
      <c r="L631">
        <v>12313.063959999999</v>
      </c>
    </row>
    <row r="632" spans="1:12" x14ac:dyDescent="0.25">
      <c r="A632">
        <v>628</v>
      </c>
      <c r="B632" t="s">
        <v>1148</v>
      </c>
      <c r="C632" t="s">
        <v>1385</v>
      </c>
      <c r="D632" t="s">
        <v>1386</v>
      </c>
      <c r="E632">
        <v>5</v>
      </c>
      <c r="F632" t="s">
        <v>581</v>
      </c>
      <c r="G632" t="s">
        <v>1317</v>
      </c>
      <c r="H632" s="56" t="s">
        <v>685</v>
      </c>
      <c r="I632">
        <v>63804005</v>
      </c>
      <c r="J632" t="s">
        <v>1391</v>
      </c>
      <c r="K632">
        <v>1377914473</v>
      </c>
      <c r="L632">
        <v>256173.93909999999</v>
      </c>
    </row>
    <row r="633" spans="1:12" x14ac:dyDescent="0.25">
      <c r="A633">
        <v>629</v>
      </c>
      <c r="B633" t="s">
        <v>1148</v>
      </c>
      <c r="C633" t="s">
        <v>1385</v>
      </c>
      <c r="D633" t="s">
        <v>1386</v>
      </c>
      <c r="E633">
        <v>6</v>
      </c>
      <c r="F633" t="s">
        <v>581</v>
      </c>
      <c r="G633" t="s">
        <v>1317</v>
      </c>
      <c r="H633" s="56" t="s">
        <v>685</v>
      </c>
      <c r="I633">
        <v>63804006</v>
      </c>
      <c r="J633" t="s">
        <v>1392</v>
      </c>
      <c r="K633">
        <v>205696030.5</v>
      </c>
      <c r="L633">
        <v>70892.409409999993</v>
      </c>
    </row>
    <row r="634" spans="1:12" x14ac:dyDescent="0.25">
      <c r="A634">
        <v>630</v>
      </c>
      <c r="B634" t="s">
        <v>1148</v>
      </c>
      <c r="C634" t="s">
        <v>1385</v>
      </c>
      <c r="D634" t="s">
        <v>1386</v>
      </c>
      <c r="E634">
        <v>7</v>
      </c>
      <c r="F634" t="s">
        <v>581</v>
      </c>
      <c r="G634" t="s">
        <v>1317</v>
      </c>
      <c r="H634" s="56" t="s">
        <v>685</v>
      </c>
      <c r="I634">
        <v>63804007</v>
      </c>
      <c r="J634" t="s">
        <v>1393</v>
      </c>
      <c r="K634">
        <v>40681504.039999999</v>
      </c>
      <c r="L634">
        <v>36172.338750000003</v>
      </c>
    </row>
    <row r="635" spans="1:12" x14ac:dyDescent="0.25">
      <c r="A635">
        <v>631</v>
      </c>
      <c r="B635" t="s">
        <v>1148</v>
      </c>
      <c r="C635" t="s">
        <v>1385</v>
      </c>
      <c r="D635" t="s">
        <v>1386</v>
      </c>
      <c r="E635">
        <v>8</v>
      </c>
      <c r="F635" t="s">
        <v>581</v>
      </c>
      <c r="G635" t="s">
        <v>1317</v>
      </c>
      <c r="H635" s="56" t="s">
        <v>685</v>
      </c>
      <c r="I635">
        <v>63804008</v>
      </c>
      <c r="J635" t="s">
        <v>1394</v>
      </c>
      <c r="K635">
        <v>82210432.760000005</v>
      </c>
      <c r="L635">
        <v>50106.036390000001</v>
      </c>
    </row>
    <row r="636" spans="1:12" x14ac:dyDescent="0.25">
      <c r="A636">
        <v>632</v>
      </c>
      <c r="B636" t="s">
        <v>1148</v>
      </c>
      <c r="C636" t="s">
        <v>1385</v>
      </c>
      <c r="D636" t="s">
        <v>1386</v>
      </c>
      <c r="E636">
        <v>9</v>
      </c>
      <c r="F636" t="s">
        <v>581</v>
      </c>
      <c r="G636" t="s">
        <v>1317</v>
      </c>
      <c r="H636" s="56" t="s">
        <v>685</v>
      </c>
      <c r="I636">
        <v>63804009</v>
      </c>
      <c r="J636" t="s">
        <v>1395</v>
      </c>
      <c r="K636">
        <v>3829508.0129999998</v>
      </c>
      <c r="L636">
        <v>11998.45753</v>
      </c>
    </row>
    <row r="637" spans="1:12" x14ac:dyDescent="0.25">
      <c r="A637">
        <v>633</v>
      </c>
      <c r="B637" t="s">
        <v>1148</v>
      </c>
      <c r="C637" t="s">
        <v>1385</v>
      </c>
      <c r="D637" t="s">
        <v>1386</v>
      </c>
      <c r="E637">
        <v>10</v>
      </c>
      <c r="F637" t="s">
        <v>581</v>
      </c>
      <c r="G637" t="s">
        <v>1317</v>
      </c>
      <c r="H637" s="56" t="s">
        <v>685</v>
      </c>
      <c r="I637">
        <v>63804010</v>
      </c>
      <c r="J637" t="s">
        <v>1396</v>
      </c>
      <c r="K637">
        <v>7316010.0990000004</v>
      </c>
      <c r="L637">
        <v>13960.6477</v>
      </c>
    </row>
    <row r="638" spans="1:12" x14ac:dyDescent="0.25">
      <c r="A638">
        <v>634</v>
      </c>
      <c r="B638" t="s">
        <v>1148</v>
      </c>
      <c r="C638" t="s">
        <v>1385</v>
      </c>
      <c r="D638" t="s">
        <v>1386</v>
      </c>
      <c r="E638">
        <v>11</v>
      </c>
      <c r="F638" t="s">
        <v>581</v>
      </c>
      <c r="G638" t="s">
        <v>1317</v>
      </c>
      <c r="H638" s="56" t="s">
        <v>685</v>
      </c>
      <c r="I638">
        <v>63804011</v>
      </c>
      <c r="J638" t="s">
        <v>1397</v>
      </c>
      <c r="K638">
        <v>30934451.280000001</v>
      </c>
      <c r="L638">
        <v>25371.623390000001</v>
      </c>
    </row>
    <row r="639" spans="1:12" x14ac:dyDescent="0.25">
      <c r="A639">
        <v>635</v>
      </c>
      <c r="B639" t="s">
        <v>1148</v>
      </c>
      <c r="C639" t="s">
        <v>1385</v>
      </c>
      <c r="D639" t="s">
        <v>1386</v>
      </c>
      <c r="E639">
        <v>12</v>
      </c>
      <c r="F639" t="s">
        <v>581</v>
      </c>
      <c r="G639" t="s">
        <v>1317</v>
      </c>
      <c r="H639" s="56" t="s">
        <v>685</v>
      </c>
      <c r="I639">
        <v>63804012</v>
      </c>
      <c r="J639" t="s">
        <v>1398</v>
      </c>
      <c r="K639">
        <v>511063087.39999998</v>
      </c>
      <c r="L639">
        <v>126196.8705</v>
      </c>
    </row>
    <row r="640" spans="1:12" x14ac:dyDescent="0.25">
      <c r="A640">
        <v>636</v>
      </c>
      <c r="B640" t="s">
        <v>1148</v>
      </c>
      <c r="C640" t="s">
        <v>1385</v>
      </c>
      <c r="D640" t="s">
        <v>1386</v>
      </c>
      <c r="E640">
        <v>13</v>
      </c>
      <c r="F640" t="s">
        <v>581</v>
      </c>
      <c r="G640" t="s">
        <v>1317</v>
      </c>
      <c r="H640" s="56" t="s">
        <v>685</v>
      </c>
      <c r="I640">
        <v>63804013</v>
      </c>
      <c r="J640" t="s">
        <v>1399</v>
      </c>
      <c r="K640">
        <v>24257028.219999999</v>
      </c>
      <c r="L640">
        <v>24418.553749999999</v>
      </c>
    </row>
    <row r="641" spans="1:12" x14ac:dyDescent="0.25">
      <c r="A641">
        <v>637</v>
      </c>
      <c r="B641" t="s">
        <v>1148</v>
      </c>
      <c r="C641" t="s">
        <v>1385</v>
      </c>
      <c r="D641" t="s">
        <v>1386</v>
      </c>
      <c r="E641">
        <v>14</v>
      </c>
      <c r="F641" t="s">
        <v>581</v>
      </c>
      <c r="G641" t="s">
        <v>1317</v>
      </c>
      <c r="H641" s="56" t="s">
        <v>685</v>
      </c>
      <c r="I641">
        <v>63804014</v>
      </c>
      <c r="J641" t="s">
        <v>1400</v>
      </c>
      <c r="K641">
        <v>34350746.789999999</v>
      </c>
      <c r="L641">
        <v>33550.898090000002</v>
      </c>
    </row>
    <row r="642" spans="1:12" x14ac:dyDescent="0.25">
      <c r="A642">
        <v>638</v>
      </c>
      <c r="B642" t="s">
        <v>1148</v>
      </c>
      <c r="C642" t="s">
        <v>1385</v>
      </c>
      <c r="D642" t="s">
        <v>1386</v>
      </c>
      <c r="E642">
        <v>15</v>
      </c>
      <c r="F642" t="s">
        <v>581</v>
      </c>
      <c r="G642" t="s">
        <v>1317</v>
      </c>
      <c r="H642" s="56" t="s">
        <v>685</v>
      </c>
      <c r="I642">
        <v>63804015</v>
      </c>
      <c r="J642" t="s">
        <v>1401</v>
      </c>
      <c r="K642">
        <v>10744126.49</v>
      </c>
      <c r="L642">
        <v>18549.32459</v>
      </c>
    </row>
    <row r="643" spans="1:12" x14ac:dyDescent="0.25">
      <c r="A643">
        <v>639</v>
      </c>
      <c r="B643" t="s">
        <v>1148</v>
      </c>
      <c r="C643" t="s">
        <v>1385</v>
      </c>
      <c r="D643" t="s">
        <v>1386</v>
      </c>
      <c r="E643">
        <v>16</v>
      </c>
      <c r="F643" t="s">
        <v>581</v>
      </c>
      <c r="G643" t="s">
        <v>1317</v>
      </c>
      <c r="H643" s="56" t="s">
        <v>685</v>
      </c>
      <c r="I643">
        <v>63804016</v>
      </c>
      <c r="J643" t="s">
        <v>1402</v>
      </c>
      <c r="K643">
        <v>2015935889</v>
      </c>
      <c r="L643">
        <v>288504.59840000002</v>
      </c>
    </row>
    <row r="644" spans="1:12" x14ac:dyDescent="0.25">
      <c r="A644">
        <v>640</v>
      </c>
      <c r="B644" t="s">
        <v>1148</v>
      </c>
      <c r="C644" t="s">
        <v>1385</v>
      </c>
      <c r="D644" t="s">
        <v>1386</v>
      </c>
      <c r="E644">
        <v>17</v>
      </c>
      <c r="F644" t="s">
        <v>581</v>
      </c>
      <c r="G644" t="s">
        <v>1317</v>
      </c>
      <c r="H644" s="56" t="s">
        <v>685</v>
      </c>
      <c r="I644">
        <v>63804017</v>
      </c>
      <c r="J644" t="s">
        <v>1403</v>
      </c>
      <c r="K644">
        <v>2511410377</v>
      </c>
      <c r="L644">
        <v>351973.73070000001</v>
      </c>
    </row>
    <row r="645" spans="1:12" x14ac:dyDescent="0.25">
      <c r="A645">
        <v>641</v>
      </c>
      <c r="B645" t="s">
        <v>1148</v>
      </c>
      <c r="C645" t="s">
        <v>1385</v>
      </c>
      <c r="D645" t="s">
        <v>1386</v>
      </c>
      <c r="E645">
        <v>18</v>
      </c>
      <c r="F645" t="s">
        <v>581</v>
      </c>
      <c r="G645" t="s">
        <v>1317</v>
      </c>
      <c r="H645" s="56" t="s">
        <v>685</v>
      </c>
      <c r="I645">
        <v>63804018</v>
      </c>
      <c r="J645" t="s">
        <v>1404</v>
      </c>
      <c r="K645">
        <v>36474761.060000002</v>
      </c>
      <c r="L645">
        <v>29980.255209999999</v>
      </c>
    </row>
    <row r="646" spans="1:12" x14ac:dyDescent="0.25">
      <c r="A646">
        <v>642</v>
      </c>
      <c r="B646" t="s">
        <v>1148</v>
      </c>
      <c r="C646" t="s">
        <v>1385</v>
      </c>
      <c r="D646" t="s">
        <v>1386</v>
      </c>
      <c r="E646">
        <v>19</v>
      </c>
      <c r="F646" t="s">
        <v>581</v>
      </c>
      <c r="G646" t="s">
        <v>1317</v>
      </c>
      <c r="H646" s="56" t="s">
        <v>685</v>
      </c>
      <c r="I646">
        <v>63804019</v>
      </c>
      <c r="J646" t="s">
        <v>1405</v>
      </c>
      <c r="K646">
        <v>327002659.5</v>
      </c>
      <c r="L646">
        <v>112973.66869999999</v>
      </c>
    </row>
    <row r="647" spans="1:12" x14ac:dyDescent="0.25">
      <c r="A647">
        <v>643</v>
      </c>
      <c r="B647" t="s">
        <v>1148</v>
      </c>
      <c r="C647" t="s">
        <v>1385</v>
      </c>
      <c r="D647" t="s">
        <v>1386</v>
      </c>
      <c r="E647">
        <v>20</v>
      </c>
      <c r="F647" t="s">
        <v>581</v>
      </c>
      <c r="G647" t="s">
        <v>1317</v>
      </c>
      <c r="H647" s="56" t="s">
        <v>685</v>
      </c>
      <c r="I647">
        <v>63804020</v>
      </c>
      <c r="J647" t="s">
        <v>1406</v>
      </c>
      <c r="K647">
        <v>468918513.5</v>
      </c>
      <c r="L647">
        <v>127549.1295</v>
      </c>
    </row>
    <row r="648" spans="1:12" x14ac:dyDescent="0.25">
      <c r="A648">
        <v>644</v>
      </c>
      <c r="B648" t="s">
        <v>1148</v>
      </c>
      <c r="C648" t="s">
        <v>1407</v>
      </c>
      <c r="D648" t="s">
        <v>1408</v>
      </c>
      <c r="E648">
        <v>1</v>
      </c>
      <c r="F648" t="s">
        <v>581</v>
      </c>
      <c r="G648" t="s">
        <v>1317</v>
      </c>
      <c r="H648" s="56" t="s">
        <v>685</v>
      </c>
      <c r="I648">
        <v>63805001</v>
      </c>
      <c r="J648" t="s">
        <v>1409</v>
      </c>
      <c r="K648">
        <v>1334078386</v>
      </c>
      <c r="L648">
        <v>200296.44409999999</v>
      </c>
    </row>
    <row r="649" spans="1:12" x14ac:dyDescent="0.25">
      <c r="A649">
        <v>645</v>
      </c>
      <c r="B649" t="s">
        <v>1148</v>
      </c>
      <c r="C649" t="s">
        <v>1407</v>
      </c>
      <c r="D649" t="s">
        <v>1408</v>
      </c>
      <c r="E649">
        <v>2</v>
      </c>
      <c r="F649" t="s">
        <v>581</v>
      </c>
      <c r="G649" t="s">
        <v>1317</v>
      </c>
      <c r="H649" s="56" t="s">
        <v>685</v>
      </c>
      <c r="I649">
        <v>63805002</v>
      </c>
      <c r="J649" t="s">
        <v>1410</v>
      </c>
      <c r="K649">
        <v>355234402.30000001</v>
      </c>
      <c r="L649">
        <v>82320.796979999999</v>
      </c>
    </row>
    <row r="650" spans="1:12" x14ac:dyDescent="0.25">
      <c r="A650">
        <v>646</v>
      </c>
      <c r="B650" t="s">
        <v>1148</v>
      </c>
      <c r="C650" t="s">
        <v>1407</v>
      </c>
      <c r="D650" t="s">
        <v>1408</v>
      </c>
      <c r="E650">
        <v>3</v>
      </c>
      <c r="F650" t="s">
        <v>581</v>
      </c>
      <c r="G650" t="s">
        <v>1317</v>
      </c>
      <c r="H650" s="56" t="s">
        <v>685</v>
      </c>
      <c r="I650">
        <v>63805003</v>
      </c>
      <c r="J650" t="s">
        <v>1411</v>
      </c>
      <c r="K650">
        <v>187454977.09999999</v>
      </c>
      <c r="L650">
        <v>66109.997470000002</v>
      </c>
    </row>
    <row r="651" spans="1:12" x14ac:dyDescent="0.25">
      <c r="A651">
        <v>647</v>
      </c>
      <c r="B651" t="s">
        <v>1148</v>
      </c>
      <c r="C651" t="s">
        <v>1407</v>
      </c>
      <c r="D651" t="s">
        <v>1408</v>
      </c>
      <c r="E651">
        <v>4</v>
      </c>
      <c r="F651" t="s">
        <v>581</v>
      </c>
      <c r="G651" t="s">
        <v>1317</v>
      </c>
      <c r="H651" s="56" t="s">
        <v>685</v>
      </c>
      <c r="I651">
        <v>63805004</v>
      </c>
      <c r="J651" t="s">
        <v>1412</v>
      </c>
      <c r="K651">
        <v>274745238.39999998</v>
      </c>
      <c r="L651">
        <v>84080.542799999996</v>
      </c>
    </row>
    <row r="652" spans="1:12" x14ac:dyDescent="0.25">
      <c r="A652">
        <v>648</v>
      </c>
      <c r="B652" t="s">
        <v>1148</v>
      </c>
      <c r="C652" t="s">
        <v>1407</v>
      </c>
      <c r="D652" t="s">
        <v>1408</v>
      </c>
      <c r="E652">
        <v>5</v>
      </c>
      <c r="F652" t="s">
        <v>581</v>
      </c>
      <c r="G652" t="s">
        <v>1317</v>
      </c>
      <c r="H652" s="56" t="s">
        <v>685</v>
      </c>
      <c r="I652">
        <v>63805005</v>
      </c>
      <c r="J652" t="s">
        <v>1413</v>
      </c>
      <c r="K652">
        <v>380234483.69999999</v>
      </c>
      <c r="L652">
        <v>105471.473</v>
      </c>
    </row>
    <row r="653" spans="1:12" x14ac:dyDescent="0.25">
      <c r="A653">
        <v>649</v>
      </c>
      <c r="B653" t="s">
        <v>1148</v>
      </c>
      <c r="C653" t="s">
        <v>1407</v>
      </c>
      <c r="D653" t="s">
        <v>1408</v>
      </c>
      <c r="E653">
        <v>6</v>
      </c>
      <c r="F653" t="s">
        <v>581</v>
      </c>
      <c r="G653" t="s">
        <v>1317</v>
      </c>
      <c r="H653" s="56" t="s">
        <v>685</v>
      </c>
      <c r="I653">
        <v>63805006</v>
      </c>
      <c r="J653" t="s">
        <v>1414</v>
      </c>
      <c r="K653">
        <v>134568199.69999999</v>
      </c>
      <c r="L653">
        <v>56374.497719999999</v>
      </c>
    </row>
    <row r="654" spans="1:12" x14ac:dyDescent="0.25">
      <c r="A654">
        <v>650</v>
      </c>
      <c r="B654" t="s">
        <v>1148</v>
      </c>
      <c r="C654" t="s">
        <v>1407</v>
      </c>
      <c r="D654" t="s">
        <v>1408</v>
      </c>
      <c r="E654">
        <v>7</v>
      </c>
      <c r="F654" t="s">
        <v>581</v>
      </c>
      <c r="G654" t="s">
        <v>1317</v>
      </c>
      <c r="H654" s="56" t="s">
        <v>685</v>
      </c>
      <c r="I654">
        <v>63805007</v>
      </c>
      <c r="J654" t="s">
        <v>1415</v>
      </c>
      <c r="K654">
        <v>128223369</v>
      </c>
      <c r="L654">
        <v>49323.896849999997</v>
      </c>
    </row>
    <row r="655" spans="1:12" x14ac:dyDescent="0.25">
      <c r="A655">
        <v>651</v>
      </c>
      <c r="B655" t="s">
        <v>1148</v>
      </c>
      <c r="C655" t="s">
        <v>1407</v>
      </c>
      <c r="D655" t="s">
        <v>1408</v>
      </c>
      <c r="E655">
        <v>8</v>
      </c>
      <c r="F655" t="s">
        <v>581</v>
      </c>
      <c r="G655" t="s">
        <v>1317</v>
      </c>
      <c r="H655" s="56" t="s">
        <v>685</v>
      </c>
      <c r="I655">
        <v>63805008</v>
      </c>
      <c r="J655" t="s">
        <v>1416</v>
      </c>
      <c r="K655">
        <v>141080547.09999999</v>
      </c>
      <c r="L655">
        <v>65551.811249999999</v>
      </c>
    </row>
    <row r="656" spans="1:12" x14ac:dyDescent="0.25">
      <c r="A656">
        <v>652</v>
      </c>
      <c r="B656" t="s">
        <v>1148</v>
      </c>
      <c r="C656" t="s">
        <v>1407</v>
      </c>
      <c r="D656" t="s">
        <v>1408</v>
      </c>
      <c r="E656">
        <v>9</v>
      </c>
      <c r="F656" t="s">
        <v>581</v>
      </c>
      <c r="G656" t="s">
        <v>1317</v>
      </c>
      <c r="H656" s="56" t="s">
        <v>685</v>
      </c>
      <c r="I656">
        <v>63805009</v>
      </c>
      <c r="J656" t="s">
        <v>1417</v>
      </c>
      <c r="K656">
        <v>310576110.30000001</v>
      </c>
      <c r="L656">
        <v>88377.543569999994</v>
      </c>
    </row>
    <row r="657" spans="1:12" x14ac:dyDescent="0.25">
      <c r="A657">
        <v>653</v>
      </c>
      <c r="B657" t="s">
        <v>1148</v>
      </c>
      <c r="C657" t="s">
        <v>1407</v>
      </c>
      <c r="D657" t="s">
        <v>1408</v>
      </c>
      <c r="E657">
        <v>10</v>
      </c>
      <c r="F657" t="s">
        <v>581</v>
      </c>
      <c r="G657" t="s">
        <v>1317</v>
      </c>
      <c r="H657" s="56" t="s">
        <v>685</v>
      </c>
      <c r="I657">
        <v>63805010</v>
      </c>
      <c r="J657" t="s">
        <v>1418</v>
      </c>
      <c r="K657">
        <v>12934338.99</v>
      </c>
      <c r="L657">
        <v>20735.581480000001</v>
      </c>
    </row>
    <row r="658" spans="1:12" x14ac:dyDescent="0.25">
      <c r="A658">
        <v>654</v>
      </c>
      <c r="B658" t="s">
        <v>1148</v>
      </c>
      <c r="C658" t="s">
        <v>1407</v>
      </c>
      <c r="D658" t="s">
        <v>1408</v>
      </c>
      <c r="E658">
        <v>11</v>
      </c>
      <c r="F658" t="s">
        <v>581</v>
      </c>
      <c r="G658" t="s">
        <v>1317</v>
      </c>
      <c r="H658" s="56" t="s">
        <v>685</v>
      </c>
      <c r="I658">
        <v>63805011</v>
      </c>
      <c r="J658" t="s">
        <v>1419</v>
      </c>
      <c r="K658">
        <v>33694253.240000002</v>
      </c>
      <c r="L658">
        <v>39157.228280000003</v>
      </c>
    </row>
    <row r="659" spans="1:12" x14ac:dyDescent="0.25">
      <c r="A659">
        <v>655</v>
      </c>
      <c r="B659" t="s">
        <v>1148</v>
      </c>
      <c r="C659" t="s">
        <v>1407</v>
      </c>
      <c r="D659" t="s">
        <v>1408</v>
      </c>
      <c r="E659">
        <v>12</v>
      </c>
      <c r="F659" t="s">
        <v>581</v>
      </c>
      <c r="G659" t="s">
        <v>1317</v>
      </c>
      <c r="H659" s="56" t="s">
        <v>685</v>
      </c>
      <c r="I659">
        <v>63805012</v>
      </c>
      <c r="J659" t="s">
        <v>1420</v>
      </c>
      <c r="K659">
        <v>37535018.640000001</v>
      </c>
      <c r="L659">
        <v>27739.4097</v>
      </c>
    </row>
    <row r="660" spans="1:12" x14ac:dyDescent="0.25">
      <c r="A660">
        <v>656</v>
      </c>
      <c r="B660" t="s">
        <v>1148</v>
      </c>
      <c r="C660" t="s">
        <v>1407</v>
      </c>
      <c r="D660" t="s">
        <v>1408</v>
      </c>
      <c r="E660">
        <v>13</v>
      </c>
      <c r="F660" t="s">
        <v>581</v>
      </c>
      <c r="G660" t="s">
        <v>1317</v>
      </c>
      <c r="H660" s="56" t="s">
        <v>685</v>
      </c>
      <c r="I660">
        <v>63805013</v>
      </c>
      <c r="J660" t="s">
        <v>1421</v>
      </c>
      <c r="K660">
        <v>69129236.519999996</v>
      </c>
      <c r="L660">
        <v>44863.372889999999</v>
      </c>
    </row>
    <row r="661" spans="1:12" x14ac:dyDescent="0.25">
      <c r="A661">
        <v>657</v>
      </c>
      <c r="B661" t="s">
        <v>1148</v>
      </c>
      <c r="C661" t="s">
        <v>1407</v>
      </c>
      <c r="D661" t="s">
        <v>1408</v>
      </c>
      <c r="E661">
        <v>14</v>
      </c>
      <c r="F661" t="s">
        <v>581</v>
      </c>
      <c r="G661" t="s">
        <v>1317</v>
      </c>
      <c r="H661" s="56" t="s">
        <v>685</v>
      </c>
      <c r="I661">
        <v>63805014</v>
      </c>
      <c r="J661" t="s">
        <v>1422</v>
      </c>
      <c r="K661">
        <v>590422786</v>
      </c>
      <c r="L661">
        <v>163066.66510000001</v>
      </c>
    </row>
    <row r="662" spans="1:12" x14ac:dyDescent="0.25">
      <c r="A662">
        <v>658</v>
      </c>
      <c r="B662" t="s">
        <v>1148</v>
      </c>
      <c r="C662" t="s">
        <v>1407</v>
      </c>
      <c r="D662" t="s">
        <v>1408</v>
      </c>
      <c r="E662">
        <v>15</v>
      </c>
      <c r="F662" t="s">
        <v>581</v>
      </c>
      <c r="G662" t="s">
        <v>1317</v>
      </c>
      <c r="H662" s="56" t="s">
        <v>685</v>
      </c>
      <c r="I662">
        <v>63805015</v>
      </c>
      <c r="J662" t="s">
        <v>1423</v>
      </c>
      <c r="K662">
        <v>183574820.5</v>
      </c>
      <c r="L662">
        <v>71787.885469999994</v>
      </c>
    </row>
    <row r="663" spans="1:12" x14ac:dyDescent="0.25">
      <c r="A663">
        <v>659</v>
      </c>
      <c r="B663" t="s">
        <v>1148</v>
      </c>
      <c r="C663" t="s">
        <v>1407</v>
      </c>
      <c r="D663" t="s">
        <v>1408</v>
      </c>
      <c r="E663">
        <v>16</v>
      </c>
      <c r="F663" t="s">
        <v>581</v>
      </c>
      <c r="G663" t="s">
        <v>1317</v>
      </c>
      <c r="H663" s="56" t="s">
        <v>685</v>
      </c>
      <c r="I663">
        <v>63805016</v>
      </c>
      <c r="J663" t="s">
        <v>1424</v>
      </c>
      <c r="K663">
        <v>47572683.420000002</v>
      </c>
      <c r="L663">
        <v>38186.130599999997</v>
      </c>
    </row>
    <row r="664" spans="1:12" x14ac:dyDescent="0.25">
      <c r="A664">
        <v>660</v>
      </c>
      <c r="B664" t="s">
        <v>1148</v>
      </c>
      <c r="C664" t="s">
        <v>1407</v>
      </c>
      <c r="D664" t="s">
        <v>1408</v>
      </c>
      <c r="E664">
        <v>17</v>
      </c>
      <c r="F664" t="s">
        <v>581</v>
      </c>
      <c r="G664" t="s">
        <v>1317</v>
      </c>
      <c r="H664" s="56" t="s">
        <v>685</v>
      </c>
      <c r="I664">
        <v>63805017</v>
      </c>
      <c r="J664" t="s">
        <v>1425</v>
      </c>
      <c r="K664">
        <v>3542701581</v>
      </c>
      <c r="L664">
        <v>401267.30190000002</v>
      </c>
    </row>
    <row r="665" spans="1:12" x14ac:dyDescent="0.25">
      <c r="A665">
        <v>661</v>
      </c>
      <c r="B665" t="s">
        <v>1148</v>
      </c>
      <c r="C665" t="s">
        <v>1407</v>
      </c>
      <c r="D665" t="s">
        <v>1408</v>
      </c>
      <c r="E665">
        <v>18</v>
      </c>
      <c r="F665" t="s">
        <v>581</v>
      </c>
      <c r="G665" t="s">
        <v>1317</v>
      </c>
      <c r="H665" s="56" t="s">
        <v>685</v>
      </c>
      <c r="I665">
        <v>63805018</v>
      </c>
      <c r="J665" t="s">
        <v>1426</v>
      </c>
      <c r="K665">
        <v>350104040.5</v>
      </c>
      <c r="L665">
        <v>95867.619260000007</v>
      </c>
    </row>
    <row r="666" spans="1:12" x14ac:dyDescent="0.25">
      <c r="A666">
        <v>662</v>
      </c>
      <c r="B666" t="s">
        <v>1148</v>
      </c>
      <c r="C666" t="s">
        <v>1407</v>
      </c>
      <c r="D666" t="s">
        <v>1408</v>
      </c>
      <c r="E666">
        <v>19</v>
      </c>
      <c r="F666" t="s">
        <v>581</v>
      </c>
      <c r="G666" t="s">
        <v>1317</v>
      </c>
      <c r="H666" s="56" t="s">
        <v>685</v>
      </c>
      <c r="I666">
        <v>63805019</v>
      </c>
      <c r="J666" t="s">
        <v>1427</v>
      </c>
      <c r="K666">
        <v>871978447</v>
      </c>
      <c r="L666">
        <v>228945.76620000001</v>
      </c>
    </row>
    <row r="667" spans="1:12" x14ac:dyDescent="0.25">
      <c r="A667">
        <v>663</v>
      </c>
      <c r="B667" t="s">
        <v>1148</v>
      </c>
      <c r="C667" t="s">
        <v>1428</v>
      </c>
      <c r="D667" t="s">
        <v>1429</v>
      </c>
      <c r="E667">
        <v>1</v>
      </c>
      <c r="F667" t="s">
        <v>580</v>
      </c>
      <c r="G667" t="s">
        <v>1430</v>
      </c>
      <c r="H667" s="56" t="s">
        <v>685</v>
      </c>
      <c r="I667">
        <v>63902001</v>
      </c>
      <c r="J667" t="s">
        <v>1431</v>
      </c>
      <c r="K667">
        <v>1981921504</v>
      </c>
      <c r="L667">
        <v>289340.63339999999</v>
      </c>
    </row>
    <row r="668" spans="1:12" x14ac:dyDescent="0.25">
      <c r="A668">
        <v>664</v>
      </c>
      <c r="B668" t="s">
        <v>1148</v>
      </c>
      <c r="C668" t="s">
        <v>1428</v>
      </c>
      <c r="D668" t="s">
        <v>1429</v>
      </c>
      <c r="E668">
        <v>2</v>
      </c>
      <c r="F668" t="s">
        <v>580</v>
      </c>
      <c r="G668" t="s">
        <v>1430</v>
      </c>
      <c r="H668" s="56" t="s">
        <v>685</v>
      </c>
      <c r="I668">
        <v>63902002</v>
      </c>
      <c r="J668" t="s">
        <v>1432</v>
      </c>
      <c r="K668">
        <v>970661481</v>
      </c>
      <c r="L668">
        <v>230901.85500000001</v>
      </c>
    </row>
    <row r="669" spans="1:12" x14ac:dyDescent="0.25">
      <c r="A669">
        <v>665</v>
      </c>
      <c r="B669" t="s">
        <v>1148</v>
      </c>
      <c r="C669" t="s">
        <v>1428</v>
      </c>
      <c r="D669" t="s">
        <v>1429</v>
      </c>
      <c r="E669">
        <v>3</v>
      </c>
      <c r="F669" t="s">
        <v>580</v>
      </c>
      <c r="G669" t="s">
        <v>1430</v>
      </c>
      <c r="H669" s="56" t="s">
        <v>685</v>
      </c>
      <c r="I669">
        <v>63902003</v>
      </c>
      <c r="J669" t="s">
        <v>1433</v>
      </c>
      <c r="K669">
        <v>21971991.239999998</v>
      </c>
      <c r="L669">
        <v>26997.77247</v>
      </c>
    </row>
    <row r="670" spans="1:12" x14ac:dyDescent="0.25">
      <c r="A670">
        <v>666</v>
      </c>
      <c r="B670" t="s">
        <v>1148</v>
      </c>
      <c r="C670" t="s">
        <v>1428</v>
      </c>
      <c r="D670" t="s">
        <v>1429</v>
      </c>
      <c r="E670">
        <v>4</v>
      </c>
      <c r="F670" t="s">
        <v>580</v>
      </c>
      <c r="G670" t="s">
        <v>1430</v>
      </c>
      <c r="H670" s="56" t="s">
        <v>685</v>
      </c>
      <c r="I670">
        <v>63902004</v>
      </c>
      <c r="J670" t="s">
        <v>1434</v>
      </c>
      <c r="K670">
        <v>14847148.060000001</v>
      </c>
      <c r="L670">
        <v>18270.07015</v>
      </c>
    </row>
    <row r="671" spans="1:12" x14ac:dyDescent="0.25">
      <c r="A671">
        <v>667</v>
      </c>
      <c r="B671" t="s">
        <v>1148</v>
      </c>
      <c r="C671" t="s">
        <v>1428</v>
      </c>
      <c r="D671" t="s">
        <v>1429</v>
      </c>
      <c r="E671">
        <v>5</v>
      </c>
      <c r="F671" t="s">
        <v>580</v>
      </c>
      <c r="G671" t="s">
        <v>1430</v>
      </c>
      <c r="H671" s="56" t="s">
        <v>685</v>
      </c>
      <c r="I671">
        <v>63902005</v>
      </c>
      <c r="J671" t="s">
        <v>1435</v>
      </c>
      <c r="K671">
        <v>3818716803</v>
      </c>
      <c r="L671">
        <v>431303.30739999999</v>
      </c>
    </row>
    <row r="672" spans="1:12" x14ac:dyDescent="0.25">
      <c r="A672">
        <v>668</v>
      </c>
      <c r="B672" t="s">
        <v>1148</v>
      </c>
      <c r="C672" t="s">
        <v>1428</v>
      </c>
      <c r="D672" t="s">
        <v>1429</v>
      </c>
      <c r="E672">
        <v>6</v>
      </c>
      <c r="F672" t="s">
        <v>580</v>
      </c>
      <c r="G672" t="s">
        <v>1430</v>
      </c>
      <c r="H672" s="56" t="s">
        <v>685</v>
      </c>
      <c r="I672">
        <v>63902006</v>
      </c>
      <c r="J672" t="s">
        <v>1436</v>
      </c>
      <c r="K672">
        <v>1615655.5190000001</v>
      </c>
      <c r="L672">
        <v>6184.1061090000003</v>
      </c>
    </row>
    <row r="673" spans="1:12" x14ac:dyDescent="0.25">
      <c r="A673">
        <v>669</v>
      </c>
      <c r="B673" t="s">
        <v>1148</v>
      </c>
      <c r="C673" t="s">
        <v>1428</v>
      </c>
      <c r="D673" t="s">
        <v>1429</v>
      </c>
      <c r="E673">
        <v>7</v>
      </c>
      <c r="F673" t="s">
        <v>580</v>
      </c>
      <c r="G673" t="s">
        <v>1430</v>
      </c>
      <c r="H673" s="56" t="s">
        <v>685</v>
      </c>
      <c r="I673">
        <v>63902007</v>
      </c>
      <c r="J673" t="s">
        <v>1437</v>
      </c>
      <c r="K673">
        <v>2055814843</v>
      </c>
      <c r="L673">
        <v>281369.50919999997</v>
      </c>
    </row>
    <row r="674" spans="1:12" x14ac:dyDescent="0.25">
      <c r="A674">
        <v>670</v>
      </c>
      <c r="B674" t="s">
        <v>1148</v>
      </c>
      <c r="C674" t="s">
        <v>1428</v>
      </c>
      <c r="D674" t="s">
        <v>1429</v>
      </c>
      <c r="E674">
        <v>8</v>
      </c>
      <c r="F674" t="s">
        <v>580</v>
      </c>
      <c r="G674" t="s">
        <v>1430</v>
      </c>
      <c r="H674" s="56" t="s">
        <v>685</v>
      </c>
      <c r="I674">
        <v>63902008</v>
      </c>
      <c r="J674" t="s">
        <v>1438</v>
      </c>
      <c r="K674">
        <v>1413973.041</v>
      </c>
      <c r="L674">
        <v>8639.0949810000002</v>
      </c>
    </row>
    <row r="675" spans="1:12" x14ac:dyDescent="0.25">
      <c r="A675">
        <v>671</v>
      </c>
      <c r="B675" t="s">
        <v>1148</v>
      </c>
      <c r="C675" t="s">
        <v>1428</v>
      </c>
      <c r="D675" t="s">
        <v>1429</v>
      </c>
      <c r="E675">
        <v>9</v>
      </c>
      <c r="F675" t="s">
        <v>580</v>
      </c>
      <c r="G675" t="s">
        <v>1430</v>
      </c>
      <c r="H675" s="56" t="s">
        <v>685</v>
      </c>
      <c r="I675">
        <v>63902009</v>
      </c>
      <c r="J675" t="s">
        <v>1439</v>
      </c>
      <c r="K675">
        <v>4763397.676</v>
      </c>
      <c r="L675">
        <v>12179.376609999999</v>
      </c>
    </row>
    <row r="676" spans="1:12" x14ac:dyDescent="0.25">
      <c r="A676">
        <v>672</v>
      </c>
      <c r="B676" t="s">
        <v>1148</v>
      </c>
      <c r="C676" t="s">
        <v>1440</v>
      </c>
      <c r="D676" t="s">
        <v>1441</v>
      </c>
      <c r="E676">
        <v>1</v>
      </c>
      <c r="F676" t="s">
        <v>580</v>
      </c>
      <c r="G676" t="s">
        <v>1430</v>
      </c>
      <c r="H676" s="56" t="s">
        <v>685</v>
      </c>
      <c r="I676">
        <v>63903001</v>
      </c>
      <c r="J676" t="s">
        <v>1442</v>
      </c>
      <c r="K676">
        <v>1201148570</v>
      </c>
      <c r="L676">
        <v>207127.73749999999</v>
      </c>
    </row>
    <row r="677" spans="1:12" x14ac:dyDescent="0.25">
      <c r="A677">
        <v>673</v>
      </c>
      <c r="B677" t="s">
        <v>1148</v>
      </c>
      <c r="C677" t="s">
        <v>1440</v>
      </c>
      <c r="D677" t="s">
        <v>1441</v>
      </c>
      <c r="E677">
        <v>2</v>
      </c>
      <c r="F677" t="s">
        <v>580</v>
      </c>
      <c r="G677" t="s">
        <v>1430</v>
      </c>
      <c r="H677" s="56" t="s">
        <v>685</v>
      </c>
      <c r="I677">
        <v>63903002</v>
      </c>
      <c r="J677" t="s">
        <v>1443</v>
      </c>
      <c r="K677">
        <v>3723972.426</v>
      </c>
      <c r="L677">
        <v>14467.39338</v>
      </c>
    </row>
    <row r="678" spans="1:12" x14ac:dyDescent="0.25">
      <c r="A678">
        <v>674</v>
      </c>
      <c r="B678" t="s">
        <v>1148</v>
      </c>
      <c r="C678" t="s">
        <v>1440</v>
      </c>
      <c r="D678" t="s">
        <v>1441</v>
      </c>
      <c r="E678">
        <v>3</v>
      </c>
      <c r="F678" t="s">
        <v>580</v>
      </c>
      <c r="G678" t="s">
        <v>1430</v>
      </c>
      <c r="H678" s="56" t="s">
        <v>685</v>
      </c>
      <c r="I678">
        <v>63903003</v>
      </c>
      <c r="J678" t="s">
        <v>1444</v>
      </c>
      <c r="K678">
        <v>1758302550</v>
      </c>
      <c r="L678">
        <v>232271.43429999999</v>
      </c>
    </row>
    <row r="679" spans="1:12" x14ac:dyDescent="0.25">
      <c r="A679">
        <v>675</v>
      </c>
      <c r="B679" t="s">
        <v>1148</v>
      </c>
      <c r="C679" t="s">
        <v>1440</v>
      </c>
      <c r="D679" t="s">
        <v>1441</v>
      </c>
      <c r="E679">
        <v>4</v>
      </c>
      <c r="F679" t="s">
        <v>580</v>
      </c>
      <c r="G679" t="s">
        <v>1430</v>
      </c>
      <c r="H679" s="56" t="s">
        <v>685</v>
      </c>
      <c r="I679">
        <v>63903004</v>
      </c>
      <c r="J679" t="s">
        <v>1445</v>
      </c>
      <c r="K679">
        <v>2078588.878</v>
      </c>
      <c r="L679">
        <v>6611.2113810000001</v>
      </c>
    </row>
    <row r="680" spans="1:12" x14ac:dyDescent="0.25">
      <c r="A680">
        <v>676</v>
      </c>
      <c r="B680" t="s">
        <v>1148</v>
      </c>
      <c r="C680" t="s">
        <v>1440</v>
      </c>
      <c r="D680" t="s">
        <v>1441</v>
      </c>
      <c r="E680">
        <v>5</v>
      </c>
      <c r="F680" t="s">
        <v>580</v>
      </c>
      <c r="G680" t="s">
        <v>1430</v>
      </c>
      <c r="H680" s="56" t="s">
        <v>685</v>
      </c>
      <c r="I680">
        <v>63903005</v>
      </c>
      <c r="J680" t="s">
        <v>1446</v>
      </c>
      <c r="K680">
        <v>272322318.80000001</v>
      </c>
      <c r="L680">
        <v>106691.0629</v>
      </c>
    </row>
    <row r="681" spans="1:12" x14ac:dyDescent="0.25">
      <c r="A681">
        <v>677</v>
      </c>
      <c r="B681" t="s">
        <v>1148</v>
      </c>
      <c r="C681" t="s">
        <v>1440</v>
      </c>
      <c r="D681" t="s">
        <v>1441</v>
      </c>
      <c r="E681">
        <v>6</v>
      </c>
      <c r="F681" t="s">
        <v>580</v>
      </c>
      <c r="G681" t="s">
        <v>1430</v>
      </c>
      <c r="H681" s="56" t="s">
        <v>685</v>
      </c>
      <c r="I681">
        <v>63903006</v>
      </c>
      <c r="J681" t="s">
        <v>1447</v>
      </c>
      <c r="K681">
        <v>1088691.8910000001</v>
      </c>
      <c r="L681">
        <v>5664.054255</v>
      </c>
    </row>
    <row r="682" spans="1:12" x14ac:dyDescent="0.25">
      <c r="A682">
        <v>678</v>
      </c>
      <c r="B682" t="s">
        <v>1148</v>
      </c>
      <c r="C682" t="s">
        <v>1440</v>
      </c>
      <c r="D682" t="s">
        <v>1441</v>
      </c>
      <c r="E682">
        <v>7</v>
      </c>
      <c r="F682" t="s">
        <v>580</v>
      </c>
      <c r="G682" t="s">
        <v>1430</v>
      </c>
      <c r="H682" s="56" t="s">
        <v>685</v>
      </c>
      <c r="I682">
        <v>63903007</v>
      </c>
      <c r="J682" t="s">
        <v>1448</v>
      </c>
      <c r="K682">
        <v>947264879.10000002</v>
      </c>
      <c r="L682">
        <v>216196.98009999999</v>
      </c>
    </row>
    <row r="683" spans="1:12" x14ac:dyDescent="0.25">
      <c r="A683">
        <v>679</v>
      </c>
      <c r="B683" t="s">
        <v>1148</v>
      </c>
      <c r="C683" t="s">
        <v>1440</v>
      </c>
      <c r="D683" t="s">
        <v>1441</v>
      </c>
      <c r="E683">
        <v>8</v>
      </c>
      <c r="F683" t="s">
        <v>580</v>
      </c>
      <c r="G683" t="s">
        <v>1430</v>
      </c>
      <c r="H683" s="56" t="s">
        <v>685</v>
      </c>
      <c r="I683">
        <v>63903008</v>
      </c>
      <c r="J683" t="s">
        <v>1449</v>
      </c>
      <c r="K683">
        <v>388981175.80000001</v>
      </c>
      <c r="L683">
        <v>116794.77559999999</v>
      </c>
    </row>
    <row r="684" spans="1:12" x14ac:dyDescent="0.25">
      <c r="A684">
        <v>680</v>
      </c>
      <c r="B684" t="s">
        <v>1148</v>
      </c>
      <c r="C684" t="s">
        <v>1450</v>
      </c>
      <c r="D684" t="s">
        <v>1451</v>
      </c>
      <c r="E684">
        <v>1</v>
      </c>
      <c r="F684" t="s">
        <v>580</v>
      </c>
      <c r="G684" t="s">
        <v>1430</v>
      </c>
      <c r="H684" s="56" t="s">
        <v>685</v>
      </c>
      <c r="I684">
        <v>63904001</v>
      </c>
      <c r="J684" t="s">
        <v>1452</v>
      </c>
      <c r="K684">
        <v>4230568465</v>
      </c>
      <c r="L684">
        <v>384949.99349999998</v>
      </c>
    </row>
    <row r="685" spans="1:12" x14ac:dyDescent="0.25">
      <c r="A685">
        <v>681</v>
      </c>
      <c r="B685" t="s">
        <v>1148</v>
      </c>
      <c r="C685" t="s">
        <v>1450</v>
      </c>
      <c r="D685" t="s">
        <v>1451</v>
      </c>
      <c r="E685">
        <v>2</v>
      </c>
      <c r="F685" t="s">
        <v>580</v>
      </c>
      <c r="G685" t="s">
        <v>1430</v>
      </c>
      <c r="H685" s="56" t="s">
        <v>685</v>
      </c>
      <c r="I685">
        <v>63904002</v>
      </c>
      <c r="J685" t="s">
        <v>1453</v>
      </c>
      <c r="K685">
        <v>192016764.30000001</v>
      </c>
      <c r="L685">
        <v>56069.336259999996</v>
      </c>
    </row>
    <row r="686" spans="1:12" x14ac:dyDescent="0.25">
      <c r="A686">
        <v>682</v>
      </c>
      <c r="B686" t="s">
        <v>1148</v>
      </c>
      <c r="C686" t="s">
        <v>1450</v>
      </c>
      <c r="D686" t="s">
        <v>1451</v>
      </c>
      <c r="E686">
        <v>3</v>
      </c>
      <c r="F686" t="s">
        <v>580</v>
      </c>
      <c r="G686" t="s">
        <v>1430</v>
      </c>
      <c r="H686" s="56" t="s">
        <v>685</v>
      </c>
      <c r="I686">
        <v>63904003</v>
      </c>
      <c r="J686" t="s">
        <v>1454</v>
      </c>
      <c r="K686">
        <v>224823459.90000001</v>
      </c>
      <c r="L686">
        <v>81389.535369999998</v>
      </c>
    </row>
    <row r="687" spans="1:12" x14ac:dyDescent="0.25">
      <c r="A687">
        <v>683</v>
      </c>
      <c r="B687" t="s">
        <v>1148</v>
      </c>
      <c r="C687" t="s">
        <v>1450</v>
      </c>
      <c r="D687" t="s">
        <v>1451</v>
      </c>
      <c r="E687">
        <v>4</v>
      </c>
      <c r="F687" t="s">
        <v>580</v>
      </c>
      <c r="G687" t="s">
        <v>1430</v>
      </c>
      <c r="H687" s="56" t="s">
        <v>685</v>
      </c>
      <c r="I687">
        <v>63904004</v>
      </c>
      <c r="J687" t="s">
        <v>1455</v>
      </c>
      <c r="K687">
        <v>27051001.969999999</v>
      </c>
      <c r="L687">
        <v>24932.454900000001</v>
      </c>
    </row>
    <row r="688" spans="1:12" x14ac:dyDescent="0.25">
      <c r="A688">
        <v>684</v>
      </c>
      <c r="B688" t="s">
        <v>1148</v>
      </c>
      <c r="C688" t="s">
        <v>1450</v>
      </c>
      <c r="D688" t="s">
        <v>1451</v>
      </c>
      <c r="E688">
        <v>5</v>
      </c>
      <c r="F688" t="s">
        <v>580</v>
      </c>
      <c r="G688" t="s">
        <v>1430</v>
      </c>
      <c r="H688" s="56" t="s">
        <v>685</v>
      </c>
      <c r="I688">
        <v>63904005</v>
      </c>
      <c r="J688" t="s">
        <v>1456</v>
      </c>
      <c r="K688">
        <v>25298928.84</v>
      </c>
      <c r="L688">
        <v>21097.47683</v>
      </c>
    </row>
    <row r="689" spans="1:12" x14ac:dyDescent="0.25">
      <c r="A689">
        <v>685</v>
      </c>
      <c r="B689" t="s">
        <v>1148</v>
      </c>
      <c r="C689" t="s">
        <v>1450</v>
      </c>
      <c r="D689" t="s">
        <v>1451</v>
      </c>
      <c r="E689">
        <v>6</v>
      </c>
      <c r="F689" t="s">
        <v>580</v>
      </c>
      <c r="G689" t="s">
        <v>1430</v>
      </c>
      <c r="H689" s="56" t="s">
        <v>685</v>
      </c>
      <c r="I689">
        <v>63904006</v>
      </c>
      <c r="J689" t="s">
        <v>1457</v>
      </c>
      <c r="K689">
        <v>102623782.40000001</v>
      </c>
      <c r="L689">
        <v>58047.765189999998</v>
      </c>
    </row>
    <row r="690" spans="1:12" x14ac:dyDescent="0.25">
      <c r="A690">
        <v>686</v>
      </c>
      <c r="B690" t="s">
        <v>1148</v>
      </c>
      <c r="C690" t="s">
        <v>1450</v>
      </c>
      <c r="D690" t="s">
        <v>1451</v>
      </c>
      <c r="E690">
        <v>7</v>
      </c>
      <c r="F690" t="s">
        <v>580</v>
      </c>
      <c r="G690" t="s">
        <v>1430</v>
      </c>
      <c r="H690" s="56" t="s">
        <v>685</v>
      </c>
      <c r="I690">
        <v>63904007</v>
      </c>
      <c r="J690" t="s">
        <v>1458</v>
      </c>
      <c r="K690">
        <v>233425611.5</v>
      </c>
      <c r="L690">
        <v>90846.930359999998</v>
      </c>
    </row>
    <row r="691" spans="1:12" x14ac:dyDescent="0.25">
      <c r="A691">
        <v>687</v>
      </c>
      <c r="B691" t="s">
        <v>1148</v>
      </c>
      <c r="C691" t="s">
        <v>1450</v>
      </c>
      <c r="D691" t="s">
        <v>1451</v>
      </c>
      <c r="E691">
        <v>8</v>
      </c>
      <c r="F691" t="s">
        <v>580</v>
      </c>
      <c r="G691" t="s">
        <v>1430</v>
      </c>
      <c r="H691" s="56" t="s">
        <v>685</v>
      </c>
      <c r="I691">
        <v>63904008</v>
      </c>
      <c r="J691" t="s">
        <v>1459</v>
      </c>
      <c r="K691">
        <v>70426817.840000004</v>
      </c>
      <c r="L691">
        <v>54914.928800000002</v>
      </c>
    </row>
    <row r="692" spans="1:12" x14ac:dyDescent="0.25">
      <c r="A692">
        <v>688</v>
      </c>
      <c r="B692" t="s">
        <v>1148</v>
      </c>
      <c r="C692" t="s">
        <v>1450</v>
      </c>
      <c r="D692" t="s">
        <v>1451</v>
      </c>
      <c r="E692">
        <v>9</v>
      </c>
      <c r="F692" t="s">
        <v>580</v>
      </c>
      <c r="G692" t="s">
        <v>1430</v>
      </c>
      <c r="H692" s="56" t="s">
        <v>685</v>
      </c>
      <c r="I692">
        <v>63904009</v>
      </c>
      <c r="J692" t="s">
        <v>1460</v>
      </c>
      <c r="K692">
        <v>225408869.5</v>
      </c>
      <c r="L692">
        <v>85598.777220000004</v>
      </c>
    </row>
    <row r="693" spans="1:12" x14ac:dyDescent="0.25">
      <c r="A693">
        <v>689</v>
      </c>
      <c r="B693" t="s">
        <v>1148</v>
      </c>
      <c r="C693" t="s">
        <v>1450</v>
      </c>
      <c r="D693" t="s">
        <v>1451</v>
      </c>
      <c r="E693">
        <v>10</v>
      </c>
      <c r="F693" t="s">
        <v>580</v>
      </c>
      <c r="G693" t="s">
        <v>1430</v>
      </c>
      <c r="H693" s="56" t="s">
        <v>685</v>
      </c>
      <c r="I693">
        <v>63904010</v>
      </c>
      <c r="J693" t="s">
        <v>1461</v>
      </c>
      <c r="K693">
        <v>192634305.5</v>
      </c>
      <c r="L693">
        <v>71641.841560000001</v>
      </c>
    </row>
    <row r="694" spans="1:12" x14ac:dyDescent="0.25">
      <c r="A694">
        <v>690</v>
      </c>
      <c r="B694" t="s">
        <v>1148</v>
      </c>
      <c r="C694" t="s">
        <v>1450</v>
      </c>
      <c r="D694" t="s">
        <v>1451</v>
      </c>
      <c r="E694">
        <v>11</v>
      </c>
      <c r="F694" t="s">
        <v>580</v>
      </c>
      <c r="G694" t="s">
        <v>1430</v>
      </c>
      <c r="H694" s="56" t="s">
        <v>685</v>
      </c>
      <c r="I694">
        <v>63904011</v>
      </c>
      <c r="J694" t="s">
        <v>1462</v>
      </c>
      <c r="K694">
        <v>31270279.850000001</v>
      </c>
      <c r="L694">
        <v>27878.310219999999</v>
      </c>
    </row>
    <row r="695" spans="1:12" x14ac:dyDescent="0.25">
      <c r="A695">
        <v>691</v>
      </c>
      <c r="B695" t="s">
        <v>1148</v>
      </c>
      <c r="C695" t="s">
        <v>1450</v>
      </c>
      <c r="D695" t="s">
        <v>1451</v>
      </c>
      <c r="E695">
        <v>12</v>
      </c>
      <c r="F695" t="s">
        <v>580</v>
      </c>
      <c r="G695" t="s">
        <v>1430</v>
      </c>
      <c r="H695" s="56" t="s">
        <v>685</v>
      </c>
      <c r="I695">
        <v>63904012</v>
      </c>
      <c r="J695" t="s">
        <v>1463</v>
      </c>
      <c r="K695">
        <v>81217016.730000004</v>
      </c>
      <c r="L695">
        <v>41483.568059999998</v>
      </c>
    </row>
    <row r="696" spans="1:12" x14ac:dyDescent="0.25">
      <c r="A696">
        <v>692</v>
      </c>
      <c r="B696" t="s">
        <v>1148</v>
      </c>
      <c r="C696" t="s">
        <v>1450</v>
      </c>
      <c r="D696" t="s">
        <v>1451</v>
      </c>
      <c r="E696">
        <v>13</v>
      </c>
      <c r="F696" t="s">
        <v>580</v>
      </c>
      <c r="G696" t="s">
        <v>1430</v>
      </c>
      <c r="H696" s="56" t="s">
        <v>685</v>
      </c>
      <c r="I696">
        <v>63904013</v>
      </c>
      <c r="J696" t="s">
        <v>1464</v>
      </c>
      <c r="K696">
        <v>16328803.210000001</v>
      </c>
      <c r="L696">
        <v>26066.678349999998</v>
      </c>
    </row>
    <row r="697" spans="1:12" x14ac:dyDescent="0.25">
      <c r="A697">
        <v>693</v>
      </c>
      <c r="B697" t="s">
        <v>1148</v>
      </c>
      <c r="C697" t="s">
        <v>1450</v>
      </c>
      <c r="D697" t="s">
        <v>1451</v>
      </c>
      <c r="E697">
        <v>14</v>
      </c>
      <c r="F697" t="s">
        <v>580</v>
      </c>
      <c r="G697" t="s">
        <v>1430</v>
      </c>
      <c r="H697" s="56" t="s">
        <v>685</v>
      </c>
      <c r="I697">
        <v>63904014</v>
      </c>
      <c r="J697" t="s">
        <v>1465</v>
      </c>
      <c r="K697">
        <v>95102862.530000001</v>
      </c>
      <c r="L697">
        <v>67843.670360000004</v>
      </c>
    </row>
    <row r="698" spans="1:12" x14ac:dyDescent="0.25">
      <c r="A698">
        <v>694</v>
      </c>
      <c r="B698" t="s">
        <v>1148</v>
      </c>
      <c r="C698" t="s">
        <v>1450</v>
      </c>
      <c r="D698" t="s">
        <v>1451</v>
      </c>
      <c r="E698">
        <v>15</v>
      </c>
      <c r="F698" t="s">
        <v>580</v>
      </c>
      <c r="G698" t="s">
        <v>1430</v>
      </c>
      <c r="H698" s="56" t="s">
        <v>685</v>
      </c>
      <c r="I698">
        <v>63904015</v>
      </c>
      <c r="J698" t="s">
        <v>1466</v>
      </c>
      <c r="K698">
        <v>82502151.049999997</v>
      </c>
      <c r="L698">
        <v>50239.437160000001</v>
      </c>
    </row>
    <row r="699" spans="1:12" x14ac:dyDescent="0.25">
      <c r="A699">
        <v>695</v>
      </c>
      <c r="B699" t="s">
        <v>1148</v>
      </c>
      <c r="C699" t="s">
        <v>1450</v>
      </c>
      <c r="D699" t="s">
        <v>1451</v>
      </c>
      <c r="E699">
        <v>16</v>
      </c>
      <c r="F699" t="s">
        <v>580</v>
      </c>
      <c r="G699" t="s">
        <v>1430</v>
      </c>
      <c r="H699" s="56" t="s">
        <v>685</v>
      </c>
      <c r="I699">
        <v>63904016</v>
      </c>
      <c r="J699" t="s">
        <v>1467</v>
      </c>
      <c r="K699">
        <v>204936744.09999999</v>
      </c>
      <c r="L699">
        <v>71928.364889999997</v>
      </c>
    </row>
    <row r="700" spans="1:12" x14ac:dyDescent="0.25">
      <c r="A700">
        <v>696</v>
      </c>
      <c r="B700" t="s">
        <v>1148</v>
      </c>
      <c r="C700" t="s">
        <v>1450</v>
      </c>
      <c r="D700" t="s">
        <v>1451</v>
      </c>
      <c r="E700">
        <v>17</v>
      </c>
      <c r="F700" t="s">
        <v>580</v>
      </c>
      <c r="G700" t="s">
        <v>1430</v>
      </c>
      <c r="H700" s="56" t="s">
        <v>685</v>
      </c>
      <c r="I700">
        <v>63904017</v>
      </c>
      <c r="J700" t="s">
        <v>1468</v>
      </c>
      <c r="K700">
        <v>43874494.93</v>
      </c>
      <c r="L700">
        <v>35130.779829999999</v>
      </c>
    </row>
    <row r="701" spans="1:12" x14ac:dyDescent="0.25">
      <c r="A701">
        <v>697</v>
      </c>
      <c r="B701" t="s">
        <v>1148</v>
      </c>
      <c r="C701" t="s">
        <v>1450</v>
      </c>
      <c r="D701" t="s">
        <v>1451</v>
      </c>
      <c r="E701">
        <v>18</v>
      </c>
      <c r="F701" t="s">
        <v>580</v>
      </c>
      <c r="G701" t="s">
        <v>1430</v>
      </c>
      <c r="H701" s="56" t="s">
        <v>685</v>
      </c>
      <c r="I701">
        <v>63904018</v>
      </c>
      <c r="J701" t="s">
        <v>1469</v>
      </c>
      <c r="K701">
        <v>28977618.989999998</v>
      </c>
      <c r="L701">
        <v>23282.827969999998</v>
      </c>
    </row>
    <row r="702" spans="1:12" x14ac:dyDescent="0.25">
      <c r="A702">
        <v>698</v>
      </c>
      <c r="B702" t="s">
        <v>1148</v>
      </c>
      <c r="C702" t="s">
        <v>1450</v>
      </c>
      <c r="D702" t="s">
        <v>1451</v>
      </c>
      <c r="E702">
        <v>19</v>
      </c>
      <c r="F702" t="s">
        <v>580</v>
      </c>
      <c r="G702" t="s">
        <v>1430</v>
      </c>
      <c r="H702" s="56" t="s">
        <v>685</v>
      </c>
      <c r="I702">
        <v>63904019</v>
      </c>
      <c r="J702" t="s">
        <v>1470</v>
      </c>
      <c r="K702">
        <v>173480102.09999999</v>
      </c>
      <c r="L702">
        <v>70502.268620000003</v>
      </c>
    </row>
    <row r="703" spans="1:12" x14ac:dyDescent="0.25">
      <c r="A703">
        <v>699</v>
      </c>
      <c r="B703" t="s">
        <v>1148</v>
      </c>
      <c r="C703" t="s">
        <v>1450</v>
      </c>
      <c r="D703" t="s">
        <v>1451</v>
      </c>
      <c r="E703">
        <v>20</v>
      </c>
      <c r="F703" t="s">
        <v>580</v>
      </c>
      <c r="G703" t="s">
        <v>1430</v>
      </c>
      <c r="H703" s="56" t="s">
        <v>685</v>
      </c>
      <c r="I703">
        <v>63904020</v>
      </c>
      <c r="J703" t="s">
        <v>1471</v>
      </c>
      <c r="K703">
        <v>266414082.69999999</v>
      </c>
      <c r="L703">
        <v>90033.382060000004</v>
      </c>
    </row>
    <row r="704" spans="1:12" x14ac:dyDescent="0.25">
      <c r="A704">
        <v>700</v>
      </c>
      <c r="B704" t="s">
        <v>1148</v>
      </c>
      <c r="C704" t="s">
        <v>1450</v>
      </c>
      <c r="D704" t="s">
        <v>1451</v>
      </c>
      <c r="E704">
        <v>21</v>
      </c>
      <c r="F704" t="s">
        <v>580</v>
      </c>
      <c r="G704" t="s">
        <v>1430</v>
      </c>
      <c r="H704" s="56" t="s">
        <v>685</v>
      </c>
      <c r="I704">
        <v>63904021</v>
      </c>
      <c r="J704" t="s">
        <v>1472</v>
      </c>
      <c r="K704">
        <v>198606383.19999999</v>
      </c>
      <c r="L704">
        <v>98534.708320000005</v>
      </c>
    </row>
    <row r="705" spans="1:12" x14ac:dyDescent="0.25">
      <c r="A705">
        <v>701</v>
      </c>
      <c r="B705" t="s">
        <v>1148</v>
      </c>
      <c r="C705" t="s">
        <v>1450</v>
      </c>
      <c r="D705" t="s">
        <v>1451</v>
      </c>
      <c r="E705">
        <v>22</v>
      </c>
      <c r="F705" t="s">
        <v>580</v>
      </c>
      <c r="G705" t="s">
        <v>1430</v>
      </c>
      <c r="H705" s="56" t="s">
        <v>685</v>
      </c>
      <c r="I705">
        <v>63904022</v>
      </c>
      <c r="J705" t="s">
        <v>1473</v>
      </c>
      <c r="K705">
        <v>209592045.5</v>
      </c>
      <c r="L705">
        <v>92964.635169999994</v>
      </c>
    </row>
    <row r="706" spans="1:12" x14ac:dyDescent="0.25">
      <c r="A706">
        <v>702</v>
      </c>
      <c r="B706" t="s">
        <v>1148</v>
      </c>
      <c r="C706" t="s">
        <v>1450</v>
      </c>
      <c r="D706" t="s">
        <v>1451</v>
      </c>
      <c r="E706">
        <v>23</v>
      </c>
      <c r="F706" t="s">
        <v>580</v>
      </c>
      <c r="G706" t="s">
        <v>1430</v>
      </c>
      <c r="H706" s="56" t="s">
        <v>685</v>
      </c>
      <c r="I706">
        <v>63904023</v>
      </c>
      <c r="J706" t="s">
        <v>1474</v>
      </c>
      <c r="K706">
        <v>148806656.40000001</v>
      </c>
      <c r="L706">
        <v>84362.684760000004</v>
      </c>
    </row>
    <row r="707" spans="1:12" x14ac:dyDescent="0.25">
      <c r="A707">
        <v>703</v>
      </c>
      <c r="B707" t="s">
        <v>1148</v>
      </c>
      <c r="C707" t="s">
        <v>1450</v>
      </c>
      <c r="D707" t="s">
        <v>1451</v>
      </c>
      <c r="E707">
        <v>24</v>
      </c>
      <c r="F707" t="s">
        <v>580</v>
      </c>
      <c r="G707" t="s">
        <v>1430</v>
      </c>
      <c r="H707" s="56" t="s">
        <v>685</v>
      </c>
      <c r="I707">
        <v>63904024</v>
      </c>
      <c r="J707" t="s">
        <v>1475</v>
      </c>
      <c r="K707">
        <v>86799020.989999995</v>
      </c>
      <c r="L707">
        <v>53997.168919999996</v>
      </c>
    </row>
    <row r="708" spans="1:12" x14ac:dyDescent="0.25">
      <c r="A708">
        <v>704</v>
      </c>
      <c r="B708" t="s">
        <v>1148</v>
      </c>
      <c r="C708" t="s">
        <v>1476</v>
      </c>
      <c r="D708" t="s">
        <v>1477</v>
      </c>
      <c r="E708">
        <v>1</v>
      </c>
      <c r="F708" t="s">
        <v>580</v>
      </c>
      <c r="G708" t="s">
        <v>1430</v>
      </c>
      <c r="H708" s="56" t="s">
        <v>685</v>
      </c>
      <c r="I708">
        <v>63906001</v>
      </c>
      <c r="J708" t="s">
        <v>1478</v>
      </c>
      <c r="K708">
        <v>10609868.810000001</v>
      </c>
      <c r="L708">
        <v>14903.10189</v>
      </c>
    </row>
    <row r="709" spans="1:12" x14ac:dyDescent="0.25">
      <c r="A709">
        <v>705</v>
      </c>
      <c r="B709" t="s">
        <v>1148</v>
      </c>
      <c r="C709" t="s">
        <v>1476</v>
      </c>
      <c r="D709" t="s">
        <v>1477</v>
      </c>
      <c r="E709">
        <v>2</v>
      </c>
      <c r="F709" t="s">
        <v>580</v>
      </c>
      <c r="G709" t="s">
        <v>1430</v>
      </c>
      <c r="H709" s="56" t="s">
        <v>685</v>
      </c>
      <c r="I709">
        <v>63906002</v>
      </c>
      <c r="J709" t="s">
        <v>1479</v>
      </c>
      <c r="K709">
        <v>2925564.378</v>
      </c>
      <c r="L709">
        <v>8798.8987730000008</v>
      </c>
    </row>
    <row r="710" spans="1:12" x14ac:dyDescent="0.25">
      <c r="A710">
        <v>706</v>
      </c>
      <c r="B710" t="s">
        <v>1148</v>
      </c>
      <c r="C710" t="s">
        <v>1476</v>
      </c>
      <c r="D710" t="s">
        <v>1477</v>
      </c>
      <c r="E710">
        <v>3</v>
      </c>
      <c r="F710" t="s">
        <v>580</v>
      </c>
      <c r="G710" t="s">
        <v>1430</v>
      </c>
      <c r="H710" s="56" t="s">
        <v>685</v>
      </c>
      <c r="I710">
        <v>63906003</v>
      </c>
      <c r="J710" t="s">
        <v>1480</v>
      </c>
      <c r="K710">
        <v>8374213.9500000002</v>
      </c>
      <c r="L710">
        <v>15008.237059999999</v>
      </c>
    </row>
    <row r="711" spans="1:12" x14ac:dyDescent="0.25">
      <c r="A711">
        <v>707</v>
      </c>
      <c r="B711" t="s">
        <v>1148</v>
      </c>
      <c r="C711" t="s">
        <v>1476</v>
      </c>
      <c r="D711" t="s">
        <v>1477</v>
      </c>
      <c r="E711">
        <v>4</v>
      </c>
      <c r="F711" t="s">
        <v>580</v>
      </c>
      <c r="G711" t="s">
        <v>1430</v>
      </c>
      <c r="H711" s="56" t="s">
        <v>685</v>
      </c>
      <c r="I711">
        <v>63906004</v>
      </c>
      <c r="J711" t="s">
        <v>1481</v>
      </c>
      <c r="K711">
        <v>1544875573</v>
      </c>
      <c r="L711">
        <v>265598.88390000002</v>
      </c>
    </row>
    <row r="712" spans="1:12" x14ac:dyDescent="0.25">
      <c r="A712">
        <v>708</v>
      </c>
      <c r="B712" t="s">
        <v>1148</v>
      </c>
      <c r="C712" t="s">
        <v>1476</v>
      </c>
      <c r="D712" t="s">
        <v>1477</v>
      </c>
      <c r="E712">
        <v>5</v>
      </c>
      <c r="F712" t="s">
        <v>580</v>
      </c>
      <c r="G712" t="s">
        <v>1430</v>
      </c>
      <c r="H712" s="56" t="s">
        <v>685</v>
      </c>
      <c r="I712">
        <v>63906005</v>
      </c>
      <c r="J712" t="s">
        <v>1482</v>
      </c>
      <c r="K712">
        <v>2323538.6379999998</v>
      </c>
      <c r="L712">
        <v>9389.4526249999999</v>
      </c>
    </row>
    <row r="713" spans="1:12" x14ac:dyDescent="0.25">
      <c r="A713">
        <v>709</v>
      </c>
      <c r="B713" t="s">
        <v>1148</v>
      </c>
      <c r="C713" t="s">
        <v>1476</v>
      </c>
      <c r="D713" t="s">
        <v>1477</v>
      </c>
      <c r="E713">
        <v>6</v>
      </c>
      <c r="F713" t="s">
        <v>580</v>
      </c>
      <c r="G713" t="s">
        <v>1430</v>
      </c>
      <c r="H713" s="56" t="s">
        <v>685</v>
      </c>
      <c r="I713">
        <v>63906006</v>
      </c>
      <c r="J713" t="s">
        <v>1483</v>
      </c>
      <c r="K713">
        <v>2428963327</v>
      </c>
      <c r="L713">
        <v>282944.29460000002</v>
      </c>
    </row>
    <row r="714" spans="1:12" x14ac:dyDescent="0.25">
      <c r="A714">
        <v>710</v>
      </c>
      <c r="B714" t="s">
        <v>1148</v>
      </c>
      <c r="C714" t="s">
        <v>1476</v>
      </c>
      <c r="D714" t="s">
        <v>1477</v>
      </c>
      <c r="E714">
        <v>7</v>
      </c>
      <c r="F714" t="s">
        <v>580</v>
      </c>
      <c r="G714" t="s">
        <v>1430</v>
      </c>
      <c r="H714" s="56" t="s">
        <v>685</v>
      </c>
      <c r="I714">
        <v>63906007</v>
      </c>
      <c r="J714" t="s">
        <v>1484</v>
      </c>
      <c r="K714">
        <v>675408603.29999995</v>
      </c>
      <c r="L714">
        <v>134346.48610000001</v>
      </c>
    </row>
    <row r="715" spans="1:12" x14ac:dyDescent="0.25">
      <c r="A715">
        <v>711</v>
      </c>
      <c r="B715" t="s">
        <v>1148</v>
      </c>
      <c r="C715" t="s">
        <v>1485</v>
      </c>
      <c r="D715" t="s">
        <v>1486</v>
      </c>
      <c r="E715">
        <v>1</v>
      </c>
      <c r="F715" t="s">
        <v>580</v>
      </c>
      <c r="G715" t="s">
        <v>1430</v>
      </c>
      <c r="H715" s="56" t="s">
        <v>685</v>
      </c>
      <c r="I715">
        <v>63907001</v>
      </c>
      <c r="J715" t="s">
        <v>1487</v>
      </c>
      <c r="K715">
        <v>2944373544</v>
      </c>
      <c r="L715">
        <v>328612.15720000002</v>
      </c>
    </row>
    <row r="716" spans="1:12" x14ac:dyDescent="0.25">
      <c r="A716">
        <v>712</v>
      </c>
      <c r="B716" t="s">
        <v>1148</v>
      </c>
      <c r="C716" t="s">
        <v>1485</v>
      </c>
      <c r="D716" t="s">
        <v>1486</v>
      </c>
      <c r="E716">
        <v>2</v>
      </c>
      <c r="F716" t="s">
        <v>580</v>
      </c>
      <c r="G716" t="s">
        <v>1430</v>
      </c>
      <c r="H716" s="56" t="s">
        <v>685</v>
      </c>
      <c r="I716">
        <v>63907002</v>
      </c>
      <c r="J716" t="s">
        <v>1488</v>
      </c>
      <c r="K716">
        <v>5689155808</v>
      </c>
      <c r="L716">
        <v>560319.78399999999</v>
      </c>
    </row>
    <row r="717" spans="1:12" x14ac:dyDescent="0.25">
      <c r="A717">
        <v>713</v>
      </c>
      <c r="B717" t="s">
        <v>1148</v>
      </c>
      <c r="C717" t="s">
        <v>1485</v>
      </c>
      <c r="D717" t="s">
        <v>1486</v>
      </c>
      <c r="E717">
        <v>3</v>
      </c>
      <c r="F717" t="s">
        <v>580</v>
      </c>
      <c r="G717" t="s">
        <v>1430</v>
      </c>
      <c r="H717" s="56" t="s">
        <v>685</v>
      </c>
      <c r="I717">
        <v>63907003</v>
      </c>
      <c r="J717" t="s">
        <v>1489</v>
      </c>
      <c r="K717">
        <v>3535731395</v>
      </c>
      <c r="L717">
        <v>311852.3431</v>
      </c>
    </row>
    <row r="718" spans="1:12" x14ac:dyDescent="0.25">
      <c r="A718">
        <v>714</v>
      </c>
      <c r="B718" t="s">
        <v>1148</v>
      </c>
      <c r="C718" t="s">
        <v>1485</v>
      </c>
      <c r="D718" t="s">
        <v>1486</v>
      </c>
      <c r="E718">
        <v>4</v>
      </c>
      <c r="F718" t="s">
        <v>580</v>
      </c>
      <c r="G718" t="s">
        <v>1430</v>
      </c>
      <c r="H718" s="56" t="s">
        <v>685</v>
      </c>
      <c r="I718">
        <v>63907004</v>
      </c>
      <c r="J718" t="s">
        <v>1490</v>
      </c>
      <c r="K718">
        <v>69808754.329999998</v>
      </c>
      <c r="L718">
        <v>38908.238949999999</v>
      </c>
    </row>
    <row r="719" spans="1:12" x14ac:dyDescent="0.25">
      <c r="A719">
        <v>715</v>
      </c>
      <c r="B719" t="s">
        <v>1148</v>
      </c>
      <c r="C719" t="s">
        <v>1485</v>
      </c>
      <c r="D719" t="s">
        <v>1486</v>
      </c>
      <c r="E719">
        <v>5</v>
      </c>
      <c r="F719" t="s">
        <v>580</v>
      </c>
      <c r="G719" t="s">
        <v>1430</v>
      </c>
      <c r="H719" s="56" t="s">
        <v>685</v>
      </c>
      <c r="I719">
        <v>63907005</v>
      </c>
      <c r="J719" t="s">
        <v>1491</v>
      </c>
      <c r="K719">
        <v>549890293.10000002</v>
      </c>
      <c r="L719">
        <v>148225.98910000001</v>
      </c>
    </row>
    <row r="720" spans="1:12" x14ac:dyDescent="0.25">
      <c r="A720">
        <v>716</v>
      </c>
      <c r="B720" t="s">
        <v>1148</v>
      </c>
      <c r="C720" t="s">
        <v>1485</v>
      </c>
      <c r="D720" t="s">
        <v>1486</v>
      </c>
      <c r="E720">
        <v>6</v>
      </c>
      <c r="F720" t="s">
        <v>580</v>
      </c>
      <c r="G720" t="s">
        <v>1430</v>
      </c>
      <c r="H720" s="56" t="s">
        <v>685</v>
      </c>
      <c r="I720">
        <v>63907006</v>
      </c>
      <c r="J720" t="s">
        <v>1492</v>
      </c>
      <c r="K720">
        <v>796692421.20000005</v>
      </c>
      <c r="L720">
        <v>150329.0649</v>
      </c>
    </row>
    <row r="721" spans="1:12" x14ac:dyDescent="0.25">
      <c r="A721">
        <v>717</v>
      </c>
      <c r="B721" t="s">
        <v>1148</v>
      </c>
      <c r="C721" t="s">
        <v>1485</v>
      </c>
      <c r="D721" t="s">
        <v>1486</v>
      </c>
      <c r="E721">
        <v>7</v>
      </c>
      <c r="F721" t="s">
        <v>580</v>
      </c>
      <c r="G721" t="s">
        <v>1430</v>
      </c>
      <c r="H721" s="56" t="s">
        <v>685</v>
      </c>
      <c r="I721">
        <v>63907007</v>
      </c>
      <c r="J721" t="s">
        <v>1493</v>
      </c>
      <c r="K721">
        <v>1851304664</v>
      </c>
      <c r="L721">
        <v>220595.1868</v>
      </c>
    </row>
    <row r="722" spans="1:12" x14ac:dyDescent="0.25">
      <c r="A722">
        <v>718</v>
      </c>
      <c r="B722" t="s">
        <v>1148</v>
      </c>
      <c r="C722" t="s">
        <v>1485</v>
      </c>
      <c r="D722" t="s">
        <v>1486</v>
      </c>
      <c r="E722">
        <v>8</v>
      </c>
      <c r="F722" t="s">
        <v>580</v>
      </c>
      <c r="G722" t="s">
        <v>1430</v>
      </c>
      <c r="H722" s="56" t="s">
        <v>685</v>
      </c>
      <c r="I722">
        <v>63907008</v>
      </c>
      <c r="J722" t="s">
        <v>1494</v>
      </c>
      <c r="K722">
        <v>1682145065</v>
      </c>
      <c r="L722">
        <v>275574.81559999997</v>
      </c>
    </row>
    <row r="723" spans="1:12" x14ac:dyDescent="0.25">
      <c r="A723">
        <v>719</v>
      </c>
      <c r="B723" t="s">
        <v>1148</v>
      </c>
      <c r="C723" t="s">
        <v>1485</v>
      </c>
      <c r="D723" t="s">
        <v>1486</v>
      </c>
      <c r="E723">
        <v>9</v>
      </c>
      <c r="F723" t="s">
        <v>580</v>
      </c>
      <c r="G723" t="s">
        <v>1430</v>
      </c>
      <c r="H723" s="56" t="s">
        <v>685</v>
      </c>
      <c r="I723">
        <v>63907009</v>
      </c>
      <c r="J723" t="s">
        <v>1495</v>
      </c>
      <c r="K723">
        <v>2542367069</v>
      </c>
      <c r="L723">
        <v>318899.70209999999</v>
      </c>
    </row>
    <row r="724" spans="1:12" x14ac:dyDescent="0.25">
      <c r="A724">
        <v>720</v>
      </c>
      <c r="B724" t="s">
        <v>1148</v>
      </c>
      <c r="C724" t="s">
        <v>1485</v>
      </c>
      <c r="D724" t="s">
        <v>1486</v>
      </c>
      <c r="E724">
        <v>10</v>
      </c>
      <c r="F724" t="s">
        <v>580</v>
      </c>
      <c r="G724" t="s">
        <v>1430</v>
      </c>
      <c r="H724" s="56" t="s">
        <v>685</v>
      </c>
      <c r="I724">
        <v>63907010</v>
      </c>
      <c r="J724" t="s">
        <v>1496</v>
      </c>
      <c r="K724">
        <v>32076816.620000001</v>
      </c>
      <c r="L724">
        <v>29086.818009999999</v>
      </c>
    </row>
    <row r="725" spans="1:12" x14ac:dyDescent="0.25">
      <c r="A725">
        <v>721</v>
      </c>
      <c r="B725" t="s">
        <v>1148</v>
      </c>
      <c r="C725" t="s">
        <v>1485</v>
      </c>
      <c r="D725" t="s">
        <v>1486</v>
      </c>
      <c r="E725">
        <v>11</v>
      </c>
      <c r="F725" t="s">
        <v>580</v>
      </c>
      <c r="G725" t="s">
        <v>1430</v>
      </c>
      <c r="H725" s="56" t="s">
        <v>685</v>
      </c>
      <c r="I725">
        <v>63907011</v>
      </c>
      <c r="J725" t="s">
        <v>1497</v>
      </c>
      <c r="K725">
        <v>975010937.5</v>
      </c>
      <c r="L725">
        <v>152926.85079999999</v>
      </c>
    </row>
    <row r="726" spans="1:12" x14ac:dyDescent="0.25">
      <c r="A726">
        <v>722</v>
      </c>
      <c r="B726" t="s">
        <v>1148</v>
      </c>
      <c r="C726" t="s">
        <v>1485</v>
      </c>
      <c r="D726" t="s">
        <v>1486</v>
      </c>
      <c r="E726">
        <v>12</v>
      </c>
      <c r="F726" t="s">
        <v>580</v>
      </c>
      <c r="G726" t="s">
        <v>1430</v>
      </c>
      <c r="H726" s="56" t="s">
        <v>685</v>
      </c>
      <c r="I726">
        <v>63907012</v>
      </c>
      <c r="J726" t="s">
        <v>1498</v>
      </c>
      <c r="K726">
        <v>8587492177</v>
      </c>
      <c r="L726">
        <v>612850.16489999997</v>
      </c>
    </row>
    <row r="727" spans="1:12" x14ac:dyDescent="0.25">
      <c r="A727">
        <v>723</v>
      </c>
      <c r="B727" t="s">
        <v>1148</v>
      </c>
      <c r="C727" t="s">
        <v>1485</v>
      </c>
      <c r="D727" t="s">
        <v>1486</v>
      </c>
      <c r="E727">
        <v>13</v>
      </c>
      <c r="F727" t="s">
        <v>580</v>
      </c>
      <c r="G727" t="s">
        <v>1430</v>
      </c>
      <c r="H727" s="56" t="s">
        <v>685</v>
      </c>
      <c r="I727">
        <v>63907013</v>
      </c>
      <c r="J727" t="s">
        <v>1499</v>
      </c>
      <c r="K727">
        <v>37059150.159999996</v>
      </c>
      <c r="L727">
        <v>35950.209139999999</v>
      </c>
    </row>
    <row r="728" spans="1:12" x14ac:dyDescent="0.25">
      <c r="A728">
        <v>724</v>
      </c>
      <c r="B728" t="s">
        <v>1148</v>
      </c>
      <c r="C728" t="s">
        <v>1485</v>
      </c>
      <c r="D728" t="s">
        <v>1486</v>
      </c>
      <c r="E728">
        <v>14</v>
      </c>
      <c r="F728" t="s">
        <v>580</v>
      </c>
      <c r="G728" t="s">
        <v>1430</v>
      </c>
      <c r="H728" s="56" t="s">
        <v>685</v>
      </c>
      <c r="I728">
        <v>63907014</v>
      </c>
      <c r="J728" t="s">
        <v>1500</v>
      </c>
      <c r="K728">
        <v>303598755</v>
      </c>
      <c r="L728">
        <v>82717.034620000006</v>
      </c>
    </row>
    <row r="729" spans="1:12" x14ac:dyDescent="0.25">
      <c r="A729">
        <v>725</v>
      </c>
      <c r="B729" t="s">
        <v>1148</v>
      </c>
      <c r="C729" t="s">
        <v>1485</v>
      </c>
      <c r="D729" t="s">
        <v>1486</v>
      </c>
      <c r="E729">
        <v>15</v>
      </c>
      <c r="F729" t="s">
        <v>580</v>
      </c>
      <c r="G729" t="s">
        <v>1430</v>
      </c>
      <c r="H729" s="56" t="s">
        <v>685</v>
      </c>
      <c r="I729">
        <v>63907015</v>
      </c>
      <c r="J729" t="s">
        <v>1501</v>
      </c>
      <c r="K729">
        <v>81984276.400000006</v>
      </c>
      <c r="L729">
        <v>44312.234880000004</v>
      </c>
    </row>
    <row r="730" spans="1:12" x14ac:dyDescent="0.25">
      <c r="A730">
        <v>726</v>
      </c>
      <c r="B730" t="s">
        <v>1148</v>
      </c>
      <c r="C730" t="s">
        <v>1502</v>
      </c>
      <c r="D730" t="s">
        <v>1503</v>
      </c>
      <c r="E730">
        <v>1</v>
      </c>
      <c r="F730" t="s">
        <v>579</v>
      </c>
      <c r="G730" t="s">
        <v>1504</v>
      </c>
      <c r="H730" s="56" t="s">
        <v>685</v>
      </c>
      <c r="I730">
        <v>64003001</v>
      </c>
      <c r="J730" t="s">
        <v>1505</v>
      </c>
      <c r="K730">
        <v>951937677.70000005</v>
      </c>
      <c r="L730">
        <v>180598.43599999999</v>
      </c>
    </row>
    <row r="731" spans="1:12" x14ac:dyDescent="0.25">
      <c r="A731">
        <v>727</v>
      </c>
      <c r="B731" t="s">
        <v>1148</v>
      </c>
      <c r="C731" t="s">
        <v>1502</v>
      </c>
      <c r="D731" t="s">
        <v>1503</v>
      </c>
      <c r="E731">
        <v>2</v>
      </c>
      <c r="F731" t="s">
        <v>579</v>
      </c>
      <c r="G731" t="s">
        <v>1504</v>
      </c>
      <c r="H731" s="56" t="s">
        <v>685</v>
      </c>
      <c r="I731">
        <v>64003002</v>
      </c>
      <c r="J731" t="s">
        <v>1506</v>
      </c>
      <c r="K731">
        <v>2039172.388</v>
      </c>
      <c r="L731">
        <v>7657.7834599999996</v>
      </c>
    </row>
    <row r="732" spans="1:12" x14ac:dyDescent="0.25">
      <c r="A732">
        <v>728</v>
      </c>
      <c r="B732" t="s">
        <v>1148</v>
      </c>
      <c r="C732" t="s">
        <v>1502</v>
      </c>
      <c r="D732" t="s">
        <v>1503</v>
      </c>
      <c r="E732">
        <v>3</v>
      </c>
      <c r="F732" t="s">
        <v>579</v>
      </c>
      <c r="G732" t="s">
        <v>1504</v>
      </c>
      <c r="H732" s="56" t="s">
        <v>685</v>
      </c>
      <c r="I732">
        <v>64003003</v>
      </c>
      <c r="J732" t="s">
        <v>1507</v>
      </c>
      <c r="K732">
        <v>3942493.3509999998</v>
      </c>
      <c r="L732">
        <v>8825.4291400000002</v>
      </c>
    </row>
    <row r="733" spans="1:12" x14ac:dyDescent="0.25">
      <c r="A733">
        <v>729</v>
      </c>
      <c r="B733" t="s">
        <v>1148</v>
      </c>
      <c r="C733" t="s">
        <v>1502</v>
      </c>
      <c r="D733" t="s">
        <v>1503</v>
      </c>
      <c r="E733">
        <v>4</v>
      </c>
      <c r="F733" t="s">
        <v>579</v>
      </c>
      <c r="G733" t="s">
        <v>1504</v>
      </c>
      <c r="H733" s="56" t="s">
        <v>685</v>
      </c>
      <c r="I733">
        <v>64003004</v>
      </c>
      <c r="J733" t="s">
        <v>1508</v>
      </c>
      <c r="K733">
        <v>539669787.20000005</v>
      </c>
      <c r="L733">
        <v>128279.15360000001</v>
      </c>
    </row>
    <row r="734" spans="1:12" x14ac:dyDescent="0.25">
      <c r="A734">
        <v>730</v>
      </c>
      <c r="B734" t="s">
        <v>1148</v>
      </c>
      <c r="C734" t="s">
        <v>1502</v>
      </c>
      <c r="D734" t="s">
        <v>1503</v>
      </c>
      <c r="E734">
        <v>5</v>
      </c>
      <c r="F734" t="s">
        <v>579</v>
      </c>
      <c r="G734" t="s">
        <v>1504</v>
      </c>
      <c r="H734" s="56" t="s">
        <v>685</v>
      </c>
      <c r="I734">
        <v>64003005</v>
      </c>
      <c r="J734" t="s">
        <v>1509</v>
      </c>
      <c r="K734">
        <v>1470283.9680000001</v>
      </c>
      <c r="L734">
        <v>5972.0877129999999</v>
      </c>
    </row>
    <row r="735" spans="1:12" x14ac:dyDescent="0.25">
      <c r="A735">
        <v>731</v>
      </c>
      <c r="B735" t="s">
        <v>1148</v>
      </c>
      <c r="C735" t="s">
        <v>1502</v>
      </c>
      <c r="D735" t="s">
        <v>1503</v>
      </c>
      <c r="E735">
        <v>6</v>
      </c>
      <c r="F735" t="s">
        <v>579</v>
      </c>
      <c r="G735" t="s">
        <v>1504</v>
      </c>
      <c r="H735" s="56" t="s">
        <v>685</v>
      </c>
      <c r="I735">
        <v>64003006</v>
      </c>
      <c r="J735" t="s">
        <v>1510</v>
      </c>
      <c r="K735">
        <v>7015806.6880000001</v>
      </c>
      <c r="L735">
        <v>13583.49382</v>
      </c>
    </row>
    <row r="736" spans="1:12" x14ac:dyDescent="0.25">
      <c r="A736">
        <v>732</v>
      </c>
      <c r="B736" t="s">
        <v>1148</v>
      </c>
      <c r="C736" t="s">
        <v>1502</v>
      </c>
      <c r="D736" t="s">
        <v>1503</v>
      </c>
      <c r="E736">
        <v>7</v>
      </c>
      <c r="F736" t="s">
        <v>579</v>
      </c>
      <c r="G736" t="s">
        <v>1504</v>
      </c>
      <c r="H736" s="56" t="s">
        <v>685</v>
      </c>
      <c r="I736">
        <v>64003007</v>
      </c>
      <c r="J736" t="s">
        <v>1511</v>
      </c>
      <c r="K736">
        <v>3352995.2850000001</v>
      </c>
      <c r="L736">
        <v>14559.34649</v>
      </c>
    </row>
    <row r="737" spans="1:12" x14ac:dyDescent="0.25">
      <c r="A737">
        <v>733</v>
      </c>
      <c r="B737" t="s">
        <v>1148</v>
      </c>
      <c r="C737" t="s">
        <v>1502</v>
      </c>
      <c r="D737" t="s">
        <v>1503</v>
      </c>
      <c r="E737">
        <v>8</v>
      </c>
      <c r="F737" t="s">
        <v>579</v>
      </c>
      <c r="G737" t="s">
        <v>1504</v>
      </c>
      <c r="H737" s="56" t="s">
        <v>685</v>
      </c>
      <c r="I737">
        <v>64003008</v>
      </c>
      <c r="J737" t="s">
        <v>1512</v>
      </c>
      <c r="K737">
        <v>1878390.594</v>
      </c>
      <c r="L737">
        <v>6168.1418819999999</v>
      </c>
    </row>
    <row r="738" spans="1:12" x14ac:dyDescent="0.25">
      <c r="A738">
        <v>734</v>
      </c>
      <c r="B738" t="s">
        <v>1148</v>
      </c>
      <c r="C738" t="s">
        <v>1502</v>
      </c>
      <c r="D738" t="s">
        <v>1503</v>
      </c>
      <c r="E738">
        <v>9</v>
      </c>
      <c r="F738" t="s">
        <v>579</v>
      </c>
      <c r="G738" t="s">
        <v>1504</v>
      </c>
      <c r="H738" s="56" t="s">
        <v>685</v>
      </c>
      <c r="I738">
        <v>64003009</v>
      </c>
      <c r="J738" t="s">
        <v>1513</v>
      </c>
      <c r="K738">
        <v>1294690.007</v>
      </c>
      <c r="L738">
        <v>6050.6554459999998</v>
      </c>
    </row>
    <row r="739" spans="1:12" x14ac:dyDescent="0.25">
      <c r="A739">
        <v>735</v>
      </c>
      <c r="B739" t="s">
        <v>1148</v>
      </c>
      <c r="C739" t="s">
        <v>1502</v>
      </c>
      <c r="D739" t="s">
        <v>1503</v>
      </c>
      <c r="E739">
        <v>10</v>
      </c>
      <c r="F739" t="s">
        <v>579</v>
      </c>
      <c r="G739" t="s">
        <v>1504</v>
      </c>
      <c r="H739" s="56" t="s">
        <v>685</v>
      </c>
      <c r="I739">
        <v>64003010</v>
      </c>
      <c r="J739" t="s">
        <v>1514</v>
      </c>
      <c r="K739">
        <v>1001541.817</v>
      </c>
      <c r="L739">
        <v>4582.6254959999997</v>
      </c>
    </row>
    <row r="740" spans="1:12" x14ac:dyDescent="0.25">
      <c r="A740">
        <v>736</v>
      </c>
      <c r="B740" t="s">
        <v>1148</v>
      </c>
      <c r="C740" t="s">
        <v>1502</v>
      </c>
      <c r="D740" t="s">
        <v>1503</v>
      </c>
      <c r="E740">
        <v>11</v>
      </c>
      <c r="F740" t="s">
        <v>579</v>
      </c>
      <c r="G740" t="s">
        <v>1504</v>
      </c>
      <c r="H740" s="56" t="s">
        <v>685</v>
      </c>
      <c r="I740">
        <v>64003011</v>
      </c>
      <c r="J740" t="s">
        <v>1515</v>
      </c>
      <c r="K740">
        <v>4161778.3489999999</v>
      </c>
      <c r="L740">
        <v>10637.96299</v>
      </c>
    </row>
    <row r="741" spans="1:12" x14ac:dyDescent="0.25">
      <c r="A741">
        <v>737</v>
      </c>
      <c r="B741" t="s">
        <v>1148</v>
      </c>
      <c r="C741" t="s">
        <v>1502</v>
      </c>
      <c r="D741" t="s">
        <v>1503</v>
      </c>
      <c r="E741">
        <v>12</v>
      </c>
      <c r="F741" t="s">
        <v>579</v>
      </c>
      <c r="G741" t="s">
        <v>1504</v>
      </c>
      <c r="H741" s="56" t="s">
        <v>685</v>
      </c>
      <c r="I741">
        <v>64003012</v>
      </c>
      <c r="J741" t="s">
        <v>1516</v>
      </c>
      <c r="K741">
        <v>224837536.90000001</v>
      </c>
      <c r="L741">
        <v>98293.098589999994</v>
      </c>
    </row>
    <row r="742" spans="1:12" x14ac:dyDescent="0.25">
      <c r="A742">
        <v>738</v>
      </c>
      <c r="B742" t="s">
        <v>1148</v>
      </c>
      <c r="C742" t="s">
        <v>1502</v>
      </c>
      <c r="D742" t="s">
        <v>1503</v>
      </c>
      <c r="E742">
        <v>13</v>
      </c>
      <c r="F742" t="s">
        <v>579</v>
      </c>
      <c r="G742" t="s">
        <v>1504</v>
      </c>
      <c r="H742" s="56" t="s">
        <v>685</v>
      </c>
      <c r="I742">
        <v>64003013</v>
      </c>
      <c r="J742" t="s">
        <v>1517</v>
      </c>
      <c r="K742">
        <v>1953882.3840000001</v>
      </c>
      <c r="L742">
        <v>9436.4185699999998</v>
      </c>
    </row>
    <row r="743" spans="1:12" x14ac:dyDescent="0.25">
      <c r="A743">
        <v>739</v>
      </c>
      <c r="B743" t="s">
        <v>1148</v>
      </c>
      <c r="C743" t="s">
        <v>1502</v>
      </c>
      <c r="D743" t="s">
        <v>1503</v>
      </c>
      <c r="E743">
        <v>14</v>
      </c>
      <c r="F743" t="s">
        <v>579</v>
      </c>
      <c r="G743" t="s">
        <v>1504</v>
      </c>
      <c r="H743" s="56" t="s">
        <v>685</v>
      </c>
      <c r="I743">
        <v>64003014</v>
      </c>
      <c r="J743" t="s">
        <v>1518</v>
      </c>
      <c r="K743">
        <v>2125014.807</v>
      </c>
      <c r="L743">
        <v>6618.3995610000002</v>
      </c>
    </row>
    <row r="744" spans="1:12" x14ac:dyDescent="0.25">
      <c r="A744">
        <v>740</v>
      </c>
      <c r="B744" t="s">
        <v>1148</v>
      </c>
      <c r="C744" t="s">
        <v>1502</v>
      </c>
      <c r="D744" t="s">
        <v>1503</v>
      </c>
      <c r="E744">
        <v>15</v>
      </c>
      <c r="F744" t="s">
        <v>579</v>
      </c>
      <c r="G744" t="s">
        <v>1504</v>
      </c>
      <c r="H744" s="56" t="s">
        <v>685</v>
      </c>
      <c r="I744">
        <v>64003015</v>
      </c>
      <c r="J744" t="s">
        <v>1519</v>
      </c>
      <c r="K744">
        <v>23542563.629999999</v>
      </c>
      <c r="L744">
        <v>29197.243689999999</v>
      </c>
    </row>
    <row r="745" spans="1:12" x14ac:dyDescent="0.25">
      <c r="A745">
        <v>741</v>
      </c>
      <c r="B745" t="s">
        <v>1148</v>
      </c>
      <c r="C745" t="s">
        <v>1502</v>
      </c>
      <c r="D745" t="s">
        <v>1503</v>
      </c>
      <c r="E745">
        <v>16</v>
      </c>
      <c r="F745" t="s">
        <v>579</v>
      </c>
      <c r="G745" t="s">
        <v>1504</v>
      </c>
      <c r="H745" s="56" t="s">
        <v>685</v>
      </c>
      <c r="I745">
        <v>64003016</v>
      </c>
      <c r="J745" t="s">
        <v>1520</v>
      </c>
      <c r="K745">
        <v>8297300.7240000004</v>
      </c>
      <c r="L745">
        <v>18810.476409999999</v>
      </c>
    </row>
    <row r="746" spans="1:12" x14ac:dyDescent="0.25">
      <c r="A746">
        <v>742</v>
      </c>
      <c r="B746" t="s">
        <v>1148</v>
      </c>
      <c r="C746" t="s">
        <v>1502</v>
      </c>
      <c r="D746" t="s">
        <v>1503</v>
      </c>
      <c r="E746">
        <v>17</v>
      </c>
      <c r="F746" t="s">
        <v>579</v>
      </c>
      <c r="G746" t="s">
        <v>1504</v>
      </c>
      <c r="H746" s="56" t="s">
        <v>685</v>
      </c>
      <c r="I746">
        <v>64003017</v>
      </c>
      <c r="J746" t="s">
        <v>1521</v>
      </c>
      <c r="K746">
        <v>11578115.65</v>
      </c>
      <c r="L746">
        <v>16162.303620000001</v>
      </c>
    </row>
    <row r="747" spans="1:12" x14ac:dyDescent="0.25">
      <c r="A747">
        <v>743</v>
      </c>
      <c r="B747" t="s">
        <v>1148</v>
      </c>
      <c r="C747" t="s">
        <v>1502</v>
      </c>
      <c r="D747" t="s">
        <v>1503</v>
      </c>
      <c r="E747">
        <v>18</v>
      </c>
      <c r="F747" t="s">
        <v>579</v>
      </c>
      <c r="G747" t="s">
        <v>1504</v>
      </c>
      <c r="H747" s="56" t="s">
        <v>685</v>
      </c>
      <c r="I747">
        <v>64003018</v>
      </c>
      <c r="J747" t="s">
        <v>1522</v>
      </c>
      <c r="K747">
        <v>1940753078</v>
      </c>
      <c r="L747">
        <v>247301.27</v>
      </c>
    </row>
    <row r="748" spans="1:12" x14ac:dyDescent="0.25">
      <c r="A748">
        <v>744</v>
      </c>
      <c r="B748" t="s">
        <v>1148</v>
      </c>
      <c r="C748" t="s">
        <v>1502</v>
      </c>
      <c r="D748" t="s">
        <v>1503</v>
      </c>
      <c r="E748">
        <v>19</v>
      </c>
      <c r="F748" t="s">
        <v>579</v>
      </c>
      <c r="G748" t="s">
        <v>1504</v>
      </c>
      <c r="H748" s="56" t="s">
        <v>685</v>
      </c>
      <c r="I748">
        <v>64003019</v>
      </c>
      <c r="J748" t="s">
        <v>1523</v>
      </c>
      <c r="K748">
        <v>40553288.609999999</v>
      </c>
      <c r="L748">
        <v>42601.426670000001</v>
      </c>
    </row>
    <row r="749" spans="1:12" x14ac:dyDescent="0.25">
      <c r="A749">
        <v>745</v>
      </c>
      <c r="B749" t="s">
        <v>1148</v>
      </c>
      <c r="C749" t="s">
        <v>1502</v>
      </c>
      <c r="D749" t="s">
        <v>1503</v>
      </c>
      <c r="E749">
        <v>20</v>
      </c>
      <c r="F749" t="s">
        <v>579</v>
      </c>
      <c r="G749" t="s">
        <v>1504</v>
      </c>
      <c r="H749" s="56" t="s">
        <v>685</v>
      </c>
      <c r="I749">
        <v>64003020</v>
      </c>
      <c r="J749" t="s">
        <v>1524</v>
      </c>
      <c r="K749">
        <v>1339230.6429999999</v>
      </c>
      <c r="L749">
        <v>5680.5023650000003</v>
      </c>
    </row>
    <row r="750" spans="1:12" x14ac:dyDescent="0.25">
      <c r="A750">
        <v>746</v>
      </c>
      <c r="B750" t="s">
        <v>1148</v>
      </c>
      <c r="C750" t="s">
        <v>1502</v>
      </c>
      <c r="D750" t="s">
        <v>1503</v>
      </c>
      <c r="E750">
        <v>21</v>
      </c>
      <c r="F750" t="s">
        <v>579</v>
      </c>
      <c r="G750" t="s">
        <v>1504</v>
      </c>
      <c r="H750" s="56" t="s">
        <v>685</v>
      </c>
      <c r="I750">
        <v>64003021</v>
      </c>
      <c r="J750" t="s">
        <v>1525</v>
      </c>
      <c r="K750">
        <v>69872998.519999996</v>
      </c>
      <c r="L750">
        <v>42060.336759999998</v>
      </c>
    </row>
    <row r="751" spans="1:12" x14ac:dyDescent="0.25">
      <c r="A751">
        <v>747</v>
      </c>
      <c r="B751" t="s">
        <v>1148</v>
      </c>
      <c r="C751" t="s">
        <v>1502</v>
      </c>
      <c r="D751" t="s">
        <v>1503</v>
      </c>
      <c r="E751">
        <v>22</v>
      </c>
      <c r="F751" t="s">
        <v>579</v>
      </c>
      <c r="G751" t="s">
        <v>1504</v>
      </c>
      <c r="H751" s="56" t="s">
        <v>685</v>
      </c>
      <c r="I751">
        <v>64003022</v>
      </c>
      <c r="J751" t="s">
        <v>1526</v>
      </c>
      <c r="K751">
        <v>5339029.4249999998</v>
      </c>
      <c r="L751">
        <v>11884.158219999999</v>
      </c>
    </row>
    <row r="752" spans="1:12" x14ac:dyDescent="0.25">
      <c r="A752">
        <v>748</v>
      </c>
      <c r="B752" t="s">
        <v>1148</v>
      </c>
      <c r="C752" t="s">
        <v>1502</v>
      </c>
      <c r="D752" t="s">
        <v>1503</v>
      </c>
      <c r="E752">
        <v>23</v>
      </c>
      <c r="F752" t="s">
        <v>579</v>
      </c>
      <c r="G752" t="s">
        <v>1504</v>
      </c>
      <c r="H752" s="56" t="s">
        <v>685</v>
      </c>
      <c r="I752">
        <v>64003023</v>
      </c>
      <c r="J752" t="s">
        <v>1527</v>
      </c>
      <c r="K752">
        <v>22669309.829999998</v>
      </c>
      <c r="L752">
        <v>20138.767810000001</v>
      </c>
    </row>
    <row r="753" spans="1:12" x14ac:dyDescent="0.25">
      <c r="A753">
        <v>749</v>
      </c>
      <c r="B753" t="s">
        <v>1148</v>
      </c>
      <c r="C753" t="s">
        <v>1502</v>
      </c>
      <c r="D753" t="s">
        <v>1503</v>
      </c>
      <c r="E753">
        <v>24</v>
      </c>
      <c r="F753" t="s">
        <v>579</v>
      </c>
      <c r="G753" t="s">
        <v>1504</v>
      </c>
      <c r="H753" s="56" t="s">
        <v>685</v>
      </c>
      <c r="I753">
        <v>64003024</v>
      </c>
      <c r="J753" t="s">
        <v>1528</v>
      </c>
      <c r="K753">
        <v>1642890.7849999999</v>
      </c>
      <c r="L753">
        <v>6149.9351509999997</v>
      </c>
    </row>
    <row r="754" spans="1:12" x14ac:dyDescent="0.25">
      <c r="A754">
        <v>750</v>
      </c>
      <c r="B754" t="s">
        <v>1148</v>
      </c>
      <c r="C754" t="s">
        <v>1502</v>
      </c>
      <c r="D754" t="s">
        <v>1503</v>
      </c>
      <c r="E754">
        <v>25</v>
      </c>
      <c r="F754" t="s">
        <v>579</v>
      </c>
      <c r="G754" t="s">
        <v>1504</v>
      </c>
      <c r="H754" s="56" t="s">
        <v>685</v>
      </c>
      <c r="I754">
        <v>64003025</v>
      </c>
      <c r="J754" t="s">
        <v>1529</v>
      </c>
      <c r="K754">
        <v>2228654.1880000001</v>
      </c>
      <c r="L754">
        <v>7541.4422809999996</v>
      </c>
    </row>
    <row r="755" spans="1:12" x14ac:dyDescent="0.25">
      <c r="A755">
        <v>751</v>
      </c>
      <c r="B755" t="s">
        <v>1148</v>
      </c>
      <c r="C755" t="s">
        <v>1502</v>
      </c>
      <c r="D755" t="s">
        <v>1503</v>
      </c>
      <c r="E755">
        <v>26</v>
      </c>
      <c r="F755" t="s">
        <v>579</v>
      </c>
      <c r="G755" t="s">
        <v>1504</v>
      </c>
      <c r="H755" s="56" t="s">
        <v>685</v>
      </c>
      <c r="I755">
        <v>64003026</v>
      </c>
      <c r="J755" t="s">
        <v>1530</v>
      </c>
      <c r="K755">
        <v>5339256.6040000003</v>
      </c>
      <c r="L755">
        <v>15625.216340000001</v>
      </c>
    </row>
    <row r="756" spans="1:12" x14ac:dyDescent="0.25">
      <c r="A756">
        <v>752</v>
      </c>
      <c r="B756" t="s">
        <v>1148</v>
      </c>
      <c r="C756" t="s">
        <v>1502</v>
      </c>
      <c r="D756" t="s">
        <v>1503</v>
      </c>
      <c r="E756">
        <v>27</v>
      </c>
      <c r="F756" t="s">
        <v>579</v>
      </c>
      <c r="G756" t="s">
        <v>1504</v>
      </c>
      <c r="H756" s="56" t="s">
        <v>685</v>
      </c>
      <c r="I756">
        <v>64003027</v>
      </c>
      <c r="J756" t="s">
        <v>1531</v>
      </c>
      <c r="K756">
        <v>9729810.6270000003</v>
      </c>
      <c r="L756">
        <v>17399.160380000001</v>
      </c>
    </row>
    <row r="757" spans="1:12" x14ac:dyDescent="0.25">
      <c r="A757">
        <v>753</v>
      </c>
      <c r="B757" t="s">
        <v>1148</v>
      </c>
      <c r="C757" t="s">
        <v>1502</v>
      </c>
      <c r="D757" t="s">
        <v>1503</v>
      </c>
      <c r="E757">
        <v>28</v>
      </c>
      <c r="F757" t="s">
        <v>579</v>
      </c>
      <c r="G757" t="s">
        <v>1504</v>
      </c>
      <c r="H757" s="56" t="s">
        <v>685</v>
      </c>
      <c r="I757">
        <v>64003028</v>
      </c>
      <c r="J757" t="s">
        <v>1532</v>
      </c>
      <c r="K757">
        <v>334573145.39999998</v>
      </c>
      <c r="L757">
        <v>127403.0732</v>
      </c>
    </row>
    <row r="758" spans="1:12" x14ac:dyDescent="0.25">
      <c r="A758">
        <v>754</v>
      </c>
      <c r="B758" t="s">
        <v>1148</v>
      </c>
      <c r="C758" t="s">
        <v>1502</v>
      </c>
      <c r="D758" t="s">
        <v>1503</v>
      </c>
      <c r="E758">
        <v>29</v>
      </c>
      <c r="F758" t="s">
        <v>579</v>
      </c>
      <c r="G758" t="s">
        <v>1504</v>
      </c>
      <c r="H758" s="56" t="s">
        <v>685</v>
      </c>
      <c r="I758">
        <v>64003029</v>
      </c>
      <c r="J758" t="s">
        <v>1533</v>
      </c>
      <c r="K758">
        <v>84083816.099999994</v>
      </c>
      <c r="L758">
        <v>56452.811430000002</v>
      </c>
    </row>
    <row r="759" spans="1:12" x14ac:dyDescent="0.25">
      <c r="A759">
        <v>755</v>
      </c>
      <c r="B759" t="s">
        <v>1148</v>
      </c>
      <c r="C759" t="s">
        <v>1502</v>
      </c>
      <c r="D759" t="s">
        <v>1503</v>
      </c>
      <c r="E759">
        <v>30</v>
      </c>
      <c r="F759" t="s">
        <v>579</v>
      </c>
      <c r="G759" t="s">
        <v>1504</v>
      </c>
      <c r="H759" s="56" t="s">
        <v>685</v>
      </c>
      <c r="I759">
        <v>64003030</v>
      </c>
      <c r="J759" t="s">
        <v>1534</v>
      </c>
      <c r="K759">
        <v>23151102.870000001</v>
      </c>
      <c r="L759">
        <v>23439.576519999999</v>
      </c>
    </row>
    <row r="760" spans="1:12" x14ac:dyDescent="0.25">
      <c r="A760">
        <v>756</v>
      </c>
      <c r="B760" t="s">
        <v>1148</v>
      </c>
      <c r="C760" t="s">
        <v>1502</v>
      </c>
      <c r="D760" t="s">
        <v>1503</v>
      </c>
      <c r="E760">
        <v>31</v>
      </c>
      <c r="F760" t="s">
        <v>579</v>
      </c>
      <c r="G760" t="s">
        <v>1504</v>
      </c>
      <c r="H760" s="56" t="s">
        <v>685</v>
      </c>
      <c r="I760">
        <v>64003031</v>
      </c>
      <c r="J760" t="s">
        <v>1535</v>
      </c>
      <c r="K760">
        <v>30253473.059999999</v>
      </c>
      <c r="L760">
        <v>36307.023710000001</v>
      </c>
    </row>
    <row r="761" spans="1:12" x14ac:dyDescent="0.25">
      <c r="A761">
        <v>757</v>
      </c>
      <c r="B761" t="s">
        <v>1148</v>
      </c>
      <c r="C761" t="s">
        <v>1502</v>
      </c>
      <c r="D761" t="s">
        <v>1503</v>
      </c>
      <c r="E761">
        <v>32</v>
      </c>
      <c r="F761" t="s">
        <v>579</v>
      </c>
      <c r="G761" t="s">
        <v>1504</v>
      </c>
      <c r="H761" s="56" t="s">
        <v>685</v>
      </c>
      <c r="I761">
        <v>64003032</v>
      </c>
      <c r="J761" t="s">
        <v>1536</v>
      </c>
      <c r="K761">
        <v>11594761.43</v>
      </c>
      <c r="L761">
        <v>17877.952099999999</v>
      </c>
    </row>
    <row r="762" spans="1:12" x14ac:dyDescent="0.25">
      <c r="A762">
        <v>758</v>
      </c>
      <c r="B762" t="s">
        <v>1148</v>
      </c>
      <c r="C762" t="s">
        <v>1502</v>
      </c>
      <c r="D762" t="s">
        <v>1503</v>
      </c>
      <c r="E762">
        <v>33</v>
      </c>
      <c r="F762" t="s">
        <v>579</v>
      </c>
      <c r="G762" t="s">
        <v>1504</v>
      </c>
      <c r="H762" s="56" t="s">
        <v>685</v>
      </c>
      <c r="I762">
        <v>64003033</v>
      </c>
      <c r="J762" t="s">
        <v>1537</v>
      </c>
      <c r="K762">
        <v>99072074.980000004</v>
      </c>
      <c r="L762">
        <v>53261.112849999998</v>
      </c>
    </row>
    <row r="763" spans="1:12" x14ac:dyDescent="0.25">
      <c r="A763">
        <v>759</v>
      </c>
      <c r="B763" t="s">
        <v>1148</v>
      </c>
      <c r="C763" t="s">
        <v>1502</v>
      </c>
      <c r="D763" t="s">
        <v>1503</v>
      </c>
      <c r="E763">
        <v>34</v>
      </c>
      <c r="F763" t="s">
        <v>579</v>
      </c>
      <c r="G763" t="s">
        <v>1504</v>
      </c>
      <c r="H763" s="56" t="s">
        <v>685</v>
      </c>
      <c r="I763">
        <v>64003034</v>
      </c>
      <c r="J763" t="s">
        <v>1538</v>
      </c>
      <c r="K763">
        <v>30347643.469999999</v>
      </c>
      <c r="L763">
        <v>37397.038860000001</v>
      </c>
    </row>
    <row r="764" spans="1:12" x14ac:dyDescent="0.25">
      <c r="A764">
        <v>760</v>
      </c>
      <c r="B764" t="s">
        <v>1148</v>
      </c>
      <c r="C764" t="s">
        <v>1502</v>
      </c>
      <c r="D764" t="s">
        <v>1503</v>
      </c>
      <c r="E764">
        <v>35</v>
      </c>
      <c r="F764" t="s">
        <v>579</v>
      </c>
      <c r="G764" t="s">
        <v>1504</v>
      </c>
      <c r="H764" s="56" t="s">
        <v>685</v>
      </c>
      <c r="I764">
        <v>64003035</v>
      </c>
      <c r="J764" t="s">
        <v>1539</v>
      </c>
      <c r="K764">
        <v>3274569.85</v>
      </c>
      <c r="L764">
        <v>11735.55222</v>
      </c>
    </row>
    <row r="765" spans="1:12" x14ac:dyDescent="0.25">
      <c r="A765">
        <v>761</v>
      </c>
      <c r="B765" t="s">
        <v>1148</v>
      </c>
      <c r="C765" t="s">
        <v>1502</v>
      </c>
      <c r="D765" t="s">
        <v>1503</v>
      </c>
      <c r="E765">
        <v>36</v>
      </c>
      <c r="F765" t="s">
        <v>579</v>
      </c>
      <c r="G765" t="s">
        <v>1504</v>
      </c>
      <c r="H765" s="56" t="s">
        <v>685</v>
      </c>
      <c r="I765">
        <v>64003036</v>
      </c>
      <c r="J765" t="s">
        <v>1540</v>
      </c>
      <c r="K765">
        <v>11834350.51</v>
      </c>
      <c r="L765">
        <v>17344.86838</v>
      </c>
    </row>
    <row r="766" spans="1:12" x14ac:dyDescent="0.25">
      <c r="A766">
        <v>762</v>
      </c>
      <c r="B766" t="s">
        <v>1148</v>
      </c>
      <c r="C766" t="s">
        <v>1502</v>
      </c>
      <c r="D766" t="s">
        <v>1503</v>
      </c>
      <c r="E766">
        <v>37</v>
      </c>
      <c r="F766" t="s">
        <v>579</v>
      </c>
      <c r="G766" t="s">
        <v>1504</v>
      </c>
      <c r="H766" s="56" t="s">
        <v>685</v>
      </c>
      <c r="I766">
        <v>64003037</v>
      </c>
      <c r="J766" t="s">
        <v>1541</v>
      </c>
      <c r="K766">
        <v>2449638.531</v>
      </c>
      <c r="L766">
        <v>8200.3018069999998</v>
      </c>
    </row>
    <row r="767" spans="1:12" x14ac:dyDescent="0.25">
      <c r="A767">
        <v>763</v>
      </c>
      <c r="B767" t="s">
        <v>1148</v>
      </c>
      <c r="C767" t="s">
        <v>1502</v>
      </c>
      <c r="D767" t="s">
        <v>1503</v>
      </c>
      <c r="E767">
        <v>38</v>
      </c>
      <c r="F767" t="s">
        <v>579</v>
      </c>
      <c r="G767" t="s">
        <v>1504</v>
      </c>
      <c r="H767" s="56" t="s">
        <v>685</v>
      </c>
      <c r="I767">
        <v>64003038</v>
      </c>
      <c r="J767" t="s">
        <v>1542</v>
      </c>
      <c r="K767">
        <v>1178063.4339999999</v>
      </c>
      <c r="L767">
        <v>5563.1724910000003</v>
      </c>
    </row>
    <row r="768" spans="1:12" x14ac:dyDescent="0.25">
      <c r="A768">
        <v>764</v>
      </c>
      <c r="B768" t="s">
        <v>1148</v>
      </c>
      <c r="C768" t="s">
        <v>1502</v>
      </c>
      <c r="D768" t="s">
        <v>1503</v>
      </c>
      <c r="E768">
        <v>39</v>
      </c>
      <c r="F768" t="s">
        <v>579</v>
      </c>
      <c r="G768" t="s">
        <v>1504</v>
      </c>
      <c r="H768" s="56" t="s">
        <v>685</v>
      </c>
      <c r="I768">
        <v>64003039</v>
      </c>
      <c r="J768" t="s">
        <v>1543</v>
      </c>
      <c r="K768">
        <v>19048927.41</v>
      </c>
      <c r="L768">
        <v>28249.323100000001</v>
      </c>
    </row>
    <row r="769" spans="1:12" x14ac:dyDescent="0.25">
      <c r="A769">
        <v>765</v>
      </c>
      <c r="B769" t="s">
        <v>1148</v>
      </c>
      <c r="C769" t="s">
        <v>1544</v>
      </c>
      <c r="D769" t="s">
        <v>1545</v>
      </c>
      <c r="E769">
        <v>1</v>
      </c>
      <c r="F769" t="s">
        <v>579</v>
      </c>
      <c r="G769" t="s">
        <v>1504</v>
      </c>
      <c r="H769" s="56" t="s">
        <v>685</v>
      </c>
      <c r="I769">
        <v>64004001</v>
      </c>
      <c r="J769" t="s">
        <v>1546</v>
      </c>
      <c r="K769">
        <v>1367554.787</v>
      </c>
      <c r="L769">
        <v>4964.1150500000003</v>
      </c>
    </row>
    <row r="770" spans="1:12" x14ac:dyDescent="0.25">
      <c r="A770">
        <v>766</v>
      </c>
      <c r="B770" t="s">
        <v>1148</v>
      </c>
      <c r="C770" t="s">
        <v>1544</v>
      </c>
      <c r="D770" t="s">
        <v>1545</v>
      </c>
      <c r="E770">
        <v>2</v>
      </c>
      <c r="F770" t="s">
        <v>579</v>
      </c>
      <c r="G770" t="s">
        <v>1504</v>
      </c>
      <c r="H770" s="56" t="s">
        <v>685</v>
      </c>
      <c r="I770">
        <v>64004002</v>
      </c>
      <c r="J770" t="s">
        <v>1547</v>
      </c>
      <c r="K770">
        <v>1214524.456</v>
      </c>
      <c r="L770">
        <v>5649.1477219999997</v>
      </c>
    </row>
    <row r="771" spans="1:12" x14ac:dyDescent="0.25">
      <c r="A771">
        <v>767</v>
      </c>
      <c r="B771" t="s">
        <v>1148</v>
      </c>
      <c r="C771" t="s">
        <v>1544</v>
      </c>
      <c r="D771" t="s">
        <v>1545</v>
      </c>
      <c r="E771">
        <v>3</v>
      </c>
      <c r="F771" t="s">
        <v>579</v>
      </c>
      <c r="G771" t="s">
        <v>1504</v>
      </c>
      <c r="H771" s="56" t="s">
        <v>685</v>
      </c>
      <c r="I771">
        <v>64004003</v>
      </c>
      <c r="J771" t="s">
        <v>1548</v>
      </c>
      <c r="K771">
        <v>1179234.7890000001</v>
      </c>
      <c r="L771">
        <v>6360.1937109999999</v>
      </c>
    </row>
    <row r="772" spans="1:12" x14ac:dyDescent="0.25">
      <c r="A772">
        <v>768</v>
      </c>
      <c r="B772" t="s">
        <v>1148</v>
      </c>
      <c r="C772" t="s">
        <v>1544</v>
      </c>
      <c r="D772" t="s">
        <v>1545</v>
      </c>
      <c r="E772">
        <v>4</v>
      </c>
      <c r="F772" t="s">
        <v>579</v>
      </c>
      <c r="G772" t="s">
        <v>1504</v>
      </c>
      <c r="H772" s="56" t="s">
        <v>685</v>
      </c>
      <c r="I772">
        <v>64004004</v>
      </c>
      <c r="J772" t="s">
        <v>1549</v>
      </c>
      <c r="K772">
        <v>12351405.49</v>
      </c>
      <c r="L772">
        <v>21797.714940000002</v>
      </c>
    </row>
    <row r="773" spans="1:12" x14ac:dyDescent="0.25">
      <c r="A773">
        <v>769</v>
      </c>
      <c r="B773" t="s">
        <v>1148</v>
      </c>
      <c r="C773" t="s">
        <v>1544</v>
      </c>
      <c r="D773" t="s">
        <v>1545</v>
      </c>
      <c r="E773">
        <v>5</v>
      </c>
      <c r="F773" t="s">
        <v>579</v>
      </c>
      <c r="G773" t="s">
        <v>1504</v>
      </c>
      <c r="H773" s="56" t="s">
        <v>685</v>
      </c>
      <c r="I773">
        <v>64004005</v>
      </c>
      <c r="J773" t="s">
        <v>1550</v>
      </c>
      <c r="K773">
        <v>954571522.20000005</v>
      </c>
      <c r="L773">
        <v>175160.62849999999</v>
      </c>
    </row>
    <row r="774" spans="1:12" x14ac:dyDescent="0.25">
      <c r="A774">
        <v>770</v>
      </c>
      <c r="B774" t="s">
        <v>1148</v>
      </c>
      <c r="C774" t="s">
        <v>1544</v>
      </c>
      <c r="D774" t="s">
        <v>1545</v>
      </c>
      <c r="E774">
        <v>6</v>
      </c>
      <c r="F774" t="s">
        <v>579</v>
      </c>
      <c r="G774" t="s">
        <v>1504</v>
      </c>
      <c r="H774" s="56" t="s">
        <v>685</v>
      </c>
      <c r="I774">
        <v>64004006</v>
      </c>
      <c r="J774" t="s">
        <v>1551</v>
      </c>
      <c r="K774">
        <v>1308722033</v>
      </c>
      <c r="L774">
        <v>228862.91579999999</v>
      </c>
    </row>
    <row r="775" spans="1:12" x14ac:dyDescent="0.25">
      <c r="A775">
        <v>771</v>
      </c>
      <c r="B775" t="s">
        <v>1148</v>
      </c>
      <c r="C775" t="s">
        <v>1544</v>
      </c>
      <c r="D775" t="s">
        <v>1545</v>
      </c>
      <c r="E775">
        <v>7</v>
      </c>
      <c r="F775" t="s">
        <v>579</v>
      </c>
      <c r="G775" t="s">
        <v>1504</v>
      </c>
      <c r="H775" s="56" t="s">
        <v>685</v>
      </c>
      <c r="I775">
        <v>64004007</v>
      </c>
      <c r="J775" t="s">
        <v>1552</v>
      </c>
      <c r="K775">
        <v>1449815.6040000001</v>
      </c>
      <c r="L775">
        <v>6551.0042119999998</v>
      </c>
    </row>
    <row r="776" spans="1:12" x14ac:dyDescent="0.25">
      <c r="A776">
        <v>772</v>
      </c>
      <c r="B776" t="s">
        <v>1148</v>
      </c>
      <c r="C776" t="s">
        <v>1544</v>
      </c>
      <c r="D776" t="s">
        <v>1545</v>
      </c>
      <c r="E776">
        <v>8</v>
      </c>
      <c r="F776" t="s">
        <v>579</v>
      </c>
      <c r="G776" t="s">
        <v>1504</v>
      </c>
      <c r="H776" s="56" t="s">
        <v>685</v>
      </c>
      <c r="I776">
        <v>64004008</v>
      </c>
      <c r="J776" t="s">
        <v>1553</v>
      </c>
      <c r="K776">
        <v>1637649884</v>
      </c>
      <c r="L776">
        <v>287067.63880000002</v>
      </c>
    </row>
    <row r="777" spans="1:12" x14ac:dyDescent="0.25">
      <c r="A777">
        <v>773</v>
      </c>
      <c r="B777" t="s">
        <v>1148</v>
      </c>
      <c r="C777" t="s">
        <v>1544</v>
      </c>
      <c r="D777" t="s">
        <v>1545</v>
      </c>
      <c r="E777">
        <v>9</v>
      </c>
      <c r="F777" t="s">
        <v>579</v>
      </c>
      <c r="G777" t="s">
        <v>1504</v>
      </c>
      <c r="H777" s="56" t="s">
        <v>685</v>
      </c>
      <c r="I777">
        <v>64004009</v>
      </c>
      <c r="J777" t="s">
        <v>1554</v>
      </c>
      <c r="K777">
        <v>767755385.79999995</v>
      </c>
      <c r="L777">
        <v>169972.9137</v>
      </c>
    </row>
    <row r="778" spans="1:12" x14ac:dyDescent="0.25">
      <c r="A778">
        <v>774</v>
      </c>
      <c r="B778" t="s">
        <v>1148</v>
      </c>
      <c r="C778" t="s">
        <v>1544</v>
      </c>
      <c r="D778" t="s">
        <v>1545</v>
      </c>
      <c r="E778">
        <v>10</v>
      </c>
      <c r="F778" t="s">
        <v>579</v>
      </c>
      <c r="G778" t="s">
        <v>1504</v>
      </c>
      <c r="H778" s="56" t="s">
        <v>685</v>
      </c>
      <c r="I778">
        <v>64004010</v>
      </c>
      <c r="J778" t="s">
        <v>1555</v>
      </c>
      <c r="K778">
        <v>1238725813</v>
      </c>
      <c r="L778">
        <v>269485.5196</v>
      </c>
    </row>
    <row r="779" spans="1:12" x14ac:dyDescent="0.25">
      <c r="A779">
        <v>775</v>
      </c>
      <c r="B779" t="s">
        <v>1148</v>
      </c>
      <c r="C779" t="s">
        <v>1544</v>
      </c>
      <c r="D779" t="s">
        <v>1545</v>
      </c>
      <c r="E779">
        <v>11</v>
      </c>
      <c r="F779" t="s">
        <v>579</v>
      </c>
      <c r="G779" t="s">
        <v>1504</v>
      </c>
      <c r="H779" s="56" t="s">
        <v>685</v>
      </c>
      <c r="I779">
        <v>64004011</v>
      </c>
      <c r="J779" t="s">
        <v>1556</v>
      </c>
      <c r="K779">
        <v>6553649.4230000004</v>
      </c>
      <c r="L779">
        <v>14678.26748</v>
      </c>
    </row>
    <row r="780" spans="1:12" x14ac:dyDescent="0.25">
      <c r="A780">
        <v>776</v>
      </c>
      <c r="B780" t="s">
        <v>1148</v>
      </c>
      <c r="C780" t="s">
        <v>1557</v>
      </c>
      <c r="D780" t="s">
        <v>1558</v>
      </c>
      <c r="E780">
        <v>1</v>
      </c>
      <c r="F780" t="s">
        <v>579</v>
      </c>
      <c r="G780" t="s">
        <v>1504</v>
      </c>
      <c r="H780" s="56" t="s">
        <v>685</v>
      </c>
      <c r="I780">
        <v>64005001</v>
      </c>
      <c r="J780" t="s">
        <v>1559</v>
      </c>
      <c r="K780">
        <v>2102710.7450000001</v>
      </c>
      <c r="L780">
        <v>9141.7847359999996</v>
      </c>
    </row>
    <row r="781" spans="1:12" x14ac:dyDescent="0.25">
      <c r="A781">
        <v>777</v>
      </c>
      <c r="B781" t="s">
        <v>1148</v>
      </c>
      <c r="C781" t="s">
        <v>1557</v>
      </c>
      <c r="D781" t="s">
        <v>1558</v>
      </c>
      <c r="E781">
        <v>2</v>
      </c>
      <c r="F781" t="s">
        <v>579</v>
      </c>
      <c r="G781" t="s">
        <v>1504</v>
      </c>
      <c r="H781" s="56" t="s">
        <v>685</v>
      </c>
      <c r="I781">
        <v>64005002</v>
      </c>
      <c r="J781" t="s">
        <v>1560</v>
      </c>
      <c r="K781">
        <v>1991349523</v>
      </c>
      <c r="L781">
        <v>309658.49579999998</v>
      </c>
    </row>
    <row r="782" spans="1:12" x14ac:dyDescent="0.25">
      <c r="A782">
        <v>778</v>
      </c>
      <c r="B782" t="s">
        <v>1148</v>
      </c>
      <c r="C782" t="s">
        <v>1557</v>
      </c>
      <c r="D782" t="s">
        <v>1558</v>
      </c>
      <c r="E782">
        <v>3</v>
      </c>
      <c r="F782" t="s">
        <v>579</v>
      </c>
      <c r="G782" t="s">
        <v>1504</v>
      </c>
      <c r="H782" s="56" t="s">
        <v>685</v>
      </c>
      <c r="I782">
        <v>64005003</v>
      </c>
      <c r="J782" t="s">
        <v>1561</v>
      </c>
      <c r="K782">
        <v>267978751.30000001</v>
      </c>
      <c r="L782">
        <v>84047.482000000004</v>
      </c>
    </row>
    <row r="783" spans="1:12" x14ac:dyDescent="0.25">
      <c r="A783">
        <v>779</v>
      </c>
      <c r="B783" t="s">
        <v>1148</v>
      </c>
      <c r="C783" t="s">
        <v>1557</v>
      </c>
      <c r="D783" t="s">
        <v>1558</v>
      </c>
      <c r="E783">
        <v>4</v>
      </c>
      <c r="F783" t="s">
        <v>579</v>
      </c>
      <c r="G783" t="s">
        <v>1504</v>
      </c>
      <c r="H783" s="56" t="s">
        <v>685</v>
      </c>
      <c r="I783">
        <v>64005004</v>
      </c>
      <c r="J783" t="s">
        <v>1562</v>
      </c>
      <c r="K783">
        <v>13726593.82</v>
      </c>
      <c r="L783">
        <v>22512.83555</v>
      </c>
    </row>
    <row r="784" spans="1:12" x14ac:dyDescent="0.25">
      <c r="A784">
        <v>780</v>
      </c>
      <c r="B784" t="s">
        <v>1148</v>
      </c>
      <c r="C784" t="s">
        <v>1557</v>
      </c>
      <c r="D784" t="s">
        <v>1558</v>
      </c>
      <c r="E784">
        <v>5</v>
      </c>
      <c r="F784" t="s">
        <v>579</v>
      </c>
      <c r="G784" t="s">
        <v>1504</v>
      </c>
      <c r="H784" s="56" t="s">
        <v>685</v>
      </c>
      <c r="I784">
        <v>64005005</v>
      </c>
      <c r="J784" t="s">
        <v>1563</v>
      </c>
      <c r="K784">
        <v>2809313.807</v>
      </c>
      <c r="L784">
        <v>8587.3527720000002</v>
      </c>
    </row>
    <row r="785" spans="1:12" x14ac:dyDescent="0.25">
      <c r="A785">
        <v>781</v>
      </c>
      <c r="B785" t="s">
        <v>1148</v>
      </c>
      <c r="C785" t="s">
        <v>1557</v>
      </c>
      <c r="D785" t="s">
        <v>1558</v>
      </c>
      <c r="E785">
        <v>6</v>
      </c>
      <c r="F785" t="s">
        <v>579</v>
      </c>
      <c r="G785" t="s">
        <v>1504</v>
      </c>
      <c r="H785" s="56" t="s">
        <v>685</v>
      </c>
      <c r="I785">
        <v>64005006</v>
      </c>
      <c r="J785" t="s">
        <v>1564</v>
      </c>
      <c r="K785">
        <v>4988470.0860000001</v>
      </c>
      <c r="L785">
        <v>11552.13589</v>
      </c>
    </row>
    <row r="786" spans="1:12" x14ac:dyDescent="0.25">
      <c r="A786">
        <v>782</v>
      </c>
      <c r="B786" t="s">
        <v>1148</v>
      </c>
      <c r="C786" t="s">
        <v>1557</v>
      </c>
      <c r="D786" t="s">
        <v>1558</v>
      </c>
      <c r="E786">
        <v>7</v>
      </c>
      <c r="F786" t="s">
        <v>579</v>
      </c>
      <c r="G786" t="s">
        <v>1504</v>
      </c>
      <c r="H786" s="56" t="s">
        <v>685</v>
      </c>
      <c r="I786">
        <v>64005007</v>
      </c>
      <c r="J786" t="s">
        <v>1565</v>
      </c>
      <c r="K786">
        <v>2380819.2379999999</v>
      </c>
      <c r="L786">
        <v>7092.0021310000002</v>
      </c>
    </row>
    <row r="787" spans="1:12" x14ac:dyDescent="0.25">
      <c r="A787">
        <v>783</v>
      </c>
      <c r="B787" t="s">
        <v>1148</v>
      </c>
      <c r="C787" t="s">
        <v>1557</v>
      </c>
      <c r="D787" t="s">
        <v>1558</v>
      </c>
      <c r="E787">
        <v>8</v>
      </c>
      <c r="F787" t="s">
        <v>579</v>
      </c>
      <c r="G787" t="s">
        <v>1504</v>
      </c>
      <c r="H787" s="56" t="s">
        <v>685</v>
      </c>
      <c r="I787">
        <v>64005008</v>
      </c>
      <c r="J787" t="s">
        <v>1566</v>
      </c>
      <c r="K787">
        <v>902020.33499999996</v>
      </c>
      <c r="L787">
        <v>5053.3366379999998</v>
      </c>
    </row>
    <row r="788" spans="1:12" x14ac:dyDescent="0.25">
      <c r="A788">
        <v>784</v>
      </c>
      <c r="B788" t="s">
        <v>1148</v>
      </c>
      <c r="C788" t="s">
        <v>1557</v>
      </c>
      <c r="D788" t="s">
        <v>1558</v>
      </c>
      <c r="E788">
        <v>9</v>
      </c>
      <c r="F788" t="s">
        <v>579</v>
      </c>
      <c r="G788" t="s">
        <v>1504</v>
      </c>
      <c r="H788" s="56" t="s">
        <v>685</v>
      </c>
      <c r="I788">
        <v>64005009</v>
      </c>
      <c r="J788" t="s">
        <v>1567</v>
      </c>
      <c r="K788">
        <v>4589066.5619999999</v>
      </c>
      <c r="L788">
        <v>11226.535099999999</v>
      </c>
    </row>
    <row r="789" spans="1:12" x14ac:dyDescent="0.25">
      <c r="A789">
        <v>785</v>
      </c>
      <c r="B789" t="s">
        <v>1148</v>
      </c>
      <c r="C789" t="s">
        <v>1557</v>
      </c>
      <c r="D789" t="s">
        <v>1558</v>
      </c>
      <c r="E789">
        <v>10</v>
      </c>
      <c r="F789" t="s">
        <v>579</v>
      </c>
      <c r="G789" t="s">
        <v>1504</v>
      </c>
      <c r="H789" s="56" t="s">
        <v>685</v>
      </c>
      <c r="I789">
        <v>64005010</v>
      </c>
      <c r="J789" t="s">
        <v>1568</v>
      </c>
      <c r="K789">
        <v>659257.71479999996</v>
      </c>
      <c r="L789">
        <v>4989.2915069999999</v>
      </c>
    </row>
    <row r="790" spans="1:12" x14ac:dyDescent="0.25">
      <c r="A790">
        <v>786</v>
      </c>
      <c r="B790" t="s">
        <v>1148</v>
      </c>
      <c r="C790" t="s">
        <v>1557</v>
      </c>
      <c r="D790" t="s">
        <v>1558</v>
      </c>
      <c r="E790">
        <v>11</v>
      </c>
      <c r="F790" t="s">
        <v>579</v>
      </c>
      <c r="G790" t="s">
        <v>1504</v>
      </c>
      <c r="H790" s="56" t="s">
        <v>685</v>
      </c>
      <c r="I790">
        <v>64005011</v>
      </c>
      <c r="J790" t="s">
        <v>1569</v>
      </c>
      <c r="K790">
        <v>8792615.7219999991</v>
      </c>
      <c r="L790">
        <v>15931.17935</v>
      </c>
    </row>
    <row r="791" spans="1:12" x14ac:dyDescent="0.25">
      <c r="A791">
        <v>787</v>
      </c>
      <c r="B791" t="s">
        <v>1148</v>
      </c>
      <c r="C791" t="s">
        <v>1557</v>
      </c>
      <c r="D791" t="s">
        <v>1558</v>
      </c>
      <c r="E791">
        <v>12</v>
      </c>
      <c r="F791" t="s">
        <v>579</v>
      </c>
      <c r="G791" t="s">
        <v>1504</v>
      </c>
      <c r="H791" s="56" t="s">
        <v>685</v>
      </c>
      <c r="I791">
        <v>64005012</v>
      </c>
      <c r="J791" t="s">
        <v>1570</v>
      </c>
      <c r="K791">
        <v>3675551.0290000001</v>
      </c>
      <c r="L791">
        <v>15282.21191</v>
      </c>
    </row>
    <row r="792" spans="1:12" x14ac:dyDescent="0.25">
      <c r="A792">
        <v>788</v>
      </c>
      <c r="B792" t="s">
        <v>1148</v>
      </c>
      <c r="C792" t="s">
        <v>1557</v>
      </c>
      <c r="D792" t="s">
        <v>1558</v>
      </c>
      <c r="E792">
        <v>13</v>
      </c>
      <c r="F792" t="s">
        <v>579</v>
      </c>
      <c r="G792" t="s">
        <v>1504</v>
      </c>
      <c r="H792" s="56" t="s">
        <v>685</v>
      </c>
      <c r="I792">
        <v>64005013</v>
      </c>
      <c r="J792" t="s">
        <v>1571</v>
      </c>
      <c r="K792">
        <v>2387917.8670000001</v>
      </c>
      <c r="L792">
        <v>6606.9148930000001</v>
      </c>
    </row>
    <row r="793" spans="1:12" x14ac:dyDescent="0.25">
      <c r="A793">
        <v>789</v>
      </c>
      <c r="B793" t="s">
        <v>1148</v>
      </c>
      <c r="C793" t="s">
        <v>1557</v>
      </c>
      <c r="D793" t="s">
        <v>1558</v>
      </c>
      <c r="E793">
        <v>14</v>
      </c>
      <c r="F793" t="s">
        <v>579</v>
      </c>
      <c r="G793" t="s">
        <v>1504</v>
      </c>
      <c r="H793" s="56" t="s">
        <v>685</v>
      </c>
      <c r="I793">
        <v>64005014</v>
      </c>
      <c r="J793" t="s">
        <v>1572</v>
      </c>
      <c r="K793">
        <v>1061245.7120000001</v>
      </c>
      <c r="L793">
        <v>5491.8286129999997</v>
      </c>
    </row>
    <row r="794" spans="1:12" x14ac:dyDescent="0.25">
      <c r="A794">
        <v>790</v>
      </c>
      <c r="B794" t="s">
        <v>1148</v>
      </c>
      <c r="C794" t="s">
        <v>1557</v>
      </c>
      <c r="D794" t="s">
        <v>1558</v>
      </c>
      <c r="E794">
        <v>15</v>
      </c>
      <c r="F794" t="s">
        <v>579</v>
      </c>
      <c r="G794" t="s">
        <v>1504</v>
      </c>
      <c r="H794" s="56" t="s">
        <v>685</v>
      </c>
      <c r="I794">
        <v>64005015</v>
      </c>
      <c r="J794" t="s">
        <v>1573</v>
      </c>
      <c r="K794">
        <v>3410465.912</v>
      </c>
      <c r="L794">
        <v>12169.88401</v>
      </c>
    </row>
    <row r="795" spans="1:12" x14ac:dyDescent="0.25">
      <c r="A795">
        <v>791</v>
      </c>
      <c r="B795" t="s">
        <v>1148</v>
      </c>
      <c r="C795" t="s">
        <v>1557</v>
      </c>
      <c r="D795" t="s">
        <v>1558</v>
      </c>
      <c r="E795">
        <v>16</v>
      </c>
      <c r="F795" t="s">
        <v>579</v>
      </c>
      <c r="G795" t="s">
        <v>1504</v>
      </c>
      <c r="H795" s="56" t="s">
        <v>685</v>
      </c>
      <c r="I795">
        <v>64005016</v>
      </c>
      <c r="J795" t="s">
        <v>1574</v>
      </c>
      <c r="K795">
        <v>1403633.8940000001</v>
      </c>
      <c r="L795">
        <v>7446.980286</v>
      </c>
    </row>
    <row r="796" spans="1:12" x14ac:dyDescent="0.25">
      <c r="A796">
        <v>792</v>
      </c>
      <c r="B796" t="s">
        <v>1148</v>
      </c>
      <c r="C796" t="s">
        <v>1557</v>
      </c>
      <c r="D796" t="s">
        <v>1558</v>
      </c>
      <c r="E796">
        <v>17</v>
      </c>
      <c r="F796" t="s">
        <v>579</v>
      </c>
      <c r="G796" t="s">
        <v>1504</v>
      </c>
      <c r="H796" s="56" t="s">
        <v>685</v>
      </c>
      <c r="I796">
        <v>64005017</v>
      </c>
      <c r="J796" t="s">
        <v>1575</v>
      </c>
      <c r="K796">
        <v>53992097.270000003</v>
      </c>
      <c r="L796">
        <v>43568.960429999999</v>
      </c>
    </row>
    <row r="797" spans="1:12" x14ac:dyDescent="0.25">
      <c r="A797">
        <v>793</v>
      </c>
      <c r="B797" t="s">
        <v>1148</v>
      </c>
      <c r="C797" t="s">
        <v>1557</v>
      </c>
      <c r="D797" t="s">
        <v>1558</v>
      </c>
      <c r="E797">
        <v>18</v>
      </c>
      <c r="F797" t="s">
        <v>579</v>
      </c>
      <c r="G797" t="s">
        <v>1504</v>
      </c>
      <c r="H797" s="56" t="s">
        <v>685</v>
      </c>
      <c r="I797">
        <v>64005018</v>
      </c>
      <c r="J797" t="s">
        <v>1576</v>
      </c>
      <c r="K797">
        <v>2123366.622</v>
      </c>
      <c r="L797">
        <v>6903.0313299999998</v>
      </c>
    </row>
    <row r="798" spans="1:12" x14ac:dyDescent="0.25">
      <c r="A798">
        <v>794</v>
      </c>
      <c r="B798" t="s">
        <v>1148</v>
      </c>
      <c r="C798" t="s">
        <v>1557</v>
      </c>
      <c r="D798" t="s">
        <v>1558</v>
      </c>
      <c r="E798">
        <v>19</v>
      </c>
      <c r="F798" t="s">
        <v>579</v>
      </c>
      <c r="G798" t="s">
        <v>1504</v>
      </c>
      <c r="H798" s="56" t="s">
        <v>685</v>
      </c>
      <c r="I798">
        <v>64005019</v>
      </c>
      <c r="J798" t="s">
        <v>1577</v>
      </c>
      <c r="K798">
        <v>1849036.5889999999</v>
      </c>
      <c r="L798">
        <v>6660.4329950000001</v>
      </c>
    </row>
    <row r="799" spans="1:12" x14ac:dyDescent="0.25">
      <c r="A799">
        <v>795</v>
      </c>
      <c r="B799" t="s">
        <v>1148</v>
      </c>
      <c r="C799" t="s">
        <v>1557</v>
      </c>
      <c r="D799" t="s">
        <v>1558</v>
      </c>
      <c r="E799">
        <v>20</v>
      </c>
      <c r="F799" t="s">
        <v>579</v>
      </c>
      <c r="G799" t="s">
        <v>1504</v>
      </c>
      <c r="H799" s="56" t="s">
        <v>685</v>
      </c>
      <c r="I799">
        <v>64005020</v>
      </c>
      <c r="J799" t="s">
        <v>1578</v>
      </c>
      <c r="K799">
        <v>6225051.5369999995</v>
      </c>
      <c r="L799">
        <v>11667.562599999999</v>
      </c>
    </row>
    <row r="800" spans="1:12" x14ac:dyDescent="0.25">
      <c r="A800">
        <v>796</v>
      </c>
      <c r="B800" t="s">
        <v>1148</v>
      </c>
      <c r="C800" t="s">
        <v>1557</v>
      </c>
      <c r="D800" t="s">
        <v>1558</v>
      </c>
      <c r="E800">
        <v>21</v>
      </c>
      <c r="F800" t="s">
        <v>579</v>
      </c>
      <c r="G800" t="s">
        <v>1504</v>
      </c>
      <c r="H800" s="56" t="s">
        <v>685</v>
      </c>
      <c r="I800">
        <v>64005021</v>
      </c>
      <c r="J800" t="s">
        <v>1579</v>
      </c>
      <c r="K800">
        <v>2222064.2450000001</v>
      </c>
      <c r="L800">
        <v>10143.92733</v>
      </c>
    </row>
    <row r="801" spans="1:12" x14ac:dyDescent="0.25">
      <c r="A801">
        <v>797</v>
      </c>
      <c r="B801" t="s">
        <v>1148</v>
      </c>
      <c r="C801" t="s">
        <v>1557</v>
      </c>
      <c r="D801" t="s">
        <v>1558</v>
      </c>
      <c r="E801">
        <v>22</v>
      </c>
      <c r="F801" t="s">
        <v>579</v>
      </c>
      <c r="G801" t="s">
        <v>1504</v>
      </c>
      <c r="H801" s="56" t="s">
        <v>685</v>
      </c>
      <c r="I801">
        <v>64005022</v>
      </c>
      <c r="J801" t="s">
        <v>1580</v>
      </c>
      <c r="K801">
        <v>1120244.4539999999</v>
      </c>
      <c r="L801">
        <v>6144.922705</v>
      </c>
    </row>
    <row r="802" spans="1:12" x14ac:dyDescent="0.25">
      <c r="A802">
        <v>798</v>
      </c>
      <c r="B802" t="s">
        <v>1148</v>
      </c>
      <c r="C802" t="s">
        <v>1557</v>
      </c>
      <c r="D802" t="s">
        <v>1558</v>
      </c>
      <c r="E802">
        <v>23</v>
      </c>
      <c r="F802" t="s">
        <v>579</v>
      </c>
      <c r="G802" t="s">
        <v>1504</v>
      </c>
      <c r="H802" s="56" t="s">
        <v>685</v>
      </c>
      <c r="I802">
        <v>64005023</v>
      </c>
      <c r="J802" t="s">
        <v>1581</v>
      </c>
      <c r="K802">
        <v>14878428.369999999</v>
      </c>
      <c r="L802">
        <v>27871.90609</v>
      </c>
    </row>
    <row r="803" spans="1:12" x14ac:dyDescent="0.25">
      <c r="A803">
        <v>799</v>
      </c>
      <c r="B803" t="s">
        <v>1148</v>
      </c>
      <c r="C803" t="s">
        <v>1557</v>
      </c>
      <c r="D803" t="s">
        <v>1558</v>
      </c>
      <c r="E803">
        <v>24</v>
      </c>
      <c r="F803" t="s">
        <v>579</v>
      </c>
      <c r="G803" t="s">
        <v>1504</v>
      </c>
      <c r="H803" s="56" t="s">
        <v>685</v>
      </c>
      <c r="I803">
        <v>64005024</v>
      </c>
      <c r="J803" t="s">
        <v>1582</v>
      </c>
      <c r="K803">
        <v>6042418.0290000001</v>
      </c>
      <c r="L803">
        <v>13794.451880000001</v>
      </c>
    </row>
    <row r="804" spans="1:12" x14ac:dyDescent="0.25">
      <c r="A804">
        <v>800</v>
      </c>
      <c r="B804" t="s">
        <v>1148</v>
      </c>
      <c r="C804" t="s">
        <v>1557</v>
      </c>
      <c r="D804" t="s">
        <v>1558</v>
      </c>
      <c r="E804">
        <v>25</v>
      </c>
      <c r="F804" t="s">
        <v>579</v>
      </c>
      <c r="G804" t="s">
        <v>1504</v>
      </c>
      <c r="H804" s="56" t="s">
        <v>685</v>
      </c>
      <c r="I804">
        <v>64005025</v>
      </c>
      <c r="J804" t="s">
        <v>1583</v>
      </c>
      <c r="K804">
        <v>4080393.0860000001</v>
      </c>
      <c r="L804">
        <v>14569.654</v>
      </c>
    </row>
    <row r="805" spans="1:12" x14ac:dyDescent="0.25">
      <c r="A805">
        <v>801</v>
      </c>
      <c r="B805" t="s">
        <v>1148</v>
      </c>
      <c r="C805" t="s">
        <v>1557</v>
      </c>
      <c r="D805" t="s">
        <v>1558</v>
      </c>
      <c r="E805">
        <v>26</v>
      </c>
      <c r="F805" t="s">
        <v>579</v>
      </c>
      <c r="G805" t="s">
        <v>1504</v>
      </c>
      <c r="H805" s="56" t="s">
        <v>685</v>
      </c>
      <c r="I805">
        <v>64005026</v>
      </c>
      <c r="J805" t="s">
        <v>1584</v>
      </c>
      <c r="K805">
        <v>3322223.273</v>
      </c>
      <c r="L805">
        <v>11050.00777</v>
      </c>
    </row>
    <row r="806" spans="1:12" x14ac:dyDescent="0.25">
      <c r="A806">
        <v>802</v>
      </c>
      <c r="B806" t="s">
        <v>1148</v>
      </c>
      <c r="C806" t="s">
        <v>1557</v>
      </c>
      <c r="D806" t="s">
        <v>1558</v>
      </c>
      <c r="E806">
        <v>27</v>
      </c>
      <c r="F806" t="s">
        <v>579</v>
      </c>
      <c r="G806" t="s">
        <v>1504</v>
      </c>
      <c r="H806" s="56" t="s">
        <v>685</v>
      </c>
      <c r="I806">
        <v>64005027</v>
      </c>
      <c r="J806" t="s">
        <v>1585</v>
      </c>
      <c r="K806">
        <v>315905847.30000001</v>
      </c>
      <c r="L806">
        <v>103161.53449999999</v>
      </c>
    </row>
    <row r="807" spans="1:12" x14ac:dyDescent="0.25">
      <c r="A807">
        <v>803</v>
      </c>
      <c r="B807" t="s">
        <v>1148</v>
      </c>
      <c r="C807" t="s">
        <v>1557</v>
      </c>
      <c r="D807" t="s">
        <v>1558</v>
      </c>
      <c r="E807">
        <v>28</v>
      </c>
      <c r="F807" t="s">
        <v>579</v>
      </c>
      <c r="G807" t="s">
        <v>1504</v>
      </c>
      <c r="H807" s="56" t="s">
        <v>685</v>
      </c>
      <c r="I807">
        <v>64005028</v>
      </c>
      <c r="J807" t="s">
        <v>1586</v>
      </c>
      <c r="K807">
        <v>998749310.79999995</v>
      </c>
      <c r="L807">
        <v>188360.41140000001</v>
      </c>
    </row>
    <row r="808" spans="1:12" x14ac:dyDescent="0.25">
      <c r="A808">
        <v>804</v>
      </c>
      <c r="B808" t="s">
        <v>1148</v>
      </c>
      <c r="C808" t="s">
        <v>1557</v>
      </c>
      <c r="D808" t="s">
        <v>1558</v>
      </c>
      <c r="E808">
        <v>29</v>
      </c>
      <c r="F808" t="s">
        <v>579</v>
      </c>
      <c r="G808" t="s">
        <v>1504</v>
      </c>
      <c r="H808" s="56" t="s">
        <v>685</v>
      </c>
      <c r="I808">
        <v>64005029</v>
      </c>
      <c r="J808" t="s">
        <v>1587</v>
      </c>
      <c r="K808">
        <v>1419625.709</v>
      </c>
      <c r="L808">
        <v>6827.8008470000004</v>
      </c>
    </row>
    <row r="809" spans="1:12" x14ac:dyDescent="0.25">
      <c r="A809">
        <v>805</v>
      </c>
      <c r="B809" t="s">
        <v>1148</v>
      </c>
      <c r="C809" t="s">
        <v>1557</v>
      </c>
      <c r="D809" t="s">
        <v>1558</v>
      </c>
      <c r="E809">
        <v>30</v>
      </c>
      <c r="F809" t="s">
        <v>579</v>
      </c>
      <c r="G809" t="s">
        <v>1504</v>
      </c>
      <c r="H809" s="56" t="s">
        <v>685</v>
      </c>
      <c r="I809">
        <v>64005030</v>
      </c>
      <c r="J809" t="s">
        <v>1588</v>
      </c>
      <c r="K809">
        <v>2747475.4559999998</v>
      </c>
      <c r="L809">
        <v>8088.002238</v>
      </c>
    </row>
    <row r="810" spans="1:12" x14ac:dyDescent="0.25">
      <c r="A810">
        <v>806</v>
      </c>
      <c r="B810" t="s">
        <v>1148</v>
      </c>
      <c r="C810" t="s">
        <v>1557</v>
      </c>
      <c r="D810" t="s">
        <v>1558</v>
      </c>
      <c r="E810">
        <v>31</v>
      </c>
      <c r="F810" t="s">
        <v>579</v>
      </c>
      <c r="G810" t="s">
        <v>1504</v>
      </c>
      <c r="H810" s="56" t="s">
        <v>685</v>
      </c>
      <c r="I810">
        <v>64005031</v>
      </c>
      <c r="J810" t="s">
        <v>1589</v>
      </c>
      <c r="K810">
        <v>1456120834</v>
      </c>
      <c r="L810">
        <v>247145.81779999999</v>
      </c>
    </row>
    <row r="811" spans="1:12" x14ac:dyDescent="0.25">
      <c r="A811">
        <v>807</v>
      </c>
      <c r="B811" t="s">
        <v>1148</v>
      </c>
      <c r="C811" t="s">
        <v>1557</v>
      </c>
      <c r="D811" t="s">
        <v>1558</v>
      </c>
      <c r="E811">
        <v>32</v>
      </c>
      <c r="F811" t="s">
        <v>579</v>
      </c>
      <c r="G811" t="s">
        <v>1504</v>
      </c>
      <c r="H811" s="56" t="s">
        <v>685</v>
      </c>
      <c r="I811">
        <v>64005032</v>
      </c>
      <c r="J811" t="s">
        <v>1590</v>
      </c>
      <c r="K811">
        <v>163342941.30000001</v>
      </c>
      <c r="L811">
        <v>60029.166729999997</v>
      </c>
    </row>
    <row r="812" spans="1:12" x14ac:dyDescent="0.25">
      <c r="A812">
        <v>808</v>
      </c>
      <c r="B812" t="s">
        <v>1148</v>
      </c>
      <c r="C812" t="s">
        <v>1557</v>
      </c>
      <c r="D812" t="s">
        <v>1558</v>
      </c>
      <c r="E812">
        <v>33</v>
      </c>
      <c r="F812" t="s">
        <v>579</v>
      </c>
      <c r="G812" t="s">
        <v>1504</v>
      </c>
      <c r="H812" s="56" t="s">
        <v>685</v>
      </c>
      <c r="I812">
        <v>64005033</v>
      </c>
      <c r="J812" t="s">
        <v>1591</v>
      </c>
      <c r="K812">
        <v>453523651.80000001</v>
      </c>
      <c r="L812">
        <v>106686.4149</v>
      </c>
    </row>
    <row r="813" spans="1:12" x14ac:dyDescent="0.25">
      <c r="A813">
        <v>809</v>
      </c>
      <c r="B813" t="s">
        <v>1148</v>
      </c>
      <c r="C813" t="s">
        <v>1557</v>
      </c>
      <c r="D813" t="s">
        <v>1558</v>
      </c>
      <c r="E813">
        <v>34</v>
      </c>
      <c r="F813" t="s">
        <v>579</v>
      </c>
      <c r="G813" t="s">
        <v>1504</v>
      </c>
      <c r="H813" s="56" t="s">
        <v>685</v>
      </c>
      <c r="I813">
        <v>64005034</v>
      </c>
      <c r="J813" t="s">
        <v>1592</v>
      </c>
      <c r="K813">
        <v>2219582582</v>
      </c>
      <c r="L813">
        <v>266207.63050000003</v>
      </c>
    </row>
    <row r="814" spans="1:12" x14ac:dyDescent="0.25">
      <c r="A814">
        <v>810</v>
      </c>
      <c r="B814" t="s">
        <v>1593</v>
      </c>
      <c r="C814" t="s">
        <v>1594</v>
      </c>
      <c r="D814" t="s">
        <v>1595</v>
      </c>
      <c r="E814">
        <v>1</v>
      </c>
      <c r="F814" t="s">
        <v>514</v>
      </c>
      <c r="G814" t="s">
        <v>1596</v>
      </c>
      <c r="H814" s="56" t="s">
        <v>685</v>
      </c>
      <c r="I814">
        <v>30601001</v>
      </c>
      <c r="J814" t="s">
        <v>1597</v>
      </c>
      <c r="K814">
        <v>5205821904</v>
      </c>
      <c r="L814">
        <v>522049.83390000003</v>
      </c>
    </row>
    <row r="815" spans="1:12" x14ac:dyDescent="0.25">
      <c r="A815">
        <v>811</v>
      </c>
      <c r="B815" t="s">
        <v>1593</v>
      </c>
      <c r="C815" t="s">
        <v>1594</v>
      </c>
      <c r="D815" t="s">
        <v>1595</v>
      </c>
      <c r="E815">
        <v>2</v>
      </c>
      <c r="F815" t="s">
        <v>514</v>
      </c>
      <c r="G815" t="s">
        <v>1596</v>
      </c>
      <c r="H815" s="56" t="s">
        <v>685</v>
      </c>
      <c r="I815">
        <v>30601002</v>
      </c>
      <c r="J815" t="s">
        <v>1598</v>
      </c>
      <c r="K815">
        <v>2232912363</v>
      </c>
      <c r="L815">
        <v>320344.67660000001</v>
      </c>
    </row>
    <row r="816" spans="1:12" x14ac:dyDescent="0.25">
      <c r="A816">
        <v>812</v>
      </c>
      <c r="B816" t="s">
        <v>1593</v>
      </c>
      <c r="C816" t="s">
        <v>1594</v>
      </c>
      <c r="D816" t="s">
        <v>1595</v>
      </c>
      <c r="E816">
        <v>3</v>
      </c>
      <c r="F816" t="s">
        <v>514</v>
      </c>
      <c r="G816" t="s">
        <v>1596</v>
      </c>
      <c r="H816" s="56" t="s">
        <v>685</v>
      </c>
      <c r="I816">
        <v>30601003</v>
      </c>
      <c r="J816" t="s">
        <v>1599</v>
      </c>
      <c r="K816">
        <v>1954193214</v>
      </c>
      <c r="L816">
        <v>263513.70159999997</v>
      </c>
    </row>
    <row r="817" spans="1:12" x14ac:dyDescent="0.25">
      <c r="A817">
        <v>813</v>
      </c>
      <c r="B817" t="s">
        <v>1593</v>
      </c>
      <c r="C817" t="s">
        <v>1594</v>
      </c>
      <c r="D817" t="s">
        <v>1595</v>
      </c>
      <c r="E817">
        <v>4</v>
      </c>
      <c r="F817" t="s">
        <v>514</v>
      </c>
      <c r="G817" t="s">
        <v>1596</v>
      </c>
      <c r="H817" s="56" t="s">
        <v>685</v>
      </c>
      <c r="I817">
        <v>30601004</v>
      </c>
      <c r="J817" t="s">
        <v>1600</v>
      </c>
      <c r="K817">
        <v>466297796.10000002</v>
      </c>
      <c r="L817">
        <v>105317.6856</v>
      </c>
    </row>
    <row r="818" spans="1:12" x14ac:dyDescent="0.25">
      <c r="A818">
        <v>814</v>
      </c>
      <c r="B818" t="s">
        <v>1593</v>
      </c>
      <c r="C818" t="s">
        <v>1594</v>
      </c>
      <c r="D818" t="s">
        <v>1595</v>
      </c>
      <c r="E818">
        <v>5</v>
      </c>
      <c r="F818" t="s">
        <v>514</v>
      </c>
      <c r="G818" t="s">
        <v>1596</v>
      </c>
      <c r="H818" s="56" t="s">
        <v>685</v>
      </c>
      <c r="I818">
        <v>30601005</v>
      </c>
      <c r="J818" t="s">
        <v>1601</v>
      </c>
      <c r="K818">
        <v>2688832550</v>
      </c>
      <c r="L818">
        <v>335008.7121</v>
      </c>
    </row>
    <row r="819" spans="1:12" x14ac:dyDescent="0.25">
      <c r="A819">
        <v>815</v>
      </c>
      <c r="B819" t="s">
        <v>1593</v>
      </c>
      <c r="C819" t="s">
        <v>1594</v>
      </c>
      <c r="D819" t="s">
        <v>1595</v>
      </c>
      <c r="E819">
        <v>6</v>
      </c>
      <c r="F819" t="s">
        <v>514</v>
      </c>
      <c r="G819" t="s">
        <v>1596</v>
      </c>
      <c r="H819" s="56" t="s">
        <v>685</v>
      </c>
      <c r="I819">
        <v>30601006</v>
      </c>
      <c r="J819" t="s">
        <v>1602</v>
      </c>
      <c r="K819">
        <v>1579889.571</v>
      </c>
      <c r="L819">
        <v>5938.5415350000003</v>
      </c>
    </row>
    <row r="820" spans="1:12" x14ac:dyDescent="0.25">
      <c r="A820">
        <v>816</v>
      </c>
      <c r="B820" t="s">
        <v>1593</v>
      </c>
      <c r="C820" t="s">
        <v>522</v>
      </c>
      <c r="D820" t="s">
        <v>1603</v>
      </c>
      <c r="E820">
        <v>1</v>
      </c>
      <c r="F820" t="s">
        <v>514</v>
      </c>
      <c r="G820" t="s">
        <v>1596</v>
      </c>
      <c r="H820" s="56" t="s">
        <v>685</v>
      </c>
      <c r="I820">
        <v>30602001</v>
      </c>
      <c r="J820" t="s">
        <v>1604</v>
      </c>
      <c r="K820">
        <v>4842202179</v>
      </c>
      <c r="L820">
        <v>407222.42969999998</v>
      </c>
    </row>
    <row r="821" spans="1:12" x14ac:dyDescent="0.25">
      <c r="A821">
        <v>817</v>
      </c>
      <c r="B821" t="s">
        <v>1593</v>
      </c>
      <c r="C821" t="s">
        <v>522</v>
      </c>
      <c r="D821" t="s">
        <v>1603</v>
      </c>
      <c r="E821">
        <v>2</v>
      </c>
      <c r="F821" t="s">
        <v>514</v>
      </c>
      <c r="G821" t="s">
        <v>1596</v>
      </c>
      <c r="H821" s="56" t="s">
        <v>685</v>
      </c>
      <c r="I821">
        <v>30602002</v>
      </c>
      <c r="J821" t="s">
        <v>1605</v>
      </c>
      <c r="K821">
        <v>3088354322</v>
      </c>
      <c r="L821">
        <v>302796.2782</v>
      </c>
    </row>
    <row r="822" spans="1:12" x14ac:dyDescent="0.25">
      <c r="A822">
        <v>818</v>
      </c>
      <c r="B822" t="s">
        <v>1593</v>
      </c>
      <c r="C822" t="s">
        <v>522</v>
      </c>
      <c r="D822" t="s">
        <v>1603</v>
      </c>
      <c r="E822">
        <v>3</v>
      </c>
      <c r="F822" t="s">
        <v>514</v>
      </c>
      <c r="G822" t="s">
        <v>1596</v>
      </c>
      <c r="H822" s="56" t="s">
        <v>685</v>
      </c>
      <c r="I822">
        <v>30602003</v>
      </c>
      <c r="J822" t="s">
        <v>1606</v>
      </c>
      <c r="K822">
        <v>3075493007</v>
      </c>
      <c r="L822">
        <v>353414.50870000001</v>
      </c>
    </row>
    <row r="823" spans="1:12" x14ac:dyDescent="0.25">
      <c r="A823">
        <v>819</v>
      </c>
      <c r="B823" t="s">
        <v>1593</v>
      </c>
      <c r="C823" t="s">
        <v>522</v>
      </c>
      <c r="D823" t="s">
        <v>1603</v>
      </c>
      <c r="E823">
        <v>4</v>
      </c>
      <c r="F823" t="s">
        <v>514</v>
      </c>
      <c r="G823" t="s">
        <v>1596</v>
      </c>
      <c r="H823" s="56" t="s">
        <v>685</v>
      </c>
      <c r="I823">
        <v>30602004</v>
      </c>
      <c r="J823" t="s">
        <v>1607</v>
      </c>
      <c r="K823">
        <v>5743559795</v>
      </c>
      <c r="L823">
        <v>400437.77010000002</v>
      </c>
    </row>
    <row r="824" spans="1:12" x14ac:dyDescent="0.25">
      <c r="A824">
        <v>820</v>
      </c>
      <c r="B824" t="s">
        <v>1593</v>
      </c>
      <c r="C824" t="s">
        <v>522</v>
      </c>
      <c r="D824" t="s">
        <v>1603</v>
      </c>
      <c r="E824">
        <v>5</v>
      </c>
      <c r="F824" t="s">
        <v>514</v>
      </c>
      <c r="G824" t="s">
        <v>1596</v>
      </c>
      <c r="H824" s="56" t="s">
        <v>685</v>
      </c>
      <c r="I824">
        <v>30602005</v>
      </c>
      <c r="J824" t="s">
        <v>1608</v>
      </c>
      <c r="K824">
        <v>20034079.100000001</v>
      </c>
      <c r="L824">
        <v>25685.812430000002</v>
      </c>
    </row>
    <row r="825" spans="1:12" x14ac:dyDescent="0.25">
      <c r="A825">
        <v>821</v>
      </c>
      <c r="B825" t="s">
        <v>1593</v>
      </c>
      <c r="C825" t="s">
        <v>522</v>
      </c>
      <c r="D825" t="s">
        <v>1603</v>
      </c>
      <c r="E825">
        <v>6</v>
      </c>
      <c r="F825" t="s">
        <v>514</v>
      </c>
      <c r="G825" t="s">
        <v>1596</v>
      </c>
      <c r="H825" s="56" t="s">
        <v>685</v>
      </c>
      <c r="I825">
        <v>30602006</v>
      </c>
      <c r="J825" t="s">
        <v>1609</v>
      </c>
      <c r="K825">
        <v>47936660.640000001</v>
      </c>
      <c r="L825">
        <v>36738.896589999997</v>
      </c>
    </row>
    <row r="826" spans="1:12" x14ac:dyDescent="0.25">
      <c r="A826">
        <v>822</v>
      </c>
      <c r="B826" t="s">
        <v>1593</v>
      </c>
      <c r="C826" t="s">
        <v>522</v>
      </c>
      <c r="D826" t="s">
        <v>1603</v>
      </c>
      <c r="E826">
        <v>7</v>
      </c>
      <c r="F826" t="s">
        <v>514</v>
      </c>
      <c r="G826" t="s">
        <v>1596</v>
      </c>
      <c r="H826" s="56" t="s">
        <v>685</v>
      </c>
      <c r="I826">
        <v>30602007</v>
      </c>
      <c r="J826" t="s">
        <v>1610</v>
      </c>
      <c r="K826">
        <v>1632189100</v>
      </c>
      <c r="L826">
        <v>223363.0625</v>
      </c>
    </row>
    <row r="827" spans="1:12" x14ac:dyDescent="0.25">
      <c r="A827">
        <v>823</v>
      </c>
      <c r="B827" t="s">
        <v>1593</v>
      </c>
      <c r="C827" t="s">
        <v>522</v>
      </c>
      <c r="D827" t="s">
        <v>1603</v>
      </c>
      <c r="E827">
        <v>8</v>
      </c>
      <c r="F827" t="s">
        <v>514</v>
      </c>
      <c r="G827" t="s">
        <v>1596</v>
      </c>
      <c r="H827" s="56" t="s">
        <v>685</v>
      </c>
      <c r="I827">
        <v>30602008</v>
      </c>
      <c r="J827" t="s">
        <v>1611</v>
      </c>
      <c r="K827">
        <v>4585058337</v>
      </c>
      <c r="L827">
        <v>379583.37550000002</v>
      </c>
    </row>
    <row r="828" spans="1:12" x14ac:dyDescent="0.25">
      <c r="A828">
        <v>824</v>
      </c>
      <c r="B828" t="s">
        <v>1593</v>
      </c>
      <c r="C828" t="s">
        <v>522</v>
      </c>
      <c r="D828" t="s">
        <v>1603</v>
      </c>
      <c r="E828">
        <v>9</v>
      </c>
      <c r="F828" t="s">
        <v>514</v>
      </c>
      <c r="G828" t="s">
        <v>1596</v>
      </c>
      <c r="H828" s="56" t="s">
        <v>685</v>
      </c>
      <c r="I828">
        <v>30602009</v>
      </c>
      <c r="J828" t="s">
        <v>1612</v>
      </c>
      <c r="K828">
        <v>777591368.89999998</v>
      </c>
      <c r="L828">
        <v>144571.81150000001</v>
      </c>
    </row>
    <row r="829" spans="1:12" x14ac:dyDescent="0.25">
      <c r="A829">
        <v>825</v>
      </c>
      <c r="B829" t="s">
        <v>1593</v>
      </c>
      <c r="C829" t="s">
        <v>1613</v>
      </c>
      <c r="D829" t="s">
        <v>1614</v>
      </c>
      <c r="E829">
        <v>1</v>
      </c>
      <c r="F829" t="s">
        <v>514</v>
      </c>
      <c r="G829" t="s">
        <v>1596</v>
      </c>
      <c r="H829" s="56" t="s">
        <v>685</v>
      </c>
      <c r="I829">
        <v>30604001</v>
      </c>
      <c r="J829" t="s">
        <v>1615</v>
      </c>
      <c r="K829">
        <v>3551009298</v>
      </c>
      <c r="L829">
        <v>324071.10509999999</v>
      </c>
    </row>
    <row r="830" spans="1:12" x14ac:dyDescent="0.25">
      <c r="A830">
        <v>826</v>
      </c>
      <c r="B830" t="s">
        <v>1593</v>
      </c>
      <c r="C830" t="s">
        <v>1613</v>
      </c>
      <c r="D830" t="s">
        <v>1614</v>
      </c>
      <c r="E830">
        <v>2</v>
      </c>
      <c r="F830" t="s">
        <v>514</v>
      </c>
      <c r="G830" t="s">
        <v>1596</v>
      </c>
      <c r="H830" s="56" t="s">
        <v>685</v>
      </c>
      <c r="I830">
        <v>30604002</v>
      </c>
      <c r="J830" t="s">
        <v>1616</v>
      </c>
      <c r="K830">
        <v>2166283347</v>
      </c>
      <c r="L830">
        <v>224861.73610000001</v>
      </c>
    </row>
    <row r="831" spans="1:12" x14ac:dyDescent="0.25">
      <c r="A831">
        <v>827</v>
      </c>
      <c r="B831" t="s">
        <v>1593</v>
      </c>
      <c r="C831" t="s">
        <v>1613</v>
      </c>
      <c r="D831" t="s">
        <v>1614</v>
      </c>
      <c r="E831">
        <v>3</v>
      </c>
      <c r="F831" t="s">
        <v>514</v>
      </c>
      <c r="G831" t="s">
        <v>1596</v>
      </c>
      <c r="H831" s="56" t="s">
        <v>685</v>
      </c>
      <c r="I831">
        <v>30604003</v>
      </c>
      <c r="J831" t="s">
        <v>1617</v>
      </c>
      <c r="K831">
        <v>4303800272</v>
      </c>
      <c r="L831">
        <v>411264.09940000001</v>
      </c>
    </row>
    <row r="832" spans="1:12" x14ac:dyDescent="0.25">
      <c r="A832">
        <v>828</v>
      </c>
      <c r="B832" t="s">
        <v>1593</v>
      </c>
      <c r="C832" t="s">
        <v>1613</v>
      </c>
      <c r="D832" t="s">
        <v>1614</v>
      </c>
      <c r="E832">
        <v>4</v>
      </c>
      <c r="F832" t="s">
        <v>514</v>
      </c>
      <c r="G832" t="s">
        <v>1596</v>
      </c>
      <c r="H832" s="56" t="s">
        <v>685</v>
      </c>
      <c r="I832">
        <v>30604004</v>
      </c>
      <c r="J832" t="s">
        <v>1618</v>
      </c>
      <c r="K832">
        <v>7620044856</v>
      </c>
      <c r="L832">
        <v>464139.87040000001</v>
      </c>
    </row>
    <row r="833" spans="1:12" x14ac:dyDescent="0.25">
      <c r="A833">
        <v>829</v>
      </c>
      <c r="B833" t="s">
        <v>1593</v>
      </c>
      <c r="C833" t="s">
        <v>1613</v>
      </c>
      <c r="D833" t="s">
        <v>1614</v>
      </c>
      <c r="E833">
        <v>5</v>
      </c>
      <c r="F833" t="s">
        <v>514</v>
      </c>
      <c r="G833" t="s">
        <v>1596</v>
      </c>
      <c r="H833" s="56" t="s">
        <v>685</v>
      </c>
      <c r="I833">
        <v>30604005</v>
      </c>
      <c r="J833" t="s">
        <v>1619</v>
      </c>
      <c r="K833">
        <v>326659355.19999999</v>
      </c>
      <c r="L833">
        <v>97747.815340000001</v>
      </c>
    </row>
    <row r="834" spans="1:12" x14ac:dyDescent="0.25">
      <c r="A834">
        <v>830</v>
      </c>
      <c r="B834" t="s">
        <v>1593</v>
      </c>
      <c r="C834" t="s">
        <v>1613</v>
      </c>
      <c r="D834" t="s">
        <v>1614</v>
      </c>
      <c r="E834">
        <v>6</v>
      </c>
      <c r="F834" t="s">
        <v>514</v>
      </c>
      <c r="G834" t="s">
        <v>1596</v>
      </c>
      <c r="H834" s="56" t="s">
        <v>685</v>
      </c>
      <c r="I834">
        <v>30604006</v>
      </c>
      <c r="J834" t="s">
        <v>1620</v>
      </c>
      <c r="K834">
        <v>1185255882</v>
      </c>
      <c r="L834">
        <v>180550.96359999999</v>
      </c>
    </row>
    <row r="835" spans="1:12" x14ac:dyDescent="0.25">
      <c r="A835">
        <v>831</v>
      </c>
      <c r="B835" t="s">
        <v>1593</v>
      </c>
      <c r="C835" t="s">
        <v>513</v>
      </c>
      <c r="D835" t="s">
        <v>1621</v>
      </c>
      <c r="E835">
        <v>1</v>
      </c>
      <c r="F835" t="s">
        <v>514</v>
      </c>
      <c r="G835" t="s">
        <v>1596</v>
      </c>
      <c r="H835" s="56" t="s">
        <v>685</v>
      </c>
      <c r="I835">
        <v>30605001</v>
      </c>
      <c r="J835" t="s">
        <v>1622</v>
      </c>
      <c r="K835">
        <v>35380025.920000002</v>
      </c>
      <c r="L835">
        <v>31843.589759999999</v>
      </c>
    </row>
    <row r="836" spans="1:12" x14ac:dyDescent="0.25">
      <c r="A836">
        <v>832</v>
      </c>
      <c r="B836" t="s">
        <v>1593</v>
      </c>
      <c r="C836" t="s">
        <v>513</v>
      </c>
      <c r="D836" t="s">
        <v>1621</v>
      </c>
      <c r="E836">
        <v>2</v>
      </c>
      <c r="F836" t="s">
        <v>514</v>
      </c>
      <c r="G836" t="s">
        <v>1596</v>
      </c>
      <c r="H836" s="56" t="s">
        <v>685</v>
      </c>
      <c r="I836">
        <v>30605002</v>
      </c>
      <c r="J836" t="s">
        <v>1623</v>
      </c>
      <c r="K836">
        <v>5273855.4579999996</v>
      </c>
      <c r="L836">
        <v>14216.60169</v>
      </c>
    </row>
    <row r="837" spans="1:12" x14ac:dyDescent="0.25">
      <c r="A837">
        <v>833</v>
      </c>
      <c r="B837" t="s">
        <v>1593</v>
      </c>
      <c r="C837" t="s">
        <v>513</v>
      </c>
      <c r="D837" t="s">
        <v>1621</v>
      </c>
      <c r="E837">
        <v>3</v>
      </c>
      <c r="F837" t="s">
        <v>514</v>
      </c>
      <c r="G837" t="s">
        <v>1596</v>
      </c>
      <c r="H837" s="56" t="s">
        <v>685</v>
      </c>
      <c r="I837">
        <v>30605003</v>
      </c>
      <c r="J837" t="s">
        <v>1624</v>
      </c>
      <c r="K837">
        <v>14475591859</v>
      </c>
      <c r="L837">
        <v>769125.9203</v>
      </c>
    </row>
    <row r="838" spans="1:12" x14ac:dyDescent="0.25">
      <c r="A838">
        <v>834</v>
      </c>
      <c r="B838" t="s">
        <v>1593</v>
      </c>
      <c r="C838" t="s">
        <v>513</v>
      </c>
      <c r="D838" t="s">
        <v>1621</v>
      </c>
      <c r="E838">
        <v>4</v>
      </c>
      <c r="F838" t="s">
        <v>514</v>
      </c>
      <c r="G838" t="s">
        <v>1596</v>
      </c>
      <c r="H838" s="56" t="s">
        <v>685</v>
      </c>
      <c r="I838">
        <v>30605004</v>
      </c>
      <c r="J838" t="s">
        <v>1625</v>
      </c>
      <c r="K838">
        <v>3170603649</v>
      </c>
      <c r="L838">
        <v>339272.25959999999</v>
      </c>
    </row>
    <row r="839" spans="1:12" x14ac:dyDescent="0.25">
      <c r="A839">
        <v>835</v>
      </c>
      <c r="B839" t="s">
        <v>1593</v>
      </c>
      <c r="C839" t="s">
        <v>513</v>
      </c>
      <c r="D839" t="s">
        <v>1621</v>
      </c>
      <c r="E839">
        <v>5</v>
      </c>
      <c r="F839" t="s">
        <v>514</v>
      </c>
      <c r="G839" t="s">
        <v>1596</v>
      </c>
      <c r="H839" s="56" t="s">
        <v>685</v>
      </c>
      <c r="I839">
        <v>30605005</v>
      </c>
      <c r="J839" t="s">
        <v>1626</v>
      </c>
      <c r="K839">
        <v>10240981042</v>
      </c>
      <c r="L839">
        <v>492632.15370000002</v>
      </c>
    </row>
    <row r="840" spans="1:12" x14ac:dyDescent="0.25">
      <c r="A840">
        <v>836</v>
      </c>
      <c r="B840" t="s">
        <v>1593</v>
      </c>
      <c r="C840" t="s">
        <v>513</v>
      </c>
      <c r="D840" t="s">
        <v>1621</v>
      </c>
      <c r="E840">
        <v>6</v>
      </c>
      <c r="F840" t="s">
        <v>514</v>
      </c>
      <c r="G840" t="s">
        <v>1596</v>
      </c>
      <c r="H840" s="56" t="s">
        <v>685</v>
      </c>
      <c r="I840">
        <v>30605006</v>
      </c>
      <c r="J840" t="s">
        <v>1627</v>
      </c>
      <c r="K840">
        <v>13203194.27</v>
      </c>
      <c r="L840">
        <v>22192.136709999999</v>
      </c>
    </row>
    <row r="841" spans="1:12" x14ac:dyDescent="0.25">
      <c r="A841">
        <v>837</v>
      </c>
      <c r="B841" t="s">
        <v>1593</v>
      </c>
      <c r="C841" t="s">
        <v>513</v>
      </c>
      <c r="D841" t="s">
        <v>1621</v>
      </c>
      <c r="E841">
        <v>7</v>
      </c>
      <c r="F841" t="s">
        <v>514</v>
      </c>
      <c r="G841" t="s">
        <v>1596</v>
      </c>
      <c r="H841" s="56" t="s">
        <v>685</v>
      </c>
      <c r="I841">
        <v>30605007</v>
      </c>
      <c r="J841" t="s">
        <v>1628</v>
      </c>
      <c r="K841">
        <v>25404719614</v>
      </c>
      <c r="L841">
        <v>1223343.6359999999</v>
      </c>
    </row>
    <row r="842" spans="1:12" x14ac:dyDescent="0.25">
      <c r="A842">
        <v>838</v>
      </c>
      <c r="B842" t="s">
        <v>1593</v>
      </c>
      <c r="C842" t="s">
        <v>517</v>
      </c>
      <c r="D842" t="s">
        <v>1629</v>
      </c>
      <c r="E842">
        <v>1</v>
      </c>
      <c r="F842" t="s">
        <v>514</v>
      </c>
      <c r="G842" t="s">
        <v>1596</v>
      </c>
      <c r="H842" s="56" t="s">
        <v>685</v>
      </c>
      <c r="I842">
        <v>30606001</v>
      </c>
      <c r="J842" t="s">
        <v>1630</v>
      </c>
      <c r="K842">
        <v>44367266.130000003</v>
      </c>
      <c r="L842">
        <v>30289.307659999999</v>
      </c>
    </row>
    <row r="843" spans="1:12" x14ac:dyDescent="0.25">
      <c r="A843">
        <v>839</v>
      </c>
      <c r="B843" t="s">
        <v>1593</v>
      </c>
      <c r="C843" t="s">
        <v>517</v>
      </c>
      <c r="D843" t="s">
        <v>1629</v>
      </c>
      <c r="E843">
        <v>2</v>
      </c>
      <c r="F843" t="s">
        <v>514</v>
      </c>
      <c r="G843" t="s">
        <v>1596</v>
      </c>
      <c r="H843" s="56" t="s">
        <v>685</v>
      </c>
      <c r="I843">
        <v>30606002</v>
      </c>
      <c r="J843" t="s">
        <v>1631</v>
      </c>
      <c r="K843">
        <v>54953743.590000004</v>
      </c>
      <c r="L843">
        <v>34567.16734</v>
      </c>
    </row>
    <row r="844" spans="1:12" x14ac:dyDescent="0.25">
      <c r="A844">
        <v>840</v>
      </c>
      <c r="B844" t="s">
        <v>1593</v>
      </c>
      <c r="C844" t="s">
        <v>517</v>
      </c>
      <c r="D844" t="s">
        <v>1629</v>
      </c>
      <c r="E844">
        <v>3</v>
      </c>
      <c r="F844" t="s">
        <v>514</v>
      </c>
      <c r="G844" t="s">
        <v>1596</v>
      </c>
      <c r="H844" s="56" t="s">
        <v>685</v>
      </c>
      <c r="I844">
        <v>30606003</v>
      </c>
      <c r="J844" t="s">
        <v>1632</v>
      </c>
      <c r="K844">
        <v>21103324151</v>
      </c>
      <c r="L844">
        <v>1193608.5819999999</v>
      </c>
    </row>
    <row r="845" spans="1:12" x14ac:dyDescent="0.25">
      <c r="A845">
        <v>841</v>
      </c>
      <c r="B845" t="s">
        <v>1593</v>
      </c>
      <c r="C845" t="s">
        <v>517</v>
      </c>
      <c r="D845" t="s">
        <v>1629</v>
      </c>
      <c r="E845">
        <v>4</v>
      </c>
      <c r="F845" t="s">
        <v>514</v>
      </c>
      <c r="G845" t="s">
        <v>1596</v>
      </c>
      <c r="H845" s="56" t="s">
        <v>685</v>
      </c>
      <c r="I845">
        <v>30606004</v>
      </c>
      <c r="J845" t="s">
        <v>1633</v>
      </c>
      <c r="K845">
        <v>14685295.130000001</v>
      </c>
      <c r="L845">
        <v>17533.489839999998</v>
      </c>
    </row>
    <row r="846" spans="1:12" x14ac:dyDescent="0.25">
      <c r="A846">
        <v>842</v>
      </c>
      <c r="B846" t="s">
        <v>1593</v>
      </c>
      <c r="C846" t="s">
        <v>517</v>
      </c>
      <c r="D846" t="s">
        <v>1629</v>
      </c>
      <c r="E846">
        <v>5</v>
      </c>
      <c r="F846" t="s">
        <v>514</v>
      </c>
      <c r="G846" t="s">
        <v>1596</v>
      </c>
      <c r="H846" s="56" t="s">
        <v>685</v>
      </c>
      <c r="I846">
        <v>30606005</v>
      </c>
      <c r="J846" t="s">
        <v>1634</v>
      </c>
      <c r="K846">
        <v>25464893.440000001</v>
      </c>
      <c r="L846">
        <v>20950.634880000001</v>
      </c>
    </row>
    <row r="847" spans="1:12" x14ac:dyDescent="0.25">
      <c r="A847">
        <v>843</v>
      </c>
      <c r="B847" t="s">
        <v>1593</v>
      </c>
      <c r="C847" t="s">
        <v>517</v>
      </c>
      <c r="D847" t="s">
        <v>1629</v>
      </c>
      <c r="E847">
        <v>6</v>
      </c>
      <c r="F847" t="s">
        <v>514</v>
      </c>
      <c r="G847" t="s">
        <v>1596</v>
      </c>
      <c r="H847" s="56" t="s">
        <v>685</v>
      </c>
      <c r="I847">
        <v>30606006</v>
      </c>
      <c r="J847" t="s">
        <v>1635</v>
      </c>
      <c r="K847">
        <v>20677122591</v>
      </c>
      <c r="L847">
        <v>915735.42480000004</v>
      </c>
    </row>
    <row r="848" spans="1:12" x14ac:dyDescent="0.25">
      <c r="A848">
        <v>844</v>
      </c>
      <c r="B848" t="s">
        <v>1593</v>
      </c>
      <c r="C848" t="s">
        <v>1636</v>
      </c>
      <c r="D848" t="s">
        <v>1637</v>
      </c>
      <c r="E848">
        <v>1</v>
      </c>
      <c r="F848" t="s">
        <v>514</v>
      </c>
      <c r="G848" t="s">
        <v>1596</v>
      </c>
      <c r="H848" s="56" t="s">
        <v>685</v>
      </c>
      <c r="I848">
        <v>30607001</v>
      </c>
      <c r="J848" t="s">
        <v>1638</v>
      </c>
      <c r="K848">
        <v>36839262.119999997</v>
      </c>
      <c r="L848">
        <v>27929.210760000002</v>
      </c>
    </row>
    <row r="849" spans="1:12" x14ac:dyDescent="0.25">
      <c r="A849">
        <v>845</v>
      </c>
      <c r="B849" t="s">
        <v>1593</v>
      </c>
      <c r="C849" t="s">
        <v>1636</v>
      </c>
      <c r="D849" t="s">
        <v>1637</v>
      </c>
      <c r="E849">
        <v>2</v>
      </c>
      <c r="F849" t="s">
        <v>514</v>
      </c>
      <c r="G849" t="s">
        <v>1596</v>
      </c>
      <c r="H849" s="56" t="s">
        <v>685</v>
      </c>
      <c r="I849">
        <v>30607002</v>
      </c>
      <c r="J849" t="s">
        <v>1639</v>
      </c>
      <c r="K849">
        <v>282207303.30000001</v>
      </c>
      <c r="L849">
        <v>70975.411009999996</v>
      </c>
    </row>
    <row r="850" spans="1:12" x14ac:dyDescent="0.25">
      <c r="A850">
        <v>846</v>
      </c>
      <c r="B850" t="s">
        <v>1593</v>
      </c>
      <c r="C850" t="s">
        <v>1636</v>
      </c>
      <c r="D850" t="s">
        <v>1637</v>
      </c>
      <c r="E850">
        <v>3</v>
      </c>
      <c r="F850" t="s">
        <v>514</v>
      </c>
      <c r="G850" t="s">
        <v>1596</v>
      </c>
      <c r="H850" s="56" t="s">
        <v>685</v>
      </c>
      <c r="I850">
        <v>30607003</v>
      </c>
      <c r="J850" t="s">
        <v>1640</v>
      </c>
      <c r="K850">
        <v>485348682.80000001</v>
      </c>
      <c r="L850">
        <v>104193.2773</v>
      </c>
    </row>
    <row r="851" spans="1:12" x14ac:dyDescent="0.25">
      <c r="A851">
        <v>847</v>
      </c>
      <c r="B851" t="s">
        <v>1593</v>
      </c>
      <c r="C851" t="s">
        <v>1636</v>
      </c>
      <c r="D851" t="s">
        <v>1637</v>
      </c>
      <c r="E851">
        <v>4</v>
      </c>
      <c r="F851" t="s">
        <v>514</v>
      </c>
      <c r="G851" t="s">
        <v>1596</v>
      </c>
      <c r="H851" s="56" t="s">
        <v>685</v>
      </c>
      <c r="I851">
        <v>30607004</v>
      </c>
      <c r="J851" t="s">
        <v>1641</v>
      </c>
      <c r="K851">
        <v>5318653541</v>
      </c>
      <c r="L851">
        <v>341750.96980000002</v>
      </c>
    </row>
    <row r="852" spans="1:12" x14ac:dyDescent="0.25">
      <c r="A852">
        <v>848</v>
      </c>
      <c r="B852" t="s">
        <v>1593</v>
      </c>
      <c r="C852" t="s">
        <v>1636</v>
      </c>
      <c r="D852" t="s">
        <v>1637</v>
      </c>
      <c r="E852">
        <v>5</v>
      </c>
      <c r="F852" t="s">
        <v>514</v>
      </c>
      <c r="G852" t="s">
        <v>1596</v>
      </c>
      <c r="H852" s="56" t="s">
        <v>685</v>
      </c>
      <c r="I852">
        <v>30607005</v>
      </c>
      <c r="J852" t="s">
        <v>1642</v>
      </c>
      <c r="K852">
        <v>1292101931</v>
      </c>
      <c r="L852">
        <v>210085.15590000001</v>
      </c>
    </row>
    <row r="853" spans="1:12" x14ac:dyDescent="0.25">
      <c r="A853">
        <v>849</v>
      </c>
      <c r="B853" t="s">
        <v>1593</v>
      </c>
      <c r="C853" t="s">
        <v>1636</v>
      </c>
      <c r="D853" t="s">
        <v>1637</v>
      </c>
      <c r="E853">
        <v>6</v>
      </c>
      <c r="F853" t="s">
        <v>514</v>
      </c>
      <c r="G853" t="s">
        <v>1596</v>
      </c>
      <c r="H853" s="56" t="s">
        <v>685</v>
      </c>
      <c r="I853">
        <v>30607006</v>
      </c>
      <c r="J853" t="s">
        <v>1643</v>
      </c>
      <c r="K853">
        <v>13418767097</v>
      </c>
      <c r="L853">
        <v>805747.53720000002</v>
      </c>
    </row>
    <row r="854" spans="1:12" x14ac:dyDescent="0.25">
      <c r="A854">
        <v>850</v>
      </c>
      <c r="B854" t="s">
        <v>1593</v>
      </c>
      <c r="C854" t="s">
        <v>1644</v>
      </c>
      <c r="D854" t="s">
        <v>1645</v>
      </c>
      <c r="E854">
        <v>1</v>
      </c>
      <c r="F854" t="s">
        <v>516</v>
      </c>
      <c r="G854" t="s">
        <v>1646</v>
      </c>
      <c r="H854" s="56" t="s">
        <v>685</v>
      </c>
      <c r="I854">
        <v>30701001</v>
      </c>
      <c r="J854" t="s">
        <v>1647</v>
      </c>
      <c r="K854">
        <v>25982808.059999999</v>
      </c>
      <c r="L854">
        <v>28580.403249999999</v>
      </c>
    </row>
    <row r="855" spans="1:12" x14ac:dyDescent="0.25">
      <c r="A855">
        <v>851</v>
      </c>
      <c r="B855" t="s">
        <v>1593</v>
      </c>
      <c r="C855" t="s">
        <v>1644</v>
      </c>
      <c r="D855" t="s">
        <v>1645</v>
      </c>
      <c r="E855">
        <v>2</v>
      </c>
      <c r="F855" t="s">
        <v>516</v>
      </c>
      <c r="G855" t="s">
        <v>1646</v>
      </c>
      <c r="H855" s="56" t="s">
        <v>685</v>
      </c>
      <c r="I855">
        <v>30701002</v>
      </c>
      <c r="J855" t="s">
        <v>1648</v>
      </c>
      <c r="K855">
        <v>6682034429</v>
      </c>
      <c r="L855">
        <v>594053.8014</v>
      </c>
    </row>
    <row r="856" spans="1:12" x14ac:dyDescent="0.25">
      <c r="A856">
        <v>852</v>
      </c>
      <c r="B856" t="s">
        <v>1593</v>
      </c>
      <c r="C856" t="s">
        <v>1644</v>
      </c>
      <c r="D856" t="s">
        <v>1645</v>
      </c>
      <c r="E856">
        <v>3</v>
      </c>
      <c r="F856" t="s">
        <v>516</v>
      </c>
      <c r="G856" t="s">
        <v>1646</v>
      </c>
      <c r="H856" s="56" t="s">
        <v>685</v>
      </c>
      <c r="I856">
        <v>30701003</v>
      </c>
      <c r="J856" t="s">
        <v>1649</v>
      </c>
      <c r="K856">
        <v>527021901.10000002</v>
      </c>
      <c r="L856">
        <v>132380.0447</v>
      </c>
    </row>
    <row r="857" spans="1:12" x14ac:dyDescent="0.25">
      <c r="A857">
        <v>853</v>
      </c>
      <c r="B857" t="s">
        <v>1593</v>
      </c>
      <c r="C857" t="s">
        <v>1644</v>
      </c>
      <c r="D857" t="s">
        <v>1645</v>
      </c>
      <c r="E857">
        <v>4</v>
      </c>
      <c r="F857" t="s">
        <v>516</v>
      </c>
      <c r="G857" t="s">
        <v>1646</v>
      </c>
      <c r="H857" s="56" t="s">
        <v>685</v>
      </c>
      <c r="I857">
        <v>30701004</v>
      </c>
      <c r="J857" t="s">
        <v>1650</v>
      </c>
      <c r="K857">
        <v>51551460.399999999</v>
      </c>
      <c r="L857">
        <v>44144.755230000002</v>
      </c>
    </row>
    <row r="858" spans="1:12" x14ac:dyDescent="0.25">
      <c r="A858">
        <v>854</v>
      </c>
      <c r="B858" t="s">
        <v>1593</v>
      </c>
      <c r="C858" t="s">
        <v>1644</v>
      </c>
      <c r="D858" t="s">
        <v>1645</v>
      </c>
      <c r="E858">
        <v>5</v>
      </c>
      <c r="F858" t="s">
        <v>516</v>
      </c>
      <c r="G858" t="s">
        <v>1646</v>
      </c>
      <c r="H858" s="56" t="s">
        <v>685</v>
      </c>
      <c r="I858">
        <v>30701005</v>
      </c>
      <c r="J858" t="s">
        <v>1651</v>
      </c>
      <c r="K858">
        <v>4163890720</v>
      </c>
      <c r="L858">
        <v>342689.5184</v>
      </c>
    </row>
    <row r="859" spans="1:12" x14ac:dyDescent="0.25">
      <c r="A859">
        <v>855</v>
      </c>
      <c r="B859" t="s">
        <v>1593</v>
      </c>
      <c r="C859" t="s">
        <v>1644</v>
      </c>
      <c r="D859" t="s">
        <v>1645</v>
      </c>
      <c r="E859">
        <v>6</v>
      </c>
      <c r="F859" t="s">
        <v>516</v>
      </c>
      <c r="G859" t="s">
        <v>1646</v>
      </c>
      <c r="H859" s="56" t="s">
        <v>685</v>
      </c>
      <c r="I859">
        <v>30701006</v>
      </c>
      <c r="J859" t="s">
        <v>1652</v>
      </c>
      <c r="K859">
        <v>16612359787</v>
      </c>
      <c r="L859">
        <v>1209014.824</v>
      </c>
    </row>
    <row r="860" spans="1:12" x14ac:dyDescent="0.25">
      <c r="A860">
        <v>856</v>
      </c>
      <c r="B860" t="s">
        <v>1593</v>
      </c>
      <c r="C860" t="s">
        <v>1653</v>
      </c>
      <c r="D860" t="s">
        <v>1654</v>
      </c>
      <c r="E860">
        <v>1</v>
      </c>
      <c r="F860" t="s">
        <v>516</v>
      </c>
      <c r="G860" t="s">
        <v>1646</v>
      </c>
      <c r="H860" s="56" t="s">
        <v>685</v>
      </c>
      <c r="I860">
        <v>30702001</v>
      </c>
      <c r="J860" t="s">
        <v>1655</v>
      </c>
      <c r="K860">
        <v>27223068.039999999</v>
      </c>
      <c r="L860">
        <v>25498.554319999999</v>
      </c>
    </row>
    <row r="861" spans="1:12" x14ac:dyDescent="0.25">
      <c r="A861">
        <v>857</v>
      </c>
      <c r="B861" t="s">
        <v>1593</v>
      </c>
      <c r="C861" t="s">
        <v>1653</v>
      </c>
      <c r="D861" t="s">
        <v>1654</v>
      </c>
      <c r="E861">
        <v>2</v>
      </c>
      <c r="F861" t="s">
        <v>516</v>
      </c>
      <c r="G861" t="s">
        <v>1646</v>
      </c>
      <c r="H861" s="56" t="s">
        <v>685</v>
      </c>
      <c r="I861">
        <v>30702002</v>
      </c>
      <c r="J861" t="s">
        <v>1656</v>
      </c>
      <c r="K861">
        <v>1998929063</v>
      </c>
      <c r="L861">
        <v>291215.72369999997</v>
      </c>
    </row>
    <row r="862" spans="1:12" x14ac:dyDescent="0.25">
      <c r="A862">
        <v>858</v>
      </c>
      <c r="B862" t="s">
        <v>1593</v>
      </c>
      <c r="C862" t="s">
        <v>1653</v>
      </c>
      <c r="D862" t="s">
        <v>1654</v>
      </c>
      <c r="E862">
        <v>3</v>
      </c>
      <c r="F862" t="s">
        <v>516</v>
      </c>
      <c r="G862" t="s">
        <v>1646</v>
      </c>
      <c r="H862" s="56" t="s">
        <v>685</v>
      </c>
      <c r="I862">
        <v>30702003</v>
      </c>
      <c r="J862" t="s">
        <v>1657</v>
      </c>
      <c r="K862">
        <v>7903377.3820000002</v>
      </c>
      <c r="L862">
        <v>16801.806039999999</v>
      </c>
    </row>
    <row r="863" spans="1:12" x14ac:dyDescent="0.25">
      <c r="A863">
        <v>859</v>
      </c>
      <c r="B863" t="s">
        <v>1593</v>
      </c>
      <c r="C863" t="s">
        <v>1653</v>
      </c>
      <c r="D863" t="s">
        <v>1654</v>
      </c>
      <c r="E863">
        <v>4</v>
      </c>
      <c r="F863" t="s">
        <v>516</v>
      </c>
      <c r="G863" t="s">
        <v>1646</v>
      </c>
      <c r="H863" s="56" t="s">
        <v>685</v>
      </c>
      <c r="I863">
        <v>30702004</v>
      </c>
      <c r="J863" t="s">
        <v>1658</v>
      </c>
      <c r="K863">
        <v>13263863.300000001</v>
      </c>
      <c r="L863">
        <v>16794.70405</v>
      </c>
    </row>
    <row r="864" spans="1:12" x14ac:dyDescent="0.25">
      <c r="A864">
        <v>860</v>
      </c>
      <c r="B864" t="s">
        <v>1593</v>
      </c>
      <c r="C864" t="s">
        <v>1653</v>
      </c>
      <c r="D864" t="s">
        <v>1654</v>
      </c>
      <c r="E864">
        <v>5</v>
      </c>
      <c r="F864" t="s">
        <v>516</v>
      </c>
      <c r="G864" t="s">
        <v>1646</v>
      </c>
      <c r="H864" s="56" t="s">
        <v>685</v>
      </c>
      <c r="I864">
        <v>30702005</v>
      </c>
      <c r="J864" t="s">
        <v>1659</v>
      </c>
      <c r="K864">
        <v>3861757.8059999999</v>
      </c>
      <c r="L864">
        <v>14053.35852</v>
      </c>
    </row>
    <row r="865" spans="1:12" x14ac:dyDescent="0.25">
      <c r="A865">
        <v>861</v>
      </c>
      <c r="B865" t="s">
        <v>1593</v>
      </c>
      <c r="C865" t="s">
        <v>1653</v>
      </c>
      <c r="D865" t="s">
        <v>1654</v>
      </c>
      <c r="E865">
        <v>6</v>
      </c>
      <c r="F865" t="s">
        <v>516</v>
      </c>
      <c r="G865" t="s">
        <v>1646</v>
      </c>
      <c r="H865" s="56" t="s">
        <v>685</v>
      </c>
      <c r="I865">
        <v>30702006</v>
      </c>
      <c r="J865" t="s">
        <v>1660</v>
      </c>
      <c r="K865">
        <v>2677056766</v>
      </c>
      <c r="L865">
        <v>282922.4106</v>
      </c>
    </row>
    <row r="866" spans="1:12" x14ac:dyDescent="0.25">
      <c r="A866">
        <v>862</v>
      </c>
      <c r="B866" t="s">
        <v>1593</v>
      </c>
      <c r="C866" t="s">
        <v>1653</v>
      </c>
      <c r="D866" t="s">
        <v>1654</v>
      </c>
      <c r="E866">
        <v>7</v>
      </c>
      <c r="F866" t="s">
        <v>516</v>
      </c>
      <c r="G866" t="s">
        <v>1646</v>
      </c>
      <c r="H866" s="56" t="s">
        <v>685</v>
      </c>
      <c r="I866">
        <v>30702007</v>
      </c>
      <c r="J866" t="s">
        <v>1661</v>
      </c>
      <c r="K866">
        <v>4545521783</v>
      </c>
      <c r="L866">
        <v>463750.22649999999</v>
      </c>
    </row>
    <row r="867" spans="1:12" x14ac:dyDescent="0.25">
      <c r="A867">
        <v>863</v>
      </c>
      <c r="B867" t="s">
        <v>1593</v>
      </c>
      <c r="C867" t="s">
        <v>1662</v>
      </c>
      <c r="D867" t="s">
        <v>1663</v>
      </c>
      <c r="E867">
        <v>1</v>
      </c>
      <c r="F867" t="s">
        <v>516</v>
      </c>
      <c r="G867" t="s">
        <v>1646</v>
      </c>
      <c r="H867" s="56" t="s">
        <v>685</v>
      </c>
      <c r="I867">
        <v>30703001</v>
      </c>
      <c r="J867" t="s">
        <v>1664</v>
      </c>
      <c r="K867">
        <v>2078630.5549999999</v>
      </c>
      <c r="L867">
        <v>7473.2082780000001</v>
      </c>
    </row>
    <row r="868" spans="1:12" x14ac:dyDescent="0.25">
      <c r="A868">
        <v>864</v>
      </c>
      <c r="B868" t="s">
        <v>1593</v>
      </c>
      <c r="C868" t="s">
        <v>1662</v>
      </c>
      <c r="D868" t="s">
        <v>1663</v>
      </c>
      <c r="E868">
        <v>2</v>
      </c>
      <c r="F868" t="s">
        <v>516</v>
      </c>
      <c r="G868" t="s">
        <v>1646</v>
      </c>
      <c r="H868" s="56" t="s">
        <v>685</v>
      </c>
      <c r="I868">
        <v>30703002</v>
      </c>
      <c r="J868" t="s">
        <v>1665</v>
      </c>
      <c r="K868">
        <v>1056784.6129999999</v>
      </c>
      <c r="L868">
        <v>6338.576935</v>
      </c>
    </row>
    <row r="869" spans="1:12" x14ac:dyDescent="0.25">
      <c r="A869">
        <v>865</v>
      </c>
      <c r="B869" t="s">
        <v>1593</v>
      </c>
      <c r="C869" t="s">
        <v>1662</v>
      </c>
      <c r="D869" t="s">
        <v>1663</v>
      </c>
      <c r="E869">
        <v>3</v>
      </c>
      <c r="F869" t="s">
        <v>516</v>
      </c>
      <c r="G869" t="s">
        <v>1646</v>
      </c>
      <c r="H869" s="56" t="s">
        <v>685</v>
      </c>
      <c r="I869">
        <v>30703003</v>
      </c>
      <c r="J869" t="s">
        <v>1666</v>
      </c>
      <c r="K869">
        <v>1423543.797</v>
      </c>
      <c r="L869">
        <v>5308.0437350000002</v>
      </c>
    </row>
    <row r="870" spans="1:12" x14ac:dyDescent="0.25">
      <c r="A870">
        <v>866</v>
      </c>
      <c r="B870" t="s">
        <v>1593</v>
      </c>
      <c r="C870" t="s">
        <v>1662</v>
      </c>
      <c r="D870" t="s">
        <v>1663</v>
      </c>
      <c r="E870">
        <v>4</v>
      </c>
      <c r="F870" t="s">
        <v>516</v>
      </c>
      <c r="G870" t="s">
        <v>1646</v>
      </c>
      <c r="H870" s="56" t="s">
        <v>685</v>
      </c>
      <c r="I870">
        <v>30703004</v>
      </c>
      <c r="J870" t="s">
        <v>1667</v>
      </c>
      <c r="K870">
        <v>4784712.2759999996</v>
      </c>
      <c r="L870">
        <v>13464.570449999999</v>
      </c>
    </row>
    <row r="871" spans="1:12" x14ac:dyDescent="0.25">
      <c r="A871">
        <v>867</v>
      </c>
      <c r="B871" t="s">
        <v>1593</v>
      </c>
      <c r="C871" t="s">
        <v>1662</v>
      </c>
      <c r="D871" t="s">
        <v>1663</v>
      </c>
      <c r="E871">
        <v>5</v>
      </c>
      <c r="F871" t="s">
        <v>516</v>
      </c>
      <c r="G871" t="s">
        <v>1646</v>
      </c>
      <c r="H871" s="56" t="s">
        <v>685</v>
      </c>
      <c r="I871">
        <v>30703005</v>
      </c>
      <c r="J871" t="s">
        <v>1668</v>
      </c>
      <c r="K871">
        <v>11167841.460000001</v>
      </c>
      <c r="L871">
        <v>21105.890500000001</v>
      </c>
    </row>
    <row r="872" spans="1:12" x14ac:dyDescent="0.25">
      <c r="A872">
        <v>868</v>
      </c>
      <c r="B872" t="s">
        <v>1593</v>
      </c>
      <c r="C872" t="s">
        <v>1662</v>
      </c>
      <c r="D872" t="s">
        <v>1663</v>
      </c>
      <c r="E872">
        <v>6</v>
      </c>
      <c r="F872" t="s">
        <v>516</v>
      </c>
      <c r="G872" t="s">
        <v>1646</v>
      </c>
      <c r="H872" s="56" t="s">
        <v>685</v>
      </c>
      <c r="I872">
        <v>30703006</v>
      </c>
      <c r="J872" t="s">
        <v>1669</v>
      </c>
      <c r="K872">
        <v>7263930970</v>
      </c>
      <c r="L872">
        <v>515872.2549</v>
      </c>
    </row>
    <row r="873" spans="1:12" x14ac:dyDescent="0.25">
      <c r="A873">
        <v>869</v>
      </c>
      <c r="B873" t="s">
        <v>1593</v>
      </c>
      <c r="C873" t="s">
        <v>1662</v>
      </c>
      <c r="D873" t="s">
        <v>1663</v>
      </c>
      <c r="E873">
        <v>7</v>
      </c>
      <c r="F873" t="s">
        <v>516</v>
      </c>
      <c r="G873" t="s">
        <v>1646</v>
      </c>
      <c r="H873" s="56" t="s">
        <v>685</v>
      </c>
      <c r="I873">
        <v>30703007</v>
      </c>
      <c r="J873" t="s">
        <v>1670</v>
      </c>
      <c r="K873">
        <v>4718580684</v>
      </c>
      <c r="L873">
        <v>408103.00919999997</v>
      </c>
    </row>
    <row r="874" spans="1:12" x14ac:dyDescent="0.25">
      <c r="A874">
        <v>870</v>
      </c>
      <c r="B874" t="s">
        <v>1593</v>
      </c>
      <c r="C874" t="s">
        <v>1662</v>
      </c>
      <c r="D874" t="s">
        <v>1663</v>
      </c>
      <c r="E874">
        <v>8</v>
      </c>
      <c r="F874" t="s">
        <v>516</v>
      </c>
      <c r="G874" t="s">
        <v>1646</v>
      </c>
      <c r="H874" s="56" t="s">
        <v>685</v>
      </c>
      <c r="I874">
        <v>30703008</v>
      </c>
      <c r="J874" t="s">
        <v>1671</v>
      </c>
      <c r="K874">
        <v>6270281413</v>
      </c>
      <c r="L874">
        <v>529045.69030000002</v>
      </c>
    </row>
    <row r="875" spans="1:12" x14ac:dyDescent="0.25">
      <c r="A875">
        <v>871</v>
      </c>
      <c r="B875" t="s">
        <v>1593</v>
      </c>
      <c r="C875" t="s">
        <v>515</v>
      </c>
      <c r="D875" t="s">
        <v>1672</v>
      </c>
      <c r="E875">
        <v>1</v>
      </c>
      <c r="F875" t="s">
        <v>516</v>
      </c>
      <c r="G875" t="s">
        <v>1646</v>
      </c>
      <c r="H875" s="56" t="s">
        <v>685</v>
      </c>
      <c r="I875">
        <v>30704001</v>
      </c>
      <c r="J875" t="s">
        <v>1673</v>
      </c>
      <c r="K875">
        <v>392455.42479999998</v>
      </c>
      <c r="L875">
        <v>3043.31961</v>
      </c>
    </row>
    <row r="876" spans="1:12" x14ac:dyDescent="0.25">
      <c r="A876">
        <v>872</v>
      </c>
      <c r="B876" t="s">
        <v>1593</v>
      </c>
      <c r="C876" t="s">
        <v>515</v>
      </c>
      <c r="D876" t="s">
        <v>1672</v>
      </c>
      <c r="E876">
        <v>2</v>
      </c>
      <c r="F876" t="s">
        <v>516</v>
      </c>
      <c r="G876" t="s">
        <v>1646</v>
      </c>
      <c r="H876" s="56" t="s">
        <v>685</v>
      </c>
      <c r="I876">
        <v>30704002</v>
      </c>
      <c r="J876" t="s">
        <v>1674</v>
      </c>
      <c r="K876">
        <v>5883165415</v>
      </c>
      <c r="L876">
        <v>476311.16850000003</v>
      </c>
    </row>
    <row r="877" spans="1:12" x14ac:dyDescent="0.25">
      <c r="A877">
        <v>873</v>
      </c>
      <c r="B877" t="s">
        <v>1593</v>
      </c>
      <c r="C877" t="s">
        <v>515</v>
      </c>
      <c r="D877" t="s">
        <v>1672</v>
      </c>
      <c r="E877">
        <v>3</v>
      </c>
      <c r="F877" t="s">
        <v>516</v>
      </c>
      <c r="G877" t="s">
        <v>1646</v>
      </c>
      <c r="H877" s="56" t="s">
        <v>685</v>
      </c>
      <c r="I877">
        <v>30704003</v>
      </c>
      <c r="J877" t="s">
        <v>1675</v>
      </c>
      <c r="K877">
        <v>79274890.680000007</v>
      </c>
      <c r="L877">
        <v>41703.891470000002</v>
      </c>
    </row>
    <row r="878" spans="1:12" x14ac:dyDescent="0.25">
      <c r="A878">
        <v>874</v>
      </c>
      <c r="B878" t="s">
        <v>1593</v>
      </c>
      <c r="C878" t="s">
        <v>515</v>
      </c>
      <c r="D878" t="s">
        <v>1672</v>
      </c>
      <c r="E878">
        <v>4</v>
      </c>
      <c r="F878" t="s">
        <v>516</v>
      </c>
      <c r="G878" t="s">
        <v>1646</v>
      </c>
      <c r="H878" s="56" t="s">
        <v>685</v>
      </c>
      <c r="I878">
        <v>30704004</v>
      </c>
      <c r="J878" t="s">
        <v>1676</v>
      </c>
      <c r="K878">
        <v>33156008.219999999</v>
      </c>
      <c r="L878">
        <v>25037.712479999998</v>
      </c>
    </row>
    <row r="879" spans="1:12" x14ac:dyDescent="0.25">
      <c r="A879">
        <v>875</v>
      </c>
      <c r="B879" t="s">
        <v>1593</v>
      </c>
      <c r="C879" t="s">
        <v>515</v>
      </c>
      <c r="D879" t="s">
        <v>1672</v>
      </c>
      <c r="E879">
        <v>5</v>
      </c>
      <c r="F879" t="s">
        <v>516</v>
      </c>
      <c r="G879" t="s">
        <v>1646</v>
      </c>
      <c r="H879" s="56" t="s">
        <v>685</v>
      </c>
      <c r="I879">
        <v>30704005</v>
      </c>
      <c r="J879" t="s">
        <v>1677</v>
      </c>
      <c r="K879">
        <v>11874065815</v>
      </c>
      <c r="L879">
        <v>572984.92520000006</v>
      </c>
    </row>
    <row r="880" spans="1:12" x14ac:dyDescent="0.25">
      <c r="A880">
        <v>876</v>
      </c>
      <c r="B880" t="s">
        <v>1593</v>
      </c>
      <c r="C880" t="s">
        <v>515</v>
      </c>
      <c r="D880" t="s">
        <v>1672</v>
      </c>
      <c r="E880">
        <v>6</v>
      </c>
      <c r="F880" t="s">
        <v>516</v>
      </c>
      <c r="G880" t="s">
        <v>1646</v>
      </c>
      <c r="H880" s="56" t="s">
        <v>685</v>
      </c>
      <c r="I880">
        <v>30704006</v>
      </c>
      <c r="J880" t="s">
        <v>1678</v>
      </c>
      <c r="K880">
        <v>6073400124</v>
      </c>
      <c r="L880">
        <v>672190.04009999998</v>
      </c>
    </row>
    <row r="881" spans="1:12" x14ac:dyDescent="0.25">
      <c r="A881">
        <v>877</v>
      </c>
      <c r="B881" t="s">
        <v>1593</v>
      </c>
      <c r="C881" t="s">
        <v>524</v>
      </c>
      <c r="D881" t="s">
        <v>1679</v>
      </c>
      <c r="E881">
        <v>1</v>
      </c>
      <c r="F881" t="s">
        <v>516</v>
      </c>
      <c r="G881" t="s">
        <v>1646</v>
      </c>
      <c r="H881" s="56" t="s">
        <v>685</v>
      </c>
      <c r="I881">
        <v>30705001</v>
      </c>
      <c r="J881" t="s">
        <v>1680</v>
      </c>
      <c r="K881">
        <v>22323824.850000001</v>
      </c>
      <c r="L881">
        <v>27835.578959999999</v>
      </c>
    </row>
    <row r="882" spans="1:12" x14ac:dyDescent="0.25">
      <c r="A882">
        <v>878</v>
      </c>
      <c r="B882" t="s">
        <v>1593</v>
      </c>
      <c r="C882" t="s">
        <v>524</v>
      </c>
      <c r="D882" t="s">
        <v>1679</v>
      </c>
      <c r="E882">
        <v>2</v>
      </c>
      <c r="F882" t="s">
        <v>516</v>
      </c>
      <c r="G882" t="s">
        <v>1646</v>
      </c>
      <c r="H882" s="56" t="s">
        <v>685</v>
      </c>
      <c r="I882">
        <v>30705002</v>
      </c>
      <c r="J882" t="s">
        <v>1681</v>
      </c>
      <c r="K882">
        <v>3816913.9079999998</v>
      </c>
      <c r="L882">
        <v>9376.6378089999998</v>
      </c>
    </row>
    <row r="883" spans="1:12" x14ac:dyDescent="0.25">
      <c r="A883">
        <v>879</v>
      </c>
      <c r="B883" t="s">
        <v>1593</v>
      </c>
      <c r="C883" t="s">
        <v>524</v>
      </c>
      <c r="D883" t="s">
        <v>1679</v>
      </c>
      <c r="E883">
        <v>3</v>
      </c>
      <c r="F883" t="s">
        <v>516</v>
      </c>
      <c r="G883" t="s">
        <v>1646</v>
      </c>
      <c r="H883" s="56" t="s">
        <v>685</v>
      </c>
      <c r="I883">
        <v>30705003</v>
      </c>
      <c r="J883" t="s">
        <v>1682</v>
      </c>
      <c r="K883">
        <v>2227393605</v>
      </c>
      <c r="L883">
        <v>262095.87839999999</v>
      </c>
    </row>
    <row r="884" spans="1:12" x14ac:dyDescent="0.25">
      <c r="A884">
        <v>880</v>
      </c>
      <c r="B884" t="s">
        <v>1593</v>
      </c>
      <c r="C884" t="s">
        <v>524</v>
      </c>
      <c r="D884" t="s">
        <v>1679</v>
      </c>
      <c r="E884">
        <v>4</v>
      </c>
      <c r="F884" t="s">
        <v>516</v>
      </c>
      <c r="G884" t="s">
        <v>1646</v>
      </c>
      <c r="H884" s="56" t="s">
        <v>685</v>
      </c>
      <c r="I884">
        <v>30705004</v>
      </c>
      <c r="J884" t="s">
        <v>1683</v>
      </c>
      <c r="K884">
        <v>5180342000</v>
      </c>
      <c r="L884">
        <v>503052.74180000002</v>
      </c>
    </row>
    <row r="885" spans="1:12" x14ac:dyDescent="0.25">
      <c r="A885">
        <v>881</v>
      </c>
      <c r="B885" t="s">
        <v>1593</v>
      </c>
      <c r="C885" t="s">
        <v>524</v>
      </c>
      <c r="D885" t="s">
        <v>1679</v>
      </c>
      <c r="E885">
        <v>5</v>
      </c>
      <c r="F885" t="s">
        <v>516</v>
      </c>
      <c r="G885" t="s">
        <v>1646</v>
      </c>
      <c r="H885" s="56" t="s">
        <v>685</v>
      </c>
      <c r="I885">
        <v>30705005</v>
      </c>
      <c r="J885" t="s">
        <v>1684</v>
      </c>
      <c r="K885">
        <v>1508087.098</v>
      </c>
      <c r="L885">
        <v>6490.5863810000001</v>
      </c>
    </row>
    <row r="886" spans="1:12" x14ac:dyDescent="0.25">
      <c r="A886">
        <v>882</v>
      </c>
      <c r="B886" t="s">
        <v>1593</v>
      </c>
      <c r="C886" t="s">
        <v>525</v>
      </c>
      <c r="D886" t="s">
        <v>1685</v>
      </c>
      <c r="E886">
        <v>1</v>
      </c>
      <c r="F886" t="s">
        <v>516</v>
      </c>
      <c r="G886" t="s">
        <v>1646</v>
      </c>
      <c r="H886" s="56" t="s">
        <v>685</v>
      </c>
      <c r="I886">
        <v>30706001</v>
      </c>
      <c r="J886" t="s">
        <v>1686</v>
      </c>
      <c r="K886">
        <v>2440151517</v>
      </c>
      <c r="L886">
        <v>293293.54960000003</v>
      </c>
    </row>
    <row r="887" spans="1:12" x14ac:dyDescent="0.25">
      <c r="A887">
        <v>883</v>
      </c>
      <c r="B887" t="s">
        <v>1593</v>
      </c>
      <c r="C887" t="s">
        <v>525</v>
      </c>
      <c r="D887" t="s">
        <v>1685</v>
      </c>
      <c r="E887">
        <v>2</v>
      </c>
      <c r="F887" t="s">
        <v>516</v>
      </c>
      <c r="G887" t="s">
        <v>1646</v>
      </c>
      <c r="H887" s="56" t="s">
        <v>685</v>
      </c>
      <c r="I887">
        <v>30706002</v>
      </c>
      <c r="J887" t="s">
        <v>1687</v>
      </c>
      <c r="K887">
        <v>209812650.69999999</v>
      </c>
      <c r="L887">
        <v>77512.494380000004</v>
      </c>
    </row>
    <row r="888" spans="1:12" x14ac:dyDescent="0.25">
      <c r="A888">
        <v>884</v>
      </c>
      <c r="B888" t="s">
        <v>1593</v>
      </c>
      <c r="C888" t="s">
        <v>525</v>
      </c>
      <c r="D888" t="s">
        <v>1685</v>
      </c>
      <c r="E888">
        <v>3</v>
      </c>
      <c r="F888" t="s">
        <v>516</v>
      </c>
      <c r="G888" t="s">
        <v>1646</v>
      </c>
      <c r="H888" s="56" t="s">
        <v>685</v>
      </c>
      <c r="I888">
        <v>30706003</v>
      </c>
      <c r="J888" t="s">
        <v>1688</v>
      </c>
      <c r="K888">
        <v>698434.08889999997</v>
      </c>
      <c r="L888">
        <v>3519.267386</v>
      </c>
    </row>
    <row r="889" spans="1:12" x14ac:dyDescent="0.25">
      <c r="A889">
        <v>885</v>
      </c>
      <c r="B889" t="s">
        <v>1593</v>
      </c>
      <c r="C889" t="s">
        <v>525</v>
      </c>
      <c r="D889" t="s">
        <v>1685</v>
      </c>
      <c r="E889">
        <v>4</v>
      </c>
      <c r="F889" t="s">
        <v>516</v>
      </c>
      <c r="G889" t="s">
        <v>1646</v>
      </c>
      <c r="H889" s="56" t="s">
        <v>685</v>
      </c>
      <c r="I889">
        <v>30706004</v>
      </c>
      <c r="J889" t="s">
        <v>1689</v>
      </c>
      <c r="K889">
        <v>1463098.0009999999</v>
      </c>
      <c r="L889">
        <v>6671.0597619999999</v>
      </c>
    </row>
    <row r="890" spans="1:12" x14ac:dyDescent="0.25">
      <c r="A890">
        <v>886</v>
      </c>
      <c r="B890" t="s">
        <v>1593</v>
      </c>
      <c r="C890" t="s">
        <v>525</v>
      </c>
      <c r="D890" t="s">
        <v>1685</v>
      </c>
      <c r="E890">
        <v>5</v>
      </c>
      <c r="F890" t="s">
        <v>516</v>
      </c>
      <c r="G890" t="s">
        <v>1646</v>
      </c>
      <c r="H890" s="56" t="s">
        <v>685</v>
      </c>
      <c r="I890">
        <v>30706005</v>
      </c>
      <c r="J890" t="s">
        <v>1690</v>
      </c>
      <c r="K890">
        <v>293034.98139999999</v>
      </c>
      <c r="L890">
        <v>2971.7471609999998</v>
      </c>
    </row>
    <row r="891" spans="1:12" x14ac:dyDescent="0.25">
      <c r="A891">
        <v>887</v>
      </c>
      <c r="B891" t="s">
        <v>1593</v>
      </c>
      <c r="C891" t="s">
        <v>525</v>
      </c>
      <c r="D891" t="s">
        <v>1685</v>
      </c>
      <c r="E891">
        <v>6</v>
      </c>
      <c r="F891" t="s">
        <v>516</v>
      </c>
      <c r="G891" t="s">
        <v>1646</v>
      </c>
      <c r="H891" s="56" t="s">
        <v>685</v>
      </c>
      <c r="I891">
        <v>30706006</v>
      </c>
      <c r="J891" t="s">
        <v>1691</v>
      </c>
      <c r="K891">
        <v>8019469020</v>
      </c>
      <c r="L891">
        <v>560180.57019999996</v>
      </c>
    </row>
    <row r="892" spans="1:12" x14ac:dyDescent="0.25">
      <c r="A892">
        <v>888</v>
      </c>
      <c r="B892" t="s">
        <v>1593</v>
      </c>
      <c r="C892" t="s">
        <v>1692</v>
      </c>
      <c r="D892" t="s">
        <v>1693</v>
      </c>
      <c r="E892">
        <v>1</v>
      </c>
      <c r="F892" t="s">
        <v>516</v>
      </c>
      <c r="G892" t="s">
        <v>1646</v>
      </c>
      <c r="H892" s="56" t="s">
        <v>685</v>
      </c>
      <c r="I892">
        <v>30707001</v>
      </c>
      <c r="J892" t="s">
        <v>1694</v>
      </c>
      <c r="K892">
        <v>4046429.5660000001</v>
      </c>
      <c r="L892">
        <v>12583.38955</v>
      </c>
    </row>
    <row r="893" spans="1:12" x14ac:dyDescent="0.25">
      <c r="A893">
        <v>889</v>
      </c>
      <c r="B893" t="s">
        <v>1593</v>
      </c>
      <c r="C893" t="s">
        <v>1692</v>
      </c>
      <c r="D893" t="s">
        <v>1693</v>
      </c>
      <c r="E893">
        <v>2</v>
      </c>
      <c r="F893" t="s">
        <v>516</v>
      </c>
      <c r="G893" t="s">
        <v>1646</v>
      </c>
      <c r="H893" s="56" t="s">
        <v>685</v>
      </c>
      <c r="I893">
        <v>30707002</v>
      </c>
      <c r="J893" t="s">
        <v>1695</v>
      </c>
      <c r="K893">
        <v>600841.54980000004</v>
      </c>
      <c r="L893">
        <v>3762.3587429999998</v>
      </c>
    </row>
    <row r="894" spans="1:12" x14ac:dyDescent="0.25">
      <c r="A894">
        <v>890</v>
      </c>
      <c r="B894" t="s">
        <v>1593</v>
      </c>
      <c r="C894" t="s">
        <v>1692</v>
      </c>
      <c r="D894" t="s">
        <v>1693</v>
      </c>
      <c r="E894">
        <v>3</v>
      </c>
      <c r="F894" t="s">
        <v>516</v>
      </c>
      <c r="G894" t="s">
        <v>1646</v>
      </c>
      <c r="H894" s="56" t="s">
        <v>685</v>
      </c>
      <c r="I894">
        <v>30707003</v>
      </c>
      <c r="J894" t="s">
        <v>1696</v>
      </c>
      <c r="K894">
        <v>6052220151</v>
      </c>
      <c r="L894">
        <v>468815.16399999999</v>
      </c>
    </row>
    <row r="895" spans="1:12" x14ac:dyDescent="0.25">
      <c r="A895">
        <v>891</v>
      </c>
      <c r="B895" t="s">
        <v>1593</v>
      </c>
      <c r="C895" t="s">
        <v>1692</v>
      </c>
      <c r="D895" t="s">
        <v>1693</v>
      </c>
      <c r="E895">
        <v>4</v>
      </c>
      <c r="F895" t="s">
        <v>516</v>
      </c>
      <c r="G895" t="s">
        <v>1646</v>
      </c>
      <c r="H895" s="56" t="s">
        <v>685</v>
      </c>
      <c r="I895">
        <v>30707004</v>
      </c>
      <c r="J895" t="s">
        <v>1697</v>
      </c>
      <c r="K895">
        <v>4453087776</v>
      </c>
      <c r="L895">
        <v>405921.7905</v>
      </c>
    </row>
    <row r="896" spans="1:12" x14ac:dyDescent="0.25">
      <c r="A896">
        <v>892</v>
      </c>
      <c r="B896" t="s">
        <v>1593</v>
      </c>
      <c r="C896" t="s">
        <v>1692</v>
      </c>
      <c r="D896" t="s">
        <v>1693</v>
      </c>
      <c r="E896">
        <v>5</v>
      </c>
      <c r="F896" t="s">
        <v>516</v>
      </c>
      <c r="G896" t="s">
        <v>1646</v>
      </c>
      <c r="H896" s="56" t="s">
        <v>685</v>
      </c>
      <c r="I896">
        <v>30707005</v>
      </c>
      <c r="J896" t="s">
        <v>1698</v>
      </c>
      <c r="K896">
        <v>2692238131</v>
      </c>
      <c r="L896">
        <v>351228.16110000003</v>
      </c>
    </row>
    <row r="897" spans="1:12" x14ac:dyDescent="0.25">
      <c r="A897">
        <v>893</v>
      </c>
      <c r="B897" t="s">
        <v>1593</v>
      </c>
      <c r="C897" t="s">
        <v>1692</v>
      </c>
      <c r="D897" t="s">
        <v>1693</v>
      </c>
      <c r="E897">
        <v>6</v>
      </c>
      <c r="F897" t="s">
        <v>516</v>
      </c>
      <c r="G897" t="s">
        <v>1646</v>
      </c>
      <c r="H897" s="56" t="s">
        <v>685</v>
      </c>
      <c r="I897">
        <v>30707006</v>
      </c>
      <c r="J897" t="s">
        <v>1699</v>
      </c>
      <c r="K897">
        <v>6327959262</v>
      </c>
      <c r="L897">
        <v>411847.33740000002</v>
      </c>
    </row>
    <row r="898" spans="1:12" x14ac:dyDescent="0.25">
      <c r="A898">
        <v>894</v>
      </c>
      <c r="B898" t="s">
        <v>1593</v>
      </c>
      <c r="C898" t="s">
        <v>1700</v>
      </c>
      <c r="D898" t="s">
        <v>1701</v>
      </c>
      <c r="E898">
        <v>1</v>
      </c>
      <c r="F898" t="s">
        <v>516</v>
      </c>
      <c r="G898" t="s">
        <v>1646</v>
      </c>
      <c r="H898" s="56" t="s">
        <v>685</v>
      </c>
      <c r="I898">
        <v>30708001</v>
      </c>
      <c r="J898" t="s">
        <v>1702</v>
      </c>
      <c r="K898">
        <v>1914952970</v>
      </c>
      <c r="L898">
        <v>270416.93589999998</v>
      </c>
    </row>
    <row r="899" spans="1:12" x14ac:dyDescent="0.25">
      <c r="A899">
        <v>895</v>
      </c>
      <c r="B899" t="s">
        <v>1593</v>
      </c>
      <c r="C899" t="s">
        <v>1700</v>
      </c>
      <c r="D899" t="s">
        <v>1701</v>
      </c>
      <c r="E899">
        <v>2</v>
      </c>
      <c r="F899" t="s">
        <v>516</v>
      </c>
      <c r="G899" t="s">
        <v>1646</v>
      </c>
      <c r="H899" s="56" t="s">
        <v>685</v>
      </c>
      <c r="I899">
        <v>30708002</v>
      </c>
      <c r="J899" t="s">
        <v>1703</v>
      </c>
      <c r="K899">
        <v>374260325.69999999</v>
      </c>
      <c r="L899">
        <v>82473.100720000002</v>
      </c>
    </row>
    <row r="900" spans="1:12" x14ac:dyDescent="0.25">
      <c r="A900">
        <v>896</v>
      </c>
      <c r="B900" t="s">
        <v>1593</v>
      </c>
      <c r="C900" t="s">
        <v>1700</v>
      </c>
      <c r="D900" t="s">
        <v>1701</v>
      </c>
      <c r="E900">
        <v>3</v>
      </c>
      <c r="F900" t="s">
        <v>516</v>
      </c>
      <c r="G900" t="s">
        <v>1646</v>
      </c>
      <c r="H900" s="56" t="s">
        <v>685</v>
      </c>
      <c r="I900">
        <v>30708003</v>
      </c>
      <c r="J900" t="s">
        <v>1704</v>
      </c>
      <c r="K900">
        <v>41080795.789999999</v>
      </c>
      <c r="L900">
        <v>31573.834940000001</v>
      </c>
    </row>
    <row r="901" spans="1:12" x14ac:dyDescent="0.25">
      <c r="A901">
        <v>897</v>
      </c>
      <c r="B901" t="s">
        <v>1593</v>
      </c>
      <c r="C901" t="s">
        <v>1700</v>
      </c>
      <c r="D901" t="s">
        <v>1701</v>
      </c>
      <c r="E901">
        <v>4</v>
      </c>
      <c r="F901" t="s">
        <v>516</v>
      </c>
      <c r="G901" t="s">
        <v>1646</v>
      </c>
      <c r="H901" s="56" t="s">
        <v>685</v>
      </c>
      <c r="I901">
        <v>30708004</v>
      </c>
      <c r="J901" t="s">
        <v>1705</v>
      </c>
      <c r="K901">
        <v>2234541410</v>
      </c>
      <c r="L901">
        <v>328472.75880000001</v>
      </c>
    </row>
    <row r="902" spans="1:12" x14ac:dyDescent="0.25">
      <c r="A902">
        <v>898</v>
      </c>
      <c r="B902" t="s">
        <v>1593</v>
      </c>
      <c r="C902" t="s">
        <v>1700</v>
      </c>
      <c r="D902" t="s">
        <v>1701</v>
      </c>
      <c r="E902">
        <v>5</v>
      </c>
      <c r="F902" t="s">
        <v>516</v>
      </c>
      <c r="G902" t="s">
        <v>1646</v>
      </c>
      <c r="H902" s="56" t="s">
        <v>685</v>
      </c>
      <c r="I902">
        <v>30708005</v>
      </c>
      <c r="J902" t="s">
        <v>1706</v>
      </c>
      <c r="K902">
        <v>58932075.780000001</v>
      </c>
      <c r="L902">
        <v>37288.758529999999</v>
      </c>
    </row>
    <row r="903" spans="1:12" x14ac:dyDescent="0.25">
      <c r="A903">
        <v>899</v>
      </c>
      <c r="B903" t="s">
        <v>1593</v>
      </c>
      <c r="C903" t="s">
        <v>1700</v>
      </c>
      <c r="D903" t="s">
        <v>1701</v>
      </c>
      <c r="E903">
        <v>6</v>
      </c>
      <c r="F903" t="s">
        <v>516</v>
      </c>
      <c r="G903" t="s">
        <v>1646</v>
      </c>
      <c r="H903" s="56" t="s">
        <v>685</v>
      </c>
      <c r="I903">
        <v>30708006</v>
      </c>
      <c r="J903" t="s">
        <v>1707</v>
      </c>
      <c r="K903">
        <v>5780856712</v>
      </c>
      <c r="L903">
        <v>571974.82949999999</v>
      </c>
    </row>
    <row r="904" spans="1:12" x14ac:dyDescent="0.25">
      <c r="A904">
        <v>900</v>
      </c>
      <c r="B904" t="s">
        <v>1593</v>
      </c>
      <c r="C904" t="s">
        <v>1700</v>
      </c>
      <c r="D904" t="s">
        <v>1701</v>
      </c>
      <c r="E904">
        <v>7</v>
      </c>
      <c r="F904" t="s">
        <v>516</v>
      </c>
      <c r="G904" t="s">
        <v>1646</v>
      </c>
      <c r="H904" s="56" t="s">
        <v>685</v>
      </c>
      <c r="I904">
        <v>30708007</v>
      </c>
      <c r="J904" t="s">
        <v>1708</v>
      </c>
      <c r="K904">
        <v>11351212415</v>
      </c>
      <c r="L904">
        <v>817661.95010000002</v>
      </c>
    </row>
    <row r="905" spans="1:12" x14ac:dyDescent="0.25">
      <c r="A905">
        <v>901</v>
      </c>
      <c r="B905" t="s">
        <v>1593</v>
      </c>
      <c r="C905" t="s">
        <v>1709</v>
      </c>
      <c r="D905" t="s">
        <v>1710</v>
      </c>
      <c r="E905">
        <v>1</v>
      </c>
      <c r="F905" t="s">
        <v>1711</v>
      </c>
      <c r="G905" t="s">
        <v>1712</v>
      </c>
      <c r="H905" s="56" t="s">
        <v>685</v>
      </c>
      <c r="I905">
        <v>30802001</v>
      </c>
      <c r="J905" t="s">
        <v>1713</v>
      </c>
      <c r="K905">
        <v>419305446.89999998</v>
      </c>
      <c r="L905">
        <v>104697.7846</v>
      </c>
    </row>
    <row r="906" spans="1:12" x14ac:dyDescent="0.25">
      <c r="A906">
        <v>902</v>
      </c>
      <c r="B906" t="s">
        <v>1593</v>
      </c>
      <c r="C906" t="s">
        <v>1709</v>
      </c>
      <c r="D906" t="s">
        <v>1710</v>
      </c>
      <c r="E906">
        <v>2</v>
      </c>
      <c r="F906" t="s">
        <v>1711</v>
      </c>
      <c r="G906" t="s">
        <v>1712</v>
      </c>
      <c r="H906" s="56" t="s">
        <v>685</v>
      </c>
      <c r="I906">
        <v>30802002</v>
      </c>
      <c r="J906" t="s">
        <v>1714</v>
      </c>
      <c r="K906">
        <v>95173852.170000002</v>
      </c>
      <c r="L906">
        <v>50822.125569999997</v>
      </c>
    </row>
    <row r="907" spans="1:12" x14ac:dyDescent="0.25">
      <c r="A907">
        <v>903</v>
      </c>
      <c r="B907" t="s">
        <v>1593</v>
      </c>
      <c r="C907" t="s">
        <v>1709</v>
      </c>
      <c r="D907" t="s">
        <v>1710</v>
      </c>
      <c r="E907">
        <v>3</v>
      </c>
      <c r="F907" t="s">
        <v>1711</v>
      </c>
      <c r="G907" t="s">
        <v>1712</v>
      </c>
      <c r="H907" s="56" t="s">
        <v>685</v>
      </c>
      <c r="I907">
        <v>30802003</v>
      </c>
      <c r="J907" t="s">
        <v>1715</v>
      </c>
      <c r="K907">
        <v>237409998.5</v>
      </c>
      <c r="L907">
        <v>77926.940189999994</v>
      </c>
    </row>
    <row r="908" spans="1:12" x14ac:dyDescent="0.25">
      <c r="A908">
        <v>904</v>
      </c>
      <c r="B908" t="s">
        <v>1593</v>
      </c>
      <c r="C908" t="s">
        <v>1709</v>
      </c>
      <c r="D908" t="s">
        <v>1710</v>
      </c>
      <c r="E908">
        <v>4</v>
      </c>
      <c r="F908" t="s">
        <v>1711</v>
      </c>
      <c r="G908" t="s">
        <v>1712</v>
      </c>
      <c r="H908" s="56" t="s">
        <v>685</v>
      </c>
      <c r="I908">
        <v>30802004</v>
      </c>
      <c r="J908" t="s">
        <v>1716</v>
      </c>
      <c r="K908">
        <v>296531789.80000001</v>
      </c>
      <c r="L908">
        <v>92319.2595</v>
      </c>
    </row>
    <row r="909" spans="1:12" x14ac:dyDescent="0.25">
      <c r="A909">
        <v>905</v>
      </c>
      <c r="B909" t="s">
        <v>1593</v>
      </c>
      <c r="C909" t="s">
        <v>1709</v>
      </c>
      <c r="D909" t="s">
        <v>1710</v>
      </c>
      <c r="E909">
        <v>5</v>
      </c>
      <c r="F909" t="s">
        <v>1711</v>
      </c>
      <c r="G909" t="s">
        <v>1712</v>
      </c>
      <c r="H909" s="56" t="s">
        <v>685</v>
      </c>
      <c r="I909">
        <v>30802005</v>
      </c>
      <c r="J909" t="s">
        <v>1717</v>
      </c>
      <c r="K909">
        <v>879242261.79999995</v>
      </c>
      <c r="L909">
        <v>194600.83240000001</v>
      </c>
    </row>
    <row r="910" spans="1:12" x14ac:dyDescent="0.25">
      <c r="A910">
        <v>906</v>
      </c>
      <c r="B910" t="s">
        <v>1593</v>
      </c>
      <c r="C910" t="s">
        <v>1709</v>
      </c>
      <c r="D910" t="s">
        <v>1710</v>
      </c>
      <c r="E910">
        <v>6</v>
      </c>
      <c r="F910" t="s">
        <v>1711</v>
      </c>
      <c r="G910" t="s">
        <v>1712</v>
      </c>
      <c r="H910" s="56" t="s">
        <v>685</v>
      </c>
      <c r="I910">
        <v>30802006</v>
      </c>
      <c r="J910" t="s">
        <v>1718</v>
      </c>
      <c r="K910">
        <v>1253047.371</v>
      </c>
      <c r="L910">
        <v>6122.8004030000002</v>
      </c>
    </row>
    <row r="911" spans="1:12" x14ac:dyDescent="0.25">
      <c r="A911">
        <v>907</v>
      </c>
      <c r="B911" t="s">
        <v>1593</v>
      </c>
      <c r="C911" t="s">
        <v>1709</v>
      </c>
      <c r="D911" t="s">
        <v>1710</v>
      </c>
      <c r="E911">
        <v>7</v>
      </c>
      <c r="F911" t="s">
        <v>1711</v>
      </c>
      <c r="G911" t="s">
        <v>1712</v>
      </c>
      <c r="H911" s="56" t="s">
        <v>685</v>
      </c>
      <c r="I911">
        <v>30802007</v>
      </c>
      <c r="J911" t="s">
        <v>1719</v>
      </c>
      <c r="K911">
        <v>975838141.89999998</v>
      </c>
      <c r="L911">
        <v>165661.07819999999</v>
      </c>
    </row>
    <row r="912" spans="1:12" x14ac:dyDescent="0.25">
      <c r="A912">
        <v>908</v>
      </c>
      <c r="B912" t="s">
        <v>1593</v>
      </c>
      <c r="C912" t="s">
        <v>1709</v>
      </c>
      <c r="D912" t="s">
        <v>1710</v>
      </c>
      <c r="E912">
        <v>8</v>
      </c>
      <c r="F912" t="s">
        <v>1711</v>
      </c>
      <c r="G912" t="s">
        <v>1712</v>
      </c>
      <c r="H912" s="56" t="s">
        <v>685</v>
      </c>
      <c r="I912">
        <v>30802008</v>
      </c>
      <c r="J912" t="s">
        <v>1720</v>
      </c>
      <c r="K912">
        <v>813676248.70000005</v>
      </c>
      <c r="L912">
        <v>164247.88010000001</v>
      </c>
    </row>
    <row r="913" spans="1:12" x14ac:dyDescent="0.25">
      <c r="A913">
        <v>909</v>
      </c>
      <c r="B913" t="s">
        <v>1593</v>
      </c>
      <c r="C913" t="s">
        <v>1709</v>
      </c>
      <c r="D913" t="s">
        <v>1710</v>
      </c>
      <c r="E913">
        <v>9</v>
      </c>
      <c r="F913" t="s">
        <v>1711</v>
      </c>
      <c r="G913" t="s">
        <v>1712</v>
      </c>
      <c r="H913" s="56" t="s">
        <v>685</v>
      </c>
      <c r="I913">
        <v>30802009</v>
      </c>
      <c r="J913" t="s">
        <v>1721</v>
      </c>
      <c r="K913">
        <v>16331101646</v>
      </c>
      <c r="L913">
        <v>767687.4081</v>
      </c>
    </row>
    <row r="914" spans="1:12" x14ac:dyDescent="0.25">
      <c r="A914">
        <v>910</v>
      </c>
      <c r="B914" t="s">
        <v>1593</v>
      </c>
      <c r="C914" t="s">
        <v>1709</v>
      </c>
      <c r="D914" t="s">
        <v>1710</v>
      </c>
      <c r="E914">
        <v>10</v>
      </c>
      <c r="F914" t="s">
        <v>1711</v>
      </c>
      <c r="G914" t="s">
        <v>1712</v>
      </c>
      <c r="H914" s="56" t="s">
        <v>685</v>
      </c>
      <c r="I914">
        <v>30802010</v>
      </c>
      <c r="J914" t="s">
        <v>1722</v>
      </c>
      <c r="K914">
        <v>14357927123</v>
      </c>
      <c r="L914">
        <v>824293.29</v>
      </c>
    </row>
    <row r="915" spans="1:12" x14ac:dyDescent="0.25">
      <c r="A915">
        <v>911</v>
      </c>
      <c r="B915" t="s">
        <v>1593</v>
      </c>
      <c r="C915" t="s">
        <v>519</v>
      </c>
      <c r="D915" t="s">
        <v>1723</v>
      </c>
      <c r="E915">
        <v>1</v>
      </c>
      <c r="F915" t="s">
        <v>1711</v>
      </c>
      <c r="G915" t="s">
        <v>1712</v>
      </c>
      <c r="H915" s="56" t="s">
        <v>685</v>
      </c>
      <c r="I915">
        <v>30804001</v>
      </c>
      <c r="J915" t="s">
        <v>1724</v>
      </c>
      <c r="K915">
        <v>12247620662</v>
      </c>
      <c r="L915">
        <v>668762.33059999999</v>
      </c>
    </row>
    <row r="916" spans="1:12" x14ac:dyDescent="0.25">
      <c r="A916">
        <v>912</v>
      </c>
      <c r="B916" t="s">
        <v>1593</v>
      </c>
      <c r="C916" t="s">
        <v>519</v>
      </c>
      <c r="D916" t="s">
        <v>1723</v>
      </c>
      <c r="E916">
        <v>2</v>
      </c>
      <c r="F916" t="s">
        <v>1711</v>
      </c>
      <c r="G916" t="s">
        <v>1712</v>
      </c>
      <c r="H916" s="56" t="s">
        <v>685</v>
      </c>
      <c r="I916">
        <v>30804002</v>
      </c>
      <c r="J916" t="s">
        <v>1725</v>
      </c>
      <c r="K916">
        <v>111903774.2</v>
      </c>
      <c r="L916">
        <v>46382.23936</v>
      </c>
    </row>
    <row r="917" spans="1:12" x14ac:dyDescent="0.25">
      <c r="A917">
        <v>913</v>
      </c>
      <c r="B917" t="s">
        <v>1593</v>
      </c>
      <c r="C917" t="s">
        <v>519</v>
      </c>
      <c r="D917" t="s">
        <v>1723</v>
      </c>
      <c r="E917">
        <v>3</v>
      </c>
      <c r="F917" t="s">
        <v>1711</v>
      </c>
      <c r="G917" t="s">
        <v>1712</v>
      </c>
      <c r="H917" s="56" t="s">
        <v>685</v>
      </c>
      <c r="I917">
        <v>30804003</v>
      </c>
      <c r="J917" t="s">
        <v>1726</v>
      </c>
      <c r="K917">
        <v>136399762.59999999</v>
      </c>
      <c r="L917">
        <v>59598.814259999999</v>
      </c>
    </row>
    <row r="918" spans="1:12" x14ac:dyDescent="0.25">
      <c r="A918">
        <v>914</v>
      </c>
      <c r="B918" t="s">
        <v>1593</v>
      </c>
      <c r="C918" t="s">
        <v>519</v>
      </c>
      <c r="D918" t="s">
        <v>1723</v>
      </c>
      <c r="E918">
        <v>4</v>
      </c>
      <c r="F918" t="s">
        <v>1711</v>
      </c>
      <c r="G918" t="s">
        <v>1712</v>
      </c>
      <c r="H918" s="56" t="s">
        <v>685</v>
      </c>
      <c r="I918">
        <v>30804004</v>
      </c>
      <c r="J918" t="s">
        <v>1727</v>
      </c>
      <c r="K918">
        <v>275433030</v>
      </c>
      <c r="L918">
        <v>117002.1633</v>
      </c>
    </row>
    <row r="919" spans="1:12" x14ac:dyDescent="0.25">
      <c r="A919">
        <v>915</v>
      </c>
      <c r="B919" t="s">
        <v>1593</v>
      </c>
      <c r="C919" t="s">
        <v>519</v>
      </c>
      <c r="D919" t="s">
        <v>1723</v>
      </c>
      <c r="E919">
        <v>5</v>
      </c>
      <c r="F919" t="s">
        <v>1711</v>
      </c>
      <c r="G919" t="s">
        <v>1712</v>
      </c>
      <c r="H919" s="56" t="s">
        <v>685</v>
      </c>
      <c r="I919">
        <v>30804005</v>
      </c>
      <c r="J919" t="s">
        <v>1728</v>
      </c>
      <c r="K919">
        <v>1158214930</v>
      </c>
      <c r="L919">
        <v>214962.27040000001</v>
      </c>
    </row>
    <row r="920" spans="1:12" x14ac:dyDescent="0.25">
      <c r="A920">
        <v>916</v>
      </c>
      <c r="B920" t="s">
        <v>1593</v>
      </c>
      <c r="C920" t="s">
        <v>519</v>
      </c>
      <c r="D920" t="s">
        <v>1723</v>
      </c>
      <c r="E920">
        <v>6</v>
      </c>
      <c r="F920" t="s">
        <v>1711</v>
      </c>
      <c r="G920" t="s">
        <v>1712</v>
      </c>
      <c r="H920" s="56" t="s">
        <v>685</v>
      </c>
      <c r="I920">
        <v>30804006</v>
      </c>
      <c r="J920" t="s">
        <v>1729</v>
      </c>
      <c r="K920">
        <v>702171511.60000002</v>
      </c>
      <c r="L920">
        <v>117774.5892</v>
      </c>
    </row>
    <row r="921" spans="1:12" x14ac:dyDescent="0.25">
      <c r="A921">
        <v>917</v>
      </c>
      <c r="B921" t="s">
        <v>1593</v>
      </c>
      <c r="C921" t="s">
        <v>1730</v>
      </c>
      <c r="D921" t="s">
        <v>1731</v>
      </c>
      <c r="E921">
        <v>1</v>
      </c>
      <c r="F921" t="s">
        <v>1711</v>
      </c>
      <c r="G921" t="s">
        <v>1712</v>
      </c>
      <c r="H921" s="56" t="s">
        <v>685</v>
      </c>
      <c r="I921">
        <v>30805001</v>
      </c>
      <c r="J921" t="s">
        <v>1732</v>
      </c>
      <c r="K921">
        <v>701692617</v>
      </c>
      <c r="L921">
        <v>174290.19260000001</v>
      </c>
    </row>
    <row r="922" spans="1:12" x14ac:dyDescent="0.25">
      <c r="A922">
        <v>918</v>
      </c>
      <c r="B922" t="s">
        <v>1593</v>
      </c>
      <c r="C922" t="s">
        <v>1730</v>
      </c>
      <c r="D922" t="s">
        <v>1731</v>
      </c>
      <c r="E922">
        <v>2</v>
      </c>
      <c r="F922" t="s">
        <v>1711</v>
      </c>
      <c r="G922" t="s">
        <v>1712</v>
      </c>
      <c r="H922" s="56" t="s">
        <v>685</v>
      </c>
      <c r="I922">
        <v>30805002</v>
      </c>
      <c r="J922" t="s">
        <v>1733</v>
      </c>
      <c r="K922">
        <v>908418.77049999998</v>
      </c>
      <c r="L922">
        <v>5765.3906880000004</v>
      </c>
    </row>
    <row r="923" spans="1:12" x14ac:dyDescent="0.25">
      <c r="A923">
        <v>919</v>
      </c>
      <c r="B923" t="s">
        <v>1593</v>
      </c>
      <c r="C923" t="s">
        <v>1730</v>
      </c>
      <c r="D923" t="s">
        <v>1731</v>
      </c>
      <c r="E923">
        <v>3</v>
      </c>
      <c r="F923" t="s">
        <v>1711</v>
      </c>
      <c r="G923" t="s">
        <v>1712</v>
      </c>
      <c r="H923" s="56" t="s">
        <v>685</v>
      </c>
      <c r="I923">
        <v>30805003</v>
      </c>
      <c r="J923" t="s">
        <v>1734</v>
      </c>
      <c r="K923">
        <v>1164220178</v>
      </c>
      <c r="L923">
        <v>163855.19089999999</v>
      </c>
    </row>
    <row r="924" spans="1:12" x14ac:dyDescent="0.25">
      <c r="A924">
        <v>920</v>
      </c>
      <c r="B924" t="s">
        <v>1593</v>
      </c>
      <c r="C924" t="s">
        <v>1730</v>
      </c>
      <c r="D924" t="s">
        <v>1731</v>
      </c>
      <c r="E924">
        <v>4</v>
      </c>
      <c r="F924" t="s">
        <v>1711</v>
      </c>
      <c r="G924" t="s">
        <v>1712</v>
      </c>
      <c r="H924" s="56" t="s">
        <v>685</v>
      </c>
      <c r="I924">
        <v>30805004</v>
      </c>
      <c r="J924" t="s">
        <v>1735</v>
      </c>
      <c r="K924">
        <v>5453210.0870000003</v>
      </c>
      <c r="L924">
        <v>10200.79875</v>
      </c>
    </row>
    <row r="925" spans="1:12" x14ac:dyDescent="0.25">
      <c r="A925">
        <v>921</v>
      </c>
      <c r="B925" t="s">
        <v>1593</v>
      </c>
      <c r="C925" t="s">
        <v>1730</v>
      </c>
      <c r="D925" t="s">
        <v>1731</v>
      </c>
      <c r="E925">
        <v>5</v>
      </c>
      <c r="F925" t="s">
        <v>1711</v>
      </c>
      <c r="G925" t="s">
        <v>1712</v>
      </c>
      <c r="H925" s="56" t="s">
        <v>685</v>
      </c>
      <c r="I925">
        <v>30805005</v>
      </c>
      <c r="J925" t="s">
        <v>1736</v>
      </c>
      <c r="K925">
        <v>41004026.869999997</v>
      </c>
      <c r="L925">
        <v>39039.100810000004</v>
      </c>
    </row>
    <row r="926" spans="1:12" x14ac:dyDescent="0.25">
      <c r="A926">
        <v>922</v>
      </c>
      <c r="B926" t="s">
        <v>1593</v>
      </c>
      <c r="C926" t="s">
        <v>1730</v>
      </c>
      <c r="D926" t="s">
        <v>1731</v>
      </c>
      <c r="E926">
        <v>6</v>
      </c>
      <c r="F926" t="s">
        <v>1711</v>
      </c>
      <c r="G926" t="s">
        <v>1712</v>
      </c>
      <c r="H926" s="56" t="s">
        <v>685</v>
      </c>
      <c r="I926">
        <v>30805006</v>
      </c>
      <c r="J926" t="s">
        <v>1737</v>
      </c>
      <c r="K926">
        <v>17654374364</v>
      </c>
      <c r="L926">
        <v>819936.87970000005</v>
      </c>
    </row>
    <row r="927" spans="1:12" x14ac:dyDescent="0.25">
      <c r="A927">
        <v>923</v>
      </c>
      <c r="B927" t="s">
        <v>1593</v>
      </c>
      <c r="C927" t="s">
        <v>1730</v>
      </c>
      <c r="D927" t="s">
        <v>1731</v>
      </c>
      <c r="E927">
        <v>7</v>
      </c>
      <c r="F927" t="s">
        <v>1711</v>
      </c>
      <c r="G927" t="s">
        <v>1712</v>
      </c>
      <c r="H927" s="56" t="s">
        <v>685</v>
      </c>
      <c r="I927">
        <v>30805007</v>
      </c>
      <c r="J927" t="s">
        <v>1738</v>
      </c>
      <c r="K927">
        <v>3998979055</v>
      </c>
      <c r="L927">
        <v>393460.07410000003</v>
      </c>
    </row>
    <row r="928" spans="1:12" x14ac:dyDescent="0.25">
      <c r="A928">
        <v>924</v>
      </c>
      <c r="B928" t="s">
        <v>1593</v>
      </c>
      <c r="C928" t="s">
        <v>518</v>
      </c>
      <c r="D928" t="s">
        <v>1739</v>
      </c>
      <c r="E928">
        <v>1</v>
      </c>
      <c r="F928" t="s">
        <v>1711</v>
      </c>
      <c r="G928" t="s">
        <v>1712</v>
      </c>
      <c r="H928" s="56" t="s">
        <v>685</v>
      </c>
      <c r="I928">
        <v>30806001</v>
      </c>
      <c r="J928" t="s">
        <v>1740</v>
      </c>
      <c r="K928">
        <v>2015015.5460000001</v>
      </c>
      <c r="L928">
        <v>6877.5152459999999</v>
      </c>
    </row>
    <row r="929" spans="1:12" x14ac:dyDescent="0.25">
      <c r="A929">
        <v>925</v>
      </c>
      <c r="B929" t="s">
        <v>1593</v>
      </c>
      <c r="C929" t="s">
        <v>518</v>
      </c>
      <c r="D929" t="s">
        <v>1739</v>
      </c>
      <c r="E929">
        <v>2</v>
      </c>
      <c r="F929" t="s">
        <v>1711</v>
      </c>
      <c r="G929" t="s">
        <v>1712</v>
      </c>
      <c r="H929" s="56" t="s">
        <v>685</v>
      </c>
      <c r="I929">
        <v>30806002</v>
      </c>
      <c r="J929" t="s">
        <v>1741</v>
      </c>
      <c r="K929">
        <v>174062630.30000001</v>
      </c>
      <c r="L929">
        <v>79155.138449999999</v>
      </c>
    </row>
    <row r="930" spans="1:12" x14ac:dyDescent="0.25">
      <c r="A930">
        <v>926</v>
      </c>
      <c r="B930" t="s">
        <v>1593</v>
      </c>
      <c r="C930" t="s">
        <v>518</v>
      </c>
      <c r="D930" t="s">
        <v>1739</v>
      </c>
      <c r="E930">
        <v>3</v>
      </c>
      <c r="F930" t="s">
        <v>1711</v>
      </c>
      <c r="G930" t="s">
        <v>1712</v>
      </c>
      <c r="H930" s="56" t="s">
        <v>685</v>
      </c>
      <c r="I930">
        <v>30806003</v>
      </c>
      <c r="J930" t="s">
        <v>1742</v>
      </c>
      <c r="K930">
        <v>1687732726</v>
      </c>
      <c r="L930">
        <v>229998.75810000001</v>
      </c>
    </row>
    <row r="931" spans="1:12" x14ac:dyDescent="0.25">
      <c r="A931">
        <v>927</v>
      </c>
      <c r="B931" t="s">
        <v>1593</v>
      </c>
      <c r="C931" t="s">
        <v>518</v>
      </c>
      <c r="D931" t="s">
        <v>1739</v>
      </c>
      <c r="E931">
        <v>4</v>
      </c>
      <c r="F931" t="s">
        <v>1711</v>
      </c>
      <c r="G931" t="s">
        <v>1712</v>
      </c>
      <c r="H931" s="56" t="s">
        <v>685</v>
      </c>
      <c r="I931">
        <v>30806004</v>
      </c>
      <c r="J931" t="s">
        <v>1743</v>
      </c>
      <c r="K931">
        <v>50269456.439999998</v>
      </c>
      <c r="L931">
        <v>30934.305410000001</v>
      </c>
    </row>
    <row r="932" spans="1:12" x14ac:dyDescent="0.25">
      <c r="A932">
        <v>928</v>
      </c>
      <c r="B932" t="s">
        <v>1593</v>
      </c>
      <c r="C932" t="s">
        <v>518</v>
      </c>
      <c r="D932" t="s">
        <v>1739</v>
      </c>
      <c r="E932">
        <v>5</v>
      </c>
      <c r="F932" t="s">
        <v>1711</v>
      </c>
      <c r="G932" t="s">
        <v>1712</v>
      </c>
      <c r="H932" s="56" t="s">
        <v>685</v>
      </c>
      <c r="I932">
        <v>30806005</v>
      </c>
      <c r="J932" t="s">
        <v>1744</v>
      </c>
      <c r="K932">
        <v>124907956</v>
      </c>
      <c r="L932">
        <v>48192.27923</v>
      </c>
    </row>
    <row r="933" spans="1:12" x14ac:dyDescent="0.25">
      <c r="A933">
        <v>929</v>
      </c>
      <c r="B933" t="s">
        <v>1593</v>
      </c>
      <c r="C933" t="s">
        <v>518</v>
      </c>
      <c r="D933" t="s">
        <v>1739</v>
      </c>
      <c r="E933">
        <v>6</v>
      </c>
      <c r="F933" t="s">
        <v>1711</v>
      </c>
      <c r="G933" t="s">
        <v>1712</v>
      </c>
      <c r="H933" s="56" t="s">
        <v>685</v>
      </c>
      <c r="I933">
        <v>30806006</v>
      </c>
      <c r="J933" t="s">
        <v>1745</v>
      </c>
      <c r="K933">
        <v>1165009636</v>
      </c>
      <c r="L933">
        <v>215819.8964</v>
      </c>
    </row>
    <row r="934" spans="1:12" x14ac:dyDescent="0.25">
      <c r="A934">
        <v>930</v>
      </c>
      <c r="B934" t="s">
        <v>1593</v>
      </c>
      <c r="C934" t="s">
        <v>509</v>
      </c>
      <c r="D934" t="s">
        <v>1746</v>
      </c>
      <c r="E934">
        <v>1</v>
      </c>
      <c r="F934" t="s">
        <v>1711</v>
      </c>
      <c r="G934" t="s">
        <v>1712</v>
      </c>
      <c r="H934" s="56" t="s">
        <v>685</v>
      </c>
      <c r="I934">
        <v>30807001</v>
      </c>
      <c r="J934" t="s">
        <v>1747</v>
      </c>
      <c r="K934">
        <v>2762856.9210000001</v>
      </c>
      <c r="L934">
        <v>10357.09231</v>
      </c>
    </row>
    <row r="935" spans="1:12" x14ac:dyDescent="0.25">
      <c r="A935">
        <v>931</v>
      </c>
      <c r="B935" t="s">
        <v>1593</v>
      </c>
      <c r="C935" t="s">
        <v>509</v>
      </c>
      <c r="D935" t="s">
        <v>1746</v>
      </c>
      <c r="E935">
        <v>2</v>
      </c>
      <c r="F935" t="s">
        <v>1711</v>
      </c>
      <c r="G935" t="s">
        <v>1712</v>
      </c>
      <c r="H935" s="56" t="s">
        <v>685</v>
      </c>
      <c r="I935">
        <v>30807002</v>
      </c>
      <c r="J935" t="s">
        <v>1748</v>
      </c>
      <c r="K935">
        <v>1831870.439</v>
      </c>
      <c r="L935">
        <v>6984.6040999999996</v>
      </c>
    </row>
    <row r="936" spans="1:12" x14ac:dyDescent="0.25">
      <c r="A936">
        <v>932</v>
      </c>
      <c r="B936" t="s">
        <v>1593</v>
      </c>
      <c r="C936" t="s">
        <v>509</v>
      </c>
      <c r="D936" t="s">
        <v>1746</v>
      </c>
      <c r="E936">
        <v>3</v>
      </c>
      <c r="F936" t="s">
        <v>1711</v>
      </c>
      <c r="G936" t="s">
        <v>1712</v>
      </c>
      <c r="H936" s="56" t="s">
        <v>685</v>
      </c>
      <c r="I936">
        <v>30807003</v>
      </c>
      <c r="J936" t="s">
        <v>1749</v>
      </c>
      <c r="K936">
        <v>1677307.4380000001</v>
      </c>
      <c r="L936">
        <v>6930.1956659999996</v>
      </c>
    </row>
    <row r="937" spans="1:12" x14ac:dyDescent="0.25">
      <c r="A937">
        <v>933</v>
      </c>
      <c r="B937" t="s">
        <v>1593</v>
      </c>
      <c r="C937" t="s">
        <v>509</v>
      </c>
      <c r="D937" t="s">
        <v>1746</v>
      </c>
      <c r="E937">
        <v>4</v>
      </c>
      <c r="F937" t="s">
        <v>1711</v>
      </c>
      <c r="G937" t="s">
        <v>1712</v>
      </c>
      <c r="H937" s="56" t="s">
        <v>685</v>
      </c>
      <c r="I937">
        <v>30807004</v>
      </c>
      <c r="J937" t="s">
        <v>1750</v>
      </c>
      <c r="K937">
        <v>933123.48439999996</v>
      </c>
      <c r="L937">
        <v>5307.8598529999999</v>
      </c>
    </row>
    <row r="938" spans="1:12" x14ac:dyDescent="0.25">
      <c r="A938">
        <v>934</v>
      </c>
      <c r="B938" t="s">
        <v>1593</v>
      </c>
      <c r="C938" t="s">
        <v>509</v>
      </c>
      <c r="D938" t="s">
        <v>1746</v>
      </c>
      <c r="E938">
        <v>5</v>
      </c>
      <c r="F938" t="s">
        <v>1711</v>
      </c>
      <c r="G938" t="s">
        <v>1712</v>
      </c>
      <c r="H938" s="56" t="s">
        <v>685</v>
      </c>
      <c r="I938">
        <v>30807005</v>
      </c>
      <c r="J938" t="s">
        <v>1751</v>
      </c>
      <c r="K938">
        <v>2018926.73</v>
      </c>
      <c r="L938">
        <v>8723.3812249999992</v>
      </c>
    </row>
    <row r="939" spans="1:12" x14ac:dyDescent="0.25">
      <c r="A939">
        <v>935</v>
      </c>
      <c r="B939" t="s">
        <v>1593</v>
      </c>
      <c r="C939" t="s">
        <v>509</v>
      </c>
      <c r="D939" t="s">
        <v>1746</v>
      </c>
      <c r="E939">
        <v>6</v>
      </c>
      <c r="F939" t="s">
        <v>1711</v>
      </c>
      <c r="G939" t="s">
        <v>1712</v>
      </c>
      <c r="H939" s="56" t="s">
        <v>685</v>
      </c>
      <c r="I939">
        <v>30807006</v>
      </c>
      <c r="J939" t="s">
        <v>1752</v>
      </c>
      <c r="K939">
        <v>3163472.341</v>
      </c>
      <c r="L939">
        <v>8183.6640550000002</v>
      </c>
    </row>
    <row r="940" spans="1:12" x14ac:dyDescent="0.25">
      <c r="A940">
        <v>936</v>
      </c>
      <c r="B940" t="s">
        <v>1593</v>
      </c>
      <c r="C940" t="s">
        <v>509</v>
      </c>
      <c r="D940" t="s">
        <v>1746</v>
      </c>
      <c r="E940">
        <v>7</v>
      </c>
      <c r="F940" t="s">
        <v>1711</v>
      </c>
      <c r="G940" t="s">
        <v>1712</v>
      </c>
      <c r="H940" s="56" t="s">
        <v>685</v>
      </c>
      <c r="I940">
        <v>30807007</v>
      </c>
      <c r="J940" t="s">
        <v>1753</v>
      </c>
      <c r="K940">
        <v>6224112.8689999999</v>
      </c>
      <c r="L940">
        <v>16437.411599999999</v>
      </c>
    </row>
    <row r="941" spans="1:12" x14ac:dyDescent="0.25">
      <c r="A941">
        <v>937</v>
      </c>
      <c r="B941" t="s">
        <v>1593</v>
      </c>
      <c r="C941" t="s">
        <v>509</v>
      </c>
      <c r="D941" t="s">
        <v>1746</v>
      </c>
      <c r="E941">
        <v>8</v>
      </c>
      <c r="F941" t="s">
        <v>1711</v>
      </c>
      <c r="G941" t="s">
        <v>1712</v>
      </c>
      <c r="H941" s="56" t="s">
        <v>685</v>
      </c>
      <c r="I941">
        <v>30807008</v>
      </c>
      <c r="J941" t="s">
        <v>1754</v>
      </c>
      <c r="K941">
        <v>14904510.48</v>
      </c>
      <c r="L941">
        <v>20894.716420000001</v>
      </c>
    </row>
    <row r="942" spans="1:12" x14ac:dyDescent="0.25">
      <c r="A942">
        <v>938</v>
      </c>
      <c r="B942" t="s">
        <v>1593</v>
      </c>
      <c r="C942" t="s">
        <v>509</v>
      </c>
      <c r="D942" t="s">
        <v>1746</v>
      </c>
      <c r="E942">
        <v>9</v>
      </c>
      <c r="F942" t="s">
        <v>1711</v>
      </c>
      <c r="G942" t="s">
        <v>1712</v>
      </c>
      <c r="H942" s="56" t="s">
        <v>685</v>
      </c>
      <c r="I942">
        <v>30807009</v>
      </c>
      <c r="J942" t="s">
        <v>1755</v>
      </c>
      <c r="K942">
        <v>10715089.75</v>
      </c>
      <c r="L942">
        <v>17283.192330000002</v>
      </c>
    </row>
    <row r="943" spans="1:12" x14ac:dyDescent="0.25">
      <c r="A943">
        <v>939</v>
      </c>
      <c r="B943" t="s">
        <v>1593</v>
      </c>
      <c r="C943" t="s">
        <v>509</v>
      </c>
      <c r="D943" t="s">
        <v>1746</v>
      </c>
      <c r="E943">
        <v>10</v>
      </c>
      <c r="F943" t="s">
        <v>1711</v>
      </c>
      <c r="G943" t="s">
        <v>1712</v>
      </c>
      <c r="H943" s="56" t="s">
        <v>685</v>
      </c>
      <c r="I943">
        <v>30807010</v>
      </c>
      <c r="J943" t="s">
        <v>1756</v>
      </c>
      <c r="K943">
        <v>1360263.82</v>
      </c>
      <c r="L943">
        <v>6524.7615180000003</v>
      </c>
    </row>
    <row r="944" spans="1:12" x14ac:dyDescent="0.25">
      <c r="A944">
        <v>940</v>
      </c>
      <c r="B944" t="s">
        <v>1593</v>
      </c>
      <c r="C944" t="s">
        <v>509</v>
      </c>
      <c r="D944" t="s">
        <v>1746</v>
      </c>
      <c r="E944">
        <v>11</v>
      </c>
      <c r="F944" t="s">
        <v>1711</v>
      </c>
      <c r="G944" t="s">
        <v>1712</v>
      </c>
      <c r="H944" s="56" t="s">
        <v>685</v>
      </c>
      <c r="I944">
        <v>30807011</v>
      </c>
      <c r="J944" t="s">
        <v>1757</v>
      </c>
      <c r="K944">
        <v>1661074561</v>
      </c>
      <c r="L944">
        <v>272795.59029999998</v>
      </c>
    </row>
    <row r="945" spans="1:12" x14ac:dyDescent="0.25">
      <c r="A945">
        <v>941</v>
      </c>
      <c r="B945" t="s">
        <v>1593</v>
      </c>
      <c r="C945" t="s">
        <v>509</v>
      </c>
      <c r="D945" t="s">
        <v>1746</v>
      </c>
      <c r="E945">
        <v>12</v>
      </c>
      <c r="F945" t="s">
        <v>1711</v>
      </c>
      <c r="G945" t="s">
        <v>1712</v>
      </c>
      <c r="H945" s="56" t="s">
        <v>685</v>
      </c>
      <c r="I945">
        <v>30807012</v>
      </c>
      <c r="J945" t="s">
        <v>1758</v>
      </c>
      <c r="K945">
        <v>422833534.80000001</v>
      </c>
      <c r="L945">
        <v>98132.633090000003</v>
      </c>
    </row>
    <row r="946" spans="1:12" x14ac:dyDescent="0.25">
      <c r="A946">
        <v>942</v>
      </c>
      <c r="B946" t="s">
        <v>1593</v>
      </c>
      <c r="C946" t="s">
        <v>509</v>
      </c>
      <c r="D946" t="s">
        <v>1746</v>
      </c>
      <c r="E946">
        <v>13</v>
      </c>
      <c r="F946" t="s">
        <v>1711</v>
      </c>
      <c r="G946" t="s">
        <v>1712</v>
      </c>
      <c r="H946" s="56" t="s">
        <v>685</v>
      </c>
      <c r="I946">
        <v>30807013</v>
      </c>
      <c r="J946" t="s">
        <v>1759</v>
      </c>
      <c r="K946">
        <v>334179584.80000001</v>
      </c>
      <c r="L946">
        <v>122720.86010000001</v>
      </c>
    </row>
    <row r="947" spans="1:12" x14ac:dyDescent="0.25">
      <c r="A947">
        <v>943</v>
      </c>
      <c r="B947" t="s">
        <v>1593</v>
      </c>
      <c r="C947" t="s">
        <v>509</v>
      </c>
      <c r="D947" t="s">
        <v>1746</v>
      </c>
      <c r="E947">
        <v>14</v>
      </c>
      <c r="F947" t="s">
        <v>1711</v>
      </c>
      <c r="G947" t="s">
        <v>1712</v>
      </c>
      <c r="H947" s="56" t="s">
        <v>685</v>
      </c>
      <c r="I947">
        <v>30807014</v>
      </c>
      <c r="J947" t="s">
        <v>1760</v>
      </c>
      <c r="K947">
        <v>830734018.5</v>
      </c>
      <c r="L947">
        <v>145366.05650000001</v>
      </c>
    </row>
    <row r="948" spans="1:12" x14ac:dyDescent="0.25">
      <c r="A948">
        <v>944</v>
      </c>
      <c r="B948" t="s">
        <v>1593</v>
      </c>
      <c r="C948" t="s">
        <v>509</v>
      </c>
      <c r="D948" t="s">
        <v>1746</v>
      </c>
      <c r="E948">
        <v>15</v>
      </c>
      <c r="F948" t="s">
        <v>1711</v>
      </c>
      <c r="G948" t="s">
        <v>1712</v>
      </c>
      <c r="H948" s="56" t="s">
        <v>685</v>
      </c>
      <c r="I948">
        <v>30807015</v>
      </c>
      <c r="J948" t="s">
        <v>1761</v>
      </c>
      <c r="K948">
        <v>3348157.4640000002</v>
      </c>
      <c r="L948">
        <v>13485.911969999999</v>
      </c>
    </row>
    <row r="949" spans="1:12" x14ac:dyDescent="0.25">
      <c r="A949">
        <v>945</v>
      </c>
      <c r="B949" t="s">
        <v>1593</v>
      </c>
      <c r="C949" t="s">
        <v>509</v>
      </c>
      <c r="D949" t="s">
        <v>1746</v>
      </c>
      <c r="E949">
        <v>16</v>
      </c>
      <c r="F949" t="s">
        <v>1711</v>
      </c>
      <c r="G949" t="s">
        <v>1712</v>
      </c>
      <c r="H949" s="56" t="s">
        <v>685</v>
      </c>
      <c r="I949">
        <v>30807016</v>
      </c>
      <c r="J949" t="s">
        <v>1762</v>
      </c>
      <c r="K949">
        <v>36305185094</v>
      </c>
      <c r="L949">
        <v>1028857.8860000001</v>
      </c>
    </row>
    <row r="950" spans="1:12" x14ac:dyDescent="0.25">
      <c r="A950">
        <v>946</v>
      </c>
      <c r="B950" t="s">
        <v>1593</v>
      </c>
      <c r="C950" t="s">
        <v>509</v>
      </c>
      <c r="D950" t="s">
        <v>1746</v>
      </c>
      <c r="E950">
        <v>17</v>
      </c>
      <c r="F950" t="s">
        <v>1711</v>
      </c>
      <c r="G950" t="s">
        <v>1712</v>
      </c>
      <c r="H950" s="56" t="s">
        <v>685</v>
      </c>
      <c r="I950">
        <v>30807017</v>
      </c>
      <c r="J950" t="s">
        <v>1763</v>
      </c>
      <c r="K950">
        <v>16633437213</v>
      </c>
      <c r="L950">
        <v>745590.38370000001</v>
      </c>
    </row>
    <row r="951" spans="1:12" x14ac:dyDescent="0.25">
      <c r="A951">
        <v>947</v>
      </c>
      <c r="B951" t="s">
        <v>1593</v>
      </c>
      <c r="C951" t="s">
        <v>1764</v>
      </c>
      <c r="D951" t="s">
        <v>1765</v>
      </c>
      <c r="E951">
        <v>1</v>
      </c>
      <c r="F951" t="s">
        <v>512</v>
      </c>
      <c r="G951" t="s">
        <v>1766</v>
      </c>
      <c r="H951" s="56" t="s">
        <v>685</v>
      </c>
      <c r="I951">
        <v>30901001</v>
      </c>
      <c r="J951" t="s">
        <v>1767</v>
      </c>
      <c r="K951">
        <v>274049563.89999998</v>
      </c>
      <c r="L951">
        <v>106610.18240000001</v>
      </c>
    </row>
    <row r="952" spans="1:12" x14ac:dyDescent="0.25">
      <c r="A952">
        <v>948</v>
      </c>
      <c r="B952" t="s">
        <v>1593</v>
      </c>
      <c r="C952" t="s">
        <v>1764</v>
      </c>
      <c r="D952" t="s">
        <v>1765</v>
      </c>
      <c r="E952">
        <v>2</v>
      </c>
      <c r="F952" t="s">
        <v>512</v>
      </c>
      <c r="G952" t="s">
        <v>1766</v>
      </c>
      <c r="H952" s="56" t="s">
        <v>685</v>
      </c>
      <c r="I952">
        <v>30901002</v>
      </c>
      <c r="J952" t="s">
        <v>1768</v>
      </c>
      <c r="K952">
        <v>1780155.368</v>
      </c>
      <c r="L952">
        <v>7094.4296469999999</v>
      </c>
    </row>
    <row r="953" spans="1:12" x14ac:dyDescent="0.25">
      <c r="A953">
        <v>949</v>
      </c>
      <c r="B953" t="s">
        <v>1593</v>
      </c>
      <c r="C953" t="s">
        <v>1764</v>
      </c>
      <c r="D953" t="s">
        <v>1765</v>
      </c>
      <c r="E953">
        <v>3</v>
      </c>
      <c r="F953" t="s">
        <v>512</v>
      </c>
      <c r="G953" t="s">
        <v>1766</v>
      </c>
      <c r="H953" s="56" t="s">
        <v>685</v>
      </c>
      <c r="I953">
        <v>30901003</v>
      </c>
      <c r="J953" t="s">
        <v>1769</v>
      </c>
      <c r="K953">
        <v>5357541.8140000002</v>
      </c>
      <c r="L953">
        <v>12784.766100000001</v>
      </c>
    </row>
    <row r="954" spans="1:12" x14ac:dyDescent="0.25">
      <c r="A954">
        <v>950</v>
      </c>
      <c r="B954" t="s">
        <v>1593</v>
      </c>
      <c r="C954" t="s">
        <v>1764</v>
      </c>
      <c r="D954" t="s">
        <v>1765</v>
      </c>
      <c r="E954">
        <v>4</v>
      </c>
      <c r="F954" t="s">
        <v>512</v>
      </c>
      <c r="G954" t="s">
        <v>1766</v>
      </c>
      <c r="H954" s="56" t="s">
        <v>685</v>
      </c>
      <c r="I954">
        <v>30901004</v>
      </c>
      <c r="J954" t="s">
        <v>1770</v>
      </c>
      <c r="K954">
        <v>1808508.3030000001</v>
      </c>
      <c r="L954">
        <v>7635.6690060000001</v>
      </c>
    </row>
    <row r="955" spans="1:12" x14ac:dyDescent="0.25">
      <c r="A955">
        <v>951</v>
      </c>
      <c r="B955" t="s">
        <v>1593</v>
      </c>
      <c r="C955" t="s">
        <v>1764</v>
      </c>
      <c r="D955" t="s">
        <v>1765</v>
      </c>
      <c r="E955">
        <v>5</v>
      </c>
      <c r="F955" t="s">
        <v>512</v>
      </c>
      <c r="G955" t="s">
        <v>1766</v>
      </c>
      <c r="H955" s="56" t="s">
        <v>685</v>
      </c>
      <c r="I955">
        <v>30901005</v>
      </c>
      <c r="J955" t="s">
        <v>1771</v>
      </c>
      <c r="K955">
        <v>895286.45209999999</v>
      </c>
      <c r="L955">
        <v>4767.5317349999996</v>
      </c>
    </row>
    <row r="956" spans="1:12" x14ac:dyDescent="0.25">
      <c r="A956">
        <v>952</v>
      </c>
      <c r="B956" t="s">
        <v>1593</v>
      </c>
      <c r="C956" t="s">
        <v>1764</v>
      </c>
      <c r="D956" t="s">
        <v>1765</v>
      </c>
      <c r="E956">
        <v>6</v>
      </c>
      <c r="F956" t="s">
        <v>512</v>
      </c>
      <c r="G956" t="s">
        <v>1766</v>
      </c>
      <c r="H956" s="56" t="s">
        <v>685</v>
      </c>
      <c r="I956">
        <v>30901006</v>
      </c>
      <c r="J956" t="s">
        <v>1772</v>
      </c>
      <c r="K956">
        <v>938325.53810000001</v>
      </c>
      <c r="L956">
        <v>5768.666553</v>
      </c>
    </row>
    <row r="957" spans="1:12" x14ac:dyDescent="0.25">
      <c r="A957">
        <v>953</v>
      </c>
      <c r="B957" t="s">
        <v>1593</v>
      </c>
      <c r="C957" t="s">
        <v>1764</v>
      </c>
      <c r="D957" t="s">
        <v>1765</v>
      </c>
      <c r="E957">
        <v>7</v>
      </c>
      <c r="F957" t="s">
        <v>512</v>
      </c>
      <c r="G957" t="s">
        <v>1766</v>
      </c>
      <c r="H957" s="56" t="s">
        <v>685</v>
      </c>
      <c r="I957">
        <v>30901007</v>
      </c>
      <c r="J957" t="s">
        <v>1773</v>
      </c>
      <c r="K957">
        <v>1438288.487</v>
      </c>
      <c r="L957">
        <v>6803.407158</v>
      </c>
    </row>
    <row r="958" spans="1:12" x14ac:dyDescent="0.25">
      <c r="A958">
        <v>954</v>
      </c>
      <c r="B958" t="s">
        <v>1593</v>
      </c>
      <c r="C958" t="s">
        <v>1764</v>
      </c>
      <c r="D958" t="s">
        <v>1765</v>
      </c>
      <c r="E958">
        <v>8</v>
      </c>
      <c r="F958" t="s">
        <v>512</v>
      </c>
      <c r="G958" t="s">
        <v>1766</v>
      </c>
      <c r="H958" s="56" t="s">
        <v>685</v>
      </c>
      <c r="I958">
        <v>30901008</v>
      </c>
      <c r="J958" t="s">
        <v>1774</v>
      </c>
      <c r="K958">
        <v>2707474.2910000002</v>
      </c>
      <c r="L958">
        <v>8552.2727329999998</v>
      </c>
    </row>
    <row r="959" spans="1:12" x14ac:dyDescent="0.25">
      <c r="A959">
        <v>955</v>
      </c>
      <c r="B959" t="s">
        <v>1593</v>
      </c>
      <c r="C959" t="s">
        <v>1764</v>
      </c>
      <c r="D959" t="s">
        <v>1765</v>
      </c>
      <c r="E959">
        <v>9</v>
      </c>
      <c r="F959" t="s">
        <v>512</v>
      </c>
      <c r="G959" t="s">
        <v>1766</v>
      </c>
      <c r="H959" s="56" t="s">
        <v>685</v>
      </c>
      <c r="I959">
        <v>30901009</v>
      </c>
      <c r="J959" t="s">
        <v>1775</v>
      </c>
      <c r="K959">
        <v>1299895.5390000001</v>
      </c>
      <c r="L959">
        <v>4797.6315809999996</v>
      </c>
    </row>
    <row r="960" spans="1:12" x14ac:dyDescent="0.25">
      <c r="A960">
        <v>956</v>
      </c>
      <c r="B960" t="s">
        <v>1593</v>
      </c>
      <c r="C960" t="s">
        <v>1764</v>
      </c>
      <c r="D960" t="s">
        <v>1765</v>
      </c>
      <c r="E960">
        <v>10</v>
      </c>
      <c r="F960" t="s">
        <v>512</v>
      </c>
      <c r="G960" t="s">
        <v>1766</v>
      </c>
      <c r="H960" s="56" t="s">
        <v>685</v>
      </c>
      <c r="I960">
        <v>30901010</v>
      </c>
      <c r="J960" t="s">
        <v>1776</v>
      </c>
      <c r="K960">
        <v>1074595.754</v>
      </c>
      <c r="L960">
        <v>4823.7379499999997</v>
      </c>
    </row>
    <row r="961" spans="1:12" x14ac:dyDescent="0.25">
      <c r="A961">
        <v>957</v>
      </c>
      <c r="B961" t="s">
        <v>1593</v>
      </c>
      <c r="C961" t="s">
        <v>1764</v>
      </c>
      <c r="D961" t="s">
        <v>1765</v>
      </c>
      <c r="E961">
        <v>11</v>
      </c>
      <c r="F961" t="s">
        <v>512</v>
      </c>
      <c r="G961" t="s">
        <v>1766</v>
      </c>
      <c r="H961" s="56" t="s">
        <v>685</v>
      </c>
      <c r="I961">
        <v>30901011</v>
      </c>
      <c r="J961" t="s">
        <v>1777</v>
      </c>
      <c r="K961">
        <v>1377504.287</v>
      </c>
      <c r="L961">
        <v>6548.4045910000004</v>
      </c>
    </row>
    <row r="962" spans="1:12" x14ac:dyDescent="0.25">
      <c r="A962">
        <v>958</v>
      </c>
      <c r="B962" t="s">
        <v>1593</v>
      </c>
      <c r="C962" t="s">
        <v>1764</v>
      </c>
      <c r="D962" t="s">
        <v>1765</v>
      </c>
      <c r="E962">
        <v>12</v>
      </c>
      <c r="F962" t="s">
        <v>512</v>
      </c>
      <c r="G962" t="s">
        <v>1766</v>
      </c>
      <c r="H962" s="56" t="s">
        <v>685</v>
      </c>
      <c r="I962">
        <v>30901012</v>
      </c>
      <c r="J962" t="s">
        <v>1778</v>
      </c>
      <c r="K962">
        <v>1216407.19</v>
      </c>
      <c r="L962">
        <v>5711.8520909999997</v>
      </c>
    </row>
    <row r="963" spans="1:12" x14ac:dyDescent="0.25">
      <c r="A963">
        <v>959</v>
      </c>
      <c r="B963" t="s">
        <v>1593</v>
      </c>
      <c r="C963" t="s">
        <v>1764</v>
      </c>
      <c r="D963" t="s">
        <v>1765</v>
      </c>
      <c r="E963">
        <v>13</v>
      </c>
      <c r="F963" t="s">
        <v>512</v>
      </c>
      <c r="G963" t="s">
        <v>1766</v>
      </c>
      <c r="H963" s="56" t="s">
        <v>685</v>
      </c>
      <c r="I963">
        <v>30901013</v>
      </c>
      <c r="J963" t="s">
        <v>1779</v>
      </c>
      <c r="K963">
        <v>1244618.7679999999</v>
      </c>
      <c r="L963">
        <v>6022.8199910000003</v>
      </c>
    </row>
    <row r="964" spans="1:12" x14ac:dyDescent="0.25">
      <c r="A964">
        <v>960</v>
      </c>
      <c r="B964" t="s">
        <v>1593</v>
      </c>
      <c r="C964" t="s">
        <v>1764</v>
      </c>
      <c r="D964" t="s">
        <v>1765</v>
      </c>
      <c r="E964">
        <v>14</v>
      </c>
      <c r="F964" t="s">
        <v>512</v>
      </c>
      <c r="G964" t="s">
        <v>1766</v>
      </c>
      <c r="H964" s="56" t="s">
        <v>685</v>
      </c>
      <c r="I964">
        <v>30901014</v>
      </c>
      <c r="J964" t="s">
        <v>1780</v>
      </c>
      <c r="K964">
        <v>4672209.0190000003</v>
      </c>
      <c r="L964">
        <v>16584.414639999999</v>
      </c>
    </row>
    <row r="965" spans="1:12" x14ac:dyDescent="0.25">
      <c r="A965">
        <v>961</v>
      </c>
      <c r="B965" t="s">
        <v>1593</v>
      </c>
      <c r="C965" t="s">
        <v>1764</v>
      </c>
      <c r="D965" t="s">
        <v>1765</v>
      </c>
      <c r="E965">
        <v>15</v>
      </c>
      <c r="F965" t="s">
        <v>512</v>
      </c>
      <c r="G965" t="s">
        <v>1766</v>
      </c>
      <c r="H965" s="56" t="s">
        <v>685</v>
      </c>
      <c r="I965">
        <v>30901015</v>
      </c>
      <c r="J965" t="s">
        <v>1781</v>
      </c>
      <c r="K965">
        <v>3183348.3480000002</v>
      </c>
      <c r="L965">
        <v>9457.6223640000007</v>
      </c>
    </row>
    <row r="966" spans="1:12" x14ac:dyDescent="0.25">
      <c r="A966">
        <v>962</v>
      </c>
      <c r="B966" t="s">
        <v>1593</v>
      </c>
      <c r="C966" t="s">
        <v>1764</v>
      </c>
      <c r="D966" t="s">
        <v>1765</v>
      </c>
      <c r="E966">
        <v>16</v>
      </c>
      <c r="F966" t="s">
        <v>512</v>
      </c>
      <c r="G966" t="s">
        <v>1766</v>
      </c>
      <c r="H966" s="56" t="s">
        <v>685</v>
      </c>
      <c r="I966">
        <v>30901016</v>
      </c>
      <c r="J966" t="s">
        <v>1782</v>
      </c>
      <c r="K966">
        <v>2970217.139</v>
      </c>
      <c r="L966">
        <v>7705.7787420000004</v>
      </c>
    </row>
    <row r="967" spans="1:12" x14ac:dyDescent="0.25">
      <c r="A967">
        <v>963</v>
      </c>
      <c r="B967" t="s">
        <v>1593</v>
      </c>
      <c r="C967" t="s">
        <v>1764</v>
      </c>
      <c r="D967" t="s">
        <v>1765</v>
      </c>
      <c r="E967">
        <v>17</v>
      </c>
      <c r="F967" t="s">
        <v>512</v>
      </c>
      <c r="G967" t="s">
        <v>1766</v>
      </c>
      <c r="H967" s="56" t="s">
        <v>685</v>
      </c>
      <c r="I967">
        <v>30901017</v>
      </c>
      <c r="J967" t="s">
        <v>1783</v>
      </c>
      <c r="K967">
        <v>1507558.9369999999</v>
      </c>
      <c r="L967">
        <v>8373.5241449999994</v>
      </c>
    </row>
    <row r="968" spans="1:12" x14ac:dyDescent="0.25">
      <c r="A968">
        <v>964</v>
      </c>
      <c r="B968" t="s">
        <v>1593</v>
      </c>
      <c r="C968" t="s">
        <v>1764</v>
      </c>
      <c r="D968" t="s">
        <v>1765</v>
      </c>
      <c r="E968">
        <v>18</v>
      </c>
      <c r="F968" t="s">
        <v>512</v>
      </c>
      <c r="G968" t="s">
        <v>1766</v>
      </c>
      <c r="H968" s="56" t="s">
        <v>685</v>
      </c>
      <c r="I968">
        <v>30901018</v>
      </c>
      <c r="J968" t="s">
        <v>1784</v>
      </c>
      <c r="K968">
        <v>3556745.9909999999</v>
      </c>
      <c r="L968">
        <v>11023.82747</v>
      </c>
    </row>
    <row r="969" spans="1:12" x14ac:dyDescent="0.25">
      <c r="A969">
        <v>965</v>
      </c>
      <c r="B969" t="s">
        <v>1593</v>
      </c>
      <c r="C969" t="s">
        <v>1764</v>
      </c>
      <c r="D969" t="s">
        <v>1765</v>
      </c>
      <c r="E969">
        <v>19</v>
      </c>
      <c r="F969" t="s">
        <v>512</v>
      </c>
      <c r="G969" t="s">
        <v>1766</v>
      </c>
      <c r="H969" s="56" t="s">
        <v>685</v>
      </c>
      <c r="I969">
        <v>30901019</v>
      </c>
      <c r="J969" t="s">
        <v>1785</v>
      </c>
      <c r="K969">
        <v>1017390.05</v>
      </c>
      <c r="L969">
        <v>4924.0260250000001</v>
      </c>
    </row>
    <row r="970" spans="1:12" x14ac:dyDescent="0.25">
      <c r="A970">
        <v>966</v>
      </c>
      <c r="B970" t="s">
        <v>1593</v>
      </c>
      <c r="C970" t="s">
        <v>1764</v>
      </c>
      <c r="D970" t="s">
        <v>1765</v>
      </c>
      <c r="E970">
        <v>20</v>
      </c>
      <c r="F970" t="s">
        <v>512</v>
      </c>
      <c r="G970" t="s">
        <v>1766</v>
      </c>
      <c r="H970" s="56" t="s">
        <v>685</v>
      </c>
      <c r="I970">
        <v>30901020</v>
      </c>
      <c r="J970" t="s">
        <v>1786</v>
      </c>
      <c r="K970">
        <v>7928200.3310000002</v>
      </c>
      <c r="L970">
        <v>15439.81113</v>
      </c>
    </row>
    <row r="971" spans="1:12" x14ac:dyDescent="0.25">
      <c r="A971">
        <v>967</v>
      </c>
      <c r="B971" t="s">
        <v>1593</v>
      </c>
      <c r="C971" t="s">
        <v>1764</v>
      </c>
      <c r="D971" t="s">
        <v>1765</v>
      </c>
      <c r="E971">
        <v>21</v>
      </c>
      <c r="F971" t="s">
        <v>512</v>
      </c>
      <c r="G971" t="s">
        <v>1766</v>
      </c>
      <c r="H971" s="56" t="s">
        <v>685</v>
      </c>
      <c r="I971">
        <v>30901021</v>
      </c>
      <c r="J971" t="s">
        <v>1787</v>
      </c>
      <c r="K971">
        <v>12999266.91</v>
      </c>
      <c r="L971">
        <v>17672.07948</v>
      </c>
    </row>
    <row r="972" spans="1:12" x14ac:dyDescent="0.25">
      <c r="A972">
        <v>968</v>
      </c>
      <c r="B972" t="s">
        <v>1593</v>
      </c>
      <c r="C972" t="s">
        <v>1764</v>
      </c>
      <c r="D972" t="s">
        <v>1765</v>
      </c>
      <c r="E972">
        <v>22</v>
      </c>
      <c r="F972" t="s">
        <v>512</v>
      </c>
      <c r="G972" t="s">
        <v>1766</v>
      </c>
      <c r="H972" s="56" t="s">
        <v>685</v>
      </c>
      <c r="I972">
        <v>30901022</v>
      </c>
      <c r="J972" t="s">
        <v>1788</v>
      </c>
      <c r="K972">
        <v>5232751.6890000002</v>
      </c>
      <c r="L972">
        <v>14397.87306</v>
      </c>
    </row>
    <row r="973" spans="1:12" x14ac:dyDescent="0.25">
      <c r="A973">
        <v>969</v>
      </c>
      <c r="B973" t="s">
        <v>1593</v>
      </c>
      <c r="C973" t="s">
        <v>1764</v>
      </c>
      <c r="D973" t="s">
        <v>1765</v>
      </c>
      <c r="E973">
        <v>23</v>
      </c>
      <c r="F973" t="s">
        <v>512</v>
      </c>
      <c r="G973" t="s">
        <v>1766</v>
      </c>
      <c r="H973" s="56" t="s">
        <v>685</v>
      </c>
      <c r="I973">
        <v>30901023</v>
      </c>
      <c r="J973" t="s">
        <v>1789</v>
      </c>
      <c r="K973">
        <v>6438999.7549999999</v>
      </c>
      <c r="L973">
        <v>13544.367969999999</v>
      </c>
    </row>
    <row r="974" spans="1:12" x14ac:dyDescent="0.25">
      <c r="A974">
        <v>970</v>
      </c>
      <c r="B974" t="s">
        <v>1593</v>
      </c>
      <c r="C974" t="s">
        <v>1764</v>
      </c>
      <c r="D974" t="s">
        <v>1765</v>
      </c>
      <c r="E974">
        <v>24</v>
      </c>
      <c r="F974" t="s">
        <v>512</v>
      </c>
      <c r="G974" t="s">
        <v>1766</v>
      </c>
      <c r="H974" s="56" t="s">
        <v>685</v>
      </c>
      <c r="I974">
        <v>30901024</v>
      </c>
      <c r="J974" t="s">
        <v>1790</v>
      </c>
      <c r="K974">
        <v>4475196.432</v>
      </c>
      <c r="L974">
        <v>10429.397129999999</v>
      </c>
    </row>
    <row r="975" spans="1:12" x14ac:dyDescent="0.25">
      <c r="A975">
        <v>971</v>
      </c>
      <c r="B975" t="s">
        <v>1593</v>
      </c>
      <c r="C975" t="s">
        <v>1764</v>
      </c>
      <c r="D975" t="s">
        <v>1765</v>
      </c>
      <c r="E975">
        <v>25</v>
      </c>
      <c r="F975" t="s">
        <v>512</v>
      </c>
      <c r="G975" t="s">
        <v>1766</v>
      </c>
      <c r="H975" s="56" t="s">
        <v>685</v>
      </c>
      <c r="I975">
        <v>30901025</v>
      </c>
      <c r="J975" t="s">
        <v>1791</v>
      </c>
      <c r="K975">
        <v>6128429.2939999998</v>
      </c>
      <c r="L975">
        <v>16483.46516</v>
      </c>
    </row>
    <row r="976" spans="1:12" x14ac:dyDescent="0.25">
      <c r="A976">
        <v>972</v>
      </c>
      <c r="B976" t="s">
        <v>1593</v>
      </c>
      <c r="C976" t="s">
        <v>1764</v>
      </c>
      <c r="D976" t="s">
        <v>1765</v>
      </c>
      <c r="E976">
        <v>26</v>
      </c>
      <c r="F976" t="s">
        <v>512</v>
      </c>
      <c r="G976" t="s">
        <v>1766</v>
      </c>
      <c r="H976" s="56" t="s">
        <v>685</v>
      </c>
      <c r="I976">
        <v>30901026</v>
      </c>
      <c r="J976" t="s">
        <v>1792</v>
      </c>
      <c r="K976">
        <v>559006674</v>
      </c>
      <c r="L976">
        <v>141453.87469999999</v>
      </c>
    </row>
    <row r="977" spans="1:12" x14ac:dyDescent="0.25">
      <c r="A977">
        <v>973</v>
      </c>
      <c r="B977" t="s">
        <v>1593</v>
      </c>
      <c r="C977" t="s">
        <v>1764</v>
      </c>
      <c r="D977" t="s">
        <v>1765</v>
      </c>
      <c r="E977">
        <v>27</v>
      </c>
      <c r="F977" t="s">
        <v>512</v>
      </c>
      <c r="G977" t="s">
        <v>1766</v>
      </c>
      <c r="H977" s="56" t="s">
        <v>685</v>
      </c>
      <c r="I977">
        <v>30901027</v>
      </c>
      <c r="J977" t="s">
        <v>1793</v>
      </c>
      <c r="K977">
        <v>2604481416</v>
      </c>
      <c r="L977">
        <v>254613.34820000001</v>
      </c>
    </row>
    <row r="978" spans="1:12" x14ac:dyDescent="0.25">
      <c r="A978">
        <v>974</v>
      </c>
      <c r="B978" t="s">
        <v>1593</v>
      </c>
      <c r="C978" t="s">
        <v>1764</v>
      </c>
      <c r="D978" t="s">
        <v>1765</v>
      </c>
      <c r="E978">
        <v>28</v>
      </c>
      <c r="F978" t="s">
        <v>512</v>
      </c>
      <c r="G978" t="s">
        <v>1766</v>
      </c>
      <c r="H978" s="56" t="s">
        <v>685</v>
      </c>
      <c r="I978">
        <v>30901028</v>
      </c>
      <c r="J978" t="s">
        <v>1794</v>
      </c>
      <c r="K978">
        <v>514137142.10000002</v>
      </c>
      <c r="L978">
        <v>158157.96249999999</v>
      </c>
    </row>
    <row r="979" spans="1:12" x14ac:dyDescent="0.25">
      <c r="A979">
        <v>975</v>
      </c>
      <c r="B979" t="s">
        <v>1593</v>
      </c>
      <c r="C979" t="s">
        <v>1764</v>
      </c>
      <c r="D979" t="s">
        <v>1765</v>
      </c>
      <c r="E979">
        <v>29</v>
      </c>
      <c r="F979" t="s">
        <v>512</v>
      </c>
      <c r="G979" t="s">
        <v>1766</v>
      </c>
      <c r="H979" s="56" t="s">
        <v>685</v>
      </c>
      <c r="I979">
        <v>30901029</v>
      </c>
      <c r="J979" t="s">
        <v>1795</v>
      </c>
      <c r="K979">
        <v>246178672.80000001</v>
      </c>
      <c r="L979">
        <v>81302.312909999993</v>
      </c>
    </row>
    <row r="980" spans="1:12" x14ac:dyDescent="0.25">
      <c r="A980">
        <v>976</v>
      </c>
      <c r="B980" t="s">
        <v>1593</v>
      </c>
      <c r="C980" t="s">
        <v>1764</v>
      </c>
      <c r="D980" t="s">
        <v>1765</v>
      </c>
      <c r="E980">
        <v>30</v>
      </c>
      <c r="F980" t="s">
        <v>512</v>
      </c>
      <c r="G980" t="s">
        <v>1766</v>
      </c>
      <c r="H980" s="56" t="s">
        <v>685</v>
      </c>
      <c r="I980">
        <v>30901030</v>
      </c>
      <c r="J980" t="s">
        <v>1796</v>
      </c>
      <c r="K980">
        <v>25146335.359999999</v>
      </c>
      <c r="L980">
        <v>23809.46919</v>
      </c>
    </row>
    <row r="981" spans="1:12" x14ac:dyDescent="0.25">
      <c r="A981">
        <v>977</v>
      </c>
      <c r="B981" t="s">
        <v>1593</v>
      </c>
      <c r="C981" t="s">
        <v>1764</v>
      </c>
      <c r="D981" t="s">
        <v>1765</v>
      </c>
      <c r="E981">
        <v>31</v>
      </c>
      <c r="F981" t="s">
        <v>512</v>
      </c>
      <c r="G981" t="s">
        <v>1766</v>
      </c>
      <c r="H981" s="56" t="s">
        <v>685</v>
      </c>
      <c r="I981">
        <v>30901031</v>
      </c>
      <c r="J981" t="s">
        <v>1797</v>
      </c>
      <c r="K981">
        <v>2085620.5490000001</v>
      </c>
      <c r="L981">
        <v>8387.2246259999993</v>
      </c>
    </row>
    <row r="982" spans="1:12" x14ac:dyDescent="0.25">
      <c r="A982">
        <v>978</v>
      </c>
      <c r="B982" t="s">
        <v>1593</v>
      </c>
      <c r="C982" t="s">
        <v>1764</v>
      </c>
      <c r="D982" t="s">
        <v>1765</v>
      </c>
      <c r="E982">
        <v>32</v>
      </c>
      <c r="F982" t="s">
        <v>512</v>
      </c>
      <c r="G982" t="s">
        <v>1766</v>
      </c>
      <c r="H982" s="56" t="s">
        <v>685</v>
      </c>
      <c r="I982">
        <v>30901032</v>
      </c>
      <c r="J982" t="s">
        <v>1798</v>
      </c>
      <c r="K982">
        <v>15468993.33</v>
      </c>
      <c r="L982">
        <v>18640.81436</v>
      </c>
    </row>
    <row r="983" spans="1:12" x14ac:dyDescent="0.25">
      <c r="A983">
        <v>979</v>
      </c>
      <c r="B983" t="s">
        <v>1593</v>
      </c>
      <c r="C983" t="s">
        <v>1764</v>
      </c>
      <c r="D983" t="s">
        <v>1765</v>
      </c>
      <c r="E983">
        <v>33</v>
      </c>
      <c r="F983" t="s">
        <v>512</v>
      </c>
      <c r="G983" t="s">
        <v>1766</v>
      </c>
      <c r="H983" s="56" t="s">
        <v>685</v>
      </c>
      <c r="I983">
        <v>30901033</v>
      </c>
      <c r="J983" t="s">
        <v>1799</v>
      </c>
      <c r="K983">
        <v>1935532.5430000001</v>
      </c>
      <c r="L983">
        <v>8603.1936389999992</v>
      </c>
    </row>
    <row r="984" spans="1:12" x14ac:dyDescent="0.25">
      <c r="A984">
        <v>980</v>
      </c>
      <c r="B984" t="s">
        <v>1593</v>
      </c>
      <c r="C984" t="s">
        <v>1800</v>
      </c>
      <c r="D984" t="s">
        <v>1801</v>
      </c>
      <c r="E984">
        <v>1</v>
      </c>
      <c r="F984" t="s">
        <v>512</v>
      </c>
      <c r="G984" t="s">
        <v>1766</v>
      </c>
      <c r="H984" s="56" t="s">
        <v>685</v>
      </c>
      <c r="I984">
        <v>30902001</v>
      </c>
      <c r="J984" t="s">
        <v>1802</v>
      </c>
      <c r="K984">
        <v>1170318.024</v>
      </c>
      <c r="L984">
        <v>4758.2567069999996</v>
      </c>
    </row>
    <row r="985" spans="1:12" x14ac:dyDescent="0.25">
      <c r="A985">
        <v>981</v>
      </c>
      <c r="B985" t="s">
        <v>1593</v>
      </c>
      <c r="C985" t="s">
        <v>1800</v>
      </c>
      <c r="D985" t="s">
        <v>1801</v>
      </c>
      <c r="E985">
        <v>2</v>
      </c>
      <c r="F985" t="s">
        <v>512</v>
      </c>
      <c r="G985" t="s">
        <v>1766</v>
      </c>
      <c r="H985" s="56" t="s">
        <v>685</v>
      </c>
      <c r="I985">
        <v>30902002</v>
      </c>
      <c r="J985" t="s">
        <v>1803</v>
      </c>
      <c r="K985">
        <v>23231229.760000002</v>
      </c>
      <c r="L985">
        <v>21003.293720000001</v>
      </c>
    </row>
    <row r="986" spans="1:12" x14ac:dyDescent="0.25">
      <c r="A986">
        <v>982</v>
      </c>
      <c r="B986" t="s">
        <v>1593</v>
      </c>
      <c r="C986" t="s">
        <v>1800</v>
      </c>
      <c r="D986" t="s">
        <v>1801</v>
      </c>
      <c r="E986">
        <v>3</v>
      </c>
      <c r="F986" t="s">
        <v>512</v>
      </c>
      <c r="G986" t="s">
        <v>1766</v>
      </c>
      <c r="H986" s="56" t="s">
        <v>685</v>
      </c>
      <c r="I986">
        <v>30902003</v>
      </c>
      <c r="J986" t="s">
        <v>1804</v>
      </c>
      <c r="K986">
        <v>19275328.949999999</v>
      </c>
      <c r="L986">
        <v>22690.309010000001</v>
      </c>
    </row>
    <row r="987" spans="1:12" x14ac:dyDescent="0.25">
      <c r="A987">
        <v>983</v>
      </c>
      <c r="B987" t="s">
        <v>1593</v>
      </c>
      <c r="C987" t="s">
        <v>1800</v>
      </c>
      <c r="D987" t="s">
        <v>1801</v>
      </c>
      <c r="E987">
        <v>4</v>
      </c>
      <c r="F987" t="s">
        <v>512</v>
      </c>
      <c r="G987" t="s">
        <v>1766</v>
      </c>
      <c r="H987" s="56" t="s">
        <v>685</v>
      </c>
      <c r="I987">
        <v>30902004</v>
      </c>
      <c r="J987" t="s">
        <v>1805</v>
      </c>
      <c r="K987">
        <v>141677902.30000001</v>
      </c>
      <c r="L987">
        <v>59369.101280000003</v>
      </c>
    </row>
    <row r="988" spans="1:12" x14ac:dyDescent="0.25">
      <c r="A988">
        <v>984</v>
      </c>
      <c r="B988" t="s">
        <v>1593</v>
      </c>
      <c r="C988" t="s">
        <v>1800</v>
      </c>
      <c r="D988" t="s">
        <v>1801</v>
      </c>
      <c r="E988">
        <v>5</v>
      </c>
      <c r="F988" t="s">
        <v>512</v>
      </c>
      <c r="G988" t="s">
        <v>1766</v>
      </c>
      <c r="H988" s="56" t="s">
        <v>685</v>
      </c>
      <c r="I988">
        <v>30902005</v>
      </c>
      <c r="J988" t="s">
        <v>1806</v>
      </c>
      <c r="K988">
        <v>412577224.5</v>
      </c>
      <c r="L988">
        <v>119653.12209999999</v>
      </c>
    </row>
    <row r="989" spans="1:12" x14ac:dyDescent="0.25">
      <c r="A989">
        <v>985</v>
      </c>
      <c r="B989" t="s">
        <v>1593</v>
      </c>
      <c r="C989" t="s">
        <v>1800</v>
      </c>
      <c r="D989" t="s">
        <v>1801</v>
      </c>
      <c r="E989">
        <v>6</v>
      </c>
      <c r="F989" t="s">
        <v>512</v>
      </c>
      <c r="G989" t="s">
        <v>1766</v>
      </c>
      <c r="H989" s="56" t="s">
        <v>685</v>
      </c>
      <c r="I989">
        <v>30902006</v>
      </c>
      <c r="J989" t="s">
        <v>1807</v>
      </c>
      <c r="K989">
        <v>7389912166</v>
      </c>
      <c r="L989">
        <v>507751.44990000001</v>
      </c>
    </row>
    <row r="990" spans="1:12" x14ac:dyDescent="0.25">
      <c r="A990">
        <v>986</v>
      </c>
      <c r="B990" t="s">
        <v>1593</v>
      </c>
      <c r="C990" t="s">
        <v>1800</v>
      </c>
      <c r="D990" t="s">
        <v>1801</v>
      </c>
      <c r="E990">
        <v>7</v>
      </c>
      <c r="F990" t="s">
        <v>512</v>
      </c>
      <c r="G990" t="s">
        <v>1766</v>
      </c>
      <c r="H990" s="56" t="s">
        <v>685</v>
      </c>
      <c r="I990">
        <v>30902007</v>
      </c>
      <c r="J990" t="s">
        <v>1808</v>
      </c>
      <c r="K990">
        <v>1518008.2439999999</v>
      </c>
      <c r="L990">
        <v>6329.7493409999997</v>
      </c>
    </row>
    <row r="991" spans="1:12" x14ac:dyDescent="0.25">
      <c r="A991">
        <v>987</v>
      </c>
      <c r="B991" t="s">
        <v>1593</v>
      </c>
      <c r="C991" t="s">
        <v>1800</v>
      </c>
      <c r="D991" t="s">
        <v>1801</v>
      </c>
      <c r="E991">
        <v>8</v>
      </c>
      <c r="F991" t="s">
        <v>512</v>
      </c>
      <c r="G991" t="s">
        <v>1766</v>
      </c>
      <c r="H991" s="56" t="s">
        <v>685</v>
      </c>
      <c r="I991">
        <v>30902008</v>
      </c>
      <c r="J991" t="s">
        <v>1809</v>
      </c>
      <c r="K991">
        <v>1463646631</v>
      </c>
      <c r="L991">
        <v>331298.82030000002</v>
      </c>
    </row>
    <row r="992" spans="1:12" x14ac:dyDescent="0.25">
      <c r="A992">
        <v>988</v>
      </c>
      <c r="B992" t="s">
        <v>1593</v>
      </c>
      <c r="C992" t="s">
        <v>521</v>
      </c>
      <c r="D992" t="s">
        <v>1810</v>
      </c>
      <c r="E992">
        <v>1</v>
      </c>
      <c r="F992" t="s">
        <v>512</v>
      </c>
      <c r="G992" t="s">
        <v>1766</v>
      </c>
      <c r="H992" s="56" t="s">
        <v>685</v>
      </c>
      <c r="I992">
        <v>30903001</v>
      </c>
      <c r="J992" t="s">
        <v>1811</v>
      </c>
      <c r="K992">
        <v>2185877.1209999998</v>
      </c>
      <c r="L992">
        <v>8954.1766869999992</v>
      </c>
    </row>
    <row r="993" spans="1:12" x14ac:dyDescent="0.25">
      <c r="A993">
        <v>989</v>
      </c>
      <c r="B993" t="s">
        <v>1593</v>
      </c>
      <c r="C993" t="s">
        <v>521</v>
      </c>
      <c r="D993" t="s">
        <v>1810</v>
      </c>
      <c r="E993">
        <v>2</v>
      </c>
      <c r="F993" t="s">
        <v>512</v>
      </c>
      <c r="G993" t="s">
        <v>1766</v>
      </c>
      <c r="H993" s="56" t="s">
        <v>685</v>
      </c>
      <c r="I993">
        <v>30903002</v>
      </c>
      <c r="J993" t="s">
        <v>1812</v>
      </c>
      <c r="K993">
        <v>25407885.59</v>
      </c>
      <c r="L993">
        <v>29694.995579999999</v>
      </c>
    </row>
    <row r="994" spans="1:12" x14ac:dyDescent="0.25">
      <c r="A994">
        <v>990</v>
      </c>
      <c r="B994" t="s">
        <v>1593</v>
      </c>
      <c r="C994" t="s">
        <v>521</v>
      </c>
      <c r="D994" t="s">
        <v>1810</v>
      </c>
      <c r="E994">
        <v>3</v>
      </c>
      <c r="F994" t="s">
        <v>512</v>
      </c>
      <c r="G994" t="s">
        <v>1766</v>
      </c>
      <c r="H994" s="56" t="s">
        <v>685</v>
      </c>
      <c r="I994">
        <v>30903003</v>
      </c>
      <c r="J994" t="s">
        <v>1813</v>
      </c>
      <c r="K994">
        <v>740269.20609999995</v>
      </c>
      <c r="L994">
        <v>5512.2167030000001</v>
      </c>
    </row>
    <row r="995" spans="1:12" x14ac:dyDescent="0.25">
      <c r="A995">
        <v>991</v>
      </c>
      <c r="B995" t="s">
        <v>1593</v>
      </c>
      <c r="C995" t="s">
        <v>521</v>
      </c>
      <c r="D995" t="s">
        <v>1810</v>
      </c>
      <c r="E995">
        <v>4</v>
      </c>
      <c r="F995" t="s">
        <v>512</v>
      </c>
      <c r="G995" t="s">
        <v>1766</v>
      </c>
      <c r="H995" s="56" t="s">
        <v>685</v>
      </c>
      <c r="I995">
        <v>30903004</v>
      </c>
      <c r="J995" t="s">
        <v>1814</v>
      </c>
      <c r="K995">
        <v>3602772.3539999998</v>
      </c>
      <c r="L995">
        <v>10357.32323</v>
      </c>
    </row>
    <row r="996" spans="1:12" x14ac:dyDescent="0.25">
      <c r="A996">
        <v>992</v>
      </c>
      <c r="B996" t="s">
        <v>1593</v>
      </c>
      <c r="C996" t="s">
        <v>521</v>
      </c>
      <c r="D996" t="s">
        <v>1810</v>
      </c>
      <c r="E996">
        <v>5</v>
      </c>
      <c r="F996" t="s">
        <v>512</v>
      </c>
      <c r="G996" t="s">
        <v>1766</v>
      </c>
      <c r="H996" s="56" t="s">
        <v>685</v>
      </c>
      <c r="I996">
        <v>30903005</v>
      </c>
      <c r="J996" t="s">
        <v>1815</v>
      </c>
      <c r="K996">
        <v>1963927611</v>
      </c>
      <c r="L996">
        <v>296839.70630000002</v>
      </c>
    </row>
    <row r="997" spans="1:12" x14ac:dyDescent="0.25">
      <c r="A997">
        <v>993</v>
      </c>
      <c r="B997" t="s">
        <v>1593</v>
      </c>
      <c r="C997" t="s">
        <v>521</v>
      </c>
      <c r="D997" t="s">
        <v>1810</v>
      </c>
      <c r="E997">
        <v>6</v>
      </c>
      <c r="F997" t="s">
        <v>512</v>
      </c>
      <c r="G997" t="s">
        <v>1766</v>
      </c>
      <c r="H997" s="56" t="s">
        <v>685</v>
      </c>
      <c r="I997">
        <v>30903006</v>
      </c>
      <c r="J997" t="s">
        <v>1816</v>
      </c>
      <c r="K997">
        <v>1358401.108</v>
      </c>
      <c r="L997">
        <v>6047.7377800000004</v>
      </c>
    </row>
    <row r="998" spans="1:12" x14ac:dyDescent="0.25">
      <c r="A998">
        <v>994</v>
      </c>
      <c r="B998" t="s">
        <v>1593</v>
      </c>
      <c r="C998" t="s">
        <v>523</v>
      </c>
      <c r="D998" t="s">
        <v>1817</v>
      </c>
      <c r="E998">
        <v>1</v>
      </c>
      <c r="F998" t="s">
        <v>512</v>
      </c>
      <c r="G998" t="s">
        <v>1766</v>
      </c>
      <c r="H998" s="56" t="s">
        <v>685</v>
      </c>
      <c r="I998">
        <v>30904001</v>
      </c>
      <c r="J998" t="s">
        <v>1818</v>
      </c>
      <c r="K998">
        <v>17543041.359999999</v>
      </c>
      <c r="L998">
        <v>23055.925579999999</v>
      </c>
    </row>
    <row r="999" spans="1:12" x14ac:dyDescent="0.25">
      <c r="A999">
        <v>995</v>
      </c>
      <c r="B999" t="s">
        <v>1593</v>
      </c>
      <c r="C999" t="s">
        <v>523</v>
      </c>
      <c r="D999" t="s">
        <v>1817</v>
      </c>
      <c r="E999">
        <v>2</v>
      </c>
      <c r="F999" t="s">
        <v>512</v>
      </c>
      <c r="G999" t="s">
        <v>1766</v>
      </c>
      <c r="H999" s="56" t="s">
        <v>685</v>
      </c>
      <c r="I999">
        <v>30904002</v>
      </c>
      <c r="J999" t="s">
        <v>1819</v>
      </c>
      <c r="K999">
        <v>2705896.23</v>
      </c>
      <c r="L999">
        <v>8921.8524930000003</v>
      </c>
    </row>
    <row r="1000" spans="1:12" x14ac:dyDescent="0.25">
      <c r="A1000">
        <v>996</v>
      </c>
      <c r="B1000" t="s">
        <v>1593</v>
      </c>
      <c r="C1000" t="s">
        <v>523</v>
      </c>
      <c r="D1000" t="s">
        <v>1817</v>
      </c>
      <c r="E1000">
        <v>3</v>
      </c>
      <c r="F1000" t="s">
        <v>512</v>
      </c>
      <c r="G1000" t="s">
        <v>1766</v>
      </c>
      <c r="H1000" s="56" t="s">
        <v>685</v>
      </c>
      <c r="I1000">
        <v>30904003</v>
      </c>
      <c r="J1000" t="s">
        <v>1820</v>
      </c>
      <c r="K1000">
        <v>80428094.930000007</v>
      </c>
      <c r="L1000">
        <v>43671.019289999997</v>
      </c>
    </row>
    <row r="1001" spans="1:12" x14ac:dyDescent="0.25">
      <c r="A1001">
        <v>997</v>
      </c>
      <c r="B1001" t="s">
        <v>1593</v>
      </c>
      <c r="C1001" t="s">
        <v>523</v>
      </c>
      <c r="D1001" t="s">
        <v>1817</v>
      </c>
      <c r="E1001">
        <v>4</v>
      </c>
      <c r="F1001" t="s">
        <v>512</v>
      </c>
      <c r="G1001" t="s">
        <v>1766</v>
      </c>
      <c r="H1001" s="56" t="s">
        <v>685</v>
      </c>
      <c r="I1001">
        <v>30904004</v>
      </c>
      <c r="J1001" t="s">
        <v>1821</v>
      </c>
      <c r="K1001">
        <v>156369535</v>
      </c>
      <c r="L1001">
        <v>81730.132039999997</v>
      </c>
    </row>
    <row r="1002" spans="1:12" x14ac:dyDescent="0.25">
      <c r="A1002">
        <v>998</v>
      </c>
      <c r="B1002" t="s">
        <v>1593</v>
      </c>
      <c r="C1002" t="s">
        <v>523</v>
      </c>
      <c r="D1002" t="s">
        <v>1817</v>
      </c>
      <c r="E1002">
        <v>5</v>
      </c>
      <c r="F1002" t="s">
        <v>512</v>
      </c>
      <c r="G1002" t="s">
        <v>1766</v>
      </c>
      <c r="H1002" s="56" t="s">
        <v>685</v>
      </c>
      <c r="I1002">
        <v>30904005</v>
      </c>
      <c r="J1002" t="s">
        <v>1822</v>
      </c>
      <c r="K1002">
        <v>1941865.4909999999</v>
      </c>
      <c r="L1002">
        <v>6351.4753710000005</v>
      </c>
    </row>
    <row r="1003" spans="1:12" x14ac:dyDescent="0.25">
      <c r="A1003">
        <v>999</v>
      </c>
      <c r="B1003" t="s">
        <v>1593</v>
      </c>
      <c r="C1003" t="s">
        <v>523</v>
      </c>
      <c r="D1003" t="s">
        <v>1817</v>
      </c>
      <c r="E1003">
        <v>6</v>
      </c>
      <c r="F1003" t="s">
        <v>512</v>
      </c>
      <c r="G1003" t="s">
        <v>1766</v>
      </c>
      <c r="H1003" s="56" t="s">
        <v>685</v>
      </c>
      <c r="I1003">
        <v>30904006</v>
      </c>
      <c r="J1003" t="s">
        <v>1823</v>
      </c>
      <c r="K1003">
        <v>405715471.69999999</v>
      </c>
      <c r="L1003">
        <v>105793.3836</v>
      </c>
    </row>
    <row r="1004" spans="1:12" x14ac:dyDescent="0.25">
      <c r="A1004">
        <v>1000</v>
      </c>
      <c r="B1004" t="s">
        <v>1593</v>
      </c>
      <c r="C1004" t="s">
        <v>523</v>
      </c>
      <c r="D1004" t="s">
        <v>1817</v>
      </c>
      <c r="E1004">
        <v>7</v>
      </c>
      <c r="F1004" t="s">
        <v>512</v>
      </c>
      <c r="G1004" t="s">
        <v>1766</v>
      </c>
      <c r="H1004" s="56" t="s">
        <v>685</v>
      </c>
      <c r="I1004">
        <v>30904007</v>
      </c>
      <c r="J1004" t="s">
        <v>1824</v>
      </c>
      <c r="K1004">
        <v>2522219.0529999998</v>
      </c>
      <c r="L1004">
        <v>8239.9423659999993</v>
      </c>
    </row>
    <row r="1005" spans="1:12" x14ac:dyDescent="0.25">
      <c r="A1005">
        <v>1001</v>
      </c>
      <c r="B1005" t="s">
        <v>1593</v>
      </c>
      <c r="C1005" t="s">
        <v>523</v>
      </c>
      <c r="D1005" t="s">
        <v>1817</v>
      </c>
      <c r="E1005">
        <v>8</v>
      </c>
      <c r="F1005" t="s">
        <v>512</v>
      </c>
      <c r="G1005" t="s">
        <v>1766</v>
      </c>
      <c r="H1005" s="56" t="s">
        <v>685</v>
      </c>
      <c r="I1005">
        <v>30904008</v>
      </c>
      <c r="J1005" t="s">
        <v>1825</v>
      </c>
      <c r="K1005">
        <v>6956332.4500000002</v>
      </c>
      <c r="L1005">
        <v>11293.249320000001</v>
      </c>
    </row>
    <row r="1006" spans="1:12" x14ac:dyDescent="0.25">
      <c r="A1006">
        <v>1002</v>
      </c>
      <c r="B1006" t="s">
        <v>1593</v>
      </c>
      <c r="C1006" t="s">
        <v>523</v>
      </c>
      <c r="D1006" t="s">
        <v>1817</v>
      </c>
      <c r="E1006">
        <v>9</v>
      </c>
      <c r="F1006" t="s">
        <v>512</v>
      </c>
      <c r="G1006" t="s">
        <v>1766</v>
      </c>
      <c r="H1006" s="56" t="s">
        <v>685</v>
      </c>
      <c r="I1006">
        <v>30904009</v>
      </c>
      <c r="J1006" t="s">
        <v>1826</v>
      </c>
      <c r="K1006">
        <v>274649563.89999998</v>
      </c>
      <c r="L1006">
        <v>103339.2433</v>
      </c>
    </row>
    <row r="1007" spans="1:12" x14ac:dyDescent="0.25">
      <c r="A1007">
        <v>1003</v>
      </c>
      <c r="B1007" t="s">
        <v>1593</v>
      </c>
      <c r="C1007" t="s">
        <v>523</v>
      </c>
      <c r="D1007" t="s">
        <v>1817</v>
      </c>
      <c r="E1007">
        <v>10</v>
      </c>
      <c r="F1007" t="s">
        <v>512</v>
      </c>
      <c r="G1007" t="s">
        <v>1766</v>
      </c>
      <c r="H1007" s="56" t="s">
        <v>685</v>
      </c>
      <c r="I1007">
        <v>30904010</v>
      </c>
      <c r="J1007" t="s">
        <v>1827</v>
      </c>
      <c r="K1007">
        <v>113418876.90000001</v>
      </c>
      <c r="L1007">
        <v>72119.798259999996</v>
      </c>
    </row>
    <row r="1008" spans="1:12" x14ac:dyDescent="0.25">
      <c r="A1008">
        <v>1004</v>
      </c>
      <c r="B1008" t="s">
        <v>1593</v>
      </c>
      <c r="C1008" t="s">
        <v>511</v>
      </c>
      <c r="D1008" t="s">
        <v>1828</v>
      </c>
      <c r="E1008">
        <v>1</v>
      </c>
      <c r="F1008" t="s">
        <v>510</v>
      </c>
      <c r="G1008" t="s">
        <v>1829</v>
      </c>
      <c r="H1008" s="56" t="s">
        <v>685</v>
      </c>
      <c r="I1008">
        <v>34502001</v>
      </c>
      <c r="J1008" t="s">
        <v>1830</v>
      </c>
      <c r="K1008">
        <v>25883137.23</v>
      </c>
      <c r="L1008">
        <v>28242.71529</v>
      </c>
    </row>
    <row r="1009" spans="1:12" x14ac:dyDescent="0.25">
      <c r="A1009">
        <v>1005</v>
      </c>
      <c r="B1009" t="s">
        <v>1593</v>
      </c>
      <c r="C1009" t="s">
        <v>511</v>
      </c>
      <c r="D1009" t="s">
        <v>1828</v>
      </c>
      <c r="E1009">
        <v>2</v>
      </c>
      <c r="F1009" t="s">
        <v>510</v>
      </c>
      <c r="G1009" t="s">
        <v>1829</v>
      </c>
      <c r="H1009" s="56" t="s">
        <v>685</v>
      </c>
      <c r="I1009">
        <v>34502002</v>
      </c>
      <c r="J1009" t="s">
        <v>1831</v>
      </c>
      <c r="K1009">
        <v>78550856.969999999</v>
      </c>
      <c r="L1009">
        <v>44394.36361</v>
      </c>
    </row>
    <row r="1010" spans="1:12" x14ac:dyDescent="0.25">
      <c r="A1010">
        <v>1006</v>
      </c>
      <c r="B1010" t="s">
        <v>1593</v>
      </c>
      <c r="C1010" t="s">
        <v>511</v>
      </c>
      <c r="D1010" t="s">
        <v>1828</v>
      </c>
      <c r="E1010">
        <v>3</v>
      </c>
      <c r="F1010" t="s">
        <v>510</v>
      </c>
      <c r="G1010" t="s">
        <v>1829</v>
      </c>
      <c r="H1010" s="56" t="s">
        <v>685</v>
      </c>
      <c r="I1010">
        <v>34502003</v>
      </c>
      <c r="J1010" t="s">
        <v>1832</v>
      </c>
      <c r="K1010">
        <v>14238300</v>
      </c>
      <c r="L1010">
        <v>22207.648379999999</v>
      </c>
    </row>
    <row r="1011" spans="1:12" x14ac:dyDescent="0.25">
      <c r="A1011">
        <v>1007</v>
      </c>
      <c r="B1011" t="s">
        <v>1593</v>
      </c>
      <c r="C1011" t="s">
        <v>511</v>
      </c>
      <c r="D1011" t="s">
        <v>1828</v>
      </c>
      <c r="E1011">
        <v>4</v>
      </c>
      <c r="F1011" t="s">
        <v>510</v>
      </c>
      <c r="G1011" t="s">
        <v>1829</v>
      </c>
      <c r="H1011" s="56" t="s">
        <v>685</v>
      </c>
      <c r="I1011">
        <v>34502004</v>
      </c>
      <c r="J1011" t="s">
        <v>1833</v>
      </c>
      <c r="K1011">
        <v>49261744.75</v>
      </c>
      <c r="L1011">
        <v>32058.3681</v>
      </c>
    </row>
    <row r="1012" spans="1:12" x14ac:dyDescent="0.25">
      <c r="A1012">
        <v>1008</v>
      </c>
      <c r="B1012" t="s">
        <v>1593</v>
      </c>
      <c r="C1012" t="s">
        <v>511</v>
      </c>
      <c r="D1012" t="s">
        <v>1828</v>
      </c>
      <c r="E1012">
        <v>5</v>
      </c>
      <c r="F1012" t="s">
        <v>510</v>
      </c>
      <c r="G1012" t="s">
        <v>1829</v>
      </c>
      <c r="H1012" s="56" t="s">
        <v>685</v>
      </c>
      <c r="I1012">
        <v>34502005</v>
      </c>
      <c r="J1012" t="s">
        <v>1834</v>
      </c>
      <c r="K1012">
        <v>21856774.050000001</v>
      </c>
      <c r="L1012">
        <v>28074.625540000001</v>
      </c>
    </row>
    <row r="1013" spans="1:12" x14ac:dyDescent="0.25">
      <c r="A1013">
        <v>1009</v>
      </c>
      <c r="B1013" t="s">
        <v>1593</v>
      </c>
      <c r="C1013" t="s">
        <v>511</v>
      </c>
      <c r="D1013" t="s">
        <v>1828</v>
      </c>
      <c r="E1013">
        <v>6</v>
      </c>
      <c r="F1013" t="s">
        <v>510</v>
      </c>
      <c r="G1013" t="s">
        <v>1829</v>
      </c>
      <c r="H1013" s="56" t="s">
        <v>685</v>
      </c>
      <c r="I1013">
        <v>34502006</v>
      </c>
      <c r="J1013" t="s">
        <v>1835</v>
      </c>
      <c r="K1013">
        <v>28524907.829999998</v>
      </c>
      <c r="L1013">
        <v>31596.274949999999</v>
      </c>
    </row>
    <row r="1014" spans="1:12" x14ac:dyDescent="0.25">
      <c r="A1014">
        <v>1010</v>
      </c>
      <c r="B1014" t="s">
        <v>1593</v>
      </c>
      <c r="C1014" t="s">
        <v>511</v>
      </c>
      <c r="D1014" t="s">
        <v>1828</v>
      </c>
      <c r="E1014">
        <v>7</v>
      </c>
      <c r="F1014" t="s">
        <v>510</v>
      </c>
      <c r="G1014" t="s">
        <v>1829</v>
      </c>
      <c r="H1014" s="56" t="s">
        <v>685</v>
      </c>
      <c r="I1014">
        <v>34502007</v>
      </c>
      <c r="J1014" t="s">
        <v>1836</v>
      </c>
      <c r="K1014">
        <v>234085284.59999999</v>
      </c>
      <c r="L1014">
        <v>62757.524319999997</v>
      </c>
    </row>
    <row r="1015" spans="1:12" x14ac:dyDescent="0.25">
      <c r="A1015">
        <v>1011</v>
      </c>
      <c r="B1015" t="s">
        <v>1593</v>
      </c>
      <c r="C1015" t="s">
        <v>511</v>
      </c>
      <c r="D1015" t="s">
        <v>1828</v>
      </c>
      <c r="E1015">
        <v>8</v>
      </c>
      <c r="F1015" t="s">
        <v>510</v>
      </c>
      <c r="G1015" t="s">
        <v>1829</v>
      </c>
      <c r="H1015" s="56" t="s">
        <v>685</v>
      </c>
      <c r="I1015">
        <v>34502008</v>
      </c>
      <c r="J1015" t="s">
        <v>1837</v>
      </c>
      <c r="K1015">
        <v>154724420.59999999</v>
      </c>
      <c r="L1015">
        <v>67664.793059999996</v>
      </c>
    </row>
    <row r="1016" spans="1:12" x14ac:dyDescent="0.25">
      <c r="A1016">
        <v>1012</v>
      </c>
      <c r="B1016" t="s">
        <v>1593</v>
      </c>
      <c r="C1016" t="s">
        <v>511</v>
      </c>
      <c r="D1016" t="s">
        <v>1828</v>
      </c>
      <c r="E1016">
        <v>9</v>
      </c>
      <c r="F1016" t="s">
        <v>510</v>
      </c>
      <c r="G1016" t="s">
        <v>1829</v>
      </c>
      <c r="H1016" s="56" t="s">
        <v>685</v>
      </c>
      <c r="I1016">
        <v>34502009</v>
      </c>
      <c r="J1016" t="s">
        <v>1838</v>
      </c>
      <c r="K1016">
        <v>40935169.140000001</v>
      </c>
      <c r="L1016">
        <v>36501.824220000002</v>
      </c>
    </row>
    <row r="1017" spans="1:12" x14ac:dyDescent="0.25">
      <c r="A1017">
        <v>1013</v>
      </c>
      <c r="B1017" t="s">
        <v>1593</v>
      </c>
      <c r="C1017" t="s">
        <v>511</v>
      </c>
      <c r="D1017" t="s">
        <v>1828</v>
      </c>
      <c r="E1017">
        <v>10</v>
      </c>
      <c r="F1017" t="s">
        <v>510</v>
      </c>
      <c r="G1017" t="s">
        <v>1829</v>
      </c>
      <c r="H1017" s="56" t="s">
        <v>685</v>
      </c>
      <c r="I1017">
        <v>34502010</v>
      </c>
      <c r="J1017" t="s">
        <v>1839</v>
      </c>
      <c r="K1017">
        <v>44573865.390000001</v>
      </c>
      <c r="L1017">
        <v>35036.388480000001</v>
      </c>
    </row>
    <row r="1018" spans="1:12" x14ac:dyDescent="0.25">
      <c r="A1018">
        <v>1014</v>
      </c>
      <c r="B1018" t="s">
        <v>1593</v>
      </c>
      <c r="C1018" t="s">
        <v>511</v>
      </c>
      <c r="D1018" t="s">
        <v>1828</v>
      </c>
      <c r="E1018">
        <v>11</v>
      </c>
      <c r="F1018" t="s">
        <v>510</v>
      </c>
      <c r="G1018" t="s">
        <v>1829</v>
      </c>
      <c r="H1018" s="56" t="s">
        <v>685</v>
      </c>
      <c r="I1018">
        <v>34502011</v>
      </c>
      <c r="J1018" t="s">
        <v>1840</v>
      </c>
      <c r="K1018">
        <v>4861405282</v>
      </c>
      <c r="L1018">
        <v>417064.35350000003</v>
      </c>
    </row>
    <row r="1019" spans="1:12" x14ac:dyDescent="0.25">
      <c r="A1019">
        <v>1015</v>
      </c>
      <c r="B1019" t="s">
        <v>1593</v>
      </c>
      <c r="C1019" t="s">
        <v>511</v>
      </c>
      <c r="D1019" t="s">
        <v>1828</v>
      </c>
      <c r="E1019">
        <v>12</v>
      </c>
      <c r="F1019" t="s">
        <v>510</v>
      </c>
      <c r="G1019" t="s">
        <v>1829</v>
      </c>
      <c r="H1019" s="56" t="s">
        <v>685</v>
      </c>
      <c r="I1019">
        <v>34502012</v>
      </c>
      <c r="J1019" t="s">
        <v>1841</v>
      </c>
      <c r="K1019">
        <v>107106395.09999999</v>
      </c>
      <c r="L1019">
        <v>65564.202879999997</v>
      </c>
    </row>
    <row r="1020" spans="1:12" x14ac:dyDescent="0.25">
      <c r="A1020">
        <v>1016</v>
      </c>
      <c r="B1020" t="s">
        <v>1593</v>
      </c>
      <c r="C1020" t="s">
        <v>511</v>
      </c>
      <c r="D1020" t="s">
        <v>1828</v>
      </c>
      <c r="E1020">
        <v>13</v>
      </c>
      <c r="F1020" t="s">
        <v>510</v>
      </c>
      <c r="G1020" t="s">
        <v>1829</v>
      </c>
      <c r="H1020" s="56" t="s">
        <v>685</v>
      </c>
      <c r="I1020">
        <v>34502013</v>
      </c>
      <c r="J1020" t="s">
        <v>1842</v>
      </c>
      <c r="K1020">
        <v>27084978.489999998</v>
      </c>
      <c r="L1020">
        <v>31375.61105</v>
      </c>
    </row>
    <row r="1021" spans="1:12" x14ac:dyDescent="0.25">
      <c r="A1021">
        <v>1017</v>
      </c>
      <c r="B1021" t="s">
        <v>1593</v>
      </c>
      <c r="C1021" t="s">
        <v>511</v>
      </c>
      <c r="D1021" t="s">
        <v>1828</v>
      </c>
      <c r="E1021">
        <v>14</v>
      </c>
      <c r="F1021" t="s">
        <v>510</v>
      </c>
      <c r="G1021" t="s">
        <v>1829</v>
      </c>
      <c r="H1021" s="56" t="s">
        <v>685</v>
      </c>
      <c r="I1021">
        <v>34502014</v>
      </c>
      <c r="J1021" t="s">
        <v>1843</v>
      </c>
      <c r="K1021">
        <v>29245591.850000001</v>
      </c>
      <c r="L1021">
        <v>27939.921020000002</v>
      </c>
    </row>
    <row r="1022" spans="1:12" x14ac:dyDescent="0.25">
      <c r="A1022">
        <v>1018</v>
      </c>
      <c r="B1022" t="s">
        <v>1593</v>
      </c>
      <c r="C1022" t="s">
        <v>511</v>
      </c>
      <c r="D1022" t="s">
        <v>1828</v>
      </c>
      <c r="E1022">
        <v>15</v>
      </c>
      <c r="F1022" t="s">
        <v>510</v>
      </c>
      <c r="G1022" t="s">
        <v>1829</v>
      </c>
      <c r="H1022" s="56" t="s">
        <v>685</v>
      </c>
      <c r="I1022">
        <v>34502015</v>
      </c>
      <c r="J1022" t="s">
        <v>1844</v>
      </c>
      <c r="K1022">
        <v>30226517.690000001</v>
      </c>
      <c r="L1022">
        <v>27237.188160000002</v>
      </c>
    </row>
    <row r="1023" spans="1:12" x14ac:dyDescent="0.25">
      <c r="A1023">
        <v>1019</v>
      </c>
      <c r="B1023" t="s">
        <v>1593</v>
      </c>
      <c r="C1023" t="s">
        <v>1845</v>
      </c>
      <c r="D1023" t="s">
        <v>1846</v>
      </c>
      <c r="E1023">
        <v>1</v>
      </c>
      <c r="F1023" t="s">
        <v>510</v>
      </c>
      <c r="G1023" t="s">
        <v>1829</v>
      </c>
      <c r="H1023" s="56" t="s">
        <v>685</v>
      </c>
      <c r="I1023">
        <v>34503001</v>
      </c>
      <c r="J1023" t="s">
        <v>1847</v>
      </c>
      <c r="K1023">
        <v>23882345.32</v>
      </c>
      <c r="L1023">
        <v>22236.88897</v>
      </c>
    </row>
    <row r="1024" spans="1:12" x14ac:dyDescent="0.25">
      <c r="A1024">
        <v>1020</v>
      </c>
      <c r="B1024" t="s">
        <v>1593</v>
      </c>
      <c r="C1024" t="s">
        <v>1845</v>
      </c>
      <c r="D1024" t="s">
        <v>1846</v>
      </c>
      <c r="E1024">
        <v>2</v>
      </c>
      <c r="F1024" t="s">
        <v>510</v>
      </c>
      <c r="G1024" t="s">
        <v>1829</v>
      </c>
      <c r="H1024" s="56" t="s">
        <v>685</v>
      </c>
      <c r="I1024">
        <v>34503002</v>
      </c>
      <c r="J1024" t="s">
        <v>1848</v>
      </c>
      <c r="K1024">
        <v>1949559486</v>
      </c>
      <c r="L1024">
        <v>283127.98930000002</v>
      </c>
    </row>
    <row r="1025" spans="1:12" x14ac:dyDescent="0.25">
      <c r="A1025">
        <v>1021</v>
      </c>
      <c r="B1025" t="s">
        <v>1593</v>
      </c>
      <c r="C1025" t="s">
        <v>1845</v>
      </c>
      <c r="D1025" t="s">
        <v>1846</v>
      </c>
      <c r="E1025">
        <v>3</v>
      </c>
      <c r="F1025" t="s">
        <v>510</v>
      </c>
      <c r="G1025" t="s">
        <v>1829</v>
      </c>
      <c r="H1025" s="56" t="s">
        <v>685</v>
      </c>
      <c r="I1025">
        <v>34503003</v>
      </c>
      <c r="J1025" t="s">
        <v>1849</v>
      </c>
      <c r="K1025">
        <v>142581411.90000001</v>
      </c>
      <c r="L1025">
        <v>71789.484389999998</v>
      </c>
    </row>
    <row r="1026" spans="1:12" x14ac:dyDescent="0.25">
      <c r="A1026">
        <v>1022</v>
      </c>
      <c r="B1026" t="s">
        <v>1593</v>
      </c>
      <c r="C1026" t="s">
        <v>1845</v>
      </c>
      <c r="D1026" t="s">
        <v>1846</v>
      </c>
      <c r="E1026">
        <v>4</v>
      </c>
      <c r="F1026" t="s">
        <v>510</v>
      </c>
      <c r="G1026" t="s">
        <v>1829</v>
      </c>
      <c r="H1026" s="56" t="s">
        <v>685</v>
      </c>
      <c r="I1026">
        <v>34503004</v>
      </c>
      <c r="J1026" t="s">
        <v>1850</v>
      </c>
      <c r="K1026">
        <v>40872934.350000001</v>
      </c>
      <c r="L1026">
        <v>29295.91402</v>
      </c>
    </row>
    <row r="1027" spans="1:12" x14ac:dyDescent="0.25">
      <c r="A1027">
        <v>1023</v>
      </c>
      <c r="B1027" t="s">
        <v>1593</v>
      </c>
      <c r="C1027" t="s">
        <v>1845</v>
      </c>
      <c r="D1027" t="s">
        <v>1846</v>
      </c>
      <c r="E1027">
        <v>5</v>
      </c>
      <c r="F1027" t="s">
        <v>510</v>
      </c>
      <c r="G1027" t="s">
        <v>1829</v>
      </c>
      <c r="H1027" s="56" t="s">
        <v>685</v>
      </c>
      <c r="I1027">
        <v>34503005</v>
      </c>
      <c r="J1027" t="s">
        <v>1851</v>
      </c>
      <c r="K1027">
        <v>76638369.75</v>
      </c>
      <c r="L1027">
        <v>46135.598279999998</v>
      </c>
    </row>
    <row r="1028" spans="1:12" x14ac:dyDescent="0.25">
      <c r="A1028">
        <v>1024</v>
      </c>
      <c r="B1028" t="s">
        <v>1593</v>
      </c>
      <c r="C1028" t="s">
        <v>1845</v>
      </c>
      <c r="D1028" t="s">
        <v>1846</v>
      </c>
      <c r="E1028">
        <v>6</v>
      </c>
      <c r="F1028" t="s">
        <v>510</v>
      </c>
      <c r="G1028" t="s">
        <v>1829</v>
      </c>
      <c r="H1028" s="56" t="s">
        <v>685</v>
      </c>
      <c r="I1028">
        <v>34503006</v>
      </c>
      <c r="J1028" t="s">
        <v>1852</v>
      </c>
      <c r="K1028">
        <v>7250337.835</v>
      </c>
      <c r="L1028">
        <v>16260.940280000001</v>
      </c>
    </row>
    <row r="1029" spans="1:12" x14ac:dyDescent="0.25">
      <c r="A1029">
        <v>1025</v>
      </c>
      <c r="B1029" t="s">
        <v>1593</v>
      </c>
      <c r="C1029" t="s">
        <v>1845</v>
      </c>
      <c r="D1029" t="s">
        <v>1846</v>
      </c>
      <c r="E1029">
        <v>7</v>
      </c>
      <c r="F1029" t="s">
        <v>510</v>
      </c>
      <c r="G1029" t="s">
        <v>1829</v>
      </c>
      <c r="H1029" s="56" t="s">
        <v>685</v>
      </c>
      <c r="I1029">
        <v>34503007</v>
      </c>
      <c r="J1029" t="s">
        <v>1853</v>
      </c>
      <c r="K1029">
        <v>843344200.89999998</v>
      </c>
      <c r="L1029">
        <v>151190.32620000001</v>
      </c>
    </row>
    <row r="1030" spans="1:12" x14ac:dyDescent="0.25">
      <c r="A1030">
        <v>1026</v>
      </c>
      <c r="B1030" t="s">
        <v>1593</v>
      </c>
      <c r="C1030" t="s">
        <v>1845</v>
      </c>
      <c r="D1030" t="s">
        <v>1846</v>
      </c>
      <c r="E1030">
        <v>8</v>
      </c>
      <c r="F1030" t="s">
        <v>510</v>
      </c>
      <c r="G1030" t="s">
        <v>1829</v>
      </c>
      <c r="H1030" s="56" t="s">
        <v>685</v>
      </c>
      <c r="I1030">
        <v>34503008</v>
      </c>
      <c r="J1030" t="s">
        <v>1854</v>
      </c>
      <c r="K1030">
        <v>303135149</v>
      </c>
      <c r="L1030">
        <v>91138.959950000004</v>
      </c>
    </row>
    <row r="1031" spans="1:12" x14ac:dyDescent="0.25">
      <c r="A1031">
        <v>1027</v>
      </c>
      <c r="B1031" t="s">
        <v>2</v>
      </c>
      <c r="C1031" t="s">
        <v>548</v>
      </c>
      <c r="D1031" t="s">
        <v>1855</v>
      </c>
      <c r="E1031">
        <v>1</v>
      </c>
      <c r="F1031" t="s">
        <v>1856</v>
      </c>
      <c r="G1031" t="s">
        <v>1857</v>
      </c>
      <c r="H1031" s="56" t="s">
        <v>685</v>
      </c>
      <c r="I1031">
        <v>83205001</v>
      </c>
      <c r="J1031" t="s">
        <v>1858</v>
      </c>
      <c r="K1031">
        <v>45326936.240000002</v>
      </c>
      <c r="L1031">
        <v>40149.766439999999</v>
      </c>
    </row>
    <row r="1032" spans="1:12" x14ac:dyDescent="0.25">
      <c r="A1032">
        <v>1028</v>
      </c>
      <c r="B1032" t="s">
        <v>2</v>
      </c>
      <c r="C1032" t="s">
        <v>548</v>
      </c>
      <c r="D1032" t="s">
        <v>1855</v>
      </c>
      <c r="E1032">
        <v>2</v>
      </c>
      <c r="F1032" t="s">
        <v>1856</v>
      </c>
      <c r="G1032" t="s">
        <v>1857</v>
      </c>
      <c r="H1032" s="56" t="s">
        <v>685</v>
      </c>
      <c r="I1032">
        <v>83205002</v>
      </c>
      <c r="J1032" t="s">
        <v>1859</v>
      </c>
      <c r="K1032">
        <v>35531449.159999996</v>
      </c>
      <c r="L1032">
        <v>42589.82028</v>
      </c>
    </row>
    <row r="1033" spans="1:12" x14ac:dyDescent="0.25">
      <c r="A1033">
        <v>1029</v>
      </c>
      <c r="B1033" t="s">
        <v>2</v>
      </c>
      <c r="C1033" t="s">
        <v>548</v>
      </c>
      <c r="D1033" t="s">
        <v>1855</v>
      </c>
      <c r="E1033">
        <v>3</v>
      </c>
      <c r="F1033" t="s">
        <v>1856</v>
      </c>
      <c r="G1033" t="s">
        <v>1857</v>
      </c>
      <c r="H1033" s="56" t="s">
        <v>685</v>
      </c>
      <c r="I1033">
        <v>83205003</v>
      </c>
      <c r="J1033" t="s">
        <v>1860</v>
      </c>
      <c r="K1033">
        <v>15979785.32</v>
      </c>
      <c r="L1033">
        <v>20850.347180000001</v>
      </c>
    </row>
    <row r="1034" spans="1:12" x14ac:dyDescent="0.25">
      <c r="A1034">
        <v>1030</v>
      </c>
      <c r="B1034" t="s">
        <v>2</v>
      </c>
      <c r="C1034" t="s">
        <v>548</v>
      </c>
      <c r="D1034" t="s">
        <v>1855</v>
      </c>
      <c r="E1034">
        <v>4</v>
      </c>
      <c r="F1034" t="s">
        <v>1856</v>
      </c>
      <c r="G1034" t="s">
        <v>1857</v>
      </c>
      <c r="H1034" s="56" t="s">
        <v>685</v>
      </c>
      <c r="I1034">
        <v>83205004</v>
      </c>
      <c r="J1034" t="s">
        <v>1861</v>
      </c>
      <c r="K1034">
        <v>11044212.210000001</v>
      </c>
      <c r="L1034">
        <v>22069.187129999998</v>
      </c>
    </row>
    <row r="1035" spans="1:12" x14ac:dyDescent="0.25">
      <c r="A1035">
        <v>1031</v>
      </c>
      <c r="B1035" t="s">
        <v>2</v>
      </c>
      <c r="C1035" t="s">
        <v>548</v>
      </c>
      <c r="D1035" t="s">
        <v>1855</v>
      </c>
      <c r="E1035">
        <v>5</v>
      </c>
      <c r="F1035" t="s">
        <v>1856</v>
      </c>
      <c r="G1035" t="s">
        <v>1857</v>
      </c>
      <c r="H1035" s="56" t="s">
        <v>685</v>
      </c>
      <c r="I1035">
        <v>83205005</v>
      </c>
      <c r="J1035" t="s">
        <v>1862</v>
      </c>
      <c r="K1035">
        <v>21038356.77</v>
      </c>
      <c r="L1035">
        <v>23632.00128</v>
      </c>
    </row>
    <row r="1036" spans="1:12" x14ac:dyDescent="0.25">
      <c r="A1036">
        <v>1032</v>
      </c>
      <c r="B1036" t="s">
        <v>2</v>
      </c>
      <c r="C1036" t="s">
        <v>548</v>
      </c>
      <c r="D1036" t="s">
        <v>1855</v>
      </c>
      <c r="E1036">
        <v>6</v>
      </c>
      <c r="F1036" t="s">
        <v>1856</v>
      </c>
      <c r="G1036" t="s">
        <v>1857</v>
      </c>
      <c r="H1036" s="56" t="s">
        <v>685</v>
      </c>
      <c r="I1036">
        <v>83205006</v>
      </c>
      <c r="J1036" t="s">
        <v>1863</v>
      </c>
      <c r="K1036">
        <v>163057363.59999999</v>
      </c>
      <c r="L1036">
        <v>67395.984589999993</v>
      </c>
    </row>
    <row r="1037" spans="1:12" x14ac:dyDescent="0.25">
      <c r="A1037">
        <v>1033</v>
      </c>
      <c r="B1037" t="s">
        <v>2</v>
      </c>
      <c r="C1037" t="s">
        <v>548</v>
      </c>
      <c r="D1037" t="s">
        <v>1855</v>
      </c>
      <c r="E1037">
        <v>7</v>
      </c>
      <c r="F1037" t="s">
        <v>1856</v>
      </c>
      <c r="G1037" t="s">
        <v>1857</v>
      </c>
      <c r="H1037" s="56" t="s">
        <v>685</v>
      </c>
      <c r="I1037">
        <v>83205007</v>
      </c>
      <c r="J1037" t="s">
        <v>1864</v>
      </c>
      <c r="K1037">
        <v>336438313.10000002</v>
      </c>
      <c r="L1037">
        <v>130893.2605</v>
      </c>
    </row>
    <row r="1038" spans="1:12" x14ac:dyDescent="0.25">
      <c r="A1038">
        <v>1034</v>
      </c>
      <c r="B1038" t="s">
        <v>2</v>
      </c>
      <c r="C1038" t="s">
        <v>548</v>
      </c>
      <c r="D1038" t="s">
        <v>1855</v>
      </c>
      <c r="E1038">
        <v>8</v>
      </c>
      <c r="F1038" t="s">
        <v>1856</v>
      </c>
      <c r="G1038" t="s">
        <v>1857</v>
      </c>
      <c r="H1038" s="56" t="s">
        <v>685</v>
      </c>
      <c r="I1038">
        <v>83205008</v>
      </c>
      <c r="J1038" t="s">
        <v>1865</v>
      </c>
      <c r="K1038">
        <v>18359717.899999999</v>
      </c>
      <c r="L1038">
        <v>19890.274679999999</v>
      </c>
    </row>
    <row r="1039" spans="1:12" x14ac:dyDescent="0.25">
      <c r="A1039">
        <v>1035</v>
      </c>
      <c r="B1039" t="s">
        <v>2</v>
      </c>
      <c r="C1039" t="s">
        <v>548</v>
      </c>
      <c r="D1039" t="s">
        <v>1855</v>
      </c>
      <c r="E1039">
        <v>9</v>
      </c>
      <c r="F1039" t="s">
        <v>1856</v>
      </c>
      <c r="G1039" t="s">
        <v>1857</v>
      </c>
      <c r="H1039" s="56" t="s">
        <v>685</v>
      </c>
      <c r="I1039">
        <v>83205009</v>
      </c>
      <c r="J1039" t="s">
        <v>1866</v>
      </c>
      <c r="K1039">
        <v>141851588.09999999</v>
      </c>
      <c r="L1039">
        <v>75428.290800000002</v>
      </c>
    </row>
    <row r="1040" spans="1:12" x14ac:dyDescent="0.25">
      <c r="A1040">
        <v>1036</v>
      </c>
      <c r="B1040" t="s">
        <v>2</v>
      </c>
      <c r="C1040" t="s">
        <v>548</v>
      </c>
      <c r="D1040" t="s">
        <v>1855</v>
      </c>
      <c r="E1040">
        <v>10</v>
      </c>
      <c r="F1040" t="s">
        <v>1856</v>
      </c>
      <c r="G1040" t="s">
        <v>1857</v>
      </c>
      <c r="H1040" s="56" t="s">
        <v>685</v>
      </c>
      <c r="I1040">
        <v>83205010</v>
      </c>
      <c r="J1040" t="s">
        <v>1867</v>
      </c>
      <c r="K1040">
        <v>43505366.969999999</v>
      </c>
      <c r="L1040">
        <v>36365.505149999997</v>
      </c>
    </row>
    <row r="1041" spans="1:12" x14ac:dyDescent="0.25">
      <c r="A1041">
        <v>1037</v>
      </c>
      <c r="B1041" t="s">
        <v>2</v>
      </c>
      <c r="C1041" t="s">
        <v>548</v>
      </c>
      <c r="D1041" t="s">
        <v>1855</v>
      </c>
      <c r="E1041">
        <v>11</v>
      </c>
      <c r="F1041" t="s">
        <v>1856</v>
      </c>
      <c r="G1041" t="s">
        <v>1857</v>
      </c>
      <c r="H1041" s="56" t="s">
        <v>685</v>
      </c>
      <c r="I1041">
        <v>83205011</v>
      </c>
      <c r="J1041" t="s">
        <v>1868</v>
      </c>
      <c r="K1041">
        <v>21115908.559999999</v>
      </c>
      <c r="L1041">
        <v>32029.129560000001</v>
      </c>
    </row>
    <row r="1042" spans="1:12" x14ac:dyDescent="0.25">
      <c r="A1042">
        <v>1038</v>
      </c>
      <c r="B1042" t="s">
        <v>2</v>
      </c>
      <c r="C1042" t="s">
        <v>548</v>
      </c>
      <c r="D1042" t="s">
        <v>1855</v>
      </c>
      <c r="E1042">
        <v>12</v>
      </c>
      <c r="F1042" t="s">
        <v>1856</v>
      </c>
      <c r="G1042" t="s">
        <v>1857</v>
      </c>
      <c r="H1042" s="56" t="s">
        <v>685</v>
      </c>
      <c r="I1042">
        <v>83205012</v>
      </c>
      <c r="J1042" t="s">
        <v>1869</v>
      </c>
      <c r="K1042">
        <v>63557987.399999999</v>
      </c>
      <c r="L1042">
        <v>39354.292849999998</v>
      </c>
    </row>
    <row r="1043" spans="1:12" x14ac:dyDescent="0.25">
      <c r="A1043">
        <v>1039</v>
      </c>
      <c r="B1043" t="s">
        <v>2</v>
      </c>
      <c r="C1043" t="s">
        <v>548</v>
      </c>
      <c r="D1043" t="s">
        <v>1855</v>
      </c>
      <c r="E1043">
        <v>13</v>
      </c>
      <c r="F1043" t="s">
        <v>1856</v>
      </c>
      <c r="G1043" t="s">
        <v>1857</v>
      </c>
      <c r="H1043" s="56" t="s">
        <v>685</v>
      </c>
      <c r="I1043">
        <v>83205013</v>
      </c>
      <c r="J1043" t="s">
        <v>1870</v>
      </c>
      <c r="K1043">
        <v>40890598.060000002</v>
      </c>
      <c r="L1043">
        <v>37914.978130000003</v>
      </c>
    </row>
    <row r="1044" spans="1:12" x14ac:dyDescent="0.25">
      <c r="A1044">
        <v>1040</v>
      </c>
      <c r="B1044" t="s">
        <v>2</v>
      </c>
      <c r="C1044" t="s">
        <v>548</v>
      </c>
      <c r="D1044" t="s">
        <v>1855</v>
      </c>
      <c r="E1044">
        <v>14</v>
      </c>
      <c r="F1044" t="s">
        <v>1856</v>
      </c>
      <c r="G1044" t="s">
        <v>1857</v>
      </c>
      <c r="H1044" s="56" t="s">
        <v>685</v>
      </c>
      <c r="I1044">
        <v>83205014</v>
      </c>
      <c r="J1044" t="s">
        <v>1871</v>
      </c>
      <c r="K1044">
        <v>18803849.18</v>
      </c>
      <c r="L1044">
        <v>28632.874469999999</v>
      </c>
    </row>
    <row r="1045" spans="1:12" x14ac:dyDescent="0.25">
      <c r="A1045">
        <v>1041</v>
      </c>
      <c r="B1045" t="s">
        <v>2</v>
      </c>
      <c r="C1045" t="s">
        <v>548</v>
      </c>
      <c r="D1045" t="s">
        <v>1855</v>
      </c>
      <c r="E1045">
        <v>15</v>
      </c>
      <c r="F1045" t="s">
        <v>1856</v>
      </c>
      <c r="G1045" t="s">
        <v>1857</v>
      </c>
      <c r="H1045" s="56" t="s">
        <v>685</v>
      </c>
      <c r="I1045">
        <v>83205015</v>
      </c>
      <c r="J1045" t="s">
        <v>1872</v>
      </c>
      <c r="K1045">
        <v>52551249.240000002</v>
      </c>
      <c r="L1045">
        <v>33456.825060000003</v>
      </c>
    </row>
    <row r="1046" spans="1:12" x14ac:dyDescent="0.25">
      <c r="A1046">
        <v>1042</v>
      </c>
      <c r="B1046" t="s">
        <v>2</v>
      </c>
      <c r="C1046" t="s">
        <v>548</v>
      </c>
      <c r="D1046" t="s">
        <v>1855</v>
      </c>
      <c r="E1046">
        <v>16</v>
      </c>
      <c r="F1046" t="s">
        <v>1856</v>
      </c>
      <c r="G1046" t="s">
        <v>1857</v>
      </c>
      <c r="H1046" s="56" t="s">
        <v>685</v>
      </c>
      <c r="I1046">
        <v>83205016</v>
      </c>
      <c r="J1046" t="s">
        <v>1873</v>
      </c>
      <c r="K1046">
        <v>70697097.939999998</v>
      </c>
      <c r="L1046">
        <v>45954.723380000003</v>
      </c>
    </row>
    <row r="1047" spans="1:12" x14ac:dyDescent="0.25">
      <c r="A1047">
        <v>1043</v>
      </c>
      <c r="B1047" t="s">
        <v>2</v>
      </c>
      <c r="C1047" t="s">
        <v>548</v>
      </c>
      <c r="D1047" t="s">
        <v>1855</v>
      </c>
      <c r="E1047">
        <v>17</v>
      </c>
      <c r="F1047" t="s">
        <v>1856</v>
      </c>
      <c r="G1047" t="s">
        <v>1857</v>
      </c>
      <c r="H1047" s="56" t="s">
        <v>685</v>
      </c>
      <c r="I1047">
        <v>83205017</v>
      </c>
      <c r="J1047" t="s">
        <v>1874</v>
      </c>
      <c r="K1047">
        <v>36369353.880000003</v>
      </c>
      <c r="L1047">
        <v>29938.73619</v>
      </c>
    </row>
    <row r="1048" spans="1:12" x14ac:dyDescent="0.25">
      <c r="A1048">
        <v>1044</v>
      </c>
      <c r="B1048" t="s">
        <v>2</v>
      </c>
      <c r="C1048" t="s">
        <v>548</v>
      </c>
      <c r="D1048" t="s">
        <v>1855</v>
      </c>
      <c r="E1048">
        <v>18</v>
      </c>
      <c r="F1048" t="s">
        <v>1856</v>
      </c>
      <c r="G1048" t="s">
        <v>1857</v>
      </c>
      <c r="H1048" s="56" t="s">
        <v>685</v>
      </c>
      <c r="I1048">
        <v>83205018</v>
      </c>
      <c r="J1048" t="s">
        <v>1875</v>
      </c>
      <c r="K1048">
        <v>22963078.870000001</v>
      </c>
      <c r="L1048">
        <v>33086.301879999999</v>
      </c>
    </row>
    <row r="1049" spans="1:12" x14ac:dyDescent="0.25">
      <c r="A1049">
        <v>1045</v>
      </c>
      <c r="B1049" t="s">
        <v>2</v>
      </c>
      <c r="C1049" t="s">
        <v>548</v>
      </c>
      <c r="D1049" t="s">
        <v>1855</v>
      </c>
      <c r="E1049">
        <v>19</v>
      </c>
      <c r="F1049" t="s">
        <v>1856</v>
      </c>
      <c r="G1049" t="s">
        <v>1857</v>
      </c>
      <c r="H1049" s="56" t="s">
        <v>685</v>
      </c>
      <c r="I1049">
        <v>83205019</v>
      </c>
      <c r="J1049" t="s">
        <v>1876</v>
      </c>
      <c r="K1049">
        <v>26512374.030000001</v>
      </c>
      <c r="L1049">
        <v>30193.28082</v>
      </c>
    </row>
    <row r="1050" spans="1:12" x14ac:dyDescent="0.25">
      <c r="A1050">
        <v>1046</v>
      </c>
      <c r="B1050" t="s">
        <v>2</v>
      </c>
      <c r="C1050" t="s">
        <v>548</v>
      </c>
      <c r="D1050" t="s">
        <v>1855</v>
      </c>
      <c r="E1050">
        <v>20</v>
      </c>
      <c r="F1050" t="s">
        <v>1856</v>
      </c>
      <c r="G1050" t="s">
        <v>1857</v>
      </c>
      <c r="H1050" s="56" t="s">
        <v>685</v>
      </c>
      <c r="I1050">
        <v>83205020</v>
      </c>
      <c r="J1050" t="s">
        <v>1877</v>
      </c>
      <c r="K1050">
        <v>37862576.869999997</v>
      </c>
      <c r="L1050">
        <v>32064.845300000001</v>
      </c>
    </row>
    <row r="1051" spans="1:12" x14ac:dyDescent="0.25">
      <c r="A1051">
        <v>1047</v>
      </c>
      <c r="B1051" t="s">
        <v>2</v>
      </c>
      <c r="C1051" t="s">
        <v>548</v>
      </c>
      <c r="D1051" t="s">
        <v>1855</v>
      </c>
      <c r="E1051">
        <v>21</v>
      </c>
      <c r="F1051" t="s">
        <v>1856</v>
      </c>
      <c r="G1051" t="s">
        <v>1857</v>
      </c>
      <c r="H1051" s="56" t="s">
        <v>685</v>
      </c>
      <c r="I1051">
        <v>83205021</v>
      </c>
      <c r="J1051" t="s">
        <v>1878</v>
      </c>
      <c r="K1051">
        <v>60718079.600000001</v>
      </c>
      <c r="L1051">
        <v>36789.110009999997</v>
      </c>
    </row>
    <row r="1052" spans="1:12" x14ac:dyDescent="0.25">
      <c r="A1052">
        <v>1048</v>
      </c>
      <c r="B1052" t="s">
        <v>2</v>
      </c>
      <c r="C1052" t="s">
        <v>548</v>
      </c>
      <c r="D1052" t="s">
        <v>1855</v>
      </c>
      <c r="E1052">
        <v>22</v>
      </c>
      <c r="F1052" t="s">
        <v>1856</v>
      </c>
      <c r="G1052" t="s">
        <v>1857</v>
      </c>
      <c r="H1052" s="56" t="s">
        <v>685</v>
      </c>
      <c r="I1052">
        <v>83205022</v>
      </c>
      <c r="J1052" t="s">
        <v>1879</v>
      </c>
      <c r="K1052">
        <v>98392345.030000001</v>
      </c>
      <c r="L1052">
        <v>57454.85252</v>
      </c>
    </row>
    <row r="1053" spans="1:12" x14ac:dyDescent="0.25">
      <c r="A1053">
        <v>1049</v>
      </c>
      <c r="B1053" t="s">
        <v>2</v>
      </c>
      <c r="C1053" t="s">
        <v>548</v>
      </c>
      <c r="D1053" t="s">
        <v>1855</v>
      </c>
      <c r="E1053">
        <v>23</v>
      </c>
      <c r="F1053" t="s">
        <v>1856</v>
      </c>
      <c r="G1053" t="s">
        <v>1857</v>
      </c>
      <c r="H1053" s="56" t="s">
        <v>685</v>
      </c>
      <c r="I1053">
        <v>83205023</v>
      </c>
      <c r="J1053" t="s">
        <v>1880</v>
      </c>
      <c r="K1053">
        <v>49214754.409999996</v>
      </c>
      <c r="L1053">
        <v>42231.762060000001</v>
      </c>
    </row>
    <row r="1054" spans="1:12" x14ac:dyDescent="0.25">
      <c r="A1054">
        <v>1050</v>
      </c>
      <c r="B1054" t="s">
        <v>2</v>
      </c>
      <c r="C1054" t="s">
        <v>548</v>
      </c>
      <c r="D1054" t="s">
        <v>1855</v>
      </c>
      <c r="E1054">
        <v>24</v>
      </c>
      <c r="F1054" t="s">
        <v>1856</v>
      </c>
      <c r="G1054" t="s">
        <v>1857</v>
      </c>
      <c r="H1054" s="56" t="s">
        <v>685</v>
      </c>
      <c r="I1054">
        <v>83205024</v>
      </c>
      <c r="J1054" t="s">
        <v>1881</v>
      </c>
      <c r="K1054">
        <v>108842273.59999999</v>
      </c>
      <c r="L1054">
        <v>63810.750690000001</v>
      </c>
    </row>
    <row r="1055" spans="1:12" x14ac:dyDescent="0.25">
      <c r="A1055">
        <v>1051</v>
      </c>
      <c r="B1055" t="s">
        <v>2</v>
      </c>
      <c r="C1055" t="s">
        <v>548</v>
      </c>
      <c r="D1055" t="s">
        <v>1855</v>
      </c>
      <c r="E1055">
        <v>25</v>
      </c>
      <c r="F1055" t="s">
        <v>1856</v>
      </c>
      <c r="G1055" t="s">
        <v>1857</v>
      </c>
      <c r="H1055" s="56" t="s">
        <v>685</v>
      </c>
      <c r="I1055">
        <v>83205025</v>
      </c>
      <c r="J1055" t="s">
        <v>1882</v>
      </c>
      <c r="K1055">
        <v>138555109.59999999</v>
      </c>
      <c r="L1055">
        <v>75634.542870000005</v>
      </c>
    </row>
    <row r="1056" spans="1:12" x14ac:dyDescent="0.25">
      <c r="A1056">
        <v>1052</v>
      </c>
      <c r="B1056" t="s">
        <v>2</v>
      </c>
      <c r="C1056" t="s">
        <v>548</v>
      </c>
      <c r="D1056" t="s">
        <v>1855</v>
      </c>
      <c r="E1056">
        <v>26</v>
      </c>
      <c r="F1056" t="s">
        <v>1856</v>
      </c>
      <c r="G1056" t="s">
        <v>1857</v>
      </c>
      <c r="H1056" s="56" t="s">
        <v>685</v>
      </c>
      <c r="I1056">
        <v>83205026</v>
      </c>
      <c r="J1056" t="s">
        <v>1883</v>
      </c>
      <c r="K1056">
        <v>43131335.109999999</v>
      </c>
      <c r="L1056">
        <v>35310.516989999996</v>
      </c>
    </row>
    <row r="1057" spans="1:12" x14ac:dyDescent="0.25">
      <c r="A1057">
        <v>1053</v>
      </c>
      <c r="B1057" t="s">
        <v>2</v>
      </c>
      <c r="C1057" t="s">
        <v>548</v>
      </c>
      <c r="D1057" t="s">
        <v>1855</v>
      </c>
      <c r="E1057">
        <v>27</v>
      </c>
      <c r="F1057" t="s">
        <v>1856</v>
      </c>
      <c r="G1057" t="s">
        <v>1857</v>
      </c>
      <c r="H1057" s="56" t="s">
        <v>685</v>
      </c>
      <c r="I1057">
        <v>83205027</v>
      </c>
      <c r="J1057" t="s">
        <v>1884</v>
      </c>
      <c r="K1057">
        <v>119792335.2</v>
      </c>
      <c r="L1057">
        <v>58978.152529999999</v>
      </c>
    </row>
    <row r="1058" spans="1:12" x14ac:dyDescent="0.25">
      <c r="A1058">
        <v>1054</v>
      </c>
      <c r="B1058" t="s">
        <v>2</v>
      </c>
      <c r="C1058" t="s">
        <v>548</v>
      </c>
      <c r="D1058" t="s">
        <v>1855</v>
      </c>
      <c r="E1058">
        <v>28</v>
      </c>
      <c r="F1058" t="s">
        <v>1856</v>
      </c>
      <c r="G1058" t="s">
        <v>1857</v>
      </c>
      <c r="H1058" s="56" t="s">
        <v>685</v>
      </c>
      <c r="I1058">
        <v>83205028</v>
      </c>
      <c r="J1058" t="s">
        <v>1885</v>
      </c>
      <c r="K1058">
        <v>104110140.90000001</v>
      </c>
      <c r="L1058">
        <v>56789.473760000001</v>
      </c>
    </row>
    <row r="1059" spans="1:12" x14ac:dyDescent="0.25">
      <c r="A1059">
        <v>1055</v>
      </c>
      <c r="B1059" t="s">
        <v>2</v>
      </c>
      <c r="C1059" t="s">
        <v>548</v>
      </c>
      <c r="D1059" t="s">
        <v>1855</v>
      </c>
      <c r="E1059">
        <v>29</v>
      </c>
      <c r="F1059" t="s">
        <v>1856</v>
      </c>
      <c r="G1059" t="s">
        <v>1857</v>
      </c>
      <c r="H1059" s="56" t="s">
        <v>685</v>
      </c>
      <c r="I1059">
        <v>83205029</v>
      </c>
      <c r="J1059" t="s">
        <v>1886</v>
      </c>
      <c r="K1059">
        <v>58840223.689999998</v>
      </c>
      <c r="L1059">
        <v>38258.86479</v>
      </c>
    </row>
    <row r="1060" spans="1:12" x14ac:dyDescent="0.25">
      <c r="A1060">
        <v>1056</v>
      </c>
      <c r="B1060" t="s">
        <v>2</v>
      </c>
      <c r="C1060" t="s">
        <v>548</v>
      </c>
      <c r="D1060" t="s">
        <v>1855</v>
      </c>
      <c r="E1060">
        <v>30</v>
      </c>
      <c r="F1060" t="s">
        <v>1856</v>
      </c>
      <c r="G1060" t="s">
        <v>1857</v>
      </c>
      <c r="H1060" s="56" t="s">
        <v>685</v>
      </c>
      <c r="I1060">
        <v>83205030</v>
      </c>
      <c r="J1060" t="s">
        <v>1887</v>
      </c>
      <c r="K1060">
        <v>9453115021</v>
      </c>
      <c r="L1060">
        <v>670645.14309999999</v>
      </c>
    </row>
    <row r="1061" spans="1:12" x14ac:dyDescent="0.25">
      <c r="A1061">
        <v>1057</v>
      </c>
      <c r="B1061" t="s">
        <v>2</v>
      </c>
      <c r="C1061" t="s">
        <v>548</v>
      </c>
      <c r="D1061" t="s">
        <v>1855</v>
      </c>
      <c r="E1061">
        <v>31</v>
      </c>
      <c r="F1061" t="s">
        <v>1856</v>
      </c>
      <c r="G1061" t="s">
        <v>1857</v>
      </c>
      <c r="H1061" s="56" t="s">
        <v>685</v>
      </c>
      <c r="I1061">
        <v>83205031</v>
      </c>
      <c r="J1061" t="s">
        <v>1888</v>
      </c>
      <c r="K1061">
        <v>28099100.329999998</v>
      </c>
      <c r="L1061">
        <v>36697.166940000003</v>
      </c>
    </row>
    <row r="1062" spans="1:12" x14ac:dyDescent="0.25">
      <c r="A1062">
        <v>1058</v>
      </c>
      <c r="B1062" t="s">
        <v>2</v>
      </c>
      <c r="C1062" t="s">
        <v>548</v>
      </c>
      <c r="D1062" t="s">
        <v>1855</v>
      </c>
      <c r="E1062">
        <v>32</v>
      </c>
      <c r="F1062" t="s">
        <v>1856</v>
      </c>
      <c r="G1062" t="s">
        <v>1857</v>
      </c>
      <c r="H1062" s="56" t="s">
        <v>685</v>
      </c>
      <c r="I1062">
        <v>83205032</v>
      </c>
      <c r="J1062" t="s">
        <v>1889</v>
      </c>
      <c r="K1062">
        <v>58286822.899999999</v>
      </c>
      <c r="L1062">
        <v>47790.690670000004</v>
      </c>
    </row>
    <row r="1063" spans="1:12" x14ac:dyDescent="0.25">
      <c r="A1063">
        <v>1059</v>
      </c>
      <c r="B1063" t="s">
        <v>2</v>
      </c>
      <c r="C1063" t="s">
        <v>548</v>
      </c>
      <c r="D1063" t="s">
        <v>1855</v>
      </c>
      <c r="E1063">
        <v>33</v>
      </c>
      <c r="F1063" t="s">
        <v>1856</v>
      </c>
      <c r="G1063" t="s">
        <v>1857</v>
      </c>
      <c r="H1063" s="56" t="s">
        <v>685</v>
      </c>
      <c r="I1063">
        <v>83205033</v>
      </c>
      <c r="J1063" t="s">
        <v>1890</v>
      </c>
      <c r="K1063">
        <v>290816167.5</v>
      </c>
      <c r="L1063">
        <v>104025.8351</v>
      </c>
    </row>
    <row r="1064" spans="1:12" x14ac:dyDescent="0.25">
      <c r="A1064">
        <v>1060</v>
      </c>
      <c r="B1064" t="s">
        <v>2</v>
      </c>
      <c r="C1064" t="s">
        <v>548</v>
      </c>
      <c r="D1064" t="s">
        <v>1855</v>
      </c>
      <c r="E1064">
        <v>34</v>
      </c>
      <c r="F1064" t="s">
        <v>1856</v>
      </c>
      <c r="G1064" t="s">
        <v>1857</v>
      </c>
      <c r="H1064" s="56" t="s">
        <v>685</v>
      </c>
      <c r="I1064">
        <v>83205034</v>
      </c>
      <c r="J1064" t="s">
        <v>1891</v>
      </c>
      <c r="K1064">
        <v>253035154.80000001</v>
      </c>
      <c r="L1064">
        <v>92482.349589999998</v>
      </c>
    </row>
    <row r="1065" spans="1:12" x14ac:dyDescent="0.25">
      <c r="A1065">
        <v>1061</v>
      </c>
      <c r="B1065" t="s">
        <v>2</v>
      </c>
      <c r="C1065" t="s">
        <v>548</v>
      </c>
      <c r="D1065" t="s">
        <v>1855</v>
      </c>
      <c r="E1065">
        <v>35</v>
      </c>
      <c r="F1065" t="s">
        <v>1856</v>
      </c>
      <c r="G1065" t="s">
        <v>1857</v>
      </c>
      <c r="H1065" s="56" t="s">
        <v>685</v>
      </c>
      <c r="I1065">
        <v>83205035</v>
      </c>
      <c r="J1065" t="s">
        <v>1892</v>
      </c>
      <c r="K1065">
        <v>69458058.959999993</v>
      </c>
      <c r="L1065">
        <v>57063.577870000001</v>
      </c>
    </row>
    <row r="1066" spans="1:12" x14ac:dyDescent="0.25">
      <c r="A1066">
        <v>1062</v>
      </c>
      <c r="B1066" t="s">
        <v>2</v>
      </c>
      <c r="C1066" t="s">
        <v>548</v>
      </c>
      <c r="D1066" t="s">
        <v>1855</v>
      </c>
      <c r="E1066">
        <v>36</v>
      </c>
      <c r="F1066" t="s">
        <v>1856</v>
      </c>
      <c r="G1066" t="s">
        <v>1857</v>
      </c>
      <c r="H1066" s="56" t="s">
        <v>685</v>
      </c>
      <c r="I1066">
        <v>83205036</v>
      </c>
      <c r="J1066" t="s">
        <v>1893</v>
      </c>
      <c r="K1066">
        <v>96000798.269999996</v>
      </c>
      <c r="L1066">
        <v>62554.951560000001</v>
      </c>
    </row>
    <row r="1067" spans="1:12" x14ac:dyDescent="0.25">
      <c r="A1067">
        <v>1063</v>
      </c>
      <c r="B1067" t="s">
        <v>2</v>
      </c>
      <c r="C1067" t="s">
        <v>548</v>
      </c>
      <c r="D1067" t="s">
        <v>1855</v>
      </c>
      <c r="E1067">
        <v>37</v>
      </c>
      <c r="F1067" t="s">
        <v>1856</v>
      </c>
      <c r="G1067" t="s">
        <v>1857</v>
      </c>
      <c r="H1067" s="56" t="s">
        <v>685</v>
      </c>
      <c r="I1067">
        <v>83205037</v>
      </c>
      <c r="J1067" t="s">
        <v>1894</v>
      </c>
      <c r="K1067">
        <v>42943235.729999997</v>
      </c>
      <c r="L1067">
        <v>43524.998350000002</v>
      </c>
    </row>
    <row r="1068" spans="1:12" x14ac:dyDescent="0.25">
      <c r="A1068">
        <v>1064</v>
      </c>
      <c r="B1068" t="s">
        <v>2</v>
      </c>
      <c r="C1068" t="s">
        <v>548</v>
      </c>
      <c r="D1068" t="s">
        <v>1855</v>
      </c>
      <c r="E1068">
        <v>38</v>
      </c>
      <c r="F1068" t="s">
        <v>1856</v>
      </c>
      <c r="G1068" t="s">
        <v>1857</v>
      </c>
      <c r="H1068" s="56" t="s">
        <v>685</v>
      </c>
      <c r="I1068">
        <v>83205038</v>
      </c>
      <c r="J1068" t="s">
        <v>1895</v>
      </c>
      <c r="K1068">
        <v>146016404.59999999</v>
      </c>
      <c r="L1068">
        <v>76462.119699999996</v>
      </c>
    </row>
    <row r="1069" spans="1:12" x14ac:dyDescent="0.25">
      <c r="A1069">
        <v>1065</v>
      </c>
      <c r="B1069" t="s">
        <v>2</v>
      </c>
      <c r="C1069" t="s">
        <v>1896</v>
      </c>
      <c r="D1069" t="s">
        <v>1897</v>
      </c>
      <c r="E1069">
        <v>1</v>
      </c>
      <c r="F1069" t="s">
        <v>547</v>
      </c>
      <c r="G1069" t="s">
        <v>1898</v>
      </c>
      <c r="H1069" s="56" t="s">
        <v>685</v>
      </c>
      <c r="I1069">
        <v>83001001</v>
      </c>
      <c r="J1069" t="s">
        <v>1899</v>
      </c>
      <c r="K1069">
        <v>92946912.25</v>
      </c>
      <c r="L1069">
        <v>43366.096610000001</v>
      </c>
    </row>
    <row r="1070" spans="1:12" x14ac:dyDescent="0.25">
      <c r="A1070">
        <v>1066</v>
      </c>
      <c r="B1070" t="s">
        <v>2</v>
      </c>
      <c r="C1070" t="s">
        <v>1896</v>
      </c>
      <c r="D1070" t="s">
        <v>1897</v>
      </c>
      <c r="E1070">
        <v>2</v>
      </c>
      <c r="F1070" t="s">
        <v>547</v>
      </c>
      <c r="G1070" t="s">
        <v>1898</v>
      </c>
      <c r="H1070" s="56" t="s">
        <v>685</v>
      </c>
      <c r="I1070">
        <v>83001002</v>
      </c>
      <c r="J1070" t="s">
        <v>1900</v>
      </c>
      <c r="K1070">
        <v>18617076.920000002</v>
      </c>
      <c r="L1070">
        <v>29739.172009999998</v>
      </c>
    </row>
    <row r="1071" spans="1:12" x14ac:dyDescent="0.25">
      <c r="A1071">
        <v>1067</v>
      </c>
      <c r="B1071" t="s">
        <v>2</v>
      </c>
      <c r="C1071" t="s">
        <v>1896</v>
      </c>
      <c r="D1071" t="s">
        <v>1897</v>
      </c>
      <c r="E1071">
        <v>3</v>
      </c>
      <c r="F1071" t="s">
        <v>547</v>
      </c>
      <c r="G1071" t="s">
        <v>1898</v>
      </c>
      <c r="H1071" s="56" t="s">
        <v>685</v>
      </c>
      <c r="I1071">
        <v>83001003</v>
      </c>
      <c r="J1071" t="s">
        <v>1901</v>
      </c>
      <c r="K1071">
        <v>74182929.930000007</v>
      </c>
      <c r="L1071">
        <v>42837.412320000003</v>
      </c>
    </row>
    <row r="1072" spans="1:12" x14ac:dyDescent="0.25">
      <c r="A1072">
        <v>1068</v>
      </c>
      <c r="B1072" t="s">
        <v>2</v>
      </c>
      <c r="C1072" t="s">
        <v>1896</v>
      </c>
      <c r="D1072" t="s">
        <v>1897</v>
      </c>
      <c r="E1072">
        <v>4</v>
      </c>
      <c r="F1072" t="s">
        <v>547</v>
      </c>
      <c r="G1072" t="s">
        <v>1898</v>
      </c>
      <c r="H1072" s="56" t="s">
        <v>685</v>
      </c>
      <c r="I1072">
        <v>83001004</v>
      </c>
      <c r="J1072" t="s">
        <v>1902</v>
      </c>
      <c r="K1072">
        <v>39948316.020000003</v>
      </c>
      <c r="L1072">
        <v>36063.963790000002</v>
      </c>
    </row>
    <row r="1073" spans="1:12" x14ac:dyDescent="0.25">
      <c r="A1073">
        <v>1069</v>
      </c>
      <c r="B1073" t="s">
        <v>2</v>
      </c>
      <c r="C1073" t="s">
        <v>1896</v>
      </c>
      <c r="D1073" t="s">
        <v>1897</v>
      </c>
      <c r="E1073">
        <v>5</v>
      </c>
      <c r="F1073" t="s">
        <v>547</v>
      </c>
      <c r="G1073" t="s">
        <v>1898</v>
      </c>
      <c r="H1073" s="56" t="s">
        <v>685</v>
      </c>
      <c r="I1073">
        <v>83001005</v>
      </c>
      <c r="J1073" t="s">
        <v>1903</v>
      </c>
      <c r="K1073">
        <v>33711508.259999998</v>
      </c>
      <c r="L1073">
        <v>39742.73532</v>
      </c>
    </row>
    <row r="1074" spans="1:12" x14ac:dyDescent="0.25">
      <c r="A1074">
        <v>1070</v>
      </c>
      <c r="B1074" t="s">
        <v>2</v>
      </c>
      <c r="C1074" t="s">
        <v>1896</v>
      </c>
      <c r="D1074" t="s">
        <v>1897</v>
      </c>
      <c r="E1074">
        <v>6</v>
      </c>
      <c r="F1074" t="s">
        <v>547</v>
      </c>
      <c r="G1074" t="s">
        <v>1898</v>
      </c>
      <c r="H1074" s="56" t="s">
        <v>685</v>
      </c>
      <c r="I1074">
        <v>83001006</v>
      </c>
      <c r="J1074" t="s">
        <v>1904</v>
      </c>
      <c r="K1074">
        <v>137489511.59999999</v>
      </c>
      <c r="L1074">
        <v>59516.736700000001</v>
      </c>
    </row>
    <row r="1075" spans="1:12" x14ac:dyDescent="0.25">
      <c r="A1075">
        <v>1071</v>
      </c>
      <c r="B1075" t="s">
        <v>2</v>
      </c>
      <c r="C1075" t="s">
        <v>1896</v>
      </c>
      <c r="D1075" t="s">
        <v>1897</v>
      </c>
      <c r="E1075">
        <v>7</v>
      </c>
      <c r="F1075" t="s">
        <v>547</v>
      </c>
      <c r="G1075" t="s">
        <v>1898</v>
      </c>
      <c r="H1075" s="56" t="s">
        <v>685</v>
      </c>
      <c r="I1075">
        <v>83001007</v>
      </c>
      <c r="J1075" t="s">
        <v>1905</v>
      </c>
      <c r="K1075">
        <v>131591605.2</v>
      </c>
      <c r="L1075">
        <v>68854.523360000007</v>
      </c>
    </row>
    <row r="1076" spans="1:12" x14ac:dyDescent="0.25">
      <c r="A1076">
        <v>1072</v>
      </c>
      <c r="B1076" t="s">
        <v>2</v>
      </c>
      <c r="C1076" t="s">
        <v>1896</v>
      </c>
      <c r="D1076" t="s">
        <v>1897</v>
      </c>
      <c r="E1076">
        <v>8</v>
      </c>
      <c r="F1076" t="s">
        <v>547</v>
      </c>
      <c r="G1076" t="s">
        <v>1898</v>
      </c>
      <c r="H1076" s="56" t="s">
        <v>685</v>
      </c>
      <c r="I1076">
        <v>83001008</v>
      </c>
      <c r="J1076" t="s">
        <v>1906</v>
      </c>
      <c r="K1076">
        <v>85438493.299999997</v>
      </c>
      <c r="L1076">
        <v>51736.551870000003</v>
      </c>
    </row>
    <row r="1077" spans="1:12" x14ac:dyDescent="0.25">
      <c r="A1077">
        <v>1073</v>
      </c>
      <c r="B1077" t="s">
        <v>2</v>
      </c>
      <c r="C1077" t="s">
        <v>1896</v>
      </c>
      <c r="D1077" t="s">
        <v>1897</v>
      </c>
      <c r="E1077">
        <v>9</v>
      </c>
      <c r="F1077" t="s">
        <v>547</v>
      </c>
      <c r="G1077" t="s">
        <v>1898</v>
      </c>
      <c r="H1077" s="56" t="s">
        <v>685</v>
      </c>
      <c r="I1077">
        <v>83001009</v>
      </c>
      <c r="J1077" t="s">
        <v>1907</v>
      </c>
      <c r="K1077">
        <v>126415629</v>
      </c>
      <c r="L1077">
        <v>72382.601360000001</v>
      </c>
    </row>
    <row r="1078" spans="1:12" x14ac:dyDescent="0.25">
      <c r="A1078">
        <v>1074</v>
      </c>
      <c r="B1078" t="s">
        <v>2</v>
      </c>
      <c r="C1078" t="s">
        <v>1896</v>
      </c>
      <c r="D1078" t="s">
        <v>1897</v>
      </c>
      <c r="E1078">
        <v>10</v>
      </c>
      <c r="F1078" t="s">
        <v>547</v>
      </c>
      <c r="G1078" t="s">
        <v>1898</v>
      </c>
      <c r="H1078" s="56" t="s">
        <v>685</v>
      </c>
      <c r="I1078">
        <v>83001010</v>
      </c>
      <c r="J1078" t="s">
        <v>1908</v>
      </c>
      <c r="K1078">
        <v>38840182.729999997</v>
      </c>
      <c r="L1078">
        <v>30027.085289999999</v>
      </c>
    </row>
    <row r="1079" spans="1:12" x14ac:dyDescent="0.25">
      <c r="A1079">
        <v>1075</v>
      </c>
      <c r="B1079" t="s">
        <v>2</v>
      </c>
      <c r="C1079" t="s">
        <v>1896</v>
      </c>
      <c r="D1079" t="s">
        <v>1897</v>
      </c>
      <c r="E1079">
        <v>11</v>
      </c>
      <c r="F1079" t="s">
        <v>547</v>
      </c>
      <c r="G1079" t="s">
        <v>1898</v>
      </c>
      <c r="H1079" s="56" t="s">
        <v>685</v>
      </c>
      <c r="I1079">
        <v>83001011</v>
      </c>
      <c r="J1079" t="s">
        <v>1909</v>
      </c>
      <c r="K1079">
        <v>28335610.530000001</v>
      </c>
      <c r="L1079">
        <v>27424.339349999998</v>
      </c>
    </row>
    <row r="1080" spans="1:12" x14ac:dyDescent="0.25">
      <c r="A1080">
        <v>1076</v>
      </c>
      <c r="B1080" t="s">
        <v>2</v>
      </c>
      <c r="C1080" t="s">
        <v>1896</v>
      </c>
      <c r="D1080" t="s">
        <v>1897</v>
      </c>
      <c r="E1080">
        <v>12</v>
      </c>
      <c r="F1080" t="s">
        <v>547</v>
      </c>
      <c r="G1080" t="s">
        <v>1898</v>
      </c>
      <c r="H1080" s="56" t="s">
        <v>685</v>
      </c>
      <c r="I1080">
        <v>83001012</v>
      </c>
      <c r="J1080" t="s">
        <v>1910</v>
      </c>
      <c r="K1080">
        <v>246698284.69999999</v>
      </c>
      <c r="L1080">
        <v>69439.634739999994</v>
      </c>
    </row>
    <row r="1081" spans="1:12" x14ac:dyDescent="0.25">
      <c r="A1081">
        <v>1077</v>
      </c>
      <c r="B1081" t="s">
        <v>2</v>
      </c>
      <c r="C1081" t="s">
        <v>1896</v>
      </c>
      <c r="D1081" t="s">
        <v>1897</v>
      </c>
      <c r="E1081">
        <v>13</v>
      </c>
      <c r="F1081" t="s">
        <v>547</v>
      </c>
      <c r="G1081" t="s">
        <v>1898</v>
      </c>
      <c r="H1081" s="56" t="s">
        <v>685</v>
      </c>
      <c r="I1081">
        <v>83001013</v>
      </c>
      <c r="J1081" t="s">
        <v>1911</v>
      </c>
      <c r="K1081">
        <v>17226016.68</v>
      </c>
      <c r="L1081">
        <v>25309.877680000001</v>
      </c>
    </row>
    <row r="1082" spans="1:12" x14ac:dyDescent="0.25">
      <c r="A1082">
        <v>1078</v>
      </c>
      <c r="B1082" t="s">
        <v>2</v>
      </c>
      <c r="C1082" t="s">
        <v>1896</v>
      </c>
      <c r="D1082" t="s">
        <v>1897</v>
      </c>
      <c r="E1082">
        <v>14</v>
      </c>
      <c r="F1082" t="s">
        <v>547</v>
      </c>
      <c r="G1082" t="s">
        <v>1898</v>
      </c>
      <c r="H1082" s="56" t="s">
        <v>685</v>
      </c>
      <c r="I1082">
        <v>83001014</v>
      </c>
      <c r="J1082" t="s">
        <v>1912</v>
      </c>
      <c r="K1082">
        <v>20046728.329999998</v>
      </c>
      <c r="L1082">
        <v>21283.39632</v>
      </c>
    </row>
    <row r="1083" spans="1:12" x14ac:dyDescent="0.25">
      <c r="A1083">
        <v>1079</v>
      </c>
      <c r="B1083" t="s">
        <v>2</v>
      </c>
      <c r="C1083" t="s">
        <v>1896</v>
      </c>
      <c r="D1083" t="s">
        <v>1897</v>
      </c>
      <c r="E1083">
        <v>15</v>
      </c>
      <c r="F1083" t="s">
        <v>547</v>
      </c>
      <c r="G1083" t="s">
        <v>1898</v>
      </c>
      <c r="H1083" s="56" t="s">
        <v>685</v>
      </c>
      <c r="I1083">
        <v>83001015</v>
      </c>
      <c r="J1083" t="s">
        <v>1913</v>
      </c>
      <c r="K1083">
        <v>13026575.880000001</v>
      </c>
      <c r="L1083">
        <v>17211.670409999999</v>
      </c>
    </row>
    <row r="1084" spans="1:12" x14ac:dyDescent="0.25">
      <c r="A1084">
        <v>1080</v>
      </c>
      <c r="B1084" t="s">
        <v>2</v>
      </c>
      <c r="C1084" t="s">
        <v>1896</v>
      </c>
      <c r="D1084" t="s">
        <v>1897</v>
      </c>
      <c r="E1084">
        <v>16</v>
      </c>
      <c r="F1084" t="s">
        <v>547</v>
      </c>
      <c r="G1084" t="s">
        <v>1898</v>
      </c>
      <c r="H1084" s="56" t="s">
        <v>685</v>
      </c>
      <c r="I1084">
        <v>83001016</v>
      </c>
      <c r="J1084" t="s">
        <v>1914</v>
      </c>
      <c r="K1084">
        <v>784619778.10000002</v>
      </c>
      <c r="L1084">
        <v>140398.68059999999</v>
      </c>
    </row>
    <row r="1085" spans="1:12" x14ac:dyDescent="0.25">
      <c r="A1085">
        <v>1081</v>
      </c>
      <c r="B1085" t="s">
        <v>2</v>
      </c>
      <c r="C1085" t="s">
        <v>1896</v>
      </c>
      <c r="D1085" t="s">
        <v>1897</v>
      </c>
      <c r="E1085">
        <v>17</v>
      </c>
      <c r="F1085" t="s">
        <v>547</v>
      </c>
      <c r="G1085" t="s">
        <v>1898</v>
      </c>
      <c r="H1085" s="56" t="s">
        <v>685</v>
      </c>
      <c r="I1085">
        <v>83001017</v>
      </c>
      <c r="J1085" t="s">
        <v>1915</v>
      </c>
      <c r="K1085">
        <v>1549066358</v>
      </c>
      <c r="L1085">
        <v>250950.38860000001</v>
      </c>
    </row>
    <row r="1086" spans="1:12" x14ac:dyDescent="0.25">
      <c r="A1086">
        <v>1082</v>
      </c>
      <c r="B1086" t="s">
        <v>2</v>
      </c>
      <c r="C1086" t="s">
        <v>1896</v>
      </c>
      <c r="D1086" t="s">
        <v>1897</v>
      </c>
      <c r="E1086">
        <v>18</v>
      </c>
      <c r="F1086" t="s">
        <v>547</v>
      </c>
      <c r="G1086" t="s">
        <v>1898</v>
      </c>
      <c r="H1086" s="56" t="s">
        <v>685</v>
      </c>
      <c r="I1086">
        <v>83001018</v>
      </c>
      <c r="J1086" t="s">
        <v>1916</v>
      </c>
      <c r="K1086">
        <v>127490948.8</v>
      </c>
      <c r="L1086">
        <v>56011.545209999997</v>
      </c>
    </row>
    <row r="1087" spans="1:12" x14ac:dyDescent="0.25">
      <c r="A1087">
        <v>1083</v>
      </c>
      <c r="B1087" t="s">
        <v>2</v>
      </c>
      <c r="C1087" t="s">
        <v>1896</v>
      </c>
      <c r="D1087" t="s">
        <v>1897</v>
      </c>
      <c r="E1087">
        <v>19</v>
      </c>
      <c r="F1087" t="s">
        <v>547</v>
      </c>
      <c r="G1087" t="s">
        <v>1898</v>
      </c>
      <c r="H1087" s="56" t="s">
        <v>685</v>
      </c>
      <c r="I1087">
        <v>83001019</v>
      </c>
      <c r="J1087" t="s">
        <v>1917</v>
      </c>
      <c r="K1087">
        <v>462738734.89999998</v>
      </c>
      <c r="L1087">
        <v>133699.4485</v>
      </c>
    </row>
    <row r="1088" spans="1:12" x14ac:dyDescent="0.25">
      <c r="A1088">
        <v>1084</v>
      </c>
      <c r="B1088" t="s">
        <v>2</v>
      </c>
      <c r="C1088" t="s">
        <v>1896</v>
      </c>
      <c r="D1088" t="s">
        <v>1897</v>
      </c>
      <c r="E1088">
        <v>20</v>
      </c>
      <c r="F1088" t="s">
        <v>547</v>
      </c>
      <c r="G1088" t="s">
        <v>1898</v>
      </c>
      <c r="H1088" s="56" t="s">
        <v>685</v>
      </c>
      <c r="I1088">
        <v>83001020</v>
      </c>
      <c r="J1088" t="s">
        <v>1918</v>
      </c>
      <c r="K1088">
        <v>3236994.2850000001</v>
      </c>
      <c r="L1088">
        <v>12373.46313</v>
      </c>
    </row>
    <row r="1089" spans="1:12" x14ac:dyDescent="0.25">
      <c r="A1089">
        <v>1085</v>
      </c>
      <c r="B1089" t="s">
        <v>2</v>
      </c>
      <c r="C1089" t="s">
        <v>1896</v>
      </c>
      <c r="D1089" t="s">
        <v>1897</v>
      </c>
      <c r="E1089">
        <v>21</v>
      </c>
      <c r="F1089" t="s">
        <v>547</v>
      </c>
      <c r="G1089" t="s">
        <v>1898</v>
      </c>
      <c r="H1089" s="56" t="s">
        <v>685</v>
      </c>
      <c r="I1089">
        <v>83001021</v>
      </c>
      <c r="J1089" t="s">
        <v>1919</v>
      </c>
      <c r="K1089">
        <v>1998960112</v>
      </c>
      <c r="L1089">
        <v>305906.5258</v>
      </c>
    </row>
    <row r="1090" spans="1:12" x14ac:dyDescent="0.25">
      <c r="A1090">
        <v>1086</v>
      </c>
      <c r="B1090" t="s">
        <v>2</v>
      </c>
      <c r="C1090" t="s">
        <v>1896</v>
      </c>
      <c r="D1090" t="s">
        <v>1897</v>
      </c>
      <c r="E1090">
        <v>22</v>
      </c>
      <c r="F1090" t="s">
        <v>547</v>
      </c>
      <c r="G1090" t="s">
        <v>1898</v>
      </c>
      <c r="H1090" s="56" t="s">
        <v>685</v>
      </c>
      <c r="I1090">
        <v>83001022</v>
      </c>
      <c r="J1090" t="s">
        <v>1920</v>
      </c>
      <c r="K1090">
        <v>1555085.8370000001</v>
      </c>
      <c r="L1090">
        <v>5891.8786920000002</v>
      </c>
    </row>
    <row r="1091" spans="1:12" x14ac:dyDescent="0.25">
      <c r="A1091">
        <v>1087</v>
      </c>
      <c r="B1091" t="s">
        <v>2</v>
      </c>
      <c r="C1091" t="s">
        <v>1896</v>
      </c>
      <c r="D1091" t="s">
        <v>1897</v>
      </c>
      <c r="E1091">
        <v>23</v>
      </c>
      <c r="F1091" t="s">
        <v>547</v>
      </c>
      <c r="G1091" t="s">
        <v>1898</v>
      </c>
      <c r="H1091" s="56" t="s">
        <v>685</v>
      </c>
      <c r="I1091">
        <v>83001023</v>
      </c>
      <c r="J1091" t="s">
        <v>1921</v>
      </c>
      <c r="K1091">
        <v>865558258.20000005</v>
      </c>
      <c r="L1091">
        <v>163975.72339999999</v>
      </c>
    </row>
    <row r="1092" spans="1:12" x14ac:dyDescent="0.25">
      <c r="A1092">
        <v>1088</v>
      </c>
      <c r="B1092" t="s">
        <v>2</v>
      </c>
      <c r="C1092" t="s">
        <v>1896</v>
      </c>
      <c r="D1092" t="s">
        <v>1897</v>
      </c>
      <c r="E1092">
        <v>24</v>
      </c>
      <c r="F1092" t="s">
        <v>547</v>
      </c>
      <c r="G1092" t="s">
        <v>1898</v>
      </c>
      <c r="H1092" s="56" t="s">
        <v>685</v>
      </c>
      <c r="I1092">
        <v>83001024</v>
      </c>
      <c r="J1092" t="s">
        <v>1922</v>
      </c>
      <c r="K1092">
        <v>7781556.4189999998</v>
      </c>
      <c r="L1092">
        <v>15128.65309</v>
      </c>
    </row>
    <row r="1093" spans="1:12" x14ac:dyDescent="0.25">
      <c r="A1093">
        <v>1089</v>
      </c>
      <c r="B1093" t="s">
        <v>2</v>
      </c>
      <c r="C1093" t="s">
        <v>1896</v>
      </c>
      <c r="D1093" t="s">
        <v>1897</v>
      </c>
      <c r="E1093">
        <v>25</v>
      </c>
      <c r="F1093" t="s">
        <v>547</v>
      </c>
      <c r="G1093" t="s">
        <v>1898</v>
      </c>
      <c r="H1093" s="56" t="s">
        <v>685</v>
      </c>
      <c r="I1093">
        <v>83001025</v>
      </c>
      <c r="J1093" t="s">
        <v>1923</v>
      </c>
      <c r="K1093">
        <v>3850644.7349999999</v>
      </c>
      <c r="L1093">
        <v>12132.036099999999</v>
      </c>
    </row>
    <row r="1094" spans="1:12" x14ac:dyDescent="0.25">
      <c r="A1094">
        <v>1090</v>
      </c>
      <c r="B1094" t="s">
        <v>2</v>
      </c>
      <c r="C1094" t="s">
        <v>1924</v>
      </c>
      <c r="D1094" t="s">
        <v>1925</v>
      </c>
      <c r="E1094">
        <v>1</v>
      </c>
      <c r="F1094" t="s">
        <v>1856</v>
      </c>
      <c r="G1094" t="s">
        <v>1857</v>
      </c>
      <c r="H1094" s="56" t="s">
        <v>685</v>
      </c>
      <c r="I1094">
        <v>83206001</v>
      </c>
      <c r="J1094" t="s">
        <v>1926</v>
      </c>
      <c r="K1094">
        <v>79568356.560000002</v>
      </c>
      <c r="L1094">
        <v>51684.482479999999</v>
      </c>
    </row>
    <row r="1095" spans="1:12" x14ac:dyDescent="0.25">
      <c r="A1095">
        <v>1091</v>
      </c>
      <c r="B1095" t="s">
        <v>2</v>
      </c>
      <c r="C1095" t="s">
        <v>1924</v>
      </c>
      <c r="D1095" t="s">
        <v>1925</v>
      </c>
      <c r="E1095">
        <v>2</v>
      </c>
      <c r="F1095" t="s">
        <v>1856</v>
      </c>
      <c r="G1095" t="s">
        <v>1857</v>
      </c>
      <c r="H1095" s="56" t="s">
        <v>685</v>
      </c>
      <c r="I1095">
        <v>83206002</v>
      </c>
      <c r="J1095" t="s">
        <v>1927</v>
      </c>
      <c r="K1095">
        <v>15485607.15</v>
      </c>
      <c r="L1095">
        <v>19718.806130000001</v>
      </c>
    </row>
    <row r="1096" spans="1:12" x14ac:dyDescent="0.25">
      <c r="A1096">
        <v>1092</v>
      </c>
      <c r="B1096" t="s">
        <v>2</v>
      </c>
      <c r="C1096" t="s">
        <v>1924</v>
      </c>
      <c r="D1096" t="s">
        <v>1925</v>
      </c>
      <c r="E1096">
        <v>3</v>
      </c>
      <c r="F1096" t="s">
        <v>1856</v>
      </c>
      <c r="G1096" t="s">
        <v>1857</v>
      </c>
      <c r="H1096" s="56" t="s">
        <v>685</v>
      </c>
      <c r="I1096">
        <v>83206003</v>
      </c>
      <c r="J1096" t="s">
        <v>1928</v>
      </c>
      <c r="K1096">
        <v>206306177.5</v>
      </c>
      <c r="L1096">
        <v>82837.892160000003</v>
      </c>
    </row>
    <row r="1097" spans="1:12" x14ac:dyDescent="0.25">
      <c r="A1097">
        <v>1093</v>
      </c>
      <c r="B1097" t="s">
        <v>2</v>
      </c>
      <c r="C1097" t="s">
        <v>1924</v>
      </c>
      <c r="D1097" t="s">
        <v>1925</v>
      </c>
      <c r="E1097">
        <v>4</v>
      </c>
      <c r="F1097" t="s">
        <v>1856</v>
      </c>
      <c r="G1097" t="s">
        <v>1857</v>
      </c>
      <c r="H1097" s="56" t="s">
        <v>685</v>
      </c>
      <c r="I1097">
        <v>83206004</v>
      </c>
      <c r="J1097" t="s">
        <v>1929</v>
      </c>
      <c r="K1097">
        <v>41177933.960000001</v>
      </c>
      <c r="L1097">
        <v>45033.698210000002</v>
      </c>
    </row>
    <row r="1098" spans="1:12" x14ac:dyDescent="0.25">
      <c r="A1098">
        <v>1094</v>
      </c>
      <c r="B1098" t="s">
        <v>2</v>
      </c>
      <c r="C1098" t="s">
        <v>1924</v>
      </c>
      <c r="D1098" t="s">
        <v>1925</v>
      </c>
      <c r="E1098">
        <v>5</v>
      </c>
      <c r="F1098" t="s">
        <v>1856</v>
      </c>
      <c r="G1098" t="s">
        <v>1857</v>
      </c>
      <c r="H1098" s="56" t="s">
        <v>685</v>
      </c>
      <c r="I1098">
        <v>83206005</v>
      </c>
      <c r="J1098" t="s">
        <v>1930</v>
      </c>
      <c r="K1098">
        <v>28930512.18</v>
      </c>
      <c r="L1098">
        <v>27520.413049999999</v>
      </c>
    </row>
    <row r="1099" spans="1:12" x14ac:dyDescent="0.25">
      <c r="A1099">
        <v>1095</v>
      </c>
      <c r="B1099" t="s">
        <v>2</v>
      </c>
      <c r="C1099" t="s">
        <v>1924</v>
      </c>
      <c r="D1099" t="s">
        <v>1925</v>
      </c>
      <c r="E1099">
        <v>6</v>
      </c>
      <c r="F1099" t="s">
        <v>1856</v>
      </c>
      <c r="G1099" t="s">
        <v>1857</v>
      </c>
      <c r="H1099" s="56" t="s">
        <v>685</v>
      </c>
      <c r="I1099">
        <v>83206006</v>
      </c>
      <c r="J1099" t="s">
        <v>1931</v>
      </c>
      <c r="K1099">
        <v>11638176.93</v>
      </c>
      <c r="L1099">
        <v>20730.07719</v>
      </c>
    </row>
    <row r="1100" spans="1:12" x14ac:dyDescent="0.25">
      <c r="A1100">
        <v>1096</v>
      </c>
      <c r="B1100" t="s">
        <v>2</v>
      </c>
      <c r="C1100" t="s">
        <v>1924</v>
      </c>
      <c r="D1100" t="s">
        <v>1925</v>
      </c>
      <c r="E1100">
        <v>7</v>
      </c>
      <c r="F1100" t="s">
        <v>1856</v>
      </c>
      <c r="G1100" t="s">
        <v>1857</v>
      </c>
      <c r="H1100" s="56" t="s">
        <v>685</v>
      </c>
      <c r="I1100">
        <v>83206007</v>
      </c>
      <c r="J1100" t="s">
        <v>1932</v>
      </c>
      <c r="K1100">
        <v>8247855.7209999999</v>
      </c>
      <c r="L1100">
        <v>14669.44555</v>
      </c>
    </row>
    <row r="1101" spans="1:12" x14ac:dyDescent="0.25">
      <c r="A1101">
        <v>1097</v>
      </c>
      <c r="B1101" t="s">
        <v>2</v>
      </c>
      <c r="C1101" t="s">
        <v>1924</v>
      </c>
      <c r="D1101" t="s">
        <v>1925</v>
      </c>
      <c r="E1101">
        <v>8</v>
      </c>
      <c r="F1101" t="s">
        <v>1856</v>
      </c>
      <c r="G1101" t="s">
        <v>1857</v>
      </c>
      <c r="H1101" s="56" t="s">
        <v>685</v>
      </c>
      <c r="I1101">
        <v>83206008</v>
      </c>
      <c r="J1101" t="s">
        <v>1933</v>
      </c>
      <c r="K1101">
        <v>348736947.60000002</v>
      </c>
      <c r="L1101">
        <v>120733.06269999999</v>
      </c>
    </row>
    <row r="1102" spans="1:12" x14ac:dyDescent="0.25">
      <c r="A1102">
        <v>1098</v>
      </c>
      <c r="B1102" t="s">
        <v>2</v>
      </c>
      <c r="C1102" t="s">
        <v>1924</v>
      </c>
      <c r="D1102" t="s">
        <v>1925</v>
      </c>
      <c r="E1102">
        <v>9</v>
      </c>
      <c r="F1102" t="s">
        <v>1856</v>
      </c>
      <c r="G1102" t="s">
        <v>1857</v>
      </c>
      <c r="H1102" s="56" t="s">
        <v>685</v>
      </c>
      <c r="I1102">
        <v>83206009</v>
      </c>
      <c r="J1102" t="s">
        <v>1934</v>
      </c>
      <c r="K1102">
        <v>46407431.439999998</v>
      </c>
      <c r="L1102">
        <v>39710.142260000001</v>
      </c>
    </row>
    <row r="1103" spans="1:12" x14ac:dyDescent="0.25">
      <c r="A1103">
        <v>1099</v>
      </c>
      <c r="B1103" t="s">
        <v>2</v>
      </c>
      <c r="C1103" t="s">
        <v>1924</v>
      </c>
      <c r="D1103" t="s">
        <v>1925</v>
      </c>
      <c r="E1103">
        <v>10</v>
      </c>
      <c r="F1103" t="s">
        <v>1856</v>
      </c>
      <c r="G1103" t="s">
        <v>1857</v>
      </c>
      <c r="H1103" s="56" t="s">
        <v>685</v>
      </c>
      <c r="I1103">
        <v>83206010</v>
      </c>
      <c r="J1103" t="s">
        <v>1935</v>
      </c>
      <c r="K1103">
        <v>21886039.539999999</v>
      </c>
      <c r="L1103">
        <v>22561.981540000001</v>
      </c>
    </row>
    <row r="1104" spans="1:12" x14ac:dyDescent="0.25">
      <c r="A1104">
        <v>1100</v>
      </c>
      <c r="B1104" t="s">
        <v>2</v>
      </c>
      <c r="C1104" t="s">
        <v>1924</v>
      </c>
      <c r="D1104" t="s">
        <v>1925</v>
      </c>
      <c r="E1104">
        <v>11</v>
      </c>
      <c r="F1104" t="s">
        <v>1856</v>
      </c>
      <c r="G1104" t="s">
        <v>1857</v>
      </c>
      <c r="H1104" s="56" t="s">
        <v>685</v>
      </c>
      <c r="I1104">
        <v>83206011</v>
      </c>
      <c r="J1104" t="s">
        <v>1936</v>
      </c>
      <c r="K1104">
        <v>20470385.370000001</v>
      </c>
      <c r="L1104">
        <v>28958.753669999998</v>
      </c>
    </row>
    <row r="1105" spans="1:12" x14ac:dyDescent="0.25">
      <c r="A1105">
        <v>1101</v>
      </c>
      <c r="B1105" t="s">
        <v>2</v>
      </c>
      <c r="C1105" t="s">
        <v>1924</v>
      </c>
      <c r="D1105" t="s">
        <v>1925</v>
      </c>
      <c r="E1105">
        <v>12</v>
      </c>
      <c r="F1105" t="s">
        <v>1856</v>
      </c>
      <c r="G1105" t="s">
        <v>1857</v>
      </c>
      <c r="H1105" s="56" t="s">
        <v>685</v>
      </c>
      <c r="I1105">
        <v>83206012</v>
      </c>
      <c r="J1105" t="s">
        <v>1937</v>
      </c>
      <c r="K1105">
        <v>1491645478</v>
      </c>
      <c r="L1105">
        <v>213783.14319999999</v>
      </c>
    </row>
    <row r="1106" spans="1:12" x14ac:dyDescent="0.25">
      <c r="A1106">
        <v>1102</v>
      </c>
      <c r="B1106" t="s">
        <v>2</v>
      </c>
      <c r="C1106" t="s">
        <v>1924</v>
      </c>
      <c r="D1106" t="s">
        <v>1925</v>
      </c>
      <c r="E1106">
        <v>13</v>
      </c>
      <c r="F1106" t="s">
        <v>1856</v>
      </c>
      <c r="G1106" t="s">
        <v>1857</v>
      </c>
      <c r="H1106" s="56" t="s">
        <v>685</v>
      </c>
      <c r="I1106">
        <v>83206013</v>
      </c>
      <c r="J1106" t="s">
        <v>1938</v>
      </c>
      <c r="K1106">
        <v>5329293.9179999996</v>
      </c>
      <c r="L1106">
        <v>11039.65458</v>
      </c>
    </row>
    <row r="1107" spans="1:12" x14ac:dyDescent="0.25">
      <c r="A1107">
        <v>1103</v>
      </c>
      <c r="B1107" t="s">
        <v>2</v>
      </c>
      <c r="C1107" t="s">
        <v>1924</v>
      </c>
      <c r="D1107" t="s">
        <v>1925</v>
      </c>
      <c r="E1107">
        <v>14</v>
      </c>
      <c r="F1107" t="s">
        <v>1856</v>
      </c>
      <c r="G1107" t="s">
        <v>1857</v>
      </c>
      <c r="H1107" s="56" t="s">
        <v>685</v>
      </c>
      <c r="I1107">
        <v>83206014</v>
      </c>
      <c r="J1107" t="s">
        <v>1939</v>
      </c>
      <c r="K1107">
        <v>143784947</v>
      </c>
      <c r="L1107">
        <v>67532.270980000001</v>
      </c>
    </row>
    <row r="1108" spans="1:12" x14ac:dyDescent="0.25">
      <c r="A1108">
        <v>1104</v>
      </c>
      <c r="B1108" t="s">
        <v>2</v>
      </c>
      <c r="C1108" t="s">
        <v>1924</v>
      </c>
      <c r="D1108" t="s">
        <v>1925</v>
      </c>
      <c r="E1108">
        <v>15</v>
      </c>
      <c r="F1108" t="s">
        <v>1856</v>
      </c>
      <c r="G1108" t="s">
        <v>1857</v>
      </c>
      <c r="H1108" s="56" t="s">
        <v>685</v>
      </c>
      <c r="I1108">
        <v>83206015</v>
      </c>
      <c r="J1108" t="s">
        <v>1940</v>
      </c>
      <c r="K1108">
        <v>108964449.59999999</v>
      </c>
      <c r="L1108">
        <v>54382.73792</v>
      </c>
    </row>
    <row r="1109" spans="1:12" x14ac:dyDescent="0.25">
      <c r="A1109">
        <v>1105</v>
      </c>
      <c r="B1109" t="s">
        <v>2</v>
      </c>
      <c r="C1109" t="s">
        <v>1924</v>
      </c>
      <c r="D1109" t="s">
        <v>1925</v>
      </c>
      <c r="E1109">
        <v>16</v>
      </c>
      <c r="F1109" t="s">
        <v>1856</v>
      </c>
      <c r="G1109" t="s">
        <v>1857</v>
      </c>
      <c r="H1109" s="56" t="s">
        <v>685</v>
      </c>
      <c r="I1109">
        <v>83206016</v>
      </c>
      <c r="J1109" t="s">
        <v>1941</v>
      </c>
      <c r="K1109">
        <v>8469832.9059999995</v>
      </c>
      <c r="L1109">
        <v>19015.380880000001</v>
      </c>
    </row>
    <row r="1110" spans="1:12" x14ac:dyDescent="0.25">
      <c r="A1110">
        <v>1106</v>
      </c>
      <c r="B1110" t="s">
        <v>2</v>
      </c>
      <c r="C1110" t="s">
        <v>1924</v>
      </c>
      <c r="D1110" t="s">
        <v>1925</v>
      </c>
      <c r="E1110">
        <v>17</v>
      </c>
      <c r="F1110" t="s">
        <v>1856</v>
      </c>
      <c r="G1110" t="s">
        <v>1857</v>
      </c>
      <c r="H1110" s="56" t="s">
        <v>685</v>
      </c>
      <c r="I1110">
        <v>83206017</v>
      </c>
      <c r="J1110" t="s">
        <v>1942</v>
      </c>
      <c r="K1110">
        <v>177078541.5</v>
      </c>
      <c r="L1110">
        <v>84090.391839999997</v>
      </c>
    </row>
    <row r="1111" spans="1:12" x14ac:dyDescent="0.25">
      <c r="A1111">
        <v>1107</v>
      </c>
      <c r="B1111" t="s">
        <v>2</v>
      </c>
      <c r="C1111" t="s">
        <v>1924</v>
      </c>
      <c r="D1111" t="s">
        <v>1925</v>
      </c>
      <c r="E1111">
        <v>18</v>
      </c>
      <c r="F1111" t="s">
        <v>1856</v>
      </c>
      <c r="G1111" t="s">
        <v>1857</v>
      </c>
      <c r="H1111" s="56" t="s">
        <v>685</v>
      </c>
      <c r="I1111">
        <v>83206018</v>
      </c>
      <c r="J1111" t="s">
        <v>1943</v>
      </c>
      <c r="K1111">
        <v>384603516.19999999</v>
      </c>
      <c r="L1111">
        <v>142956.05979999999</v>
      </c>
    </row>
    <row r="1112" spans="1:12" x14ac:dyDescent="0.25">
      <c r="A1112">
        <v>1108</v>
      </c>
      <c r="B1112" t="s">
        <v>2</v>
      </c>
      <c r="C1112" t="s">
        <v>1924</v>
      </c>
      <c r="D1112" t="s">
        <v>1925</v>
      </c>
      <c r="E1112">
        <v>19</v>
      </c>
      <c r="F1112" t="s">
        <v>1856</v>
      </c>
      <c r="G1112" t="s">
        <v>1857</v>
      </c>
      <c r="H1112" s="56" t="s">
        <v>685</v>
      </c>
      <c r="I1112">
        <v>83206019</v>
      </c>
      <c r="J1112" t="s">
        <v>1944</v>
      </c>
      <c r="K1112">
        <v>17592520.75</v>
      </c>
      <c r="L1112">
        <v>25655.972570000002</v>
      </c>
    </row>
    <row r="1113" spans="1:12" x14ac:dyDescent="0.25">
      <c r="A1113">
        <v>1109</v>
      </c>
      <c r="B1113" t="s">
        <v>2</v>
      </c>
      <c r="C1113" t="s">
        <v>1924</v>
      </c>
      <c r="D1113" t="s">
        <v>1925</v>
      </c>
      <c r="E1113">
        <v>20</v>
      </c>
      <c r="F1113" t="s">
        <v>1856</v>
      </c>
      <c r="G1113" t="s">
        <v>1857</v>
      </c>
      <c r="H1113" s="56" t="s">
        <v>685</v>
      </c>
      <c r="I1113">
        <v>83206020</v>
      </c>
      <c r="J1113" t="s">
        <v>1945</v>
      </c>
      <c r="K1113">
        <v>3795059.7779999999</v>
      </c>
      <c r="L1113">
        <v>10863.426520000001</v>
      </c>
    </row>
    <row r="1114" spans="1:12" x14ac:dyDescent="0.25">
      <c r="A1114">
        <v>1110</v>
      </c>
      <c r="B1114" t="s">
        <v>2</v>
      </c>
      <c r="C1114" t="s">
        <v>1924</v>
      </c>
      <c r="D1114" t="s">
        <v>1925</v>
      </c>
      <c r="E1114">
        <v>21</v>
      </c>
      <c r="F1114" t="s">
        <v>1856</v>
      </c>
      <c r="G1114" t="s">
        <v>1857</v>
      </c>
      <c r="H1114" s="56" t="s">
        <v>685</v>
      </c>
      <c r="I1114">
        <v>83206021</v>
      </c>
      <c r="J1114" t="s">
        <v>1946</v>
      </c>
      <c r="K1114">
        <v>6037673.1579999998</v>
      </c>
      <c r="L1114">
        <v>13623.11952</v>
      </c>
    </row>
    <row r="1115" spans="1:12" x14ac:dyDescent="0.25">
      <c r="A1115">
        <v>1111</v>
      </c>
      <c r="B1115" t="s">
        <v>2</v>
      </c>
      <c r="C1115" t="s">
        <v>1924</v>
      </c>
      <c r="D1115" t="s">
        <v>1925</v>
      </c>
      <c r="E1115">
        <v>22</v>
      </c>
      <c r="F1115" t="s">
        <v>1856</v>
      </c>
      <c r="G1115" t="s">
        <v>1857</v>
      </c>
      <c r="H1115" s="56" t="s">
        <v>685</v>
      </c>
      <c r="I1115">
        <v>83206022</v>
      </c>
      <c r="J1115" t="s">
        <v>1947</v>
      </c>
      <c r="K1115">
        <v>4854116.21</v>
      </c>
      <c r="L1115">
        <v>11173.081609999999</v>
      </c>
    </row>
    <row r="1116" spans="1:12" x14ac:dyDescent="0.25">
      <c r="A1116">
        <v>1112</v>
      </c>
      <c r="B1116" t="s">
        <v>2</v>
      </c>
      <c r="C1116" t="s">
        <v>1924</v>
      </c>
      <c r="D1116" t="s">
        <v>1925</v>
      </c>
      <c r="E1116">
        <v>23</v>
      </c>
      <c r="F1116" t="s">
        <v>1856</v>
      </c>
      <c r="G1116" t="s">
        <v>1857</v>
      </c>
      <c r="H1116" s="56" t="s">
        <v>685</v>
      </c>
      <c r="I1116">
        <v>83206023</v>
      </c>
      <c r="J1116" t="s">
        <v>1948</v>
      </c>
      <c r="K1116">
        <v>7424263.8849999998</v>
      </c>
      <c r="L1116">
        <v>15543.79808</v>
      </c>
    </row>
    <row r="1117" spans="1:12" x14ac:dyDescent="0.25">
      <c r="A1117">
        <v>1113</v>
      </c>
      <c r="B1117" t="s">
        <v>2</v>
      </c>
      <c r="C1117" t="s">
        <v>1924</v>
      </c>
      <c r="D1117" t="s">
        <v>1925</v>
      </c>
      <c r="E1117">
        <v>24</v>
      </c>
      <c r="F1117" t="s">
        <v>1856</v>
      </c>
      <c r="G1117" t="s">
        <v>1857</v>
      </c>
      <c r="H1117" s="56" t="s">
        <v>685</v>
      </c>
      <c r="I1117">
        <v>83206024</v>
      </c>
      <c r="J1117" t="s">
        <v>1949</v>
      </c>
      <c r="K1117">
        <v>231401783.5</v>
      </c>
      <c r="L1117">
        <v>70560.534459999995</v>
      </c>
    </row>
    <row r="1118" spans="1:12" x14ac:dyDescent="0.25">
      <c r="A1118">
        <v>1114</v>
      </c>
      <c r="B1118" t="s">
        <v>2</v>
      </c>
      <c r="C1118" t="s">
        <v>1924</v>
      </c>
      <c r="D1118" t="s">
        <v>1925</v>
      </c>
      <c r="E1118">
        <v>25</v>
      </c>
      <c r="F1118" t="s">
        <v>1856</v>
      </c>
      <c r="G1118" t="s">
        <v>1857</v>
      </c>
      <c r="H1118" s="56" t="s">
        <v>685</v>
      </c>
      <c r="I1118">
        <v>83206025</v>
      </c>
      <c r="J1118" t="s">
        <v>1950</v>
      </c>
      <c r="K1118">
        <v>43904940.68</v>
      </c>
      <c r="L1118">
        <v>37886.84446</v>
      </c>
    </row>
    <row r="1119" spans="1:12" x14ac:dyDescent="0.25">
      <c r="A1119">
        <v>1115</v>
      </c>
      <c r="B1119" t="s">
        <v>2</v>
      </c>
      <c r="C1119" t="s">
        <v>1924</v>
      </c>
      <c r="D1119" t="s">
        <v>1925</v>
      </c>
      <c r="E1119">
        <v>26</v>
      </c>
      <c r="F1119" t="s">
        <v>1856</v>
      </c>
      <c r="G1119" t="s">
        <v>1857</v>
      </c>
      <c r="H1119" s="56" t="s">
        <v>685</v>
      </c>
      <c r="I1119">
        <v>83206026</v>
      </c>
      <c r="J1119" t="s">
        <v>1951</v>
      </c>
      <c r="K1119">
        <v>29660996.170000002</v>
      </c>
      <c r="L1119">
        <v>33617.307710000001</v>
      </c>
    </row>
    <row r="1120" spans="1:12" x14ac:dyDescent="0.25">
      <c r="A1120">
        <v>1116</v>
      </c>
      <c r="B1120" t="s">
        <v>2</v>
      </c>
      <c r="C1120" t="s">
        <v>1924</v>
      </c>
      <c r="D1120" t="s">
        <v>1925</v>
      </c>
      <c r="E1120">
        <v>27</v>
      </c>
      <c r="F1120" t="s">
        <v>1856</v>
      </c>
      <c r="G1120" t="s">
        <v>1857</v>
      </c>
      <c r="H1120" s="56" t="s">
        <v>685</v>
      </c>
      <c r="I1120">
        <v>83206027</v>
      </c>
      <c r="J1120" t="s">
        <v>1952</v>
      </c>
      <c r="K1120">
        <v>24930682.489999998</v>
      </c>
      <c r="L1120">
        <v>23750.981589999999</v>
      </c>
    </row>
    <row r="1121" spans="1:12" x14ac:dyDescent="0.25">
      <c r="A1121">
        <v>1117</v>
      </c>
      <c r="B1121" t="s">
        <v>2</v>
      </c>
      <c r="C1121" t="s">
        <v>1924</v>
      </c>
      <c r="D1121" t="s">
        <v>1925</v>
      </c>
      <c r="E1121">
        <v>28</v>
      </c>
      <c r="F1121" t="s">
        <v>1856</v>
      </c>
      <c r="G1121" t="s">
        <v>1857</v>
      </c>
      <c r="H1121" s="56" t="s">
        <v>685</v>
      </c>
      <c r="I1121">
        <v>83206028</v>
      </c>
      <c r="J1121" t="s">
        <v>1953</v>
      </c>
      <c r="K1121">
        <v>7633070.8049999997</v>
      </c>
      <c r="L1121">
        <v>15433.63954</v>
      </c>
    </row>
    <row r="1122" spans="1:12" x14ac:dyDescent="0.25">
      <c r="A1122">
        <v>1118</v>
      </c>
      <c r="B1122" t="s">
        <v>2</v>
      </c>
      <c r="C1122" t="s">
        <v>1924</v>
      </c>
      <c r="D1122" t="s">
        <v>1925</v>
      </c>
      <c r="E1122">
        <v>29</v>
      </c>
      <c r="F1122" t="s">
        <v>1856</v>
      </c>
      <c r="G1122" t="s">
        <v>1857</v>
      </c>
      <c r="H1122" s="56" t="s">
        <v>685</v>
      </c>
      <c r="I1122">
        <v>83206029</v>
      </c>
      <c r="J1122" t="s">
        <v>1954</v>
      </c>
      <c r="K1122">
        <v>6632179.551</v>
      </c>
      <c r="L1122">
        <v>16627.411100000001</v>
      </c>
    </row>
    <row r="1123" spans="1:12" x14ac:dyDescent="0.25">
      <c r="A1123">
        <v>1119</v>
      </c>
      <c r="B1123" t="s">
        <v>2</v>
      </c>
      <c r="C1123" t="s">
        <v>1924</v>
      </c>
      <c r="D1123" t="s">
        <v>1925</v>
      </c>
      <c r="E1123">
        <v>30</v>
      </c>
      <c r="F1123" t="s">
        <v>1856</v>
      </c>
      <c r="G1123" t="s">
        <v>1857</v>
      </c>
      <c r="H1123" s="56" t="s">
        <v>685</v>
      </c>
      <c r="I1123">
        <v>83206030</v>
      </c>
      <c r="J1123" t="s">
        <v>1955</v>
      </c>
      <c r="K1123">
        <v>7940062.3049999997</v>
      </c>
      <c r="L1123">
        <v>13955.99919</v>
      </c>
    </row>
    <row r="1124" spans="1:12" x14ac:dyDescent="0.25">
      <c r="A1124">
        <v>1120</v>
      </c>
      <c r="B1124" t="s">
        <v>2</v>
      </c>
      <c r="C1124" t="s">
        <v>1924</v>
      </c>
      <c r="D1124" t="s">
        <v>1925</v>
      </c>
      <c r="E1124">
        <v>31</v>
      </c>
      <c r="F1124" t="s">
        <v>1856</v>
      </c>
      <c r="G1124" t="s">
        <v>1857</v>
      </c>
      <c r="H1124" s="56" t="s">
        <v>685</v>
      </c>
      <c r="I1124">
        <v>83206031</v>
      </c>
      <c r="J1124" t="s">
        <v>1956</v>
      </c>
      <c r="K1124">
        <v>9500793.1860000007</v>
      </c>
      <c r="L1124">
        <v>17250.126749999999</v>
      </c>
    </row>
    <row r="1125" spans="1:12" x14ac:dyDescent="0.25">
      <c r="A1125">
        <v>1121</v>
      </c>
      <c r="B1125" t="s">
        <v>2</v>
      </c>
      <c r="C1125" t="s">
        <v>1924</v>
      </c>
      <c r="D1125" t="s">
        <v>1925</v>
      </c>
      <c r="E1125">
        <v>32</v>
      </c>
      <c r="F1125" t="s">
        <v>1856</v>
      </c>
      <c r="G1125" t="s">
        <v>1857</v>
      </c>
      <c r="H1125" s="56" t="s">
        <v>685</v>
      </c>
      <c r="I1125">
        <v>83206032</v>
      </c>
      <c r="J1125" t="s">
        <v>1957</v>
      </c>
      <c r="K1125">
        <v>8444903.773</v>
      </c>
      <c r="L1125">
        <v>21401.700079999999</v>
      </c>
    </row>
    <row r="1126" spans="1:12" x14ac:dyDescent="0.25">
      <c r="A1126">
        <v>1122</v>
      </c>
      <c r="B1126" t="s">
        <v>2</v>
      </c>
      <c r="C1126" t="s">
        <v>1924</v>
      </c>
      <c r="D1126" t="s">
        <v>1925</v>
      </c>
      <c r="E1126">
        <v>33</v>
      </c>
      <c r="F1126" t="s">
        <v>1856</v>
      </c>
      <c r="G1126" t="s">
        <v>1857</v>
      </c>
      <c r="H1126" s="56" t="s">
        <v>685</v>
      </c>
      <c r="I1126">
        <v>83206033</v>
      </c>
      <c r="J1126" t="s">
        <v>1958</v>
      </c>
      <c r="K1126">
        <v>11014636.91</v>
      </c>
      <c r="L1126">
        <v>22466.87242</v>
      </c>
    </row>
    <row r="1127" spans="1:12" x14ac:dyDescent="0.25">
      <c r="A1127">
        <v>1123</v>
      </c>
      <c r="B1127" t="s">
        <v>2</v>
      </c>
      <c r="C1127" t="s">
        <v>1924</v>
      </c>
      <c r="D1127" t="s">
        <v>1925</v>
      </c>
      <c r="E1127">
        <v>34</v>
      </c>
      <c r="F1127" t="s">
        <v>1856</v>
      </c>
      <c r="G1127" t="s">
        <v>1857</v>
      </c>
      <c r="H1127" s="56" t="s">
        <v>685</v>
      </c>
      <c r="I1127">
        <v>83206034</v>
      </c>
      <c r="J1127" t="s">
        <v>1959</v>
      </c>
      <c r="K1127">
        <v>110125498</v>
      </c>
      <c r="L1127">
        <v>56112.667029999997</v>
      </c>
    </row>
    <row r="1128" spans="1:12" x14ac:dyDescent="0.25">
      <c r="A1128">
        <v>1124</v>
      </c>
      <c r="B1128" t="s">
        <v>2</v>
      </c>
      <c r="C1128" t="s">
        <v>1924</v>
      </c>
      <c r="D1128" t="s">
        <v>1925</v>
      </c>
      <c r="E1128">
        <v>35</v>
      </c>
      <c r="F1128" t="s">
        <v>1856</v>
      </c>
      <c r="G1128" t="s">
        <v>1857</v>
      </c>
      <c r="H1128" s="56" t="s">
        <v>685</v>
      </c>
      <c r="I1128">
        <v>83206035</v>
      </c>
      <c r="J1128" t="s">
        <v>1960</v>
      </c>
      <c r="K1128">
        <v>45898218.770000003</v>
      </c>
      <c r="L1128">
        <v>43257.9591</v>
      </c>
    </row>
    <row r="1129" spans="1:12" x14ac:dyDescent="0.25">
      <c r="A1129">
        <v>1125</v>
      </c>
      <c r="B1129" t="s">
        <v>2</v>
      </c>
      <c r="C1129" t="s">
        <v>1924</v>
      </c>
      <c r="D1129" t="s">
        <v>1925</v>
      </c>
      <c r="E1129">
        <v>36</v>
      </c>
      <c r="F1129" t="s">
        <v>1856</v>
      </c>
      <c r="G1129" t="s">
        <v>1857</v>
      </c>
      <c r="H1129" s="56" t="s">
        <v>685</v>
      </c>
      <c r="I1129">
        <v>83206036</v>
      </c>
      <c r="J1129" t="s">
        <v>1961</v>
      </c>
      <c r="K1129">
        <v>10833594.08</v>
      </c>
      <c r="L1129">
        <v>19053.008229999999</v>
      </c>
    </row>
    <row r="1130" spans="1:12" x14ac:dyDescent="0.25">
      <c r="A1130">
        <v>1126</v>
      </c>
      <c r="B1130" t="s">
        <v>2</v>
      </c>
      <c r="C1130" t="s">
        <v>1924</v>
      </c>
      <c r="D1130" t="s">
        <v>1925</v>
      </c>
      <c r="E1130">
        <v>37</v>
      </c>
      <c r="F1130" t="s">
        <v>1856</v>
      </c>
      <c r="G1130" t="s">
        <v>1857</v>
      </c>
      <c r="H1130" s="56" t="s">
        <v>685</v>
      </c>
      <c r="I1130">
        <v>83206037</v>
      </c>
      <c r="J1130" t="s">
        <v>1962</v>
      </c>
      <c r="K1130">
        <v>65932708.25</v>
      </c>
      <c r="L1130">
        <v>46144.686880000001</v>
      </c>
    </row>
    <row r="1131" spans="1:12" x14ac:dyDescent="0.25">
      <c r="A1131">
        <v>1127</v>
      </c>
      <c r="B1131" t="s">
        <v>2</v>
      </c>
      <c r="C1131" t="s">
        <v>1924</v>
      </c>
      <c r="D1131" t="s">
        <v>1925</v>
      </c>
      <c r="E1131">
        <v>38</v>
      </c>
      <c r="F1131" t="s">
        <v>1856</v>
      </c>
      <c r="G1131" t="s">
        <v>1857</v>
      </c>
      <c r="H1131" s="56" t="s">
        <v>685</v>
      </c>
      <c r="I1131">
        <v>83206038</v>
      </c>
      <c r="J1131" t="s">
        <v>1963</v>
      </c>
      <c r="K1131">
        <v>326012552.89999998</v>
      </c>
      <c r="L1131">
        <v>98669.200339999996</v>
      </c>
    </row>
    <row r="1132" spans="1:12" x14ac:dyDescent="0.25">
      <c r="A1132">
        <v>1128</v>
      </c>
      <c r="B1132" t="s">
        <v>2</v>
      </c>
      <c r="C1132" t="s">
        <v>1924</v>
      </c>
      <c r="D1132" t="s">
        <v>1925</v>
      </c>
      <c r="E1132">
        <v>39</v>
      </c>
      <c r="F1132" t="s">
        <v>1856</v>
      </c>
      <c r="G1132" t="s">
        <v>1857</v>
      </c>
      <c r="H1132" s="56" t="s">
        <v>685</v>
      </c>
      <c r="I1132">
        <v>83206039</v>
      </c>
      <c r="J1132" t="s">
        <v>1964</v>
      </c>
      <c r="K1132">
        <v>2494827375</v>
      </c>
      <c r="L1132">
        <v>235746.7089</v>
      </c>
    </row>
    <row r="1133" spans="1:12" x14ac:dyDescent="0.25">
      <c r="A1133">
        <v>1129</v>
      </c>
      <c r="B1133" t="s">
        <v>2</v>
      </c>
      <c r="C1133" t="s">
        <v>1924</v>
      </c>
      <c r="D1133" t="s">
        <v>1925</v>
      </c>
      <c r="E1133">
        <v>40</v>
      </c>
      <c r="F1133" t="s">
        <v>1856</v>
      </c>
      <c r="G1133" t="s">
        <v>1857</v>
      </c>
      <c r="H1133" s="56" t="s">
        <v>685</v>
      </c>
      <c r="I1133">
        <v>83206040</v>
      </c>
      <c r="J1133" t="s">
        <v>1965</v>
      </c>
      <c r="K1133">
        <v>11386704.32</v>
      </c>
      <c r="L1133">
        <v>21536.865239999999</v>
      </c>
    </row>
    <row r="1134" spans="1:12" x14ac:dyDescent="0.25">
      <c r="A1134">
        <v>1130</v>
      </c>
      <c r="B1134" t="s">
        <v>2</v>
      </c>
      <c r="C1134" t="s">
        <v>1924</v>
      </c>
      <c r="D1134" t="s">
        <v>1925</v>
      </c>
      <c r="E1134">
        <v>41</v>
      </c>
      <c r="F1134" t="s">
        <v>1856</v>
      </c>
      <c r="G1134" t="s">
        <v>1857</v>
      </c>
      <c r="H1134" s="56" t="s">
        <v>685</v>
      </c>
      <c r="I1134">
        <v>83206041</v>
      </c>
      <c r="J1134" t="s">
        <v>1966</v>
      </c>
      <c r="K1134">
        <v>512131783.10000002</v>
      </c>
      <c r="L1134">
        <v>108120.9902</v>
      </c>
    </row>
    <row r="1135" spans="1:12" x14ac:dyDescent="0.25">
      <c r="A1135">
        <v>1131</v>
      </c>
      <c r="B1135" t="s">
        <v>2</v>
      </c>
      <c r="C1135" t="s">
        <v>1924</v>
      </c>
      <c r="D1135" t="s">
        <v>1925</v>
      </c>
      <c r="E1135">
        <v>42</v>
      </c>
      <c r="F1135" t="s">
        <v>1856</v>
      </c>
      <c r="G1135" t="s">
        <v>1857</v>
      </c>
      <c r="H1135" s="56" t="s">
        <v>685</v>
      </c>
      <c r="I1135">
        <v>83206042</v>
      </c>
      <c r="J1135" t="s">
        <v>1967</v>
      </c>
      <c r="K1135">
        <v>46821308.880000003</v>
      </c>
      <c r="L1135">
        <v>40712.685109999999</v>
      </c>
    </row>
    <row r="1136" spans="1:12" x14ac:dyDescent="0.25">
      <c r="A1136">
        <v>1132</v>
      </c>
      <c r="B1136" t="s">
        <v>2</v>
      </c>
      <c r="C1136" t="s">
        <v>1924</v>
      </c>
      <c r="D1136" t="s">
        <v>1925</v>
      </c>
      <c r="E1136">
        <v>43</v>
      </c>
      <c r="F1136" t="s">
        <v>1856</v>
      </c>
      <c r="G1136" t="s">
        <v>1857</v>
      </c>
      <c r="H1136" s="56" t="s">
        <v>685</v>
      </c>
      <c r="I1136">
        <v>83206043</v>
      </c>
      <c r="J1136" t="s">
        <v>1968</v>
      </c>
      <c r="K1136">
        <v>993792637.10000002</v>
      </c>
      <c r="L1136">
        <v>188162.44029999999</v>
      </c>
    </row>
    <row r="1137" spans="1:12" x14ac:dyDescent="0.25">
      <c r="A1137">
        <v>1133</v>
      </c>
      <c r="B1137" t="s">
        <v>2</v>
      </c>
      <c r="C1137" t="s">
        <v>1924</v>
      </c>
      <c r="D1137" t="s">
        <v>1925</v>
      </c>
      <c r="E1137">
        <v>44</v>
      </c>
      <c r="F1137" t="s">
        <v>1856</v>
      </c>
      <c r="G1137" t="s">
        <v>1857</v>
      </c>
      <c r="H1137" s="56" t="s">
        <v>685</v>
      </c>
      <c r="I1137">
        <v>83206044</v>
      </c>
      <c r="J1137" t="s">
        <v>1969</v>
      </c>
      <c r="K1137">
        <v>2246694.4569999999</v>
      </c>
      <c r="L1137">
        <v>6876.9968799999997</v>
      </c>
    </row>
    <row r="1138" spans="1:12" x14ac:dyDescent="0.25">
      <c r="A1138">
        <v>1134</v>
      </c>
      <c r="B1138" t="s">
        <v>2</v>
      </c>
      <c r="C1138" t="s">
        <v>1924</v>
      </c>
      <c r="D1138" t="s">
        <v>1925</v>
      </c>
      <c r="E1138">
        <v>45</v>
      </c>
      <c r="F1138" t="s">
        <v>1856</v>
      </c>
      <c r="G1138" t="s">
        <v>1857</v>
      </c>
      <c r="H1138" s="56" t="s">
        <v>685</v>
      </c>
      <c r="I1138">
        <v>83206045</v>
      </c>
      <c r="J1138" t="s">
        <v>1970</v>
      </c>
      <c r="K1138">
        <v>616782510.5</v>
      </c>
      <c r="L1138">
        <v>119009.0337</v>
      </c>
    </row>
    <row r="1139" spans="1:12" x14ac:dyDescent="0.25">
      <c r="A1139">
        <v>1135</v>
      </c>
      <c r="B1139" t="s">
        <v>2</v>
      </c>
      <c r="C1139" t="s">
        <v>550</v>
      </c>
      <c r="D1139" t="s">
        <v>1971</v>
      </c>
      <c r="E1139">
        <v>1</v>
      </c>
      <c r="F1139" t="s">
        <v>547</v>
      </c>
      <c r="G1139" t="s">
        <v>1898</v>
      </c>
      <c r="H1139" s="56" t="s">
        <v>685</v>
      </c>
      <c r="I1139">
        <v>83006001</v>
      </c>
      <c r="J1139" t="s">
        <v>1972</v>
      </c>
      <c r="K1139">
        <v>3203859.9810000001</v>
      </c>
      <c r="L1139">
        <v>8831.0484140000008</v>
      </c>
    </row>
    <row r="1140" spans="1:12" x14ac:dyDescent="0.25">
      <c r="A1140">
        <v>1136</v>
      </c>
      <c r="B1140" t="s">
        <v>2</v>
      </c>
      <c r="C1140" t="s">
        <v>550</v>
      </c>
      <c r="D1140" t="s">
        <v>1971</v>
      </c>
      <c r="E1140">
        <v>2</v>
      </c>
      <c r="F1140" t="s">
        <v>547</v>
      </c>
      <c r="G1140" t="s">
        <v>1898</v>
      </c>
      <c r="H1140" s="56" t="s">
        <v>685</v>
      </c>
      <c r="I1140">
        <v>83006002</v>
      </c>
      <c r="J1140" t="s">
        <v>1973</v>
      </c>
      <c r="K1140">
        <v>285439931.10000002</v>
      </c>
      <c r="L1140">
        <v>95862.488949999999</v>
      </c>
    </row>
    <row r="1141" spans="1:12" x14ac:dyDescent="0.25">
      <c r="A1141">
        <v>1137</v>
      </c>
      <c r="B1141" t="s">
        <v>2</v>
      </c>
      <c r="C1141" t="s">
        <v>550</v>
      </c>
      <c r="D1141" t="s">
        <v>1971</v>
      </c>
      <c r="E1141">
        <v>3</v>
      </c>
      <c r="F1141" t="s">
        <v>547</v>
      </c>
      <c r="G1141" t="s">
        <v>1898</v>
      </c>
      <c r="H1141" s="56" t="s">
        <v>685</v>
      </c>
      <c r="I1141">
        <v>83006003</v>
      </c>
      <c r="J1141" t="s">
        <v>1974</v>
      </c>
      <c r="K1141">
        <v>1182220332</v>
      </c>
      <c r="L1141">
        <v>314204.88439999998</v>
      </c>
    </row>
    <row r="1142" spans="1:12" x14ac:dyDescent="0.25">
      <c r="A1142">
        <v>1138</v>
      </c>
      <c r="B1142" t="s">
        <v>2</v>
      </c>
      <c r="C1142" t="s">
        <v>550</v>
      </c>
      <c r="D1142" t="s">
        <v>1971</v>
      </c>
      <c r="E1142">
        <v>4</v>
      </c>
      <c r="F1142" t="s">
        <v>547</v>
      </c>
      <c r="G1142" t="s">
        <v>1898</v>
      </c>
      <c r="H1142" s="56" t="s">
        <v>685</v>
      </c>
      <c r="I1142">
        <v>83006004</v>
      </c>
      <c r="J1142" t="s">
        <v>1975</v>
      </c>
      <c r="K1142">
        <v>1838401.825</v>
      </c>
      <c r="L1142">
        <v>6664.9546339999997</v>
      </c>
    </row>
    <row r="1143" spans="1:12" x14ac:dyDescent="0.25">
      <c r="A1143">
        <v>1139</v>
      </c>
      <c r="B1143" t="s">
        <v>2</v>
      </c>
      <c r="C1143" t="s">
        <v>550</v>
      </c>
      <c r="D1143" t="s">
        <v>1971</v>
      </c>
      <c r="E1143">
        <v>5</v>
      </c>
      <c r="F1143" t="s">
        <v>547</v>
      </c>
      <c r="G1143" t="s">
        <v>1898</v>
      </c>
      <c r="H1143" s="56" t="s">
        <v>685</v>
      </c>
      <c r="I1143">
        <v>83006005</v>
      </c>
      <c r="J1143" t="s">
        <v>1976</v>
      </c>
      <c r="K1143">
        <v>1227110514</v>
      </c>
      <c r="L1143">
        <v>264788.8443</v>
      </c>
    </row>
    <row r="1144" spans="1:12" x14ac:dyDescent="0.25">
      <c r="A1144">
        <v>1140</v>
      </c>
      <c r="B1144" t="s">
        <v>2</v>
      </c>
      <c r="C1144" t="s">
        <v>550</v>
      </c>
      <c r="D1144" t="s">
        <v>1971</v>
      </c>
      <c r="E1144">
        <v>6</v>
      </c>
      <c r="F1144" t="s">
        <v>547</v>
      </c>
      <c r="G1144" t="s">
        <v>1898</v>
      </c>
      <c r="H1144" s="56" t="s">
        <v>685</v>
      </c>
      <c r="I1144">
        <v>83006006</v>
      </c>
      <c r="J1144" t="s">
        <v>1977</v>
      </c>
      <c r="K1144">
        <v>584778200.29999995</v>
      </c>
      <c r="L1144">
        <v>172760.58199999999</v>
      </c>
    </row>
    <row r="1145" spans="1:12" x14ac:dyDescent="0.25">
      <c r="A1145">
        <v>1141</v>
      </c>
      <c r="B1145" t="s">
        <v>2</v>
      </c>
      <c r="C1145" t="s">
        <v>551</v>
      </c>
      <c r="D1145" t="s">
        <v>1978</v>
      </c>
      <c r="E1145">
        <v>1</v>
      </c>
      <c r="F1145" t="s">
        <v>1979</v>
      </c>
      <c r="G1145" t="s">
        <v>1980</v>
      </c>
      <c r="H1145" s="56" t="s">
        <v>685</v>
      </c>
      <c r="I1145">
        <v>83106001</v>
      </c>
      <c r="J1145" t="s">
        <v>1981</v>
      </c>
      <c r="K1145">
        <v>6415186.1009999998</v>
      </c>
      <c r="L1145">
        <v>11563.2276</v>
      </c>
    </row>
    <row r="1146" spans="1:12" x14ac:dyDescent="0.25">
      <c r="A1146">
        <v>1142</v>
      </c>
      <c r="B1146" t="s">
        <v>2</v>
      </c>
      <c r="C1146" t="s">
        <v>551</v>
      </c>
      <c r="D1146" t="s">
        <v>1978</v>
      </c>
      <c r="E1146">
        <v>2</v>
      </c>
      <c r="F1146" t="s">
        <v>1979</v>
      </c>
      <c r="G1146" t="s">
        <v>1980</v>
      </c>
      <c r="H1146" s="56" t="s">
        <v>685</v>
      </c>
      <c r="I1146">
        <v>83106002</v>
      </c>
      <c r="J1146" t="s">
        <v>1982</v>
      </c>
      <c r="K1146">
        <v>22229291.59</v>
      </c>
      <c r="L1146">
        <v>24591.749769999999</v>
      </c>
    </row>
    <row r="1147" spans="1:12" x14ac:dyDescent="0.25">
      <c r="A1147">
        <v>1143</v>
      </c>
      <c r="B1147" t="s">
        <v>2</v>
      </c>
      <c r="C1147" t="s">
        <v>551</v>
      </c>
      <c r="D1147" t="s">
        <v>1978</v>
      </c>
      <c r="E1147">
        <v>3</v>
      </c>
      <c r="F1147" t="s">
        <v>1979</v>
      </c>
      <c r="G1147" t="s">
        <v>1980</v>
      </c>
      <c r="H1147" s="56" t="s">
        <v>685</v>
      </c>
      <c r="I1147">
        <v>83106003</v>
      </c>
      <c r="J1147" t="s">
        <v>1983</v>
      </c>
      <c r="K1147">
        <v>2542757.966</v>
      </c>
      <c r="L1147">
        <v>6977.1605689999997</v>
      </c>
    </row>
    <row r="1148" spans="1:12" x14ac:dyDescent="0.25">
      <c r="A1148">
        <v>1144</v>
      </c>
      <c r="B1148" t="s">
        <v>2</v>
      </c>
      <c r="C1148" t="s">
        <v>551</v>
      </c>
      <c r="D1148" t="s">
        <v>1978</v>
      </c>
      <c r="E1148">
        <v>4</v>
      </c>
      <c r="F1148" t="s">
        <v>1979</v>
      </c>
      <c r="G1148" t="s">
        <v>1980</v>
      </c>
      <c r="H1148" s="56" t="s">
        <v>685</v>
      </c>
      <c r="I1148">
        <v>83106004</v>
      </c>
      <c r="J1148" t="s">
        <v>1984</v>
      </c>
      <c r="K1148">
        <v>3999935.6639999999</v>
      </c>
      <c r="L1148">
        <v>10838.314549999999</v>
      </c>
    </row>
    <row r="1149" spans="1:12" x14ac:dyDescent="0.25">
      <c r="A1149">
        <v>1145</v>
      </c>
      <c r="B1149" t="s">
        <v>2</v>
      </c>
      <c r="C1149" t="s">
        <v>551</v>
      </c>
      <c r="D1149" t="s">
        <v>1978</v>
      </c>
      <c r="E1149">
        <v>5</v>
      </c>
      <c r="F1149" t="s">
        <v>1979</v>
      </c>
      <c r="G1149" t="s">
        <v>1980</v>
      </c>
      <c r="H1149" s="56" t="s">
        <v>685</v>
      </c>
      <c r="I1149">
        <v>83106005</v>
      </c>
      <c r="J1149" t="s">
        <v>1985</v>
      </c>
      <c r="K1149">
        <v>8435909.3540000003</v>
      </c>
      <c r="L1149">
        <v>13486.80644</v>
      </c>
    </row>
    <row r="1150" spans="1:12" x14ac:dyDescent="0.25">
      <c r="A1150">
        <v>1146</v>
      </c>
      <c r="B1150" t="s">
        <v>2</v>
      </c>
      <c r="C1150" t="s">
        <v>551</v>
      </c>
      <c r="D1150" t="s">
        <v>1978</v>
      </c>
      <c r="E1150">
        <v>6</v>
      </c>
      <c r="F1150" t="s">
        <v>1979</v>
      </c>
      <c r="G1150" t="s">
        <v>1980</v>
      </c>
      <c r="H1150" s="56" t="s">
        <v>685</v>
      </c>
      <c r="I1150">
        <v>83106006</v>
      </c>
      <c r="J1150" t="s">
        <v>1986</v>
      </c>
      <c r="K1150">
        <v>10677152.82</v>
      </c>
      <c r="L1150">
        <v>14337.81912</v>
      </c>
    </row>
    <row r="1151" spans="1:12" x14ac:dyDescent="0.25">
      <c r="A1151">
        <v>1147</v>
      </c>
      <c r="B1151" t="s">
        <v>2</v>
      </c>
      <c r="C1151" t="s">
        <v>551</v>
      </c>
      <c r="D1151" t="s">
        <v>1978</v>
      </c>
      <c r="E1151">
        <v>7</v>
      </c>
      <c r="F1151" t="s">
        <v>1979</v>
      </c>
      <c r="G1151" t="s">
        <v>1980</v>
      </c>
      <c r="H1151" s="56" t="s">
        <v>685</v>
      </c>
      <c r="I1151">
        <v>83106007</v>
      </c>
      <c r="J1151" t="s">
        <v>1987</v>
      </c>
      <c r="K1151">
        <v>25676408.190000001</v>
      </c>
      <c r="L1151">
        <v>24111.39285</v>
      </c>
    </row>
    <row r="1152" spans="1:12" x14ac:dyDescent="0.25">
      <c r="A1152">
        <v>1148</v>
      </c>
      <c r="B1152" t="s">
        <v>2</v>
      </c>
      <c r="C1152" t="s">
        <v>551</v>
      </c>
      <c r="D1152" t="s">
        <v>1978</v>
      </c>
      <c r="E1152">
        <v>8</v>
      </c>
      <c r="F1152" t="s">
        <v>1979</v>
      </c>
      <c r="G1152" t="s">
        <v>1980</v>
      </c>
      <c r="H1152" s="56" t="s">
        <v>685</v>
      </c>
      <c r="I1152">
        <v>83106008</v>
      </c>
      <c r="J1152" t="s">
        <v>1988</v>
      </c>
      <c r="K1152">
        <v>29080769.079999998</v>
      </c>
      <c r="L1152">
        <v>22933.81928</v>
      </c>
    </row>
    <row r="1153" spans="1:12" x14ac:dyDescent="0.25">
      <c r="A1153">
        <v>1149</v>
      </c>
      <c r="B1153" t="s">
        <v>2</v>
      </c>
      <c r="C1153" t="s">
        <v>551</v>
      </c>
      <c r="D1153" t="s">
        <v>1978</v>
      </c>
      <c r="E1153">
        <v>9</v>
      </c>
      <c r="F1153" t="s">
        <v>1979</v>
      </c>
      <c r="G1153" t="s">
        <v>1980</v>
      </c>
      <c r="H1153" s="56" t="s">
        <v>685</v>
      </c>
      <c r="I1153">
        <v>83106009</v>
      </c>
      <c r="J1153" t="s">
        <v>1989</v>
      </c>
      <c r="K1153">
        <v>4565868.97</v>
      </c>
      <c r="L1153">
        <v>9330.8640379999997</v>
      </c>
    </row>
    <row r="1154" spans="1:12" x14ac:dyDescent="0.25">
      <c r="A1154">
        <v>1150</v>
      </c>
      <c r="B1154" t="s">
        <v>2</v>
      </c>
      <c r="C1154" t="s">
        <v>551</v>
      </c>
      <c r="D1154" t="s">
        <v>1978</v>
      </c>
      <c r="E1154">
        <v>10</v>
      </c>
      <c r="F1154" t="s">
        <v>1979</v>
      </c>
      <c r="G1154" t="s">
        <v>1980</v>
      </c>
      <c r="H1154" s="56" t="s">
        <v>685</v>
      </c>
      <c r="I1154">
        <v>83106010</v>
      </c>
      <c r="J1154" t="s">
        <v>1990</v>
      </c>
      <c r="K1154">
        <v>19343223.940000001</v>
      </c>
      <c r="L1154">
        <v>20918.544740000001</v>
      </c>
    </row>
    <row r="1155" spans="1:12" x14ac:dyDescent="0.25">
      <c r="A1155">
        <v>1151</v>
      </c>
      <c r="B1155" t="s">
        <v>2</v>
      </c>
      <c r="C1155" t="s">
        <v>551</v>
      </c>
      <c r="D1155" t="s">
        <v>1978</v>
      </c>
      <c r="E1155">
        <v>11</v>
      </c>
      <c r="F1155" t="s">
        <v>1979</v>
      </c>
      <c r="G1155" t="s">
        <v>1980</v>
      </c>
      <c r="H1155" s="56" t="s">
        <v>685</v>
      </c>
      <c r="I1155">
        <v>83106011</v>
      </c>
      <c r="J1155" t="s">
        <v>1991</v>
      </c>
      <c r="K1155">
        <v>24860942.25</v>
      </c>
      <c r="L1155">
        <v>22929.341260000001</v>
      </c>
    </row>
    <row r="1156" spans="1:12" x14ac:dyDescent="0.25">
      <c r="A1156">
        <v>1152</v>
      </c>
      <c r="B1156" t="s">
        <v>2</v>
      </c>
      <c r="C1156" t="s">
        <v>551</v>
      </c>
      <c r="D1156" t="s">
        <v>1978</v>
      </c>
      <c r="E1156">
        <v>12</v>
      </c>
      <c r="F1156" t="s">
        <v>1979</v>
      </c>
      <c r="G1156" t="s">
        <v>1980</v>
      </c>
      <c r="H1156" s="56" t="s">
        <v>685</v>
      </c>
      <c r="I1156">
        <v>83106012</v>
      </c>
      <c r="J1156" t="s">
        <v>1992</v>
      </c>
      <c r="K1156">
        <v>51762312.939999998</v>
      </c>
      <c r="L1156">
        <v>33024.175649999997</v>
      </c>
    </row>
    <row r="1157" spans="1:12" x14ac:dyDescent="0.25">
      <c r="A1157">
        <v>1153</v>
      </c>
      <c r="B1157" t="s">
        <v>2</v>
      </c>
      <c r="C1157" t="s">
        <v>551</v>
      </c>
      <c r="D1157" t="s">
        <v>1978</v>
      </c>
      <c r="E1157">
        <v>13</v>
      </c>
      <c r="F1157" t="s">
        <v>1979</v>
      </c>
      <c r="G1157" t="s">
        <v>1980</v>
      </c>
      <c r="H1157" s="56" t="s">
        <v>685</v>
      </c>
      <c r="I1157">
        <v>83106013</v>
      </c>
      <c r="J1157" t="s">
        <v>1993</v>
      </c>
      <c r="K1157">
        <v>78656795.629999995</v>
      </c>
      <c r="L1157">
        <v>42416.068780000001</v>
      </c>
    </row>
    <row r="1158" spans="1:12" x14ac:dyDescent="0.25">
      <c r="A1158">
        <v>1154</v>
      </c>
      <c r="B1158" t="s">
        <v>2</v>
      </c>
      <c r="C1158" t="s">
        <v>551</v>
      </c>
      <c r="D1158" t="s">
        <v>1978</v>
      </c>
      <c r="E1158">
        <v>14</v>
      </c>
      <c r="F1158" t="s">
        <v>1979</v>
      </c>
      <c r="G1158" t="s">
        <v>1980</v>
      </c>
      <c r="H1158" s="56" t="s">
        <v>685</v>
      </c>
      <c r="I1158">
        <v>83106014</v>
      </c>
      <c r="J1158" t="s">
        <v>1994</v>
      </c>
      <c r="K1158">
        <v>14460981.140000001</v>
      </c>
      <c r="L1158">
        <v>15256.92914</v>
      </c>
    </row>
    <row r="1159" spans="1:12" x14ac:dyDescent="0.25">
      <c r="A1159">
        <v>1155</v>
      </c>
      <c r="B1159" t="s">
        <v>2</v>
      </c>
      <c r="C1159" t="s">
        <v>551</v>
      </c>
      <c r="D1159" t="s">
        <v>1978</v>
      </c>
      <c r="E1159">
        <v>15</v>
      </c>
      <c r="F1159" t="s">
        <v>1979</v>
      </c>
      <c r="G1159" t="s">
        <v>1980</v>
      </c>
      <c r="H1159" s="56" t="s">
        <v>685</v>
      </c>
      <c r="I1159">
        <v>83106015</v>
      </c>
      <c r="J1159" t="s">
        <v>1995</v>
      </c>
      <c r="K1159">
        <v>249391259.69999999</v>
      </c>
      <c r="L1159">
        <v>76510.474839999995</v>
      </c>
    </row>
    <row r="1160" spans="1:12" x14ac:dyDescent="0.25">
      <c r="A1160">
        <v>1156</v>
      </c>
      <c r="B1160" t="s">
        <v>2</v>
      </c>
      <c r="C1160" t="s">
        <v>551</v>
      </c>
      <c r="D1160" t="s">
        <v>1978</v>
      </c>
      <c r="E1160">
        <v>16</v>
      </c>
      <c r="F1160" t="s">
        <v>1979</v>
      </c>
      <c r="G1160" t="s">
        <v>1980</v>
      </c>
      <c r="H1160" s="56" t="s">
        <v>685</v>
      </c>
      <c r="I1160">
        <v>83106016</v>
      </c>
      <c r="J1160" t="s">
        <v>1996</v>
      </c>
      <c r="K1160">
        <v>6472543.5</v>
      </c>
      <c r="L1160">
        <v>13642.08401</v>
      </c>
    </row>
    <row r="1161" spans="1:12" x14ac:dyDescent="0.25">
      <c r="A1161">
        <v>1157</v>
      </c>
      <c r="B1161" t="s">
        <v>2</v>
      </c>
      <c r="C1161" t="s">
        <v>551</v>
      </c>
      <c r="D1161" t="s">
        <v>1978</v>
      </c>
      <c r="E1161">
        <v>17</v>
      </c>
      <c r="F1161" t="s">
        <v>1979</v>
      </c>
      <c r="G1161" t="s">
        <v>1980</v>
      </c>
      <c r="H1161" s="56" t="s">
        <v>685</v>
      </c>
      <c r="I1161">
        <v>83106017</v>
      </c>
      <c r="J1161" t="s">
        <v>1997</v>
      </c>
      <c r="K1161">
        <v>31996920.989999998</v>
      </c>
      <c r="L1161">
        <v>24039.449789999999</v>
      </c>
    </row>
    <row r="1162" spans="1:12" x14ac:dyDescent="0.25">
      <c r="A1162">
        <v>1158</v>
      </c>
      <c r="B1162" t="s">
        <v>2</v>
      </c>
      <c r="C1162" t="s">
        <v>551</v>
      </c>
      <c r="D1162" t="s">
        <v>1978</v>
      </c>
      <c r="E1162">
        <v>18</v>
      </c>
      <c r="F1162" t="s">
        <v>1979</v>
      </c>
      <c r="G1162" t="s">
        <v>1980</v>
      </c>
      <c r="H1162" s="56" t="s">
        <v>685</v>
      </c>
      <c r="I1162">
        <v>83106018</v>
      </c>
      <c r="J1162" t="s">
        <v>1998</v>
      </c>
      <c r="K1162">
        <v>10033007.300000001</v>
      </c>
      <c r="L1162">
        <v>14292.281650000001</v>
      </c>
    </row>
    <row r="1163" spans="1:12" x14ac:dyDescent="0.25">
      <c r="A1163">
        <v>1159</v>
      </c>
      <c r="B1163" t="s">
        <v>2</v>
      </c>
      <c r="C1163" t="s">
        <v>551</v>
      </c>
      <c r="D1163" t="s">
        <v>1978</v>
      </c>
      <c r="E1163">
        <v>19</v>
      </c>
      <c r="F1163" t="s">
        <v>1979</v>
      </c>
      <c r="G1163" t="s">
        <v>1980</v>
      </c>
      <c r="H1163" s="56" t="s">
        <v>685</v>
      </c>
      <c r="I1163">
        <v>83106019</v>
      </c>
      <c r="J1163" t="s">
        <v>1999</v>
      </c>
      <c r="K1163">
        <v>31057270.309999999</v>
      </c>
      <c r="L1163">
        <v>28192.980820000001</v>
      </c>
    </row>
    <row r="1164" spans="1:12" x14ac:dyDescent="0.25">
      <c r="A1164">
        <v>1160</v>
      </c>
      <c r="B1164" t="s">
        <v>2</v>
      </c>
      <c r="C1164" t="s">
        <v>551</v>
      </c>
      <c r="D1164" t="s">
        <v>1978</v>
      </c>
      <c r="E1164">
        <v>20</v>
      </c>
      <c r="F1164" t="s">
        <v>1979</v>
      </c>
      <c r="G1164" t="s">
        <v>1980</v>
      </c>
      <c r="H1164" s="56" t="s">
        <v>685</v>
      </c>
      <c r="I1164">
        <v>83106020</v>
      </c>
      <c r="J1164" t="s">
        <v>2000</v>
      </c>
      <c r="K1164">
        <v>107249926.90000001</v>
      </c>
      <c r="L1164">
        <v>59195.683620000003</v>
      </c>
    </row>
    <row r="1165" spans="1:12" x14ac:dyDescent="0.25">
      <c r="A1165">
        <v>1161</v>
      </c>
      <c r="B1165" t="s">
        <v>2</v>
      </c>
      <c r="C1165" t="s">
        <v>551</v>
      </c>
      <c r="D1165" t="s">
        <v>1978</v>
      </c>
      <c r="E1165">
        <v>21</v>
      </c>
      <c r="F1165" t="s">
        <v>1979</v>
      </c>
      <c r="G1165" t="s">
        <v>1980</v>
      </c>
      <c r="H1165" s="56" t="s">
        <v>685</v>
      </c>
      <c r="I1165">
        <v>83106021</v>
      </c>
      <c r="J1165" t="s">
        <v>2001</v>
      </c>
      <c r="K1165">
        <v>117520333.40000001</v>
      </c>
      <c r="L1165">
        <v>45846.217510000002</v>
      </c>
    </row>
    <row r="1166" spans="1:12" x14ac:dyDescent="0.25">
      <c r="A1166">
        <v>1162</v>
      </c>
      <c r="B1166" t="s">
        <v>2</v>
      </c>
      <c r="C1166" t="s">
        <v>551</v>
      </c>
      <c r="D1166" t="s">
        <v>1978</v>
      </c>
      <c r="E1166">
        <v>22</v>
      </c>
      <c r="F1166" t="s">
        <v>1979</v>
      </c>
      <c r="G1166" t="s">
        <v>1980</v>
      </c>
      <c r="H1166" s="56" t="s">
        <v>685</v>
      </c>
      <c r="I1166">
        <v>83106022</v>
      </c>
      <c r="J1166" t="s">
        <v>2002</v>
      </c>
      <c r="K1166">
        <v>132292036.8</v>
      </c>
      <c r="L1166">
        <v>60467.151899999997</v>
      </c>
    </row>
    <row r="1167" spans="1:12" x14ac:dyDescent="0.25">
      <c r="A1167">
        <v>1163</v>
      </c>
      <c r="B1167" t="s">
        <v>2</v>
      </c>
      <c r="C1167" t="s">
        <v>551</v>
      </c>
      <c r="D1167" t="s">
        <v>1978</v>
      </c>
      <c r="E1167">
        <v>23</v>
      </c>
      <c r="F1167" t="s">
        <v>1979</v>
      </c>
      <c r="G1167" t="s">
        <v>1980</v>
      </c>
      <c r="H1167" s="56" t="s">
        <v>685</v>
      </c>
      <c r="I1167">
        <v>83106023</v>
      </c>
      <c r="J1167" t="s">
        <v>2003</v>
      </c>
      <c r="K1167">
        <v>53331200.350000001</v>
      </c>
      <c r="L1167">
        <v>37425.065309999998</v>
      </c>
    </row>
    <row r="1168" spans="1:12" x14ac:dyDescent="0.25">
      <c r="A1168">
        <v>1164</v>
      </c>
      <c r="B1168" t="s">
        <v>2</v>
      </c>
      <c r="C1168" t="s">
        <v>551</v>
      </c>
      <c r="D1168" t="s">
        <v>1978</v>
      </c>
      <c r="E1168">
        <v>24</v>
      </c>
      <c r="F1168" t="s">
        <v>1979</v>
      </c>
      <c r="G1168" t="s">
        <v>1980</v>
      </c>
      <c r="H1168" s="56" t="s">
        <v>685</v>
      </c>
      <c r="I1168">
        <v>83106024</v>
      </c>
      <c r="J1168" t="s">
        <v>2004</v>
      </c>
      <c r="K1168">
        <v>147401584.5</v>
      </c>
      <c r="L1168">
        <v>71775.786429999993</v>
      </c>
    </row>
    <row r="1169" spans="1:12" x14ac:dyDescent="0.25">
      <c r="A1169">
        <v>1165</v>
      </c>
      <c r="B1169" t="s">
        <v>2</v>
      </c>
      <c r="C1169" t="s">
        <v>551</v>
      </c>
      <c r="D1169" t="s">
        <v>1978</v>
      </c>
      <c r="E1169">
        <v>25</v>
      </c>
      <c r="F1169" t="s">
        <v>1979</v>
      </c>
      <c r="G1169" t="s">
        <v>1980</v>
      </c>
      <c r="H1169" s="56" t="s">
        <v>685</v>
      </c>
      <c r="I1169">
        <v>83106025</v>
      </c>
      <c r="J1169" t="s">
        <v>2005</v>
      </c>
      <c r="K1169">
        <v>63901368.009999998</v>
      </c>
      <c r="L1169">
        <v>35409.667529999999</v>
      </c>
    </row>
    <row r="1170" spans="1:12" x14ac:dyDescent="0.25">
      <c r="A1170">
        <v>1166</v>
      </c>
      <c r="B1170" t="s">
        <v>2</v>
      </c>
      <c r="C1170" t="s">
        <v>551</v>
      </c>
      <c r="D1170" t="s">
        <v>1978</v>
      </c>
      <c r="E1170">
        <v>26</v>
      </c>
      <c r="F1170" t="s">
        <v>1979</v>
      </c>
      <c r="G1170" t="s">
        <v>1980</v>
      </c>
      <c r="H1170" s="56" t="s">
        <v>685</v>
      </c>
      <c r="I1170">
        <v>83106026</v>
      </c>
      <c r="J1170" t="s">
        <v>2006</v>
      </c>
      <c r="K1170">
        <v>164107848.19999999</v>
      </c>
      <c r="L1170">
        <v>75169.195470000006</v>
      </c>
    </row>
    <row r="1171" spans="1:12" x14ac:dyDescent="0.25">
      <c r="A1171">
        <v>1167</v>
      </c>
      <c r="B1171" t="s">
        <v>2</v>
      </c>
      <c r="C1171" t="s">
        <v>551</v>
      </c>
      <c r="D1171" t="s">
        <v>1978</v>
      </c>
      <c r="E1171">
        <v>27</v>
      </c>
      <c r="F1171" t="s">
        <v>1979</v>
      </c>
      <c r="G1171" t="s">
        <v>1980</v>
      </c>
      <c r="H1171" s="56" t="s">
        <v>685</v>
      </c>
      <c r="I1171">
        <v>83106027</v>
      </c>
      <c r="J1171" t="s">
        <v>2007</v>
      </c>
      <c r="K1171">
        <v>35709297.57</v>
      </c>
      <c r="L1171">
        <v>37900.83683</v>
      </c>
    </row>
    <row r="1172" spans="1:12" x14ac:dyDescent="0.25">
      <c r="A1172">
        <v>1168</v>
      </c>
      <c r="B1172" t="s">
        <v>2</v>
      </c>
      <c r="C1172" t="s">
        <v>551</v>
      </c>
      <c r="D1172" t="s">
        <v>1978</v>
      </c>
      <c r="E1172">
        <v>28</v>
      </c>
      <c r="F1172" t="s">
        <v>1979</v>
      </c>
      <c r="G1172" t="s">
        <v>1980</v>
      </c>
      <c r="H1172" s="56" t="s">
        <v>685</v>
      </c>
      <c r="I1172">
        <v>83106028</v>
      </c>
      <c r="J1172" t="s">
        <v>2008</v>
      </c>
      <c r="K1172">
        <v>97965069.659999996</v>
      </c>
      <c r="L1172">
        <v>55013.981959999997</v>
      </c>
    </row>
    <row r="1173" spans="1:12" x14ac:dyDescent="0.25">
      <c r="A1173">
        <v>1169</v>
      </c>
      <c r="B1173" t="s">
        <v>2</v>
      </c>
      <c r="C1173" t="s">
        <v>551</v>
      </c>
      <c r="D1173" t="s">
        <v>1978</v>
      </c>
      <c r="E1173">
        <v>29</v>
      </c>
      <c r="F1173" t="s">
        <v>1979</v>
      </c>
      <c r="G1173" t="s">
        <v>1980</v>
      </c>
      <c r="H1173" s="56" t="s">
        <v>685</v>
      </c>
      <c r="I1173">
        <v>83106029</v>
      </c>
      <c r="J1173" t="s">
        <v>2009</v>
      </c>
      <c r="K1173">
        <v>76980714.540000007</v>
      </c>
      <c r="L1173">
        <v>42932.007669999999</v>
      </c>
    </row>
    <row r="1174" spans="1:12" x14ac:dyDescent="0.25">
      <c r="A1174">
        <v>1170</v>
      </c>
      <c r="B1174" t="s">
        <v>2</v>
      </c>
      <c r="C1174" t="s">
        <v>551</v>
      </c>
      <c r="D1174" t="s">
        <v>1978</v>
      </c>
      <c r="E1174">
        <v>30</v>
      </c>
      <c r="F1174" t="s">
        <v>1979</v>
      </c>
      <c r="G1174" t="s">
        <v>1980</v>
      </c>
      <c r="H1174" s="56" t="s">
        <v>685</v>
      </c>
      <c r="I1174">
        <v>83106030</v>
      </c>
      <c r="J1174" t="s">
        <v>2010</v>
      </c>
      <c r="K1174">
        <v>71147887.549999997</v>
      </c>
      <c r="L1174">
        <v>40802.916929999999</v>
      </c>
    </row>
    <row r="1175" spans="1:12" x14ac:dyDescent="0.25">
      <c r="A1175">
        <v>1171</v>
      </c>
      <c r="B1175" t="s">
        <v>2</v>
      </c>
      <c r="C1175" t="s">
        <v>551</v>
      </c>
      <c r="D1175" t="s">
        <v>1978</v>
      </c>
      <c r="E1175">
        <v>31</v>
      </c>
      <c r="F1175" t="s">
        <v>1979</v>
      </c>
      <c r="G1175" t="s">
        <v>1980</v>
      </c>
      <c r="H1175" s="56" t="s">
        <v>685</v>
      </c>
      <c r="I1175">
        <v>83106031</v>
      </c>
      <c r="J1175" t="s">
        <v>2011</v>
      </c>
      <c r="K1175">
        <v>35586495.549999997</v>
      </c>
      <c r="L1175">
        <v>36428.79823</v>
      </c>
    </row>
    <row r="1176" spans="1:12" x14ac:dyDescent="0.25">
      <c r="A1176">
        <v>1172</v>
      </c>
      <c r="B1176" t="s">
        <v>2</v>
      </c>
      <c r="C1176" t="s">
        <v>2012</v>
      </c>
      <c r="D1176" t="s">
        <v>2013</v>
      </c>
      <c r="E1176">
        <v>1</v>
      </c>
      <c r="F1176" t="s">
        <v>547</v>
      </c>
      <c r="G1176" t="s">
        <v>1898</v>
      </c>
      <c r="H1176" s="56" t="s">
        <v>685</v>
      </c>
      <c r="I1176">
        <v>83004001</v>
      </c>
      <c r="J1176" t="s">
        <v>2014</v>
      </c>
      <c r="K1176">
        <v>11748549.630000001</v>
      </c>
      <c r="L1176">
        <v>15661.65604</v>
      </c>
    </row>
    <row r="1177" spans="1:12" x14ac:dyDescent="0.25">
      <c r="A1177">
        <v>1173</v>
      </c>
      <c r="B1177" t="s">
        <v>2</v>
      </c>
      <c r="C1177" t="s">
        <v>2012</v>
      </c>
      <c r="D1177" t="s">
        <v>2013</v>
      </c>
      <c r="E1177">
        <v>2</v>
      </c>
      <c r="F1177" t="s">
        <v>547</v>
      </c>
      <c r="G1177" t="s">
        <v>1898</v>
      </c>
      <c r="H1177" s="56" t="s">
        <v>685</v>
      </c>
      <c r="I1177">
        <v>83004002</v>
      </c>
      <c r="J1177" t="s">
        <v>2015</v>
      </c>
      <c r="K1177">
        <v>1244673.683</v>
      </c>
      <c r="L1177">
        <v>7699.5632670000005</v>
      </c>
    </row>
    <row r="1178" spans="1:12" x14ac:dyDescent="0.25">
      <c r="A1178">
        <v>1174</v>
      </c>
      <c r="B1178" t="s">
        <v>2</v>
      </c>
      <c r="C1178" t="s">
        <v>2012</v>
      </c>
      <c r="D1178" t="s">
        <v>2013</v>
      </c>
      <c r="E1178">
        <v>3</v>
      </c>
      <c r="F1178" t="s">
        <v>547</v>
      </c>
      <c r="G1178" t="s">
        <v>1898</v>
      </c>
      <c r="H1178" s="56" t="s">
        <v>685</v>
      </c>
      <c r="I1178">
        <v>83004003</v>
      </c>
      <c r="J1178" t="s">
        <v>2016</v>
      </c>
      <c r="K1178">
        <v>6521112.9249999998</v>
      </c>
      <c r="L1178">
        <v>13723.88963</v>
      </c>
    </row>
    <row r="1179" spans="1:12" x14ac:dyDescent="0.25">
      <c r="A1179">
        <v>1175</v>
      </c>
      <c r="B1179" t="s">
        <v>2</v>
      </c>
      <c r="C1179" t="s">
        <v>2012</v>
      </c>
      <c r="D1179" t="s">
        <v>2013</v>
      </c>
      <c r="E1179">
        <v>4</v>
      </c>
      <c r="F1179" t="s">
        <v>547</v>
      </c>
      <c r="G1179" t="s">
        <v>1898</v>
      </c>
      <c r="H1179" s="56" t="s">
        <v>685</v>
      </c>
      <c r="I1179">
        <v>83004004</v>
      </c>
      <c r="J1179" t="s">
        <v>2017</v>
      </c>
      <c r="K1179">
        <v>474342293.89999998</v>
      </c>
      <c r="L1179">
        <v>121558.4345</v>
      </c>
    </row>
    <row r="1180" spans="1:12" x14ac:dyDescent="0.25">
      <c r="A1180">
        <v>1176</v>
      </c>
      <c r="B1180" t="s">
        <v>2</v>
      </c>
      <c r="C1180" t="s">
        <v>2012</v>
      </c>
      <c r="D1180" t="s">
        <v>2013</v>
      </c>
      <c r="E1180">
        <v>5</v>
      </c>
      <c r="F1180" t="s">
        <v>547</v>
      </c>
      <c r="G1180" t="s">
        <v>1898</v>
      </c>
      <c r="H1180" s="56" t="s">
        <v>685</v>
      </c>
      <c r="I1180">
        <v>83004005</v>
      </c>
      <c r="J1180" t="s">
        <v>2018</v>
      </c>
      <c r="K1180">
        <v>1100106545</v>
      </c>
      <c r="L1180">
        <v>240284.03460000001</v>
      </c>
    </row>
    <row r="1181" spans="1:12" x14ac:dyDescent="0.25">
      <c r="A1181">
        <v>1177</v>
      </c>
      <c r="B1181" t="s">
        <v>2</v>
      </c>
      <c r="C1181" t="s">
        <v>2012</v>
      </c>
      <c r="D1181" t="s">
        <v>2013</v>
      </c>
      <c r="E1181">
        <v>6</v>
      </c>
      <c r="F1181" t="s">
        <v>547</v>
      </c>
      <c r="G1181" t="s">
        <v>1898</v>
      </c>
      <c r="H1181" s="56" t="s">
        <v>685</v>
      </c>
      <c r="I1181">
        <v>83004006</v>
      </c>
      <c r="J1181" t="s">
        <v>2019</v>
      </c>
      <c r="K1181">
        <v>1662779594</v>
      </c>
      <c r="L1181">
        <v>244724.00289999999</v>
      </c>
    </row>
    <row r="1182" spans="1:12" x14ac:dyDescent="0.25">
      <c r="A1182">
        <v>1178</v>
      </c>
      <c r="B1182" t="s">
        <v>2</v>
      </c>
      <c r="C1182" t="s">
        <v>2012</v>
      </c>
      <c r="D1182" t="s">
        <v>2013</v>
      </c>
      <c r="E1182">
        <v>7</v>
      </c>
      <c r="F1182" t="s">
        <v>547</v>
      </c>
      <c r="G1182" t="s">
        <v>1898</v>
      </c>
      <c r="H1182" s="56" t="s">
        <v>685</v>
      </c>
      <c r="I1182">
        <v>83004007</v>
      </c>
      <c r="J1182" t="s">
        <v>2020</v>
      </c>
      <c r="K1182">
        <v>919502541.29999995</v>
      </c>
      <c r="L1182">
        <v>162816.58540000001</v>
      </c>
    </row>
    <row r="1183" spans="1:12" x14ac:dyDescent="0.25">
      <c r="A1183">
        <v>1179</v>
      </c>
      <c r="B1183" t="s">
        <v>2</v>
      </c>
      <c r="C1183" t="s">
        <v>2012</v>
      </c>
      <c r="D1183" t="s">
        <v>2013</v>
      </c>
      <c r="E1183">
        <v>8</v>
      </c>
      <c r="F1183" t="s">
        <v>547</v>
      </c>
      <c r="G1183" t="s">
        <v>1898</v>
      </c>
      <c r="H1183" s="56" t="s">
        <v>685</v>
      </c>
      <c r="I1183">
        <v>83004008</v>
      </c>
      <c r="J1183" t="s">
        <v>2021</v>
      </c>
      <c r="K1183">
        <v>735561902.89999998</v>
      </c>
      <c r="L1183">
        <v>208646.49559999999</v>
      </c>
    </row>
    <row r="1184" spans="1:12" x14ac:dyDescent="0.25">
      <c r="A1184">
        <v>1180</v>
      </c>
      <c r="B1184" t="s">
        <v>2</v>
      </c>
      <c r="C1184" t="s">
        <v>2012</v>
      </c>
      <c r="D1184" t="s">
        <v>2013</v>
      </c>
      <c r="E1184">
        <v>9</v>
      </c>
      <c r="F1184" t="s">
        <v>547</v>
      </c>
      <c r="G1184" t="s">
        <v>1898</v>
      </c>
      <c r="H1184" s="56" t="s">
        <v>685</v>
      </c>
      <c r="I1184">
        <v>83004009</v>
      </c>
      <c r="J1184" t="s">
        <v>2022</v>
      </c>
      <c r="K1184">
        <v>14775801.77</v>
      </c>
      <c r="L1184">
        <v>23269.73791</v>
      </c>
    </row>
    <row r="1185" spans="1:12" x14ac:dyDescent="0.25">
      <c r="A1185">
        <v>1181</v>
      </c>
      <c r="B1185" t="s">
        <v>2</v>
      </c>
      <c r="C1185" t="s">
        <v>2012</v>
      </c>
      <c r="D1185" t="s">
        <v>2013</v>
      </c>
      <c r="E1185">
        <v>10</v>
      </c>
      <c r="F1185" t="s">
        <v>547</v>
      </c>
      <c r="G1185" t="s">
        <v>1898</v>
      </c>
      <c r="H1185" s="56" t="s">
        <v>685</v>
      </c>
      <c r="I1185">
        <v>83004010</v>
      </c>
      <c r="J1185" t="s">
        <v>2023</v>
      </c>
      <c r="K1185">
        <v>1591237126</v>
      </c>
      <c r="L1185">
        <v>243596.09650000001</v>
      </c>
    </row>
    <row r="1186" spans="1:12" x14ac:dyDescent="0.25">
      <c r="A1186">
        <v>1182</v>
      </c>
      <c r="B1186" t="s">
        <v>2</v>
      </c>
      <c r="C1186" t="s">
        <v>2012</v>
      </c>
      <c r="D1186" t="s">
        <v>2013</v>
      </c>
      <c r="E1186">
        <v>11</v>
      </c>
      <c r="F1186" t="s">
        <v>547</v>
      </c>
      <c r="G1186" t="s">
        <v>1898</v>
      </c>
      <c r="H1186" s="56" t="s">
        <v>685</v>
      </c>
      <c r="I1186">
        <v>83004011</v>
      </c>
      <c r="J1186" t="s">
        <v>2024</v>
      </c>
      <c r="K1186">
        <v>107638959.40000001</v>
      </c>
      <c r="L1186">
        <v>51814.887909999998</v>
      </c>
    </row>
    <row r="1187" spans="1:12" x14ac:dyDescent="0.25">
      <c r="A1187">
        <v>1183</v>
      </c>
      <c r="B1187" t="s">
        <v>2</v>
      </c>
      <c r="C1187" t="s">
        <v>553</v>
      </c>
      <c r="D1187" t="s">
        <v>2025</v>
      </c>
      <c r="E1187">
        <v>1</v>
      </c>
      <c r="F1187" t="s">
        <v>1979</v>
      </c>
      <c r="G1187" t="s">
        <v>1980</v>
      </c>
      <c r="H1187" s="56" t="s">
        <v>685</v>
      </c>
      <c r="I1187">
        <v>83104001</v>
      </c>
      <c r="J1187" t="s">
        <v>2026</v>
      </c>
      <c r="K1187">
        <v>408762718.69999999</v>
      </c>
      <c r="L1187">
        <v>97777.355509999994</v>
      </c>
    </row>
    <row r="1188" spans="1:12" x14ac:dyDescent="0.25">
      <c r="A1188">
        <v>1184</v>
      </c>
      <c r="B1188" t="s">
        <v>2</v>
      </c>
      <c r="C1188" t="s">
        <v>553</v>
      </c>
      <c r="D1188" t="s">
        <v>2025</v>
      </c>
      <c r="E1188">
        <v>2</v>
      </c>
      <c r="F1188" t="s">
        <v>1979</v>
      </c>
      <c r="G1188" t="s">
        <v>1980</v>
      </c>
      <c r="H1188" s="56" t="s">
        <v>685</v>
      </c>
      <c r="I1188">
        <v>83104002</v>
      </c>
      <c r="J1188" t="s">
        <v>2027</v>
      </c>
      <c r="K1188">
        <v>1547385505</v>
      </c>
      <c r="L1188">
        <v>245632.66510000001</v>
      </c>
    </row>
    <row r="1189" spans="1:12" x14ac:dyDescent="0.25">
      <c r="A1189">
        <v>1185</v>
      </c>
      <c r="B1189" t="s">
        <v>2</v>
      </c>
      <c r="C1189" t="s">
        <v>553</v>
      </c>
      <c r="D1189" t="s">
        <v>2025</v>
      </c>
      <c r="E1189">
        <v>3</v>
      </c>
      <c r="F1189" t="s">
        <v>1979</v>
      </c>
      <c r="G1189" t="s">
        <v>1980</v>
      </c>
      <c r="H1189" s="56" t="s">
        <v>685</v>
      </c>
      <c r="I1189">
        <v>83104003</v>
      </c>
      <c r="J1189" t="s">
        <v>2028</v>
      </c>
      <c r="K1189">
        <v>1406501.175</v>
      </c>
      <c r="L1189">
        <v>5443.9350530000002</v>
      </c>
    </row>
    <row r="1190" spans="1:12" x14ac:dyDescent="0.25">
      <c r="A1190">
        <v>1186</v>
      </c>
      <c r="B1190" t="s">
        <v>2</v>
      </c>
      <c r="C1190" t="s">
        <v>553</v>
      </c>
      <c r="D1190" t="s">
        <v>2025</v>
      </c>
      <c r="E1190">
        <v>4</v>
      </c>
      <c r="F1190" t="s">
        <v>1979</v>
      </c>
      <c r="G1190" t="s">
        <v>1980</v>
      </c>
      <c r="H1190" s="56" t="s">
        <v>685</v>
      </c>
      <c r="I1190">
        <v>83104004</v>
      </c>
      <c r="J1190" t="s">
        <v>2029</v>
      </c>
      <c r="K1190">
        <v>1065454399</v>
      </c>
      <c r="L1190">
        <v>210337.65599999999</v>
      </c>
    </row>
    <row r="1191" spans="1:12" x14ac:dyDescent="0.25">
      <c r="A1191">
        <v>1187</v>
      </c>
      <c r="B1191" t="s">
        <v>2</v>
      </c>
      <c r="C1191" t="s">
        <v>553</v>
      </c>
      <c r="D1191" t="s">
        <v>2025</v>
      </c>
      <c r="E1191">
        <v>5</v>
      </c>
      <c r="F1191" t="s">
        <v>1979</v>
      </c>
      <c r="G1191" t="s">
        <v>1980</v>
      </c>
      <c r="H1191" s="56" t="s">
        <v>685</v>
      </c>
      <c r="I1191">
        <v>83104005</v>
      </c>
      <c r="J1191" t="s">
        <v>2030</v>
      </c>
      <c r="K1191">
        <v>1718917341</v>
      </c>
      <c r="L1191">
        <v>273183.66080000001</v>
      </c>
    </row>
    <row r="1192" spans="1:12" x14ac:dyDescent="0.25">
      <c r="A1192">
        <v>1188</v>
      </c>
      <c r="B1192" t="s">
        <v>2</v>
      </c>
      <c r="C1192" t="s">
        <v>553</v>
      </c>
      <c r="D1192" t="s">
        <v>2025</v>
      </c>
      <c r="E1192">
        <v>6</v>
      </c>
      <c r="F1192" t="s">
        <v>1979</v>
      </c>
      <c r="G1192" t="s">
        <v>1980</v>
      </c>
      <c r="H1192" s="56" t="s">
        <v>685</v>
      </c>
      <c r="I1192">
        <v>83104006</v>
      </c>
      <c r="J1192" t="s">
        <v>2031</v>
      </c>
      <c r="K1192">
        <v>609059564.20000005</v>
      </c>
      <c r="L1192">
        <v>130391.9215</v>
      </c>
    </row>
    <row r="1193" spans="1:12" x14ac:dyDescent="0.25">
      <c r="A1193">
        <v>1189</v>
      </c>
      <c r="B1193" t="s">
        <v>2</v>
      </c>
      <c r="C1193" t="s">
        <v>553</v>
      </c>
      <c r="D1193" t="s">
        <v>2025</v>
      </c>
      <c r="E1193">
        <v>7</v>
      </c>
      <c r="F1193" t="s">
        <v>1979</v>
      </c>
      <c r="G1193" t="s">
        <v>1980</v>
      </c>
      <c r="H1193" s="56" t="s">
        <v>685</v>
      </c>
      <c r="I1193">
        <v>83104007</v>
      </c>
      <c r="J1193" t="s">
        <v>2032</v>
      </c>
      <c r="K1193">
        <v>5244699.9689999996</v>
      </c>
      <c r="L1193">
        <v>12270.2408</v>
      </c>
    </row>
    <row r="1194" spans="1:12" x14ac:dyDescent="0.25">
      <c r="A1194">
        <v>1190</v>
      </c>
      <c r="B1194" t="s">
        <v>2</v>
      </c>
      <c r="C1194" t="s">
        <v>553</v>
      </c>
      <c r="D1194" t="s">
        <v>2025</v>
      </c>
      <c r="E1194">
        <v>8</v>
      </c>
      <c r="F1194" t="s">
        <v>1979</v>
      </c>
      <c r="G1194" t="s">
        <v>1980</v>
      </c>
      <c r="H1194" s="56" t="s">
        <v>685</v>
      </c>
      <c r="I1194">
        <v>83104008</v>
      </c>
      <c r="J1194" t="s">
        <v>2033</v>
      </c>
      <c r="K1194">
        <v>490783931.30000001</v>
      </c>
      <c r="L1194">
        <v>140287.10070000001</v>
      </c>
    </row>
    <row r="1195" spans="1:12" x14ac:dyDescent="0.25">
      <c r="A1195">
        <v>1191</v>
      </c>
      <c r="B1195" t="s">
        <v>2</v>
      </c>
      <c r="C1195" t="s">
        <v>555</v>
      </c>
      <c r="D1195" t="s">
        <v>2034</v>
      </c>
      <c r="E1195">
        <v>1</v>
      </c>
      <c r="F1195" t="s">
        <v>1979</v>
      </c>
      <c r="G1195" t="s">
        <v>1980</v>
      </c>
      <c r="H1195" s="56" t="s">
        <v>685</v>
      </c>
      <c r="I1195">
        <v>83102001</v>
      </c>
      <c r="J1195" t="s">
        <v>2035</v>
      </c>
      <c r="K1195">
        <v>2900156.1979999999</v>
      </c>
      <c r="L1195">
        <v>9382.9632390000006</v>
      </c>
    </row>
    <row r="1196" spans="1:12" x14ac:dyDescent="0.25">
      <c r="A1196">
        <v>1192</v>
      </c>
      <c r="B1196" t="s">
        <v>2</v>
      </c>
      <c r="C1196" t="s">
        <v>555</v>
      </c>
      <c r="D1196" t="s">
        <v>2034</v>
      </c>
      <c r="E1196">
        <v>2</v>
      </c>
      <c r="F1196" t="s">
        <v>1979</v>
      </c>
      <c r="G1196" t="s">
        <v>1980</v>
      </c>
      <c r="H1196" s="56" t="s">
        <v>685</v>
      </c>
      <c r="I1196">
        <v>83102002</v>
      </c>
      <c r="J1196" t="s">
        <v>2036</v>
      </c>
      <c r="K1196">
        <v>2054762.09</v>
      </c>
      <c r="L1196">
        <v>7171.957015</v>
      </c>
    </row>
    <row r="1197" spans="1:12" x14ac:dyDescent="0.25">
      <c r="A1197">
        <v>1193</v>
      </c>
      <c r="B1197" t="s">
        <v>2</v>
      </c>
      <c r="C1197" t="s">
        <v>555</v>
      </c>
      <c r="D1197" t="s">
        <v>2034</v>
      </c>
      <c r="E1197">
        <v>3</v>
      </c>
      <c r="F1197" t="s">
        <v>1979</v>
      </c>
      <c r="G1197" t="s">
        <v>1980</v>
      </c>
      <c r="H1197" s="56" t="s">
        <v>685</v>
      </c>
      <c r="I1197">
        <v>83102003</v>
      </c>
      <c r="J1197" t="s">
        <v>2037</v>
      </c>
      <c r="K1197">
        <v>937887.31350000005</v>
      </c>
      <c r="L1197">
        <v>4914.3666670000002</v>
      </c>
    </row>
    <row r="1198" spans="1:12" x14ac:dyDescent="0.25">
      <c r="A1198">
        <v>1194</v>
      </c>
      <c r="B1198" t="s">
        <v>2</v>
      </c>
      <c r="C1198" t="s">
        <v>555</v>
      </c>
      <c r="D1198" t="s">
        <v>2034</v>
      </c>
      <c r="E1198">
        <v>4</v>
      </c>
      <c r="F1198" t="s">
        <v>1979</v>
      </c>
      <c r="G1198" t="s">
        <v>1980</v>
      </c>
      <c r="H1198" s="56" t="s">
        <v>685</v>
      </c>
      <c r="I1198">
        <v>83102004</v>
      </c>
      <c r="J1198" t="s">
        <v>2038</v>
      </c>
      <c r="K1198">
        <v>1487974.6470000001</v>
      </c>
      <c r="L1198">
        <v>5391.8522169999997</v>
      </c>
    </row>
    <row r="1199" spans="1:12" x14ac:dyDescent="0.25">
      <c r="A1199">
        <v>1195</v>
      </c>
      <c r="B1199" t="s">
        <v>2</v>
      </c>
      <c r="C1199" t="s">
        <v>555</v>
      </c>
      <c r="D1199" t="s">
        <v>2034</v>
      </c>
      <c r="E1199">
        <v>5</v>
      </c>
      <c r="F1199" t="s">
        <v>1979</v>
      </c>
      <c r="G1199" t="s">
        <v>1980</v>
      </c>
      <c r="H1199" s="56" t="s">
        <v>685</v>
      </c>
      <c r="I1199">
        <v>83102005</v>
      </c>
      <c r="J1199" t="s">
        <v>2039</v>
      </c>
      <c r="K1199">
        <v>1842515.63</v>
      </c>
      <c r="L1199">
        <v>5788.1196870000003</v>
      </c>
    </row>
    <row r="1200" spans="1:12" x14ac:dyDescent="0.25">
      <c r="A1200">
        <v>1196</v>
      </c>
      <c r="B1200" t="s">
        <v>2</v>
      </c>
      <c r="C1200" t="s">
        <v>555</v>
      </c>
      <c r="D1200" t="s">
        <v>2034</v>
      </c>
      <c r="E1200">
        <v>6</v>
      </c>
      <c r="F1200" t="s">
        <v>1979</v>
      </c>
      <c r="G1200" t="s">
        <v>1980</v>
      </c>
      <c r="H1200" s="56" t="s">
        <v>685</v>
      </c>
      <c r="I1200">
        <v>83102006</v>
      </c>
      <c r="J1200" t="s">
        <v>2040</v>
      </c>
      <c r="K1200">
        <v>2011102.3729999999</v>
      </c>
      <c r="L1200">
        <v>7278.5481799999998</v>
      </c>
    </row>
    <row r="1201" spans="1:12" x14ac:dyDescent="0.25">
      <c r="A1201">
        <v>1197</v>
      </c>
      <c r="B1201" t="s">
        <v>2</v>
      </c>
      <c r="C1201" t="s">
        <v>555</v>
      </c>
      <c r="D1201" t="s">
        <v>2034</v>
      </c>
      <c r="E1201">
        <v>7</v>
      </c>
      <c r="F1201" t="s">
        <v>1979</v>
      </c>
      <c r="G1201" t="s">
        <v>1980</v>
      </c>
      <c r="H1201" s="56" t="s">
        <v>685</v>
      </c>
      <c r="I1201">
        <v>83102007</v>
      </c>
      <c r="J1201" t="s">
        <v>2041</v>
      </c>
      <c r="K1201">
        <v>2438416.4679999999</v>
      </c>
      <c r="L1201">
        <v>7663.4846850000004</v>
      </c>
    </row>
    <row r="1202" spans="1:12" x14ac:dyDescent="0.25">
      <c r="A1202">
        <v>1198</v>
      </c>
      <c r="B1202" t="s">
        <v>2</v>
      </c>
      <c r="C1202" t="s">
        <v>555</v>
      </c>
      <c r="D1202" t="s">
        <v>2034</v>
      </c>
      <c r="E1202">
        <v>8</v>
      </c>
      <c r="F1202" t="s">
        <v>1979</v>
      </c>
      <c r="G1202" t="s">
        <v>1980</v>
      </c>
      <c r="H1202" s="56" t="s">
        <v>685</v>
      </c>
      <c r="I1202">
        <v>83102008</v>
      </c>
      <c r="J1202" t="s">
        <v>2042</v>
      </c>
      <c r="K1202">
        <v>1977163.5889999999</v>
      </c>
      <c r="L1202">
        <v>6766.9035210000002</v>
      </c>
    </row>
    <row r="1203" spans="1:12" x14ac:dyDescent="0.25">
      <c r="A1203">
        <v>1199</v>
      </c>
      <c r="B1203" t="s">
        <v>2</v>
      </c>
      <c r="C1203" t="s">
        <v>555</v>
      </c>
      <c r="D1203" t="s">
        <v>2034</v>
      </c>
      <c r="E1203">
        <v>9</v>
      </c>
      <c r="F1203" t="s">
        <v>1979</v>
      </c>
      <c r="G1203" t="s">
        <v>1980</v>
      </c>
      <c r="H1203" s="56" t="s">
        <v>685</v>
      </c>
      <c r="I1203">
        <v>83102009</v>
      </c>
      <c r="J1203" t="s">
        <v>2043</v>
      </c>
      <c r="K1203">
        <v>24931419.739999998</v>
      </c>
      <c r="L1203">
        <v>26906.693920000002</v>
      </c>
    </row>
    <row r="1204" spans="1:12" x14ac:dyDescent="0.25">
      <c r="A1204">
        <v>1200</v>
      </c>
      <c r="B1204" t="s">
        <v>2</v>
      </c>
      <c r="C1204" t="s">
        <v>555</v>
      </c>
      <c r="D1204" t="s">
        <v>2034</v>
      </c>
      <c r="E1204">
        <v>10</v>
      </c>
      <c r="F1204" t="s">
        <v>1979</v>
      </c>
      <c r="G1204" t="s">
        <v>1980</v>
      </c>
      <c r="H1204" s="56" t="s">
        <v>685</v>
      </c>
      <c r="I1204">
        <v>83102010</v>
      </c>
      <c r="J1204" t="s">
        <v>2044</v>
      </c>
      <c r="K1204">
        <v>1128864.399</v>
      </c>
      <c r="L1204">
        <v>5039.0091080000002</v>
      </c>
    </row>
    <row r="1205" spans="1:12" x14ac:dyDescent="0.25">
      <c r="A1205">
        <v>1201</v>
      </c>
      <c r="B1205" t="s">
        <v>2</v>
      </c>
      <c r="C1205" t="s">
        <v>555</v>
      </c>
      <c r="D1205" t="s">
        <v>2034</v>
      </c>
      <c r="E1205">
        <v>11</v>
      </c>
      <c r="F1205" t="s">
        <v>1979</v>
      </c>
      <c r="G1205" t="s">
        <v>1980</v>
      </c>
      <c r="H1205" s="56" t="s">
        <v>685</v>
      </c>
      <c r="I1205">
        <v>83102011</v>
      </c>
      <c r="J1205" t="s">
        <v>2045</v>
      </c>
      <c r="K1205">
        <v>1245979.058</v>
      </c>
      <c r="L1205">
        <v>5831.7091810000002</v>
      </c>
    </row>
    <row r="1206" spans="1:12" x14ac:dyDescent="0.25">
      <c r="A1206">
        <v>1202</v>
      </c>
      <c r="B1206" t="s">
        <v>2</v>
      </c>
      <c r="C1206" t="s">
        <v>555</v>
      </c>
      <c r="D1206" t="s">
        <v>2034</v>
      </c>
      <c r="E1206">
        <v>12</v>
      </c>
      <c r="F1206" t="s">
        <v>1979</v>
      </c>
      <c r="G1206" t="s">
        <v>1980</v>
      </c>
      <c r="H1206" s="56" t="s">
        <v>685</v>
      </c>
      <c r="I1206">
        <v>83102012</v>
      </c>
      <c r="J1206" t="s">
        <v>2046</v>
      </c>
      <c r="K1206">
        <v>668371933.70000005</v>
      </c>
      <c r="L1206">
        <v>138952.60029999999</v>
      </c>
    </row>
    <row r="1207" spans="1:12" x14ac:dyDescent="0.25">
      <c r="A1207">
        <v>1203</v>
      </c>
      <c r="B1207" t="s">
        <v>2</v>
      </c>
      <c r="C1207" t="s">
        <v>555</v>
      </c>
      <c r="D1207" t="s">
        <v>2034</v>
      </c>
      <c r="E1207">
        <v>13</v>
      </c>
      <c r="F1207" t="s">
        <v>1979</v>
      </c>
      <c r="G1207" t="s">
        <v>1980</v>
      </c>
      <c r="H1207" s="56" t="s">
        <v>685</v>
      </c>
      <c r="I1207">
        <v>83102013</v>
      </c>
      <c r="J1207" t="s">
        <v>2047</v>
      </c>
      <c r="K1207">
        <v>2246562.4819999998</v>
      </c>
      <c r="L1207">
        <v>6885.4755679999998</v>
      </c>
    </row>
    <row r="1208" spans="1:12" x14ac:dyDescent="0.25">
      <c r="A1208">
        <v>1204</v>
      </c>
      <c r="B1208" t="s">
        <v>2</v>
      </c>
      <c r="C1208" t="s">
        <v>555</v>
      </c>
      <c r="D1208" t="s">
        <v>2034</v>
      </c>
      <c r="E1208">
        <v>14</v>
      </c>
      <c r="F1208" t="s">
        <v>1979</v>
      </c>
      <c r="G1208" t="s">
        <v>1980</v>
      </c>
      <c r="H1208" s="56" t="s">
        <v>685</v>
      </c>
      <c r="I1208">
        <v>83102014</v>
      </c>
      <c r="J1208" t="s">
        <v>2048</v>
      </c>
      <c r="K1208">
        <v>8414733.1190000009</v>
      </c>
      <c r="L1208">
        <v>14369.02088</v>
      </c>
    </row>
    <row r="1209" spans="1:12" x14ac:dyDescent="0.25">
      <c r="A1209">
        <v>1205</v>
      </c>
      <c r="B1209" t="s">
        <v>2</v>
      </c>
      <c r="C1209" t="s">
        <v>555</v>
      </c>
      <c r="D1209" t="s">
        <v>2034</v>
      </c>
      <c r="E1209">
        <v>15</v>
      </c>
      <c r="F1209" t="s">
        <v>1979</v>
      </c>
      <c r="G1209" t="s">
        <v>1980</v>
      </c>
      <c r="H1209" s="56" t="s">
        <v>685</v>
      </c>
      <c r="I1209">
        <v>83102015</v>
      </c>
      <c r="J1209" t="s">
        <v>2049</v>
      </c>
      <c r="K1209">
        <v>8910984.1119999997</v>
      </c>
      <c r="L1209">
        <v>14834.600399999999</v>
      </c>
    </row>
    <row r="1210" spans="1:12" x14ac:dyDescent="0.25">
      <c r="A1210">
        <v>1206</v>
      </c>
      <c r="B1210" t="s">
        <v>2</v>
      </c>
      <c r="C1210" t="s">
        <v>555</v>
      </c>
      <c r="D1210" t="s">
        <v>2034</v>
      </c>
      <c r="E1210">
        <v>16</v>
      </c>
      <c r="F1210" t="s">
        <v>1979</v>
      </c>
      <c r="G1210" t="s">
        <v>1980</v>
      </c>
      <c r="H1210" s="56" t="s">
        <v>685</v>
      </c>
      <c r="I1210">
        <v>83102016</v>
      </c>
      <c r="J1210" t="s">
        <v>2050</v>
      </c>
      <c r="K1210">
        <v>1241534.159</v>
      </c>
      <c r="L1210">
        <v>5889.901374</v>
      </c>
    </row>
    <row r="1211" spans="1:12" x14ac:dyDescent="0.25">
      <c r="A1211">
        <v>1207</v>
      </c>
      <c r="B1211" t="s">
        <v>2</v>
      </c>
      <c r="C1211" t="s">
        <v>555</v>
      </c>
      <c r="D1211" t="s">
        <v>2034</v>
      </c>
      <c r="E1211">
        <v>17</v>
      </c>
      <c r="F1211" t="s">
        <v>1979</v>
      </c>
      <c r="G1211" t="s">
        <v>1980</v>
      </c>
      <c r="H1211" s="56" t="s">
        <v>685</v>
      </c>
      <c r="I1211">
        <v>83102017</v>
      </c>
      <c r="J1211" t="s">
        <v>2051</v>
      </c>
      <c r="K1211">
        <v>139917055.30000001</v>
      </c>
      <c r="L1211">
        <v>58217.895429999997</v>
      </c>
    </row>
    <row r="1212" spans="1:12" x14ac:dyDescent="0.25">
      <c r="A1212">
        <v>1208</v>
      </c>
      <c r="B1212" t="s">
        <v>2</v>
      </c>
      <c r="C1212" t="s">
        <v>555</v>
      </c>
      <c r="D1212" t="s">
        <v>2034</v>
      </c>
      <c r="E1212">
        <v>18</v>
      </c>
      <c r="F1212" t="s">
        <v>1979</v>
      </c>
      <c r="G1212" t="s">
        <v>1980</v>
      </c>
      <c r="H1212" s="56" t="s">
        <v>685</v>
      </c>
      <c r="I1212">
        <v>83102018</v>
      </c>
      <c r="J1212" t="s">
        <v>2052</v>
      </c>
      <c r="K1212">
        <v>7308765.3159999996</v>
      </c>
      <c r="L1212">
        <v>11668.46493</v>
      </c>
    </row>
    <row r="1213" spans="1:12" x14ac:dyDescent="0.25">
      <c r="A1213">
        <v>1209</v>
      </c>
      <c r="B1213" t="s">
        <v>2</v>
      </c>
      <c r="C1213" t="s">
        <v>555</v>
      </c>
      <c r="D1213" t="s">
        <v>2034</v>
      </c>
      <c r="E1213">
        <v>19</v>
      </c>
      <c r="F1213" t="s">
        <v>1979</v>
      </c>
      <c r="G1213" t="s">
        <v>1980</v>
      </c>
      <c r="H1213" s="56" t="s">
        <v>685</v>
      </c>
      <c r="I1213">
        <v>83102019</v>
      </c>
      <c r="J1213" t="s">
        <v>2053</v>
      </c>
      <c r="K1213">
        <v>237722459.5</v>
      </c>
      <c r="L1213">
        <v>76127.788360000006</v>
      </c>
    </row>
    <row r="1214" spans="1:12" x14ac:dyDescent="0.25">
      <c r="A1214">
        <v>1210</v>
      </c>
      <c r="B1214" t="s">
        <v>2</v>
      </c>
      <c r="C1214" t="s">
        <v>555</v>
      </c>
      <c r="D1214" t="s">
        <v>2034</v>
      </c>
      <c r="E1214">
        <v>20</v>
      </c>
      <c r="F1214" t="s">
        <v>1979</v>
      </c>
      <c r="G1214" t="s">
        <v>1980</v>
      </c>
      <c r="H1214" s="56" t="s">
        <v>685</v>
      </c>
      <c r="I1214">
        <v>83102020</v>
      </c>
      <c r="J1214" t="s">
        <v>2054</v>
      </c>
      <c r="K1214">
        <v>55283740.899999999</v>
      </c>
      <c r="L1214">
        <v>40550.001219999998</v>
      </c>
    </row>
    <row r="1215" spans="1:12" x14ac:dyDescent="0.25">
      <c r="A1215">
        <v>1211</v>
      </c>
      <c r="B1215" t="s">
        <v>2</v>
      </c>
      <c r="C1215" t="s">
        <v>555</v>
      </c>
      <c r="D1215" t="s">
        <v>2034</v>
      </c>
      <c r="E1215">
        <v>21</v>
      </c>
      <c r="F1215" t="s">
        <v>1979</v>
      </c>
      <c r="G1215" t="s">
        <v>1980</v>
      </c>
      <c r="H1215" s="56" t="s">
        <v>685</v>
      </c>
      <c r="I1215">
        <v>83102021</v>
      </c>
      <c r="J1215" t="s">
        <v>2055</v>
      </c>
      <c r="K1215">
        <v>11637519.529999999</v>
      </c>
      <c r="L1215">
        <v>21537.398509999999</v>
      </c>
    </row>
    <row r="1216" spans="1:12" x14ac:dyDescent="0.25">
      <c r="A1216">
        <v>1212</v>
      </c>
      <c r="B1216" t="s">
        <v>2</v>
      </c>
      <c r="C1216" t="s">
        <v>555</v>
      </c>
      <c r="D1216" t="s">
        <v>2034</v>
      </c>
      <c r="E1216">
        <v>22</v>
      </c>
      <c r="F1216" t="s">
        <v>1979</v>
      </c>
      <c r="G1216" t="s">
        <v>1980</v>
      </c>
      <c r="H1216" s="56" t="s">
        <v>685</v>
      </c>
      <c r="I1216">
        <v>83102022</v>
      </c>
      <c r="J1216" t="s">
        <v>2056</v>
      </c>
      <c r="K1216">
        <v>4817824.4060000004</v>
      </c>
      <c r="L1216">
        <v>11987.02246</v>
      </c>
    </row>
    <row r="1217" spans="1:12" x14ac:dyDescent="0.25">
      <c r="A1217">
        <v>1213</v>
      </c>
      <c r="B1217" t="s">
        <v>2</v>
      </c>
      <c r="C1217" t="s">
        <v>555</v>
      </c>
      <c r="D1217" t="s">
        <v>2034</v>
      </c>
      <c r="E1217">
        <v>23</v>
      </c>
      <c r="F1217" t="s">
        <v>1979</v>
      </c>
      <c r="G1217" t="s">
        <v>1980</v>
      </c>
      <c r="H1217" s="56" t="s">
        <v>685</v>
      </c>
      <c r="I1217">
        <v>83102023</v>
      </c>
      <c r="J1217" t="s">
        <v>2057</v>
      </c>
      <c r="K1217">
        <v>6833188.3130000001</v>
      </c>
      <c r="L1217">
        <v>11285.845579999999</v>
      </c>
    </row>
    <row r="1218" spans="1:12" x14ac:dyDescent="0.25">
      <c r="A1218">
        <v>1214</v>
      </c>
      <c r="B1218" t="s">
        <v>2</v>
      </c>
      <c r="C1218" t="s">
        <v>555</v>
      </c>
      <c r="D1218" t="s">
        <v>2034</v>
      </c>
      <c r="E1218">
        <v>24</v>
      </c>
      <c r="F1218" t="s">
        <v>1979</v>
      </c>
      <c r="G1218" t="s">
        <v>1980</v>
      </c>
      <c r="H1218" s="56" t="s">
        <v>685</v>
      </c>
      <c r="I1218">
        <v>83102024</v>
      </c>
      <c r="J1218" t="s">
        <v>2058</v>
      </c>
      <c r="K1218">
        <v>11473413.23</v>
      </c>
      <c r="L1218">
        <v>19896.48358</v>
      </c>
    </row>
    <row r="1219" spans="1:12" x14ac:dyDescent="0.25">
      <c r="A1219">
        <v>1215</v>
      </c>
      <c r="B1219" t="s">
        <v>2</v>
      </c>
      <c r="C1219" t="s">
        <v>555</v>
      </c>
      <c r="D1219" t="s">
        <v>2034</v>
      </c>
      <c r="E1219">
        <v>25</v>
      </c>
      <c r="F1219" t="s">
        <v>1979</v>
      </c>
      <c r="G1219" t="s">
        <v>1980</v>
      </c>
      <c r="H1219" s="56" t="s">
        <v>685</v>
      </c>
      <c r="I1219">
        <v>83102025</v>
      </c>
      <c r="J1219" t="s">
        <v>2059</v>
      </c>
      <c r="K1219">
        <v>215172466.90000001</v>
      </c>
      <c r="L1219">
        <v>77297.982239999998</v>
      </c>
    </row>
    <row r="1220" spans="1:12" x14ac:dyDescent="0.25">
      <c r="A1220">
        <v>1216</v>
      </c>
      <c r="B1220" t="s">
        <v>2</v>
      </c>
      <c r="C1220" t="s">
        <v>555</v>
      </c>
      <c r="D1220" t="s">
        <v>2034</v>
      </c>
      <c r="E1220">
        <v>26</v>
      </c>
      <c r="F1220" t="s">
        <v>1979</v>
      </c>
      <c r="G1220" t="s">
        <v>1980</v>
      </c>
      <c r="H1220" s="56" t="s">
        <v>685</v>
      </c>
      <c r="I1220">
        <v>83102026</v>
      </c>
      <c r="J1220" t="s">
        <v>2060</v>
      </c>
      <c r="K1220">
        <v>5521935.4610000001</v>
      </c>
      <c r="L1220">
        <v>10474.915789999999</v>
      </c>
    </row>
    <row r="1221" spans="1:12" x14ac:dyDescent="0.25">
      <c r="A1221">
        <v>1217</v>
      </c>
      <c r="B1221" t="s">
        <v>2</v>
      </c>
      <c r="C1221" t="s">
        <v>555</v>
      </c>
      <c r="D1221" t="s">
        <v>2034</v>
      </c>
      <c r="E1221">
        <v>27</v>
      </c>
      <c r="F1221" t="s">
        <v>1979</v>
      </c>
      <c r="G1221" t="s">
        <v>1980</v>
      </c>
      <c r="H1221" s="56" t="s">
        <v>685</v>
      </c>
      <c r="I1221">
        <v>83102027</v>
      </c>
      <c r="J1221" t="s">
        <v>2061</v>
      </c>
      <c r="K1221">
        <v>495474095.89999998</v>
      </c>
      <c r="L1221">
        <v>138014.37210000001</v>
      </c>
    </row>
    <row r="1222" spans="1:12" x14ac:dyDescent="0.25">
      <c r="A1222">
        <v>1218</v>
      </c>
      <c r="B1222" t="s">
        <v>2</v>
      </c>
      <c r="C1222" t="s">
        <v>555</v>
      </c>
      <c r="D1222" t="s">
        <v>2034</v>
      </c>
      <c r="E1222">
        <v>28</v>
      </c>
      <c r="F1222" t="s">
        <v>1979</v>
      </c>
      <c r="G1222" t="s">
        <v>1980</v>
      </c>
      <c r="H1222" s="56" t="s">
        <v>685</v>
      </c>
      <c r="I1222">
        <v>83102028</v>
      </c>
      <c r="J1222" t="s">
        <v>2062</v>
      </c>
      <c r="K1222">
        <v>6782102.1730000004</v>
      </c>
      <c r="L1222">
        <v>18042.975610000001</v>
      </c>
    </row>
    <row r="1223" spans="1:12" x14ac:dyDescent="0.25">
      <c r="A1223">
        <v>1219</v>
      </c>
      <c r="B1223" t="s">
        <v>2</v>
      </c>
      <c r="C1223" t="s">
        <v>555</v>
      </c>
      <c r="D1223" t="s">
        <v>2034</v>
      </c>
      <c r="E1223">
        <v>29</v>
      </c>
      <c r="F1223" t="s">
        <v>1979</v>
      </c>
      <c r="G1223" t="s">
        <v>1980</v>
      </c>
      <c r="H1223" s="56" t="s">
        <v>685</v>
      </c>
      <c r="I1223">
        <v>83102029</v>
      </c>
      <c r="J1223" t="s">
        <v>2063</v>
      </c>
      <c r="K1223">
        <v>175181516.5</v>
      </c>
      <c r="L1223">
        <v>79870.305030000003</v>
      </c>
    </row>
    <row r="1224" spans="1:12" x14ac:dyDescent="0.25">
      <c r="A1224">
        <v>1220</v>
      </c>
      <c r="B1224" t="s">
        <v>2</v>
      </c>
      <c r="C1224" t="s">
        <v>555</v>
      </c>
      <c r="D1224" t="s">
        <v>2034</v>
      </c>
      <c r="E1224">
        <v>30</v>
      </c>
      <c r="F1224" t="s">
        <v>1979</v>
      </c>
      <c r="G1224" t="s">
        <v>1980</v>
      </c>
      <c r="H1224" s="56" t="s">
        <v>685</v>
      </c>
      <c r="I1224">
        <v>83102030</v>
      </c>
      <c r="J1224" t="s">
        <v>2064</v>
      </c>
      <c r="K1224">
        <v>478482302.10000002</v>
      </c>
      <c r="L1224">
        <v>163412.5601</v>
      </c>
    </row>
    <row r="1225" spans="1:12" x14ac:dyDescent="0.25">
      <c r="A1225">
        <v>1221</v>
      </c>
      <c r="B1225" t="s">
        <v>2</v>
      </c>
      <c r="C1225" t="s">
        <v>555</v>
      </c>
      <c r="D1225" t="s">
        <v>2034</v>
      </c>
      <c r="E1225">
        <v>31</v>
      </c>
      <c r="F1225" t="s">
        <v>1979</v>
      </c>
      <c r="G1225" t="s">
        <v>1980</v>
      </c>
      <c r="H1225" s="56" t="s">
        <v>685</v>
      </c>
      <c r="I1225">
        <v>83102031</v>
      </c>
      <c r="J1225" t="s">
        <v>2065</v>
      </c>
      <c r="K1225">
        <v>1145597.6969999999</v>
      </c>
      <c r="L1225">
        <v>4667.7958360000002</v>
      </c>
    </row>
    <row r="1226" spans="1:12" x14ac:dyDescent="0.25">
      <c r="A1226">
        <v>1222</v>
      </c>
      <c r="B1226" t="s">
        <v>2</v>
      </c>
      <c r="C1226" t="s">
        <v>555</v>
      </c>
      <c r="D1226" t="s">
        <v>2034</v>
      </c>
      <c r="E1226">
        <v>32</v>
      </c>
      <c r="F1226" t="s">
        <v>1979</v>
      </c>
      <c r="G1226" t="s">
        <v>1980</v>
      </c>
      <c r="H1226" s="56" t="s">
        <v>685</v>
      </c>
      <c r="I1226">
        <v>83102032</v>
      </c>
      <c r="J1226" t="s">
        <v>2066</v>
      </c>
      <c r="K1226">
        <v>621271060</v>
      </c>
      <c r="L1226">
        <v>140853.6899</v>
      </c>
    </row>
    <row r="1227" spans="1:12" x14ac:dyDescent="0.25">
      <c r="A1227">
        <v>1223</v>
      </c>
      <c r="B1227" t="s">
        <v>2</v>
      </c>
      <c r="C1227" t="s">
        <v>555</v>
      </c>
      <c r="D1227" t="s">
        <v>2034</v>
      </c>
      <c r="E1227">
        <v>33</v>
      </c>
      <c r="F1227" t="s">
        <v>1979</v>
      </c>
      <c r="G1227" t="s">
        <v>1980</v>
      </c>
      <c r="H1227" s="56" t="s">
        <v>685</v>
      </c>
      <c r="I1227">
        <v>83102033</v>
      </c>
      <c r="J1227" t="s">
        <v>2067</v>
      </c>
      <c r="K1227">
        <v>8958246.5209999997</v>
      </c>
      <c r="L1227">
        <v>16797.180840000001</v>
      </c>
    </row>
    <row r="1228" spans="1:12" x14ac:dyDescent="0.25">
      <c r="A1228">
        <v>1224</v>
      </c>
      <c r="B1228" t="s">
        <v>2</v>
      </c>
      <c r="C1228" t="s">
        <v>555</v>
      </c>
      <c r="D1228" t="s">
        <v>2034</v>
      </c>
      <c r="E1228">
        <v>34</v>
      </c>
      <c r="F1228" t="s">
        <v>1979</v>
      </c>
      <c r="G1228" t="s">
        <v>1980</v>
      </c>
      <c r="H1228" s="56" t="s">
        <v>685</v>
      </c>
      <c r="I1228">
        <v>83102034</v>
      </c>
      <c r="J1228" t="s">
        <v>2068</v>
      </c>
      <c r="K1228">
        <v>114248978.8</v>
      </c>
      <c r="L1228">
        <v>59049.126020000003</v>
      </c>
    </row>
    <row r="1229" spans="1:12" x14ac:dyDescent="0.25">
      <c r="A1229">
        <v>1225</v>
      </c>
      <c r="B1229" t="s">
        <v>2</v>
      </c>
      <c r="C1229" t="s">
        <v>557</v>
      </c>
      <c r="D1229" t="s">
        <v>2069</v>
      </c>
      <c r="E1229">
        <v>1</v>
      </c>
      <c r="F1229" t="s">
        <v>547</v>
      </c>
      <c r="G1229" t="s">
        <v>1898</v>
      </c>
      <c r="H1229" s="56" t="s">
        <v>685</v>
      </c>
      <c r="I1229">
        <v>83007001</v>
      </c>
      <c r="J1229" t="s">
        <v>2070</v>
      </c>
      <c r="K1229">
        <v>784709315.39999998</v>
      </c>
      <c r="L1229">
        <v>185020.84899999999</v>
      </c>
    </row>
    <row r="1230" spans="1:12" x14ac:dyDescent="0.25">
      <c r="A1230">
        <v>1226</v>
      </c>
      <c r="B1230" t="s">
        <v>2</v>
      </c>
      <c r="C1230" t="s">
        <v>557</v>
      </c>
      <c r="D1230" t="s">
        <v>2069</v>
      </c>
      <c r="E1230">
        <v>2</v>
      </c>
      <c r="F1230" t="s">
        <v>547</v>
      </c>
      <c r="G1230" t="s">
        <v>1898</v>
      </c>
      <c r="H1230" s="56" t="s">
        <v>685</v>
      </c>
      <c r="I1230">
        <v>83007002</v>
      </c>
      <c r="J1230" t="s">
        <v>2071</v>
      </c>
      <c r="K1230">
        <v>88494194.920000002</v>
      </c>
      <c r="L1230">
        <v>46129.845430000001</v>
      </c>
    </row>
    <row r="1231" spans="1:12" x14ac:dyDescent="0.25">
      <c r="A1231">
        <v>1227</v>
      </c>
      <c r="B1231" t="s">
        <v>2</v>
      </c>
      <c r="C1231" t="s">
        <v>557</v>
      </c>
      <c r="D1231" t="s">
        <v>2069</v>
      </c>
      <c r="E1231">
        <v>3</v>
      </c>
      <c r="F1231" t="s">
        <v>547</v>
      </c>
      <c r="G1231" t="s">
        <v>1898</v>
      </c>
      <c r="H1231" s="56" t="s">
        <v>685</v>
      </c>
      <c r="I1231">
        <v>83007003</v>
      </c>
      <c r="J1231" t="s">
        <v>2072</v>
      </c>
      <c r="K1231">
        <v>1998331.9450000001</v>
      </c>
      <c r="L1231">
        <v>6944.1157949999997</v>
      </c>
    </row>
    <row r="1232" spans="1:12" x14ac:dyDescent="0.25">
      <c r="A1232">
        <v>1228</v>
      </c>
      <c r="B1232" t="s">
        <v>2</v>
      </c>
      <c r="C1232" t="s">
        <v>557</v>
      </c>
      <c r="D1232" t="s">
        <v>2069</v>
      </c>
      <c r="E1232">
        <v>4</v>
      </c>
      <c r="F1232" t="s">
        <v>547</v>
      </c>
      <c r="G1232" t="s">
        <v>1898</v>
      </c>
      <c r="H1232" s="56" t="s">
        <v>685</v>
      </c>
      <c r="I1232">
        <v>83007004</v>
      </c>
      <c r="J1232" t="s">
        <v>2073</v>
      </c>
      <c r="K1232">
        <v>990925.06740000006</v>
      </c>
      <c r="L1232">
        <v>5412.4403780000002</v>
      </c>
    </row>
    <row r="1233" spans="1:12" x14ac:dyDescent="0.25">
      <c r="A1233">
        <v>1229</v>
      </c>
      <c r="B1233" t="s">
        <v>2</v>
      </c>
      <c r="C1233" t="s">
        <v>557</v>
      </c>
      <c r="D1233" t="s">
        <v>2069</v>
      </c>
      <c r="E1233">
        <v>5</v>
      </c>
      <c r="F1233" t="s">
        <v>547</v>
      </c>
      <c r="G1233" t="s">
        <v>1898</v>
      </c>
      <c r="H1233" s="56" t="s">
        <v>685</v>
      </c>
      <c r="I1233">
        <v>83007005</v>
      </c>
      <c r="J1233" t="s">
        <v>2074</v>
      </c>
      <c r="K1233">
        <v>228909496.09999999</v>
      </c>
      <c r="L1233">
        <v>84931.720369999995</v>
      </c>
    </row>
    <row r="1234" spans="1:12" x14ac:dyDescent="0.25">
      <c r="A1234">
        <v>1230</v>
      </c>
      <c r="B1234" t="s">
        <v>2</v>
      </c>
      <c r="C1234" t="s">
        <v>557</v>
      </c>
      <c r="D1234" t="s">
        <v>2069</v>
      </c>
      <c r="E1234">
        <v>6</v>
      </c>
      <c r="F1234" t="s">
        <v>547</v>
      </c>
      <c r="G1234" t="s">
        <v>1898</v>
      </c>
      <c r="H1234" s="56" t="s">
        <v>685</v>
      </c>
      <c r="I1234">
        <v>83007006</v>
      </c>
      <c r="J1234" t="s">
        <v>2075</v>
      </c>
      <c r="K1234">
        <v>4323865.9249999998</v>
      </c>
      <c r="L1234">
        <v>9903.9127079999998</v>
      </c>
    </row>
    <row r="1235" spans="1:12" x14ac:dyDescent="0.25">
      <c r="A1235">
        <v>1231</v>
      </c>
      <c r="B1235" t="s">
        <v>2</v>
      </c>
      <c r="C1235" t="s">
        <v>557</v>
      </c>
      <c r="D1235" t="s">
        <v>2069</v>
      </c>
      <c r="E1235">
        <v>7</v>
      </c>
      <c r="F1235" t="s">
        <v>547</v>
      </c>
      <c r="G1235" t="s">
        <v>1898</v>
      </c>
      <c r="H1235" s="56" t="s">
        <v>685</v>
      </c>
      <c r="I1235">
        <v>83007007</v>
      </c>
      <c r="J1235" t="s">
        <v>2076</v>
      </c>
      <c r="K1235">
        <v>2480626.1260000002</v>
      </c>
      <c r="L1235">
        <v>7324.6656030000004</v>
      </c>
    </row>
    <row r="1236" spans="1:12" x14ac:dyDescent="0.25">
      <c r="A1236">
        <v>1232</v>
      </c>
      <c r="B1236" t="s">
        <v>2</v>
      </c>
      <c r="C1236" t="s">
        <v>557</v>
      </c>
      <c r="D1236" t="s">
        <v>2069</v>
      </c>
      <c r="E1236">
        <v>8</v>
      </c>
      <c r="F1236" t="s">
        <v>547</v>
      </c>
      <c r="G1236" t="s">
        <v>1898</v>
      </c>
      <c r="H1236" s="56" t="s">
        <v>685</v>
      </c>
      <c r="I1236">
        <v>83007008</v>
      </c>
      <c r="J1236" t="s">
        <v>2077</v>
      </c>
      <c r="K1236">
        <v>561805.21479999996</v>
      </c>
      <c r="L1236">
        <v>4269.3098410000002</v>
      </c>
    </row>
    <row r="1237" spans="1:12" x14ac:dyDescent="0.25">
      <c r="A1237">
        <v>1233</v>
      </c>
      <c r="B1237" t="s">
        <v>2</v>
      </c>
      <c r="C1237" t="s">
        <v>557</v>
      </c>
      <c r="D1237" t="s">
        <v>2069</v>
      </c>
      <c r="E1237">
        <v>9</v>
      </c>
      <c r="F1237" t="s">
        <v>547</v>
      </c>
      <c r="G1237" t="s">
        <v>1898</v>
      </c>
      <c r="H1237" s="56" t="s">
        <v>685</v>
      </c>
      <c r="I1237">
        <v>83007009</v>
      </c>
      <c r="J1237" t="s">
        <v>2078</v>
      </c>
      <c r="K1237">
        <v>14144849.74</v>
      </c>
      <c r="L1237">
        <v>25917.023850000001</v>
      </c>
    </row>
    <row r="1238" spans="1:12" x14ac:dyDescent="0.25">
      <c r="A1238">
        <v>1234</v>
      </c>
      <c r="B1238" t="s">
        <v>2</v>
      </c>
      <c r="C1238" t="s">
        <v>557</v>
      </c>
      <c r="D1238" t="s">
        <v>2069</v>
      </c>
      <c r="E1238">
        <v>10</v>
      </c>
      <c r="F1238" t="s">
        <v>547</v>
      </c>
      <c r="G1238" t="s">
        <v>1898</v>
      </c>
      <c r="H1238" s="56" t="s">
        <v>685</v>
      </c>
      <c r="I1238">
        <v>83007010</v>
      </c>
      <c r="J1238" t="s">
        <v>2079</v>
      </c>
      <c r="K1238">
        <v>312634359.10000002</v>
      </c>
      <c r="L1238">
        <v>93632.787549999994</v>
      </c>
    </row>
    <row r="1239" spans="1:12" x14ac:dyDescent="0.25">
      <c r="A1239">
        <v>1235</v>
      </c>
      <c r="B1239" t="s">
        <v>2</v>
      </c>
      <c r="C1239" t="s">
        <v>557</v>
      </c>
      <c r="D1239" t="s">
        <v>2069</v>
      </c>
      <c r="E1239">
        <v>11</v>
      </c>
      <c r="F1239" t="s">
        <v>547</v>
      </c>
      <c r="G1239" t="s">
        <v>1898</v>
      </c>
      <c r="H1239" s="56" t="s">
        <v>685</v>
      </c>
      <c r="I1239">
        <v>83007011</v>
      </c>
      <c r="J1239" t="s">
        <v>2080</v>
      </c>
      <c r="K1239">
        <v>3257980.99</v>
      </c>
      <c r="L1239">
        <v>10198.15934</v>
      </c>
    </row>
    <row r="1240" spans="1:12" x14ac:dyDescent="0.25">
      <c r="A1240">
        <v>1236</v>
      </c>
      <c r="B1240" t="s">
        <v>2</v>
      </c>
      <c r="C1240" t="s">
        <v>557</v>
      </c>
      <c r="D1240" t="s">
        <v>2069</v>
      </c>
      <c r="E1240">
        <v>12</v>
      </c>
      <c r="F1240" t="s">
        <v>547</v>
      </c>
      <c r="G1240" t="s">
        <v>1898</v>
      </c>
      <c r="H1240" s="56" t="s">
        <v>685</v>
      </c>
      <c r="I1240">
        <v>83007012</v>
      </c>
      <c r="J1240" t="s">
        <v>2081</v>
      </c>
      <c r="K1240">
        <v>1534285.2109999999</v>
      </c>
      <c r="L1240">
        <v>7315.011109</v>
      </c>
    </row>
    <row r="1241" spans="1:12" x14ac:dyDescent="0.25">
      <c r="A1241">
        <v>1237</v>
      </c>
      <c r="B1241" t="s">
        <v>2</v>
      </c>
      <c r="C1241" t="s">
        <v>557</v>
      </c>
      <c r="D1241" t="s">
        <v>2069</v>
      </c>
      <c r="E1241">
        <v>13</v>
      </c>
      <c r="F1241" t="s">
        <v>547</v>
      </c>
      <c r="G1241" t="s">
        <v>1898</v>
      </c>
      <c r="H1241" s="56" t="s">
        <v>685</v>
      </c>
      <c r="I1241">
        <v>83007013</v>
      </c>
      <c r="J1241" t="s">
        <v>2082</v>
      </c>
      <c r="K1241">
        <v>1064032.7779999999</v>
      </c>
      <c r="L1241">
        <v>5430.9583689999999</v>
      </c>
    </row>
    <row r="1242" spans="1:12" x14ac:dyDescent="0.25">
      <c r="A1242">
        <v>1238</v>
      </c>
      <c r="B1242" t="s">
        <v>2</v>
      </c>
      <c r="C1242" t="s">
        <v>557</v>
      </c>
      <c r="D1242" t="s">
        <v>2069</v>
      </c>
      <c r="E1242">
        <v>14</v>
      </c>
      <c r="F1242" t="s">
        <v>547</v>
      </c>
      <c r="G1242" t="s">
        <v>1898</v>
      </c>
      <c r="H1242" s="56" t="s">
        <v>685</v>
      </c>
      <c r="I1242">
        <v>83007014</v>
      </c>
      <c r="J1242" t="s">
        <v>2083</v>
      </c>
      <c r="K1242">
        <v>1475043.3659999999</v>
      </c>
      <c r="L1242">
        <v>6254.1811960000005</v>
      </c>
    </row>
    <row r="1243" spans="1:12" x14ac:dyDescent="0.25">
      <c r="A1243">
        <v>1239</v>
      </c>
      <c r="B1243" t="s">
        <v>2</v>
      </c>
      <c r="C1243" t="s">
        <v>557</v>
      </c>
      <c r="D1243" t="s">
        <v>2069</v>
      </c>
      <c r="E1243">
        <v>15</v>
      </c>
      <c r="F1243" t="s">
        <v>547</v>
      </c>
      <c r="G1243" t="s">
        <v>1898</v>
      </c>
      <c r="H1243" s="56" t="s">
        <v>685</v>
      </c>
      <c r="I1243">
        <v>83007015</v>
      </c>
      <c r="J1243" t="s">
        <v>2084</v>
      </c>
      <c r="K1243">
        <v>1259520947</v>
      </c>
      <c r="L1243">
        <v>277977.77309999999</v>
      </c>
    </row>
    <row r="1244" spans="1:12" x14ac:dyDescent="0.25">
      <c r="A1244">
        <v>1240</v>
      </c>
      <c r="B1244" t="s">
        <v>2</v>
      </c>
      <c r="C1244" t="s">
        <v>557</v>
      </c>
      <c r="D1244" t="s">
        <v>2069</v>
      </c>
      <c r="E1244">
        <v>16</v>
      </c>
      <c r="F1244" t="s">
        <v>547</v>
      </c>
      <c r="G1244" t="s">
        <v>1898</v>
      </c>
      <c r="H1244" s="56" t="s">
        <v>685</v>
      </c>
      <c r="I1244">
        <v>83007016</v>
      </c>
      <c r="J1244" t="s">
        <v>2085</v>
      </c>
      <c r="K1244">
        <v>161240475.5</v>
      </c>
      <c r="L1244">
        <v>75694.030360000004</v>
      </c>
    </row>
    <row r="1245" spans="1:12" x14ac:dyDescent="0.25">
      <c r="A1245">
        <v>1241</v>
      </c>
      <c r="B1245" t="s">
        <v>2</v>
      </c>
      <c r="C1245" t="s">
        <v>557</v>
      </c>
      <c r="D1245" t="s">
        <v>2069</v>
      </c>
      <c r="E1245">
        <v>17</v>
      </c>
      <c r="F1245" t="s">
        <v>547</v>
      </c>
      <c r="G1245" t="s">
        <v>1898</v>
      </c>
      <c r="H1245" s="56" t="s">
        <v>685</v>
      </c>
      <c r="I1245">
        <v>83007017</v>
      </c>
      <c r="J1245" t="s">
        <v>2086</v>
      </c>
      <c r="K1245">
        <v>58417435.259999998</v>
      </c>
      <c r="L1245">
        <v>45361.119319999998</v>
      </c>
    </row>
    <row r="1246" spans="1:12" x14ac:dyDescent="0.25">
      <c r="A1246">
        <v>1242</v>
      </c>
      <c r="B1246" t="s">
        <v>2</v>
      </c>
      <c r="C1246" t="s">
        <v>557</v>
      </c>
      <c r="D1246" t="s">
        <v>2069</v>
      </c>
      <c r="E1246">
        <v>18</v>
      </c>
      <c r="F1246" t="s">
        <v>547</v>
      </c>
      <c r="G1246" t="s">
        <v>1898</v>
      </c>
      <c r="H1246" s="56" t="s">
        <v>685</v>
      </c>
      <c r="I1246">
        <v>83007018</v>
      </c>
      <c r="J1246" t="s">
        <v>2087</v>
      </c>
      <c r="K1246">
        <v>49193464.119999997</v>
      </c>
      <c r="L1246">
        <v>36972.25778</v>
      </c>
    </row>
    <row r="1247" spans="1:12" x14ac:dyDescent="0.25">
      <c r="A1247">
        <v>1243</v>
      </c>
      <c r="B1247" t="s">
        <v>2</v>
      </c>
      <c r="C1247" t="s">
        <v>557</v>
      </c>
      <c r="D1247" t="s">
        <v>2069</v>
      </c>
      <c r="E1247">
        <v>19</v>
      </c>
      <c r="F1247" t="s">
        <v>547</v>
      </c>
      <c r="G1247" t="s">
        <v>1898</v>
      </c>
      <c r="H1247" s="56" t="s">
        <v>685</v>
      </c>
      <c r="I1247">
        <v>83007019</v>
      </c>
      <c r="J1247" t="s">
        <v>2088</v>
      </c>
      <c r="K1247">
        <v>393250207.60000002</v>
      </c>
      <c r="L1247">
        <v>145497.0938</v>
      </c>
    </row>
    <row r="1248" spans="1:12" x14ac:dyDescent="0.25">
      <c r="A1248">
        <v>1244</v>
      </c>
      <c r="B1248" t="s">
        <v>2</v>
      </c>
      <c r="C1248" t="s">
        <v>557</v>
      </c>
      <c r="D1248" t="s">
        <v>2069</v>
      </c>
      <c r="E1248">
        <v>20</v>
      </c>
      <c r="F1248" t="s">
        <v>547</v>
      </c>
      <c r="G1248" t="s">
        <v>1898</v>
      </c>
      <c r="H1248" s="56" t="s">
        <v>685</v>
      </c>
      <c r="I1248">
        <v>83007020</v>
      </c>
      <c r="J1248" t="s">
        <v>2089</v>
      </c>
      <c r="K1248">
        <v>2391944.4739999999</v>
      </c>
      <c r="L1248">
        <v>7848.3032979999998</v>
      </c>
    </row>
    <row r="1249" spans="1:12" x14ac:dyDescent="0.25">
      <c r="A1249">
        <v>1245</v>
      </c>
      <c r="B1249" t="s">
        <v>2</v>
      </c>
      <c r="C1249" t="s">
        <v>557</v>
      </c>
      <c r="D1249" t="s">
        <v>2069</v>
      </c>
      <c r="E1249">
        <v>21</v>
      </c>
      <c r="F1249" t="s">
        <v>547</v>
      </c>
      <c r="G1249" t="s">
        <v>1898</v>
      </c>
      <c r="H1249" s="56" t="s">
        <v>685</v>
      </c>
      <c r="I1249">
        <v>83007021</v>
      </c>
      <c r="J1249" t="s">
        <v>2090</v>
      </c>
      <c r="K1249">
        <v>9342939.9010000005</v>
      </c>
      <c r="L1249">
        <v>17209.297490000001</v>
      </c>
    </row>
    <row r="1250" spans="1:12" x14ac:dyDescent="0.25">
      <c r="A1250">
        <v>1246</v>
      </c>
      <c r="B1250" t="s">
        <v>2</v>
      </c>
      <c r="C1250" t="s">
        <v>557</v>
      </c>
      <c r="D1250" t="s">
        <v>2069</v>
      </c>
      <c r="E1250">
        <v>22</v>
      </c>
      <c r="F1250" t="s">
        <v>547</v>
      </c>
      <c r="G1250" t="s">
        <v>1898</v>
      </c>
      <c r="H1250" s="56" t="s">
        <v>685</v>
      </c>
      <c r="I1250">
        <v>83007022</v>
      </c>
      <c r="J1250" t="s">
        <v>2091</v>
      </c>
      <c r="K1250">
        <v>2337933.3149999999</v>
      </c>
      <c r="L1250">
        <v>7365.7261939999999</v>
      </c>
    </row>
    <row r="1251" spans="1:12" x14ac:dyDescent="0.25">
      <c r="A1251">
        <v>1247</v>
      </c>
      <c r="B1251" t="s">
        <v>2</v>
      </c>
      <c r="C1251" t="s">
        <v>557</v>
      </c>
      <c r="D1251" t="s">
        <v>2069</v>
      </c>
      <c r="E1251">
        <v>23</v>
      </c>
      <c r="F1251" t="s">
        <v>547</v>
      </c>
      <c r="G1251" t="s">
        <v>1898</v>
      </c>
      <c r="H1251" s="56" t="s">
        <v>685</v>
      </c>
      <c r="I1251">
        <v>83007023</v>
      </c>
      <c r="J1251" t="s">
        <v>2092</v>
      </c>
      <c r="K1251">
        <v>5613389.1260000002</v>
      </c>
      <c r="L1251">
        <v>12202.797350000001</v>
      </c>
    </row>
    <row r="1252" spans="1:12" x14ac:dyDescent="0.25">
      <c r="A1252">
        <v>1248</v>
      </c>
      <c r="B1252" t="s">
        <v>2</v>
      </c>
      <c r="C1252" t="s">
        <v>557</v>
      </c>
      <c r="D1252" t="s">
        <v>2069</v>
      </c>
      <c r="E1252">
        <v>24</v>
      </c>
      <c r="F1252" t="s">
        <v>547</v>
      </c>
      <c r="G1252" t="s">
        <v>1898</v>
      </c>
      <c r="H1252" s="56" t="s">
        <v>685</v>
      </c>
      <c r="I1252">
        <v>83007024</v>
      </c>
      <c r="J1252" t="s">
        <v>2093</v>
      </c>
      <c r="K1252">
        <v>1990231.0449999999</v>
      </c>
      <c r="L1252">
        <v>8713.9990440000001</v>
      </c>
    </row>
    <row r="1253" spans="1:12" x14ac:dyDescent="0.25">
      <c r="A1253">
        <v>1249</v>
      </c>
      <c r="B1253" t="s">
        <v>2</v>
      </c>
      <c r="C1253" t="s">
        <v>557</v>
      </c>
      <c r="D1253" t="s">
        <v>2069</v>
      </c>
      <c r="E1253">
        <v>25</v>
      </c>
      <c r="F1253" t="s">
        <v>547</v>
      </c>
      <c r="G1253" t="s">
        <v>1898</v>
      </c>
      <c r="H1253" s="56" t="s">
        <v>685</v>
      </c>
      <c r="I1253">
        <v>83007025</v>
      </c>
      <c r="J1253" t="s">
        <v>2094</v>
      </c>
      <c r="K1253">
        <v>245977566.69999999</v>
      </c>
      <c r="L1253">
        <v>77336.864539999995</v>
      </c>
    </row>
    <row r="1254" spans="1:12" x14ac:dyDescent="0.25">
      <c r="A1254">
        <v>1250</v>
      </c>
      <c r="B1254" t="s">
        <v>2</v>
      </c>
      <c r="C1254" t="s">
        <v>557</v>
      </c>
      <c r="D1254" t="s">
        <v>2069</v>
      </c>
      <c r="E1254">
        <v>26</v>
      </c>
      <c r="F1254" t="s">
        <v>547</v>
      </c>
      <c r="G1254" t="s">
        <v>1898</v>
      </c>
      <c r="H1254" s="56" t="s">
        <v>685</v>
      </c>
      <c r="I1254">
        <v>83007026</v>
      </c>
      <c r="J1254" t="s">
        <v>2095</v>
      </c>
      <c r="K1254">
        <v>20482648.219999999</v>
      </c>
      <c r="L1254">
        <v>21197.240030000001</v>
      </c>
    </row>
    <row r="1255" spans="1:12" x14ac:dyDescent="0.25">
      <c r="A1255">
        <v>1251</v>
      </c>
      <c r="B1255" t="s">
        <v>2</v>
      </c>
      <c r="C1255" t="s">
        <v>557</v>
      </c>
      <c r="D1255" t="s">
        <v>2069</v>
      </c>
      <c r="E1255">
        <v>27</v>
      </c>
      <c r="F1255" t="s">
        <v>547</v>
      </c>
      <c r="G1255" t="s">
        <v>1898</v>
      </c>
      <c r="H1255" s="56" t="s">
        <v>685</v>
      </c>
      <c r="I1255">
        <v>83007027</v>
      </c>
      <c r="J1255" t="s">
        <v>2096</v>
      </c>
      <c r="K1255">
        <v>2745738.01</v>
      </c>
      <c r="L1255">
        <v>8298.4184509999995</v>
      </c>
    </row>
    <row r="1256" spans="1:12" x14ac:dyDescent="0.25">
      <c r="A1256">
        <v>1252</v>
      </c>
      <c r="B1256" t="s">
        <v>2</v>
      </c>
      <c r="C1256" t="s">
        <v>557</v>
      </c>
      <c r="D1256" t="s">
        <v>2069</v>
      </c>
      <c r="E1256">
        <v>28</v>
      </c>
      <c r="F1256" t="s">
        <v>547</v>
      </c>
      <c r="G1256" t="s">
        <v>1898</v>
      </c>
      <c r="H1256" s="56" t="s">
        <v>685</v>
      </c>
      <c r="I1256">
        <v>83007028</v>
      </c>
      <c r="J1256" t="s">
        <v>2097</v>
      </c>
      <c r="K1256">
        <v>17922069.829999998</v>
      </c>
      <c r="L1256">
        <v>28983.997050000002</v>
      </c>
    </row>
    <row r="1257" spans="1:12" x14ac:dyDescent="0.25">
      <c r="A1257">
        <v>1253</v>
      </c>
      <c r="B1257" t="s">
        <v>2</v>
      </c>
      <c r="C1257" t="s">
        <v>557</v>
      </c>
      <c r="D1257" t="s">
        <v>2069</v>
      </c>
      <c r="E1257">
        <v>29</v>
      </c>
      <c r="F1257" t="s">
        <v>547</v>
      </c>
      <c r="G1257" t="s">
        <v>1898</v>
      </c>
      <c r="H1257" s="56" t="s">
        <v>685</v>
      </c>
      <c r="I1257">
        <v>83007029</v>
      </c>
      <c r="J1257" t="s">
        <v>2098</v>
      </c>
      <c r="K1257">
        <v>947765.29879999999</v>
      </c>
      <c r="L1257">
        <v>4212.6266679999999</v>
      </c>
    </row>
    <row r="1258" spans="1:12" x14ac:dyDescent="0.25">
      <c r="A1258">
        <v>1254</v>
      </c>
      <c r="B1258" t="s">
        <v>2</v>
      </c>
      <c r="C1258" t="s">
        <v>557</v>
      </c>
      <c r="D1258" t="s">
        <v>2069</v>
      </c>
      <c r="E1258">
        <v>30</v>
      </c>
      <c r="F1258" t="s">
        <v>547</v>
      </c>
      <c r="G1258" t="s">
        <v>1898</v>
      </c>
      <c r="H1258" s="56" t="s">
        <v>685</v>
      </c>
      <c r="I1258">
        <v>83007030</v>
      </c>
      <c r="J1258" t="s">
        <v>2099</v>
      </c>
      <c r="K1258">
        <v>8160736.1869999999</v>
      </c>
      <c r="L1258">
        <v>19740.489979999998</v>
      </c>
    </row>
    <row r="1259" spans="1:12" x14ac:dyDescent="0.25">
      <c r="A1259">
        <v>1255</v>
      </c>
      <c r="B1259" t="s">
        <v>2</v>
      </c>
      <c r="C1259" t="s">
        <v>557</v>
      </c>
      <c r="D1259" t="s">
        <v>2069</v>
      </c>
      <c r="E1259">
        <v>31</v>
      </c>
      <c r="F1259" t="s">
        <v>547</v>
      </c>
      <c r="G1259" t="s">
        <v>1898</v>
      </c>
      <c r="H1259" s="56" t="s">
        <v>685</v>
      </c>
      <c r="I1259">
        <v>83007031</v>
      </c>
      <c r="J1259" t="s">
        <v>2100</v>
      </c>
      <c r="K1259">
        <v>1299821.4990000001</v>
      </c>
      <c r="L1259">
        <v>6219.365761</v>
      </c>
    </row>
    <row r="1260" spans="1:12" x14ac:dyDescent="0.25">
      <c r="A1260">
        <v>1256</v>
      </c>
      <c r="B1260" t="s">
        <v>2</v>
      </c>
      <c r="C1260" t="s">
        <v>557</v>
      </c>
      <c r="D1260" t="s">
        <v>2069</v>
      </c>
      <c r="E1260">
        <v>32</v>
      </c>
      <c r="F1260" t="s">
        <v>547</v>
      </c>
      <c r="G1260" t="s">
        <v>1898</v>
      </c>
      <c r="H1260" s="56" t="s">
        <v>685</v>
      </c>
      <c r="I1260">
        <v>83007032</v>
      </c>
      <c r="J1260" t="s">
        <v>2101</v>
      </c>
      <c r="K1260">
        <v>14648544.9</v>
      </c>
      <c r="L1260">
        <v>15892.994430000001</v>
      </c>
    </row>
    <row r="1261" spans="1:12" x14ac:dyDescent="0.25">
      <c r="A1261">
        <v>1257</v>
      </c>
      <c r="B1261" t="s">
        <v>2</v>
      </c>
      <c r="C1261" t="s">
        <v>558</v>
      </c>
      <c r="D1261" t="s">
        <v>2102</v>
      </c>
      <c r="E1261">
        <v>1</v>
      </c>
      <c r="F1261" t="s">
        <v>547</v>
      </c>
      <c r="G1261" t="s">
        <v>1898</v>
      </c>
      <c r="H1261" s="56" t="s">
        <v>685</v>
      </c>
      <c r="I1261">
        <v>83005001</v>
      </c>
      <c r="J1261" t="s">
        <v>2103</v>
      </c>
      <c r="K1261">
        <v>1776878.287</v>
      </c>
      <c r="L1261">
        <v>7852.5714699999999</v>
      </c>
    </row>
    <row r="1262" spans="1:12" x14ac:dyDescent="0.25">
      <c r="A1262">
        <v>1258</v>
      </c>
      <c r="B1262" t="s">
        <v>2</v>
      </c>
      <c r="C1262" t="s">
        <v>558</v>
      </c>
      <c r="D1262" t="s">
        <v>2102</v>
      </c>
      <c r="E1262">
        <v>2</v>
      </c>
      <c r="F1262" t="s">
        <v>547</v>
      </c>
      <c r="G1262" t="s">
        <v>1898</v>
      </c>
      <c r="H1262" s="56" t="s">
        <v>685</v>
      </c>
      <c r="I1262">
        <v>83005002</v>
      </c>
      <c r="J1262" t="s">
        <v>2104</v>
      </c>
      <c r="K1262">
        <v>2085540.39</v>
      </c>
      <c r="L1262">
        <v>8545.5008739999994</v>
      </c>
    </row>
    <row r="1263" spans="1:12" x14ac:dyDescent="0.25">
      <c r="A1263">
        <v>1259</v>
      </c>
      <c r="B1263" t="s">
        <v>2</v>
      </c>
      <c r="C1263" t="s">
        <v>558</v>
      </c>
      <c r="D1263" t="s">
        <v>2102</v>
      </c>
      <c r="E1263">
        <v>3</v>
      </c>
      <c r="F1263" t="s">
        <v>547</v>
      </c>
      <c r="G1263" t="s">
        <v>1898</v>
      </c>
      <c r="H1263" s="56" t="s">
        <v>685</v>
      </c>
      <c r="I1263">
        <v>83005003</v>
      </c>
      <c r="J1263" t="s">
        <v>2105</v>
      </c>
      <c r="K1263">
        <v>2922152.2080000001</v>
      </c>
      <c r="L1263">
        <v>7761.3153069999998</v>
      </c>
    </row>
    <row r="1264" spans="1:12" x14ac:dyDescent="0.25">
      <c r="A1264">
        <v>1260</v>
      </c>
      <c r="B1264" t="s">
        <v>2</v>
      </c>
      <c r="C1264" t="s">
        <v>558</v>
      </c>
      <c r="D1264" t="s">
        <v>2102</v>
      </c>
      <c r="E1264">
        <v>4</v>
      </c>
      <c r="F1264" t="s">
        <v>547</v>
      </c>
      <c r="G1264" t="s">
        <v>1898</v>
      </c>
      <c r="H1264" s="56" t="s">
        <v>685</v>
      </c>
      <c r="I1264">
        <v>83005004</v>
      </c>
      <c r="J1264" t="s">
        <v>2106</v>
      </c>
      <c r="K1264">
        <v>7395227.7589999996</v>
      </c>
      <c r="L1264">
        <v>16475.924879999999</v>
      </c>
    </row>
    <row r="1265" spans="1:12" x14ac:dyDescent="0.25">
      <c r="A1265">
        <v>1261</v>
      </c>
      <c r="B1265" t="s">
        <v>2</v>
      </c>
      <c r="C1265" t="s">
        <v>558</v>
      </c>
      <c r="D1265" t="s">
        <v>2102</v>
      </c>
      <c r="E1265">
        <v>5</v>
      </c>
      <c r="F1265" t="s">
        <v>547</v>
      </c>
      <c r="G1265" t="s">
        <v>1898</v>
      </c>
      <c r="H1265" s="56" t="s">
        <v>685</v>
      </c>
      <c r="I1265">
        <v>83005005</v>
      </c>
      <c r="J1265" t="s">
        <v>2107</v>
      </c>
      <c r="K1265">
        <v>2292648.7480000001</v>
      </c>
      <c r="L1265">
        <v>8646.9308870000004</v>
      </c>
    </row>
    <row r="1266" spans="1:12" x14ac:dyDescent="0.25">
      <c r="A1266">
        <v>1262</v>
      </c>
      <c r="B1266" t="s">
        <v>2</v>
      </c>
      <c r="C1266" t="s">
        <v>558</v>
      </c>
      <c r="D1266" t="s">
        <v>2102</v>
      </c>
      <c r="E1266">
        <v>6</v>
      </c>
      <c r="F1266" t="s">
        <v>547</v>
      </c>
      <c r="G1266" t="s">
        <v>1898</v>
      </c>
      <c r="H1266" s="56" t="s">
        <v>685</v>
      </c>
      <c r="I1266">
        <v>83005006</v>
      </c>
      <c r="J1266" t="s">
        <v>2108</v>
      </c>
      <c r="K1266">
        <v>1361044.32</v>
      </c>
      <c r="L1266">
        <v>6643.2819870000003</v>
      </c>
    </row>
    <row r="1267" spans="1:12" x14ac:dyDescent="0.25">
      <c r="A1267">
        <v>1263</v>
      </c>
      <c r="B1267" t="s">
        <v>2</v>
      </c>
      <c r="C1267" t="s">
        <v>558</v>
      </c>
      <c r="D1267" t="s">
        <v>2102</v>
      </c>
      <c r="E1267">
        <v>7</v>
      </c>
      <c r="F1267" t="s">
        <v>547</v>
      </c>
      <c r="G1267" t="s">
        <v>1898</v>
      </c>
      <c r="H1267" s="56" t="s">
        <v>685</v>
      </c>
      <c r="I1267">
        <v>83005007</v>
      </c>
      <c r="J1267" t="s">
        <v>2109</v>
      </c>
      <c r="K1267">
        <v>4154933.1490000002</v>
      </c>
      <c r="L1267">
        <v>9513.4602159999995</v>
      </c>
    </row>
    <row r="1268" spans="1:12" x14ac:dyDescent="0.25">
      <c r="A1268">
        <v>1264</v>
      </c>
      <c r="B1268" t="s">
        <v>2</v>
      </c>
      <c r="C1268" t="s">
        <v>558</v>
      </c>
      <c r="D1268" t="s">
        <v>2102</v>
      </c>
      <c r="E1268">
        <v>8</v>
      </c>
      <c r="F1268" t="s">
        <v>547</v>
      </c>
      <c r="G1268" t="s">
        <v>1898</v>
      </c>
      <c r="H1268" s="56" t="s">
        <v>685</v>
      </c>
      <c r="I1268">
        <v>83005008</v>
      </c>
      <c r="J1268" t="s">
        <v>2110</v>
      </c>
      <c r="K1268">
        <v>11884983.050000001</v>
      </c>
      <c r="L1268">
        <v>14544.87023</v>
      </c>
    </row>
    <row r="1269" spans="1:12" x14ac:dyDescent="0.25">
      <c r="A1269">
        <v>1265</v>
      </c>
      <c r="B1269" t="s">
        <v>2</v>
      </c>
      <c r="C1269" t="s">
        <v>558</v>
      </c>
      <c r="D1269" t="s">
        <v>2102</v>
      </c>
      <c r="E1269">
        <v>9</v>
      </c>
      <c r="F1269" t="s">
        <v>547</v>
      </c>
      <c r="G1269" t="s">
        <v>1898</v>
      </c>
      <c r="H1269" s="56" t="s">
        <v>685</v>
      </c>
      <c r="I1269">
        <v>83005009</v>
      </c>
      <c r="J1269" t="s">
        <v>2111</v>
      </c>
      <c r="K1269">
        <v>1466617271</v>
      </c>
      <c r="L1269">
        <v>286884.3898</v>
      </c>
    </row>
    <row r="1270" spans="1:12" x14ac:dyDescent="0.25">
      <c r="A1270">
        <v>1266</v>
      </c>
      <c r="B1270" t="s">
        <v>2</v>
      </c>
      <c r="C1270" t="s">
        <v>558</v>
      </c>
      <c r="D1270" t="s">
        <v>2102</v>
      </c>
      <c r="E1270">
        <v>10</v>
      </c>
      <c r="F1270" t="s">
        <v>547</v>
      </c>
      <c r="G1270" t="s">
        <v>1898</v>
      </c>
      <c r="H1270" s="56" t="s">
        <v>685</v>
      </c>
      <c r="I1270">
        <v>83005010</v>
      </c>
      <c r="J1270" t="s">
        <v>2112</v>
      </c>
      <c r="K1270">
        <v>12595505.060000001</v>
      </c>
      <c r="L1270">
        <v>18197.48589</v>
      </c>
    </row>
    <row r="1271" spans="1:12" x14ac:dyDescent="0.25">
      <c r="A1271">
        <v>1267</v>
      </c>
      <c r="B1271" t="s">
        <v>2</v>
      </c>
      <c r="C1271" t="s">
        <v>558</v>
      </c>
      <c r="D1271" t="s">
        <v>2102</v>
      </c>
      <c r="E1271">
        <v>11</v>
      </c>
      <c r="F1271" t="s">
        <v>547</v>
      </c>
      <c r="G1271" t="s">
        <v>1898</v>
      </c>
      <c r="H1271" s="56" t="s">
        <v>685</v>
      </c>
      <c r="I1271">
        <v>83005011</v>
      </c>
      <c r="J1271" t="s">
        <v>2113</v>
      </c>
      <c r="K1271">
        <v>4573733.0209999997</v>
      </c>
      <c r="L1271">
        <v>10029.90976</v>
      </c>
    </row>
    <row r="1272" spans="1:12" x14ac:dyDescent="0.25">
      <c r="A1272">
        <v>1268</v>
      </c>
      <c r="B1272" t="s">
        <v>2</v>
      </c>
      <c r="C1272" t="s">
        <v>558</v>
      </c>
      <c r="D1272" t="s">
        <v>2102</v>
      </c>
      <c r="E1272">
        <v>12</v>
      </c>
      <c r="F1272" t="s">
        <v>547</v>
      </c>
      <c r="G1272" t="s">
        <v>1898</v>
      </c>
      <c r="H1272" s="56" t="s">
        <v>685</v>
      </c>
      <c r="I1272">
        <v>83005012</v>
      </c>
      <c r="J1272" t="s">
        <v>2114</v>
      </c>
      <c r="K1272">
        <v>2357251977</v>
      </c>
      <c r="L1272">
        <v>334827.85739999998</v>
      </c>
    </row>
    <row r="1273" spans="1:12" x14ac:dyDescent="0.25">
      <c r="A1273">
        <v>1269</v>
      </c>
      <c r="B1273" t="s">
        <v>2</v>
      </c>
      <c r="C1273" t="s">
        <v>558</v>
      </c>
      <c r="D1273" t="s">
        <v>2102</v>
      </c>
      <c r="E1273">
        <v>13</v>
      </c>
      <c r="F1273" t="s">
        <v>547</v>
      </c>
      <c r="G1273" t="s">
        <v>1898</v>
      </c>
      <c r="H1273" s="56" t="s">
        <v>685</v>
      </c>
      <c r="I1273">
        <v>83005013</v>
      </c>
      <c r="J1273" t="s">
        <v>2115</v>
      </c>
      <c r="K1273">
        <v>1913779849</v>
      </c>
      <c r="L1273">
        <v>320913.42879999999</v>
      </c>
    </row>
    <row r="1274" spans="1:12" x14ac:dyDescent="0.25">
      <c r="A1274">
        <v>1270</v>
      </c>
      <c r="B1274" t="s">
        <v>2</v>
      </c>
      <c r="C1274" t="s">
        <v>558</v>
      </c>
      <c r="D1274" t="s">
        <v>2102</v>
      </c>
      <c r="E1274">
        <v>14</v>
      </c>
      <c r="F1274" t="s">
        <v>547</v>
      </c>
      <c r="G1274" t="s">
        <v>1898</v>
      </c>
      <c r="H1274" s="56" t="s">
        <v>685</v>
      </c>
      <c r="I1274">
        <v>83005014</v>
      </c>
      <c r="J1274" t="s">
        <v>2116</v>
      </c>
      <c r="K1274">
        <v>8244825.557</v>
      </c>
      <c r="L1274">
        <v>14454.40072</v>
      </c>
    </row>
    <row r="1275" spans="1:12" x14ac:dyDescent="0.25">
      <c r="A1275">
        <v>1271</v>
      </c>
      <c r="B1275" t="s">
        <v>2</v>
      </c>
      <c r="C1275" t="s">
        <v>558</v>
      </c>
      <c r="D1275" t="s">
        <v>2102</v>
      </c>
      <c r="E1275">
        <v>15</v>
      </c>
      <c r="F1275" t="s">
        <v>547</v>
      </c>
      <c r="G1275" t="s">
        <v>1898</v>
      </c>
      <c r="H1275" s="56" t="s">
        <v>685</v>
      </c>
      <c r="I1275">
        <v>83005015</v>
      </c>
      <c r="J1275" t="s">
        <v>2117</v>
      </c>
      <c r="K1275">
        <v>1041694</v>
      </c>
      <c r="L1275">
        <v>5641.2835329999998</v>
      </c>
    </row>
    <row r="1276" spans="1:12" x14ac:dyDescent="0.25">
      <c r="A1276">
        <v>1272</v>
      </c>
      <c r="B1276" t="s">
        <v>2</v>
      </c>
      <c r="C1276" t="s">
        <v>560</v>
      </c>
      <c r="D1276" t="s">
        <v>2118</v>
      </c>
      <c r="E1276">
        <v>1</v>
      </c>
      <c r="F1276" t="s">
        <v>547</v>
      </c>
      <c r="G1276" t="s">
        <v>1898</v>
      </c>
      <c r="H1276" s="56" t="s">
        <v>685</v>
      </c>
      <c r="I1276">
        <v>83003001</v>
      </c>
      <c r="J1276" t="s">
        <v>2119</v>
      </c>
      <c r="K1276">
        <v>85940504.230000004</v>
      </c>
      <c r="L1276">
        <v>52020.084519999997</v>
      </c>
    </row>
    <row r="1277" spans="1:12" x14ac:dyDescent="0.25">
      <c r="A1277">
        <v>1273</v>
      </c>
      <c r="B1277" t="s">
        <v>2</v>
      </c>
      <c r="C1277" t="s">
        <v>560</v>
      </c>
      <c r="D1277" t="s">
        <v>2118</v>
      </c>
      <c r="E1277">
        <v>2</v>
      </c>
      <c r="F1277" t="s">
        <v>547</v>
      </c>
      <c r="G1277" t="s">
        <v>1898</v>
      </c>
      <c r="H1277" s="56" t="s">
        <v>685</v>
      </c>
      <c r="I1277">
        <v>83003002</v>
      </c>
      <c r="J1277" t="s">
        <v>2120</v>
      </c>
      <c r="K1277">
        <v>480341484.5</v>
      </c>
      <c r="L1277">
        <v>112625.6388</v>
      </c>
    </row>
    <row r="1278" spans="1:12" x14ac:dyDescent="0.25">
      <c r="A1278">
        <v>1274</v>
      </c>
      <c r="B1278" t="s">
        <v>2</v>
      </c>
      <c r="C1278" t="s">
        <v>560</v>
      </c>
      <c r="D1278" t="s">
        <v>2118</v>
      </c>
      <c r="E1278">
        <v>3</v>
      </c>
      <c r="F1278" t="s">
        <v>547</v>
      </c>
      <c r="G1278" t="s">
        <v>1898</v>
      </c>
      <c r="H1278" s="56" t="s">
        <v>685</v>
      </c>
      <c r="I1278">
        <v>83003003</v>
      </c>
      <c r="J1278" t="s">
        <v>2121</v>
      </c>
      <c r="K1278">
        <v>597185481.60000002</v>
      </c>
      <c r="L1278">
        <v>122896.2022</v>
      </c>
    </row>
    <row r="1279" spans="1:12" x14ac:dyDescent="0.25">
      <c r="A1279">
        <v>1275</v>
      </c>
      <c r="B1279" t="s">
        <v>2</v>
      </c>
      <c r="C1279" t="s">
        <v>560</v>
      </c>
      <c r="D1279" t="s">
        <v>2118</v>
      </c>
      <c r="E1279">
        <v>4</v>
      </c>
      <c r="F1279" t="s">
        <v>547</v>
      </c>
      <c r="G1279" t="s">
        <v>1898</v>
      </c>
      <c r="H1279" s="56" t="s">
        <v>685</v>
      </c>
      <c r="I1279">
        <v>83003004</v>
      </c>
      <c r="J1279" t="s">
        <v>2122</v>
      </c>
      <c r="K1279">
        <v>438613970.39999998</v>
      </c>
      <c r="L1279">
        <v>154541.2463</v>
      </c>
    </row>
    <row r="1280" spans="1:12" x14ac:dyDescent="0.25">
      <c r="A1280">
        <v>1276</v>
      </c>
      <c r="B1280" t="s">
        <v>2</v>
      </c>
      <c r="C1280" t="s">
        <v>560</v>
      </c>
      <c r="D1280" t="s">
        <v>2118</v>
      </c>
      <c r="E1280">
        <v>5</v>
      </c>
      <c r="F1280" t="s">
        <v>547</v>
      </c>
      <c r="G1280" t="s">
        <v>1898</v>
      </c>
      <c r="H1280" s="56" t="s">
        <v>685</v>
      </c>
      <c r="I1280">
        <v>83003005</v>
      </c>
      <c r="J1280" t="s">
        <v>2123</v>
      </c>
      <c r="K1280">
        <v>66196396.359999999</v>
      </c>
      <c r="L1280">
        <v>60777.817049999998</v>
      </c>
    </row>
    <row r="1281" spans="1:12" x14ac:dyDescent="0.25">
      <c r="A1281">
        <v>1277</v>
      </c>
      <c r="B1281" t="s">
        <v>2</v>
      </c>
      <c r="C1281" t="s">
        <v>560</v>
      </c>
      <c r="D1281" t="s">
        <v>2118</v>
      </c>
      <c r="E1281">
        <v>6</v>
      </c>
      <c r="F1281" t="s">
        <v>547</v>
      </c>
      <c r="G1281" t="s">
        <v>1898</v>
      </c>
      <c r="H1281" s="56" t="s">
        <v>685</v>
      </c>
      <c r="I1281">
        <v>83003006</v>
      </c>
      <c r="J1281" t="s">
        <v>2124</v>
      </c>
      <c r="K1281">
        <v>703295920.5</v>
      </c>
      <c r="L1281">
        <v>169920.07089999999</v>
      </c>
    </row>
    <row r="1282" spans="1:12" x14ac:dyDescent="0.25">
      <c r="A1282">
        <v>1278</v>
      </c>
      <c r="B1282" t="s">
        <v>2</v>
      </c>
      <c r="C1282" t="s">
        <v>560</v>
      </c>
      <c r="D1282" t="s">
        <v>2118</v>
      </c>
      <c r="E1282">
        <v>7</v>
      </c>
      <c r="F1282" t="s">
        <v>547</v>
      </c>
      <c r="G1282" t="s">
        <v>1898</v>
      </c>
      <c r="H1282" s="56" t="s">
        <v>685</v>
      </c>
      <c r="I1282">
        <v>83003007</v>
      </c>
      <c r="J1282" t="s">
        <v>2125</v>
      </c>
      <c r="K1282">
        <v>8393851.7919999994</v>
      </c>
      <c r="L1282">
        <v>15205.02511</v>
      </c>
    </row>
    <row r="1283" spans="1:12" x14ac:dyDescent="0.25">
      <c r="A1283">
        <v>1279</v>
      </c>
      <c r="B1283" t="s">
        <v>2</v>
      </c>
      <c r="C1283" t="s">
        <v>560</v>
      </c>
      <c r="D1283" t="s">
        <v>2118</v>
      </c>
      <c r="E1283">
        <v>8</v>
      </c>
      <c r="F1283" t="s">
        <v>547</v>
      </c>
      <c r="G1283" t="s">
        <v>1898</v>
      </c>
      <c r="H1283" s="56" t="s">
        <v>685</v>
      </c>
      <c r="I1283">
        <v>83003008</v>
      </c>
      <c r="J1283" t="s">
        <v>2126</v>
      </c>
      <c r="K1283">
        <v>472444978.39999998</v>
      </c>
      <c r="L1283">
        <v>115551.5456</v>
      </c>
    </row>
    <row r="1284" spans="1:12" x14ac:dyDescent="0.25">
      <c r="A1284">
        <v>1280</v>
      </c>
      <c r="B1284" t="s">
        <v>2</v>
      </c>
      <c r="C1284" t="s">
        <v>560</v>
      </c>
      <c r="D1284" t="s">
        <v>2118</v>
      </c>
      <c r="E1284">
        <v>9</v>
      </c>
      <c r="F1284" t="s">
        <v>547</v>
      </c>
      <c r="G1284" t="s">
        <v>1898</v>
      </c>
      <c r="H1284" s="56" t="s">
        <v>685</v>
      </c>
      <c r="I1284">
        <v>83003009</v>
      </c>
      <c r="J1284" t="s">
        <v>2127</v>
      </c>
      <c r="K1284">
        <v>1065842527</v>
      </c>
      <c r="L1284">
        <v>151866.37940000001</v>
      </c>
    </row>
    <row r="1285" spans="1:12" x14ac:dyDescent="0.25">
      <c r="A1285">
        <v>1281</v>
      </c>
      <c r="B1285" t="s">
        <v>2</v>
      </c>
      <c r="C1285" t="s">
        <v>560</v>
      </c>
      <c r="D1285" t="s">
        <v>2118</v>
      </c>
      <c r="E1285">
        <v>10</v>
      </c>
      <c r="F1285" t="s">
        <v>547</v>
      </c>
      <c r="G1285" t="s">
        <v>1898</v>
      </c>
      <c r="H1285" s="56" t="s">
        <v>685</v>
      </c>
      <c r="I1285">
        <v>83003010</v>
      </c>
      <c r="J1285" t="s">
        <v>2128</v>
      </c>
      <c r="K1285">
        <v>5708659.0190000003</v>
      </c>
      <c r="L1285">
        <v>12280.48436</v>
      </c>
    </row>
    <row r="1286" spans="1:12" x14ac:dyDescent="0.25">
      <c r="A1286">
        <v>1282</v>
      </c>
      <c r="B1286" t="s">
        <v>2</v>
      </c>
      <c r="C1286" t="s">
        <v>560</v>
      </c>
      <c r="D1286" t="s">
        <v>2118</v>
      </c>
      <c r="E1286">
        <v>11</v>
      </c>
      <c r="F1286" t="s">
        <v>547</v>
      </c>
      <c r="G1286" t="s">
        <v>1898</v>
      </c>
      <c r="H1286" s="56" t="s">
        <v>685</v>
      </c>
      <c r="I1286">
        <v>83003011</v>
      </c>
      <c r="J1286" t="s">
        <v>2129</v>
      </c>
      <c r="K1286">
        <v>4299531.8830000004</v>
      </c>
      <c r="L1286">
        <v>12339.25899</v>
      </c>
    </row>
    <row r="1287" spans="1:12" x14ac:dyDescent="0.25">
      <c r="A1287">
        <v>1283</v>
      </c>
      <c r="B1287" t="s">
        <v>2</v>
      </c>
      <c r="C1287" t="s">
        <v>560</v>
      </c>
      <c r="D1287" t="s">
        <v>2118</v>
      </c>
      <c r="E1287">
        <v>12</v>
      </c>
      <c r="F1287" t="s">
        <v>547</v>
      </c>
      <c r="G1287" t="s">
        <v>1898</v>
      </c>
      <c r="H1287" s="56" t="s">
        <v>685</v>
      </c>
      <c r="I1287">
        <v>83003012</v>
      </c>
      <c r="J1287" t="s">
        <v>2130</v>
      </c>
      <c r="K1287">
        <v>1412542.3959999999</v>
      </c>
      <c r="L1287">
        <v>4947.3725180000001</v>
      </c>
    </row>
    <row r="1288" spans="1:12" x14ac:dyDescent="0.25">
      <c r="A1288">
        <v>1284</v>
      </c>
      <c r="B1288" t="s">
        <v>2</v>
      </c>
      <c r="C1288" t="s">
        <v>560</v>
      </c>
      <c r="D1288" t="s">
        <v>2118</v>
      </c>
      <c r="E1288">
        <v>13</v>
      </c>
      <c r="F1288" t="s">
        <v>547</v>
      </c>
      <c r="G1288" t="s">
        <v>1898</v>
      </c>
      <c r="H1288" s="56" t="s">
        <v>685</v>
      </c>
      <c r="I1288">
        <v>83003013</v>
      </c>
      <c r="J1288" t="s">
        <v>2131</v>
      </c>
      <c r="K1288">
        <v>5927287.2989999996</v>
      </c>
      <c r="L1288">
        <v>17110.969420000001</v>
      </c>
    </row>
    <row r="1289" spans="1:12" x14ac:dyDescent="0.25">
      <c r="A1289">
        <v>1285</v>
      </c>
      <c r="B1289" t="s">
        <v>2</v>
      </c>
      <c r="C1289" t="s">
        <v>560</v>
      </c>
      <c r="D1289" t="s">
        <v>2118</v>
      </c>
      <c r="E1289">
        <v>14</v>
      </c>
      <c r="F1289" t="s">
        <v>547</v>
      </c>
      <c r="G1289" t="s">
        <v>1898</v>
      </c>
      <c r="H1289" s="56" t="s">
        <v>685</v>
      </c>
      <c r="I1289">
        <v>83003014</v>
      </c>
      <c r="J1289" t="s">
        <v>2132</v>
      </c>
      <c r="K1289">
        <v>17358381.390000001</v>
      </c>
      <c r="L1289">
        <v>25800.63853</v>
      </c>
    </row>
    <row r="1290" spans="1:12" x14ac:dyDescent="0.25">
      <c r="A1290">
        <v>1286</v>
      </c>
      <c r="B1290" t="s">
        <v>2</v>
      </c>
      <c r="C1290" t="s">
        <v>560</v>
      </c>
      <c r="D1290" t="s">
        <v>2118</v>
      </c>
      <c r="E1290">
        <v>15</v>
      </c>
      <c r="F1290" t="s">
        <v>547</v>
      </c>
      <c r="G1290" t="s">
        <v>1898</v>
      </c>
      <c r="H1290" s="56" t="s">
        <v>685</v>
      </c>
      <c r="I1290">
        <v>83003015</v>
      </c>
      <c r="J1290" t="s">
        <v>2133</v>
      </c>
      <c r="K1290">
        <v>967328724.29999995</v>
      </c>
      <c r="L1290">
        <v>173992.37040000001</v>
      </c>
    </row>
    <row r="1291" spans="1:12" x14ac:dyDescent="0.25">
      <c r="A1291">
        <v>1287</v>
      </c>
      <c r="B1291" t="s">
        <v>2</v>
      </c>
      <c r="C1291" t="s">
        <v>560</v>
      </c>
      <c r="D1291" t="s">
        <v>2118</v>
      </c>
      <c r="E1291">
        <v>16</v>
      </c>
      <c r="F1291" t="s">
        <v>547</v>
      </c>
      <c r="G1291" t="s">
        <v>1898</v>
      </c>
      <c r="H1291" s="56" t="s">
        <v>685</v>
      </c>
      <c r="I1291">
        <v>83003016</v>
      </c>
      <c r="J1291" t="s">
        <v>2134</v>
      </c>
      <c r="K1291">
        <v>880712.48439999996</v>
      </c>
      <c r="L1291">
        <v>3946.8603119999998</v>
      </c>
    </row>
    <row r="1292" spans="1:12" x14ac:dyDescent="0.25">
      <c r="A1292">
        <v>1288</v>
      </c>
      <c r="B1292" t="s">
        <v>2</v>
      </c>
      <c r="C1292" t="s">
        <v>560</v>
      </c>
      <c r="D1292" t="s">
        <v>2118</v>
      </c>
      <c r="E1292">
        <v>17</v>
      </c>
      <c r="F1292" t="s">
        <v>547</v>
      </c>
      <c r="G1292" t="s">
        <v>1898</v>
      </c>
      <c r="H1292" s="56" t="s">
        <v>685</v>
      </c>
      <c r="I1292">
        <v>83003017</v>
      </c>
      <c r="J1292" t="s">
        <v>2135</v>
      </c>
      <c r="K1292">
        <v>401279481</v>
      </c>
      <c r="L1292">
        <v>110749.1545</v>
      </c>
    </row>
    <row r="1293" spans="1:12" x14ac:dyDescent="0.25">
      <c r="A1293">
        <v>1289</v>
      </c>
      <c r="B1293" t="s">
        <v>2</v>
      </c>
      <c r="C1293" t="s">
        <v>560</v>
      </c>
      <c r="D1293" t="s">
        <v>2118</v>
      </c>
      <c r="E1293">
        <v>18</v>
      </c>
      <c r="F1293" t="s">
        <v>547</v>
      </c>
      <c r="G1293" t="s">
        <v>1898</v>
      </c>
      <c r="H1293" s="56" t="s">
        <v>685</v>
      </c>
      <c r="I1293">
        <v>83003018</v>
      </c>
      <c r="J1293" t="s">
        <v>2136</v>
      </c>
      <c r="K1293">
        <v>238596242</v>
      </c>
      <c r="L1293">
        <v>78687.565260000003</v>
      </c>
    </row>
    <row r="1294" spans="1:12" x14ac:dyDescent="0.25">
      <c r="A1294">
        <v>1290</v>
      </c>
      <c r="B1294" t="s">
        <v>2</v>
      </c>
      <c r="C1294" t="s">
        <v>560</v>
      </c>
      <c r="D1294" t="s">
        <v>2118</v>
      </c>
      <c r="E1294">
        <v>19</v>
      </c>
      <c r="F1294" t="s">
        <v>547</v>
      </c>
      <c r="G1294" t="s">
        <v>1898</v>
      </c>
      <c r="H1294" s="56" t="s">
        <v>685</v>
      </c>
      <c r="I1294">
        <v>83003019</v>
      </c>
      <c r="J1294" t="s">
        <v>2137</v>
      </c>
      <c r="K1294">
        <v>635385120.29999995</v>
      </c>
      <c r="L1294">
        <v>146330.8247</v>
      </c>
    </row>
    <row r="1295" spans="1:12" x14ac:dyDescent="0.25">
      <c r="A1295">
        <v>1291</v>
      </c>
      <c r="B1295" t="s">
        <v>2</v>
      </c>
      <c r="C1295" t="s">
        <v>561</v>
      </c>
      <c r="D1295" t="s">
        <v>2138</v>
      </c>
      <c r="E1295">
        <v>1</v>
      </c>
      <c r="F1295" t="s">
        <v>547</v>
      </c>
      <c r="G1295" t="s">
        <v>1898</v>
      </c>
      <c r="H1295" s="56" t="s">
        <v>685</v>
      </c>
      <c r="I1295">
        <v>83002001</v>
      </c>
      <c r="J1295" t="s">
        <v>2139</v>
      </c>
      <c r="K1295">
        <v>1463781.986</v>
      </c>
      <c r="L1295">
        <v>6616.084116</v>
      </c>
    </row>
    <row r="1296" spans="1:12" x14ac:dyDescent="0.25">
      <c r="A1296">
        <v>1292</v>
      </c>
      <c r="B1296" t="s">
        <v>2</v>
      </c>
      <c r="C1296" t="s">
        <v>561</v>
      </c>
      <c r="D1296" t="s">
        <v>2138</v>
      </c>
      <c r="E1296">
        <v>2</v>
      </c>
      <c r="F1296" t="s">
        <v>547</v>
      </c>
      <c r="G1296" t="s">
        <v>1898</v>
      </c>
      <c r="H1296" s="56" t="s">
        <v>685</v>
      </c>
      <c r="I1296">
        <v>83002002</v>
      </c>
      <c r="J1296" t="s">
        <v>2140</v>
      </c>
      <c r="K1296">
        <v>5073675.5029999996</v>
      </c>
      <c r="L1296">
        <v>9523.6429090000001</v>
      </c>
    </row>
    <row r="1297" spans="1:12" x14ac:dyDescent="0.25">
      <c r="A1297">
        <v>1293</v>
      </c>
      <c r="B1297" t="s">
        <v>2</v>
      </c>
      <c r="C1297" t="s">
        <v>561</v>
      </c>
      <c r="D1297" t="s">
        <v>2138</v>
      </c>
      <c r="E1297">
        <v>3</v>
      </c>
      <c r="F1297" t="s">
        <v>547</v>
      </c>
      <c r="G1297" t="s">
        <v>1898</v>
      </c>
      <c r="H1297" s="56" t="s">
        <v>685</v>
      </c>
      <c r="I1297">
        <v>83002003</v>
      </c>
      <c r="J1297" t="s">
        <v>2141</v>
      </c>
      <c r="K1297">
        <v>7459101.2060000002</v>
      </c>
      <c r="L1297">
        <v>16824.506130000002</v>
      </c>
    </row>
    <row r="1298" spans="1:12" x14ac:dyDescent="0.25">
      <c r="A1298">
        <v>1294</v>
      </c>
      <c r="B1298" t="s">
        <v>2</v>
      </c>
      <c r="C1298" t="s">
        <v>561</v>
      </c>
      <c r="D1298" t="s">
        <v>2138</v>
      </c>
      <c r="E1298">
        <v>4</v>
      </c>
      <c r="F1298" t="s">
        <v>547</v>
      </c>
      <c r="G1298" t="s">
        <v>1898</v>
      </c>
      <c r="H1298" s="56" t="s">
        <v>685</v>
      </c>
      <c r="I1298">
        <v>83002004</v>
      </c>
      <c r="J1298" t="s">
        <v>2142</v>
      </c>
      <c r="K1298">
        <v>1649472.446</v>
      </c>
      <c r="L1298">
        <v>6072.0459209999999</v>
      </c>
    </row>
    <row r="1299" spans="1:12" x14ac:dyDescent="0.25">
      <c r="A1299">
        <v>1295</v>
      </c>
      <c r="B1299" t="s">
        <v>2</v>
      </c>
      <c r="C1299" t="s">
        <v>561</v>
      </c>
      <c r="D1299" t="s">
        <v>2138</v>
      </c>
      <c r="E1299">
        <v>5</v>
      </c>
      <c r="F1299" t="s">
        <v>547</v>
      </c>
      <c r="G1299" t="s">
        <v>1898</v>
      </c>
      <c r="H1299" s="56" t="s">
        <v>685</v>
      </c>
      <c r="I1299">
        <v>83002005</v>
      </c>
      <c r="J1299" t="s">
        <v>2143</v>
      </c>
      <c r="K1299">
        <v>93873260.319999993</v>
      </c>
      <c r="L1299">
        <v>53722.926950000001</v>
      </c>
    </row>
    <row r="1300" spans="1:12" x14ac:dyDescent="0.25">
      <c r="A1300">
        <v>1296</v>
      </c>
      <c r="B1300" t="s">
        <v>2</v>
      </c>
      <c r="C1300" t="s">
        <v>561</v>
      </c>
      <c r="D1300" t="s">
        <v>2138</v>
      </c>
      <c r="E1300">
        <v>6</v>
      </c>
      <c r="F1300" t="s">
        <v>547</v>
      </c>
      <c r="G1300" t="s">
        <v>1898</v>
      </c>
      <c r="H1300" s="56" t="s">
        <v>685</v>
      </c>
      <c r="I1300">
        <v>83002006</v>
      </c>
      <c r="J1300" t="s">
        <v>2144</v>
      </c>
      <c r="K1300">
        <v>2028758.541</v>
      </c>
      <c r="L1300">
        <v>9279.3775769999993</v>
      </c>
    </row>
    <row r="1301" spans="1:12" x14ac:dyDescent="0.25">
      <c r="A1301">
        <v>1297</v>
      </c>
      <c r="B1301" t="s">
        <v>2</v>
      </c>
      <c r="C1301" t="s">
        <v>561</v>
      </c>
      <c r="D1301" t="s">
        <v>2138</v>
      </c>
      <c r="E1301">
        <v>7</v>
      </c>
      <c r="F1301" t="s">
        <v>547</v>
      </c>
      <c r="G1301" t="s">
        <v>1898</v>
      </c>
      <c r="H1301" s="56" t="s">
        <v>685</v>
      </c>
      <c r="I1301">
        <v>83002007</v>
      </c>
      <c r="J1301" t="s">
        <v>2145</v>
      </c>
      <c r="K1301">
        <v>4437793.6749999998</v>
      </c>
      <c r="L1301">
        <v>10227.40083</v>
      </c>
    </row>
    <row r="1302" spans="1:12" x14ac:dyDescent="0.25">
      <c r="A1302">
        <v>1298</v>
      </c>
      <c r="B1302" t="s">
        <v>2</v>
      </c>
      <c r="C1302" t="s">
        <v>561</v>
      </c>
      <c r="D1302" t="s">
        <v>2138</v>
      </c>
      <c r="E1302">
        <v>8</v>
      </c>
      <c r="F1302" t="s">
        <v>547</v>
      </c>
      <c r="G1302" t="s">
        <v>1898</v>
      </c>
      <c r="H1302" s="56" t="s">
        <v>685</v>
      </c>
      <c r="I1302">
        <v>83002008</v>
      </c>
      <c r="J1302" t="s">
        <v>2146</v>
      </c>
      <c r="K1302">
        <v>706367760</v>
      </c>
      <c r="L1302">
        <v>126862.1504</v>
      </c>
    </row>
    <row r="1303" spans="1:12" x14ac:dyDescent="0.25">
      <c r="A1303">
        <v>1299</v>
      </c>
      <c r="B1303" t="s">
        <v>2</v>
      </c>
      <c r="C1303" t="s">
        <v>561</v>
      </c>
      <c r="D1303" t="s">
        <v>2138</v>
      </c>
      <c r="E1303">
        <v>9</v>
      </c>
      <c r="F1303" t="s">
        <v>547</v>
      </c>
      <c r="G1303" t="s">
        <v>1898</v>
      </c>
      <c r="H1303" s="56" t="s">
        <v>685</v>
      </c>
      <c r="I1303">
        <v>83002009</v>
      </c>
      <c r="J1303" t="s">
        <v>2147</v>
      </c>
      <c r="K1303">
        <v>211523684.09999999</v>
      </c>
      <c r="L1303">
        <v>81506.14546</v>
      </c>
    </row>
    <row r="1304" spans="1:12" x14ac:dyDescent="0.25">
      <c r="A1304">
        <v>1300</v>
      </c>
      <c r="B1304" t="s">
        <v>2</v>
      </c>
      <c r="C1304" t="s">
        <v>561</v>
      </c>
      <c r="D1304" t="s">
        <v>2138</v>
      </c>
      <c r="E1304">
        <v>10</v>
      </c>
      <c r="F1304" t="s">
        <v>547</v>
      </c>
      <c r="G1304" t="s">
        <v>1898</v>
      </c>
      <c r="H1304" s="56" t="s">
        <v>685</v>
      </c>
      <c r="I1304">
        <v>83002010</v>
      </c>
      <c r="J1304" t="s">
        <v>2148</v>
      </c>
      <c r="K1304">
        <v>1103743001</v>
      </c>
      <c r="L1304">
        <v>170459.1286</v>
      </c>
    </row>
    <row r="1305" spans="1:12" x14ac:dyDescent="0.25">
      <c r="A1305">
        <v>1301</v>
      </c>
      <c r="B1305" t="s">
        <v>2</v>
      </c>
      <c r="C1305" t="s">
        <v>561</v>
      </c>
      <c r="D1305" t="s">
        <v>2138</v>
      </c>
      <c r="E1305">
        <v>11</v>
      </c>
      <c r="F1305" t="s">
        <v>547</v>
      </c>
      <c r="G1305" t="s">
        <v>1898</v>
      </c>
      <c r="H1305" s="56" t="s">
        <v>685</v>
      </c>
      <c r="I1305">
        <v>83002011</v>
      </c>
      <c r="J1305" t="s">
        <v>2149</v>
      </c>
      <c r="K1305">
        <v>736900962.5</v>
      </c>
      <c r="L1305">
        <v>212816.81479999999</v>
      </c>
    </row>
    <row r="1306" spans="1:12" x14ac:dyDescent="0.25">
      <c r="A1306">
        <v>1302</v>
      </c>
      <c r="B1306" t="s">
        <v>2</v>
      </c>
      <c r="C1306" t="s">
        <v>561</v>
      </c>
      <c r="D1306" t="s">
        <v>2138</v>
      </c>
      <c r="E1306">
        <v>12</v>
      </c>
      <c r="F1306" t="s">
        <v>547</v>
      </c>
      <c r="G1306" t="s">
        <v>1898</v>
      </c>
      <c r="H1306" s="56" t="s">
        <v>685</v>
      </c>
      <c r="I1306">
        <v>83002012</v>
      </c>
      <c r="J1306" t="s">
        <v>2150</v>
      </c>
      <c r="K1306">
        <v>687918714.5</v>
      </c>
      <c r="L1306">
        <v>191066.53109999999</v>
      </c>
    </row>
    <row r="1307" spans="1:12" x14ac:dyDescent="0.25">
      <c r="A1307">
        <v>1303</v>
      </c>
      <c r="B1307" t="s">
        <v>2</v>
      </c>
      <c r="C1307" t="s">
        <v>561</v>
      </c>
      <c r="D1307" t="s">
        <v>2138</v>
      </c>
      <c r="E1307">
        <v>13</v>
      </c>
      <c r="F1307" t="s">
        <v>547</v>
      </c>
      <c r="G1307" t="s">
        <v>1898</v>
      </c>
      <c r="H1307" s="56" t="s">
        <v>685</v>
      </c>
      <c r="I1307">
        <v>83002013</v>
      </c>
      <c r="J1307" t="s">
        <v>2151</v>
      </c>
      <c r="K1307">
        <v>289814411.19999999</v>
      </c>
      <c r="L1307">
        <v>75523.657529999997</v>
      </c>
    </row>
    <row r="1308" spans="1:12" x14ac:dyDescent="0.25">
      <c r="A1308">
        <v>1304</v>
      </c>
      <c r="B1308" t="s">
        <v>2</v>
      </c>
      <c r="C1308" t="s">
        <v>561</v>
      </c>
      <c r="D1308" t="s">
        <v>2138</v>
      </c>
      <c r="E1308">
        <v>14</v>
      </c>
      <c r="F1308" t="s">
        <v>547</v>
      </c>
      <c r="G1308" t="s">
        <v>1898</v>
      </c>
      <c r="H1308" s="56" t="s">
        <v>685</v>
      </c>
      <c r="I1308">
        <v>83002014</v>
      </c>
      <c r="J1308" t="s">
        <v>2152</v>
      </c>
      <c r="K1308">
        <v>404811386.60000002</v>
      </c>
      <c r="L1308">
        <v>98628.996620000005</v>
      </c>
    </row>
    <row r="1309" spans="1:12" x14ac:dyDescent="0.25">
      <c r="A1309">
        <v>1305</v>
      </c>
      <c r="B1309" t="s">
        <v>2</v>
      </c>
      <c r="C1309" t="s">
        <v>561</v>
      </c>
      <c r="D1309" t="s">
        <v>2138</v>
      </c>
      <c r="E1309">
        <v>15</v>
      </c>
      <c r="F1309" t="s">
        <v>547</v>
      </c>
      <c r="G1309" t="s">
        <v>1898</v>
      </c>
      <c r="H1309" s="56" t="s">
        <v>685</v>
      </c>
      <c r="I1309">
        <v>83002015</v>
      </c>
      <c r="J1309" t="s">
        <v>2153</v>
      </c>
      <c r="K1309">
        <v>591735689.5</v>
      </c>
      <c r="L1309">
        <v>119829.1759</v>
      </c>
    </row>
    <row r="1310" spans="1:12" x14ac:dyDescent="0.25">
      <c r="A1310">
        <v>1306</v>
      </c>
      <c r="B1310" t="s">
        <v>2</v>
      </c>
      <c r="C1310" t="s">
        <v>561</v>
      </c>
      <c r="D1310" t="s">
        <v>2138</v>
      </c>
      <c r="E1310">
        <v>16</v>
      </c>
      <c r="F1310" t="s">
        <v>547</v>
      </c>
      <c r="G1310" t="s">
        <v>1898</v>
      </c>
      <c r="H1310" s="56" t="s">
        <v>685</v>
      </c>
      <c r="I1310">
        <v>83002016</v>
      </c>
      <c r="J1310" t="s">
        <v>2154</v>
      </c>
      <c r="K1310">
        <v>144586443</v>
      </c>
      <c r="L1310">
        <v>58094.353569999999</v>
      </c>
    </row>
    <row r="1311" spans="1:12" x14ac:dyDescent="0.25">
      <c r="A1311">
        <v>1307</v>
      </c>
      <c r="B1311" t="s">
        <v>2</v>
      </c>
      <c r="C1311" t="s">
        <v>561</v>
      </c>
      <c r="D1311" t="s">
        <v>2138</v>
      </c>
      <c r="E1311">
        <v>17</v>
      </c>
      <c r="F1311" t="s">
        <v>547</v>
      </c>
      <c r="G1311" t="s">
        <v>1898</v>
      </c>
      <c r="H1311" s="56" t="s">
        <v>685</v>
      </c>
      <c r="I1311">
        <v>83002017</v>
      </c>
      <c r="J1311" t="s">
        <v>2155</v>
      </c>
      <c r="K1311">
        <v>1347670.84</v>
      </c>
      <c r="L1311">
        <v>5151.0624820000003</v>
      </c>
    </row>
    <row r="1312" spans="1:12" x14ac:dyDescent="0.25">
      <c r="A1312">
        <v>1308</v>
      </c>
      <c r="B1312" t="s">
        <v>2</v>
      </c>
      <c r="C1312" t="s">
        <v>561</v>
      </c>
      <c r="D1312" t="s">
        <v>2138</v>
      </c>
      <c r="E1312">
        <v>18</v>
      </c>
      <c r="F1312" t="s">
        <v>547</v>
      </c>
      <c r="G1312" t="s">
        <v>1898</v>
      </c>
      <c r="H1312" s="56" t="s">
        <v>685</v>
      </c>
      <c r="I1312">
        <v>83002018</v>
      </c>
      <c r="J1312" t="s">
        <v>2156</v>
      </c>
      <c r="K1312">
        <v>2001533136</v>
      </c>
      <c r="L1312">
        <v>215332.3229</v>
      </c>
    </row>
    <row r="1313" spans="1:12" x14ac:dyDescent="0.25">
      <c r="A1313">
        <v>1309</v>
      </c>
      <c r="B1313" t="s">
        <v>2</v>
      </c>
      <c r="C1313" t="s">
        <v>561</v>
      </c>
      <c r="D1313" t="s">
        <v>2138</v>
      </c>
      <c r="E1313">
        <v>19</v>
      </c>
      <c r="F1313" t="s">
        <v>547</v>
      </c>
      <c r="G1313" t="s">
        <v>1898</v>
      </c>
      <c r="H1313" s="56" t="s">
        <v>685</v>
      </c>
      <c r="I1313">
        <v>83002019</v>
      </c>
      <c r="J1313" t="s">
        <v>2157</v>
      </c>
      <c r="K1313">
        <v>525750515.69999999</v>
      </c>
      <c r="L1313">
        <v>122179.1099</v>
      </c>
    </row>
    <row r="1314" spans="1:12" x14ac:dyDescent="0.25">
      <c r="A1314">
        <v>1310</v>
      </c>
      <c r="B1314" t="s">
        <v>2</v>
      </c>
      <c r="C1314" t="s">
        <v>562</v>
      </c>
      <c r="D1314" t="s">
        <v>2158</v>
      </c>
      <c r="E1314">
        <v>1</v>
      </c>
      <c r="F1314" t="s">
        <v>1856</v>
      </c>
      <c r="G1314" t="s">
        <v>1857</v>
      </c>
      <c r="H1314" s="56" t="s">
        <v>685</v>
      </c>
      <c r="I1314">
        <v>83204001</v>
      </c>
      <c r="J1314" t="s">
        <v>2159</v>
      </c>
      <c r="K1314">
        <v>6791820.1710000001</v>
      </c>
      <c r="L1314">
        <v>16673.280900000002</v>
      </c>
    </row>
    <row r="1315" spans="1:12" x14ac:dyDescent="0.25">
      <c r="A1315">
        <v>1311</v>
      </c>
      <c r="B1315" t="s">
        <v>2</v>
      </c>
      <c r="C1315" t="s">
        <v>562</v>
      </c>
      <c r="D1315" t="s">
        <v>2158</v>
      </c>
      <c r="E1315">
        <v>2</v>
      </c>
      <c r="F1315" t="s">
        <v>1856</v>
      </c>
      <c r="G1315" t="s">
        <v>1857</v>
      </c>
      <c r="H1315" s="56" t="s">
        <v>685</v>
      </c>
      <c r="I1315">
        <v>83204002</v>
      </c>
      <c r="J1315" t="s">
        <v>2160</v>
      </c>
      <c r="K1315">
        <v>18019603.84</v>
      </c>
      <c r="L1315">
        <v>25042.108950000002</v>
      </c>
    </row>
    <row r="1316" spans="1:12" x14ac:dyDescent="0.25">
      <c r="A1316">
        <v>1312</v>
      </c>
      <c r="B1316" t="s">
        <v>2</v>
      </c>
      <c r="C1316" t="s">
        <v>562</v>
      </c>
      <c r="D1316" t="s">
        <v>2158</v>
      </c>
      <c r="E1316">
        <v>3</v>
      </c>
      <c r="F1316" t="s">
        <v>1856</v>
      </c>
      <c r="G1316" t="s">
        <v>1857</v>
      </c>
      <c r="H1316" s="56" t="s">
        <v>685</v>
      </c>
      <c r="I1316">
        <v>83204003</v>
      </c>
      <c r="J1316" t="s">
        <v>2161</v>
      </c>
      <c r="K1316">
        <v>35420198.32</v>
      </c>
      <c r="L1316">
        <v>36292.1823</v>
      </c>
    </row>
    <row r="1317" spans="1:12" x14ac:dyDescent="0.25">
      <c r="A1317">
        <v>1313</v>
      </c>
      <c r="B1317" t="s">
        <v>2</v>
      </c>
      <c r="C1317" t="s">
        <v>562</v>
      </c>
      <c r="D1317" t="s">
        <v>2158</v>
      </c>
      <c r="E1317">
        <v>4</v>
      </c>
      <c r="F1317" t="s">
        <v>1856</v>
      </c>
      <c r="G1317" t="s">
        <v>1857</v>
      </c>
      <c r="H1317" s="56" t="s">
        <v>685</v>
      </c>
      <c r="I1317">
        <v>83204004</v>
      </c>
      <c r="J1317" t="s">
        <v>2162</v>
      </c>
      <c r="K1317">
        <v>11005731.199999999</v>
      </c>
      <c r="L1317">
        <v>16556.545030000001</v>
      </c>
    </row>
    <row r="1318" spans="1:12" x14ac:dyDescent="0.25">
      <c r="A1318">
        <v>1314</v>
      </c>
      <c r="B1318" t="s">
        <v>2</v>
      </c>
      <c r="C1318" t="s">
        <v>562</v>
      </c>
      <c r="D1318" t="s">
        <v>2158</v>
      </c>
      <c r="E1318">
        <v>5</v>
      </c>
      <c r="F1318" t="s">
        <v>1856</v>
      </c>
      <c r="G1318" t="s">
        <v>1857</v>
      </c>
      <c r="H1318" s="56" t="s">
        <v>685</v>
      </c>
      <c r="I1318">
        <v>83204005</v>
      </c>
      <c r="J1318" t="s">
        <v>2163</v>
      </c>
      <c r="K1318">
        <v>13750826.59</v>
      </c>
      <c r="L1318">
        <v>20142.456610000001</v>
      </c>
    </row>
    <row r="1319" spans="1:12" x14ac:dyDescent="0.25">
      <c r="A1319">
        <v>1315</v>
      </c>
      <c r="B1319" t="s">
        <v>2</v>
      </c>
      <c r="C1319" t="s">
        <v>562</v>
      </c>
      <c r="D1319" t="s">
        <v>2158</v>
      </c>
      <c r="E1319">
        <v>6</v>
      </c>
      <c r="F1319" t="s">
        <v>1856</v>
      </c>
      <c r="G1319" t="s">
        <v>1857</v>
      </c>
      <c r="H1319" s="56" t="s">
        <v>685</v>
      </c>
      <c r="I1319">
        <v>83204006</v>
      </c>
      <c r="J1319" t="s">
        <v>2164</v>
      </c>
      <c r="K1319">
        <v>571440684.5</v>
      </c>
      <c r="L1319">
        <v>138063.85310000001</v>
      </c>
    </row>
    <row r="1320" spans="1:12" x14ac:dyDescent="0.25">
      <c r="A1320">
        <v>1316</v>
      </c>
      <c r="B1320" t="s">
        <v>2</v>
      </c>
      <c r="C1320" t="s">
        <v>562</v>
      </c>
      <c r="D1320" t="s">
        <v>2158</v>
      </c>
      <c r="E1320">
        <v>7</v>
      </c>
      <c r="F1320" t="s">
        <v>1856</v>
      </c>
      <c r="G1320" t="s">
        <v>1857</v>
      </c>
      <c r="H1320" s="56" t="s">
        <v>685</v>
      </c>
      <c r="I1320">
        <v>83204007</v>
      </c>
      <c r="J1320" t="s">
        <v>2165</v>
      </c>
      <c r="K1320">
        <v>2819715199</v>
      </c>
      <c r="L1320">
        <v>368753.71919999999</v>
      </c>
    </row>
    <row r="1321" spans="1:12" x14ac:dyDescent="0.25">
      <c r="A1321">
        <v>1317</v>
      </c>
      <c r="B1321" t="s">
        <v>2</v>
      </c>
      <c r="C1321" t="s">
        <v>562</v>
      </c>
      <c r="D1321" t="s">
        <v>2158</v>
      </c>
      <c r="E1321">
        <v>8</v>
      </c>
      <c r="F1321" t="s">
        <v>1856</v>
      </c>
      <c r="G1321" t="s">
        <v>1857</v>
      </c>
      <c r="H1321" s="56" t="s">
        <v>685</v>
      </c>
      <c r="I1321">
        <v>83204008</v>
      </c>
      <c r="J1321" t="s">
        <v>2166</v>
      </c>
      <c r="K1321">
        <v>115451264.8</v>
      </c>
      <c r="L1321">
        <v>45523.674919999998</v>
      </c>
    </row>
    <row r="1322" spans="1:12" x14ac:dyDescent="0.25">
      <c r="A1322">
        <v>1318</v>
      </c>
      <c r="B1322" t="s">
        <v>2</v>
      </c>
      <c r="C1322" t="s">
        <v>562</v>
      </c>
      <c r="D1322" t="s">
        <v>2158</v>
      </c>
      <c r="E1322">
        <v>9</v>
      </c>
      <c r="F1322" t="s">
        <v>1856</v>
      </c>
      <c r="G1322" t="s">
        <v>1857</v>
      </c>
      <c r="H1322" s="56" t="s">
        <v>685</v>
      </c>
      <c r="I1322">
        <v>83204009</v>
      </c>
      <c r="J1322" t="s">
        <v>2167</v>
      </c>
      <c r="K1322">
        <v>22881499.059999999</v>
      </c>
      <c r="L1322">
        <v>29824.655009999999</v>
      </c>
    </row>
    <row r="1323" spans="1:12" x14ac:dyDescent="0.25">
      <c r="A1323">
        <v>1319</v>
      </c>
      <c r="B1323" t="s">
        <v>2</v>
      </c>
      <c r="C1323" t="s">
        <v>562</v>
      </c>
      <c r="D1323" t="s">
        <v>2158</v>
      </c>
      <c r="E1323">
        <v>10</v>
      </c>
      <c r="F1323" t="s">
        <v>1856</v>
      </c>
      <c r="G1323" t="s">
        <v>1857</v>
      </c>
      <c r="H1323" s="56" t="s">
        <v>685</v>
      </c>
      <c r="I1323">
        <v>83204010</v>
      </c>
      <c r="J1323" t="s">
        <v>2168</v>
      </c>
      <c r="K1323">
        <v>37019864.210000001</v>
      </c>
      <c r="L1323">
        <v>38823.618130000003</v>
      </c>
    </row>
    <row r="1324" spans="1:12" x14ac:dyDescent="0.25">
      <c r="A1324">
        <v>1320</v>
      </c>
      <c r="B1324" t="s">
        <v>2</v>
      </c>
      <c r="C1324" t="s">
        <v>562</v>
      </c>
      <c r="D1324" t="s">
        <v>2158</v>
      </c>
      <c r="E1324">
        <v>11</v>
      </c>
      <c r="F1324" t="s">
        <v>1856</v>
      </c>
      <c r="G1324" t="s">
        <v>1857</v>
      </c>
      <c r="H1324" s="56" t="s">
        <v>685</v>
      </c>
      <c r="I1324">
        <v>83204011</v>
      </c>
      <c r="J1324" t="s">
        <v>2169</v>
      </c>
      <c r="K1324">
        <v>70779425.579999998</v>
      </c>
      <c r="L1324">
        <v>53764.480159999999</v>
      </c>
    </row>
    <row r="1325" spans="1:12" x14ac:dyDescent="0.25">
      <c r="A1325">
        <v>1321</v>
      </c>
      <c r="B1325" t="s">
        <v>2</v>
      </c>
      <c r="C1325" t="s">
        <v>562</v>
      </c>
      <c r="D1325" t="s">
        <v>2158</v>
      </c>
      <c r="E1325">
        <v>12</v>
      </c>
      <c r="F1325" t="s">
        <v>1856</v>
      </c>
      <c r="G1325" t="s">
        <v>1857</v>
      </c>
      <c r="H1325" s="56" t="s">
        <v>685</v>
      </c>
      <c r="I1325">
        <v>83204012</v>
      </c>
      <c r="J1325" t="s">
        <v>2170</v>
      </c>
      <c r="K1325">
        <v>193072608.90000001</v>
      </c>
      <c r="L1325">
        <v>68687.312170000005</v>
      </c>
    </row>
    <row r="1326" spans="1:12" x14ac:dyDescent="0.25">
      <c r="A1326">
        <v>1322</v>
      </c>
      <c r="B1326" t="s">
        <v>2</v>
      </c>
      <c r="C1326" t="s">
        <v>562</v>
      </c>
      <c r="D1326" t="s">
        <v>2158</v>
      </c>
      <c r="E1326">
        <v>13</v>
      </c>
      <c r="F1326" t="s">
        <v>1856</v>
      </c>
      <c r="G1326" t="s">
        <v>1857</v>
      </c>
      <c r="H1326" s="56" t="s">
        <v>685</v>
      </c>
      <c r="I1326">
        <v>83204013</v>
      </c>
      <c r="J1326" t="s">
        <v>2171</v>
      </c>
      <c r="K1326">
        <v>78813684.859999999</v>
      </c>
      <c r="L1326">
        <v>43382.723870000002</v>
      </c>
    </row>
    <row r="1327" spans="1:12" x14ac:dyDescent="0.25">
      <c r="A1327">
        <v>1323</v>
      </c>
      <c r="B1327" t="s">
        <v>2</v>
      </c>
      <c r="C1327" t="s">
        <v>562</v>
      </c>
      <c r="D1327" t="s">
        <v>2158</v>
      </c>
      <c r="E1327">
        <v>14</v>
      </c>
      <c r="F1327" t="s">
        <v>1856</v>
      </c>
      <c r="G1327" t="s">
        <v>1857</v>
      </c>
      <c r="H1327" s="56" t="s">
        <v>685</v>
      </c>
      <c r="I1327">
        <v>83204014</v>
      </c>
      <c r="J1327" t="s">
        <v>2172</v>
      </c>
      <c r="K1327">
        <v>79989498.120000005</v>
      </c>
      <c r="L1327">
        <v>45118.417509999999</v>
      </c>
    </row>
    <row r="1328" spans="1:12" x14ac:dyDescent="0.25">
      <c r="A1328">
        <v>1324</v>
      </c>
      <c r="B1328" t="s">
        <v>2</v>
      </c>
      <c r="C1328" t="s">
        <v>562</v>
      </c>
      <c r="D1328" t="s">
        <v>2158</v>
      </c>
      <c r="E1328">
        <v>15</v>
      </c>
      <c r="F1328" t="s">
        <v>1856</v>
      </c>
      <c r="G1328" t="s">
        <v>1857</v>
      </c>
      <c r="H1328" s="56" t="s">
        <v>685</v>
      </c>
      <c r="I1328">
        <v>83204015</v>
      </c>
      <c r="J1328" t="s">
        <v>2173</v>
      </c>
      <c r="K1328">
        <v>156431528</v>
      </c>
      <c r="L1328">
        <v>52335.379029999996</v>
      </c>
    </row>
    <row r="1329" spans="1:12" x14ac:dyDescent="0.25">
      <c r="A1329">
        <v>1325</v>
      </c>
      <c r="B1329" t="s">
        <v>2</v>
      </c>
      <c r="C1329" t="s">
        <v>562</v>
      </c>
      <c r="D1329" t="s">
        <v>2158</v>
      </c>
      <c r="E1329">
        <v>16</v>
      </c>
      <c r="F1329" t="s">
        <v>1856</v>
      </c>
      <c r="G1329" t="s">
        <v>1857</v>
      </c>
      <c r="H1329" s="56" t="s">
        <v>685</v>
      </c>
      <c r="I1329">
        <v>83204016</v>
      </c>
      <c r="J1329" t="s">
        <v>2174</v>
      </c>
      <c r="K1329">
        <v>103588242.59999999</v>
      </c>
      <c r="L1329">
        <v>64246.487589999997</v>
      </c>
    </row>
    <row r="1330" spans="1:12" x14ac:dyDescent="0.25">
      <c r="A1330">
        <v>1326</v>
      </c>
      <c r="B1330" t="s">
        <v>2</v>
      </c>
      <c r="C1330" t="s">
        <v>562</v>
      </c>
      <c r="D1330" t="s">
        <v>2158</v>
      </c>
      <c r="E1330">
        <v>17</v>
      </c>
      <c r="F1330" t="s">
        <v>1856</v>
      </c>
      <c r="G1330" t="s">
        <v>1857</v>
      </c>
      <c r="H1330" s="56" t="s">
        <v>685</v>
      </c>
      <c r="I1330">
        <v>83204017</v>
      </c>
      <c r="J1330" t="s">
        <v>2175</v>
      </c>
      <c r="K1330">
        <v>29552600.800000001</v>
      </c>
      <c r="L1330">
        <v>29955.12284</v>
      </c>
    </row>
    <row r="1331" spans="1:12" x14ac:dyDescent="0.25">
      <c r="A1331">
        <v>1327</v>
      </c>
      <c r="B1331" t="s">
        <v>2</v>
      </c>
      <c r="C1331" t="s">
        <v>562</v>
      </c>
      <c r="D1331" t="s">
        <v>2158</v>
      </c>
      <c r="E1331">
        <v>18</v>
      </c>
      <c r="F1331" t="s">
        <v>1856</v>
      </c>
      <c r="G1331" t="s">
        <v>1857</v>
      </c>
      <c r="H1331" s="56" t="s">
        <v>685</v>
      </c>
      <c r="I1331">
        <v>83204018</v>
      </c>
      <c r="J1331" t="s">
        <v>2176</v>
      </c>
      <c r="K1331">
        <v>43096333.299999997</v>
      </c>
      <c r="L1331">
        <v>33180.500509999998</v>
      </c>
    </row>
    <row r="1332" spans="1:12" x14ac:dyDescent="0.25">
      <c r="A1332">
        <v>1328</v>
      </c>
      <c r="B1332" t="s">
        <v>2</v>
      </c>
      <c r="C1332" t="s">
        <v>562</v>
      </c>
      <c r="D1332" t="s">
        <v>2158</v>
      </c>
      <c r="E1332">
        <v>19</v>
      </c>
      <c r="F1332" t="s">
        <v>1856</v>
      </c>
      <c r="G1332" t="s">
        <v>1857</v>
      </c>
      <c r="H1332" s="56" t="s">
        <v>685</v>
      </c>
      <c r="I1332">
        <v>83204019</v>
      </c>
      <c r="J1332" t="s">
        <v>2177</v>
      </c>
      <c r="K1332">
        <v>148343561</v>
      </c>
      <c r="L1332">
        <v>62577.338329999999</v>
      </c>
    </row>
    <row r="1333" spans="1:12" x14ac:dyDescent="0.25">
      <c r="A1333">
        <v>1329</v>
      </c>
      <c r="B1333" t="s">
        <v>2</v>
      </c>
      <c r="C1333" t="s">
        <v>562</v>
      </c>
      <c r="D1333" t="s">
        <v>2158</v>
      </c>
      <c r="E1333">
        <v>20</v>
      </c>
      <c r="F1333" t="s">
        <v>1856</v>
      </c>
      <c r="G1333" t="s">
        <v>1857</v>
      </c>
      <c r="H1333" s="56" t="s">
        <v>685</v>
      </c>
      <c r="I1333">
        <v>83204020</v>
      </c>
      <c r="J1333" t="s">
        <v>2178</v>
      </c>
      <c r="K1333">
        <v>42808245.909999996</v>
      </c>
      <c r="L1333">
        <v>40918.141380000001</v>
      </c>
    </row>
    <row r="1334" spans="1:12" x14ac:dyDescent="0.25">
      <c r="A1334">
        <v>1330</v>
      </c>
      <c r="B1334" t="s">
        <v>2</v>
      </c>
      <c r="C1334" t="s">
        <v>562</v>
      </c>
      <c r="D1334" t="s">
        <v>2158</v>
      </c>
      <c r="E1334">
        <v>21</v>
      </c>
      <c r="F1334" t="s">
        <v>1856</v>
      </c>
      <c r="G1334" t="s">
        <v>1857</v>
      </c>
      <c r="H1334" s="56" t="s">
        <v>685</v>
      </c>
      <c r="I1334">
        <v>83204021</v>
      </c>
      <c r="J1334" t="s">
        <v>2179</v>
      </c>
      <c r="K1334">
        <v>8680782.2200000007</v>
      </c>
      <c r="L1334">
        <v>17537.159820000001</v>
      </c>
    </row>
    <row r="1335" spans="1:12" x14ac:dyDescent="0.25">
      <c r="A1335">
        <v>1331</v>
      </c>
      <c r="B1335" t="s">
        <v>2</v>
      </c>
      <c r="C1335" t="s">
        <v>562</v>
      </c>
      <c r="D1335" t="s">
        <v>2158</v>
      </c>
      <c r="E1335">
        <v>22</v>
      </c>
      <c r="F1335" t="s">
        <v>1856</v>
      </c>
      <c r="G1335" t="s">
        <v>1857</v>
      </c>
      <c r="H1335" s="56" t="s">
        <v>685</v>
      </c>
      <c r="I1335">
        <v>83204022</v>
      </c>
      <c r="J1335" t="s">
        <v>2180</v>
      </c>
      <c r="K1335">
        <v>17572887.350000001</v>
      </c>
      <c r="L1335">
        <v>23466.954959999999</v>
      </c>
    </row>
    <row r="1336" spans="1:12" x14ac:dyDescent="0.25">
      <c r="A1336">
        <v>1332</v>
      </c>
      <c r="B1336" t="s">
        <v>2</v>
      </c>
      <c r="C1336" t="s">
        <v>562</v>
      </c>
      <c r="D1336" t="s">
        <v>2158</v>
      </c>
      <c r="E1336">
        <v>23</v>
      </c>
      <c r="F1336" t="s">
        <v>1856</v>
      </c>
      <c r="G1336" t="s">
        <v>1857</v>
      </c>
      <c r="H1336" s="56" t="s">
        <v>685</v>
      </c>
      <c r="I1336">
        <v>83204023</v>
      </c>
      <c r="J1336" t="s">
        <v>2181</v>
      </c>
      <c r="K1336">
        <v>53349567.859999999</v>
      </c>
      <c r="L1336">
        <v>35562.802519999997</v>
      </c>
    </row>
    <row r="1337" spans="1:12" x14ac:dyDescent="0.25">
      <c r="A1337">
        <v>1333</v>
      </c>
      <c r="B1337" t="s">
        <v>2</v>
      </c>
      <c r="C1337" t="s">
        <v>562</v>
      </c>
      <c r="D1337" t="s">
        <v>2158</v>
      </c>
      <c r="E1337">
        <v>24</v>
      </c>
      <c r="F1337" t="s">
        <v>1856</v>
      </c>
      <c r="G1337" t="s">
        <v>1857</v>
      </c>
      <c r="H1337" s="56" t="s">
        <v>685</v>
      </c>
      <c r="I1337">
        <v>83204024</v>
      </c>
      <c r="J1337" t="s">
        <v>2182</v>
      </c>
      <c r="K1337">
        <v>33117997.460000001</v>
      </c>
      <c r="L1337">
        <v>33396.657359999997</v>
      </c>
    </row>
    <row r="1338" spans="1:12" x14ac:dyDescent="0.25">
      <c r="A1338">
        <v>1334</v>
      </c>
      <c r="B1338" t="s">
        <v>2</v>
      </c>
      <c r="C1338" t="s">
        <v>562</v>
      </c>
      <c r="D1338" t="s">
        <v>2158</v>
      </c>
      <c r="E1338">
        <v>25</v>
      </c>
      <c r="F1338" t="s">
        <v>1856</v>
      </c>
      <c r="G1338" t="s">
        <v>1857</v>
      </c>
      <c r="H1338" s="56" t="s">
        <v>685</v>
      </c>
      <c r="I1338">
        <v>83204025</v>
      </c>
      <c r="J1338" t="s">
        <v>2183</v>
      </c>
      <c r="K1338">
        <v>42321070.770000003</v>
      </c>
      <c r="L1338">
        <v>38777.560579999998</v>
      </c>
    </row>
    <row r="1339" spans="1:12" x14ac:dyDescent="0.25">
      <c r="A1339">
        <v>1335</v>
      </c>
      <c r="B1339" t="s">
        <v>2</v>
      </c>
      <c r="C1339" t="s">
        <v>562</v>
      </c>
      <c r="D1339" t="s">
        <v>2158</v>
      </c>
      <c r="E1339">
        <v>26</v>
      </c>
      <c r="F1339" t="s">
        <v>1856</v>
      </c>
      <c r="G1339" t="s">
        <v>1857</v>
      </c>
      <c r="H1339" s="56" t="s">
        <v>685</v>
      </c>
      <c r="I1339">
        <v>83204026</v>
      </c>
      <c r="J1339" t="s">
        <v>2184</v>
      </c>
      <c r="K1339">
        <v>17271900.07</v>
      </c>
      <c r="L1339">
        <v>20287.403579999998</v>
      </c>
    </row>
    <row r="1340" spans="1:12" x14ac:dyDescent="0.25">
      <c r="A1340">
        <v>1336</v>
      </c>
      <c r="B1340" t="s">
        <v>2</v>
      </c>
      <c r="C1340" t="s">
        <v>562</v>
      </c>
      <c r="D1340" t="s">
        <v>2158</v>
      </c>
      <c r="E1340">
        <v>27</v>
      </c>
      <c r="F1340" t="s">
        <v>1856</v>
      </c>
      <c r="G1340" t="s">
        <v>1857</v>
      </c>
      <c r="H1340" s="56" t="s">
        <v>685</v>
      </c>
      <c r="I1340">
        <v>83204027</v>
      </c>
      <c r="J1340" t="s">
        <v>2185</v>
      </c>
      <c r="K1340">
        <v>23508874.559999999</v>
      </c>
      <c r="L1340">
        <v>25684.42498</v>
      </c>
    </row>
    <row r="1341" spans="1:12" x14ac:dyDescent="0.25">
      <c r="A1341">
        <v>1337</v>
      </c>
      <c r="B1341" t="s">
        <v>2</v>
      </c>
      <c r="C1341" t="s">
        <v>562</v>
      </c>
      <c r="D1341" t="s">
        <v>2158</v>
      </c>
      <c r="E1341">
        <v>28</v>
      </c>
      <c r="F1341" t="s">
        <v>1856</v>
      </c>
      <c r="G1341" t="s">
        <v>1857</v>
      </c>
      <c r="H1341" s="56" t="s">
        <v>685</v>
      </c>
      <c r="I1341">
        <v>83204028</v>
      </c>
      <c r="J1341" t="s">
        <v>2186</v>
      </c>
      <c r="K1341">
        <v>23962254.859999999</v>
      </c>
      <c r="L1341">
        <v>28474.631870000001</v>
      </c>
    </row>
    <row r="1342" spans="1:12" x14ac:dyDescent="0.25">
      <c r="A1342">
        <v>1338</v>
      </c>
      <c r="B1342" t="s">
        <v>2</v>
      </c>
      <c r="C1342" t="s">
        <v>562</v>
      </c>
      <c r="D1342" t="s">
        <v>2158</v>
      </c>
      <c r="E1342">
        <v>29</v>
      </c>
      <c r="F1342" t="s">
        <v>1856</v>
      </c>
      <c r="G1342" t="s">
        <v>1857</v>
      </c>
      <c r="H1342" s="56" t="s">
        <v>685</v>
      </c>
      <c r="I1342">
        <v>83204029</v>
      </c>
      <c r="J1342" t="s">
        <v>2187</v>
      </c>
      <c r="K1342">
        <v>397835170.60000002</v>
      </c>
      <c r="L1342">
        <v>165260.63810000001</v>
      </c>
    </row>
    <row r="1343" spans="1:12" x14ac:dyDescent="0.25">
      <c r="A1343">
        <v>1339</v>
      </c>
      <c r="B1343" t="s">
        <v>2</v>
      </c>
      <c r="C1343" t="s">
        <v>562</v>
      </c>
      <c r="D1343" t="s">
        <v>2158</v>
      </c>
      <c r="E1343">
        <v>30</v>
      </c>
      <c r="F1343" t="s">
        <v>1856</v>
      </c>
      <c r="G1343" t="s">
        <v>1857</v>
      </c>
      <c r="H1343" s="56" t="s">
        <v>685</v>
      </c>
      <c r="I1343">
        <v>83204030</v>
      </c>
      <c r="J1343" t="s">
        <v>2188</v>
      </c>
      <c r="K1343">
        <v>527134214.89999998</v>
      </c>
      <c r="L1343">
        <v>157970.51190000001</v>
      </c>
    </row>
    <row r="1344" spans="1:12" x14ac:dyDescent="0.25">
      <c r="A1344">
        <v>1340</v>
      </c>
      <c r="B1344" t="s">
        <v>2</v>
      </c>
      <c r="C1344" t="s">
        <v>562</v>
      </c>
      <c r="D1344" t="s">
        <v>2158</v>
      </c>
      <c r="E1344">
        <v>31</v>
      </c>
      <c r="F1344" t="s">
        <v>1856</v>
      </c>
      <c r="G1344" t="s">
        <v>1857</v>
      </c>
      <c r="H1344" s="56" t="s">
        <v>685</v>
      </c>
      <c r="I1344">
        <v>83204031</v>
      </c>
      <c r="J1344" t="s">
        <v>2189</v>
      </c>
      <c r="K1344">
        <v>97715287.819999993</v>
      </c>
      <c r="L1344">
        <v>43905.223709999998</v>
      </c>
    </row>
    <row r="1345" spans="1:12" x14ac:dyDescent="0.25">
      <c r="A1345">
        <v>1341</v>
      </c>
      <c r="B1345" t="s">
        <v>2</v>
      </c>
      <c r="C1345" t="s">
        <v>562</v>
      </c>
      <c r="D1345" t="s">
        <v>2158</v>
      </c>
      <c r="E1345">
        <v>32</v>
      </c>
      <c r="F1345" t="s">
        <v>1856</v>
      </c>
      <c r="G1345" t="s">
        <v>1857</v>
      </c>
      <c r="H1345" s="56" t="s">
        <v>685</v>
      </c>
      <c r="I1345">
        <v>83204032</v>
      </c>
      <c r="J1345" t="s">
        <v>2190</v>
      </c>
      <c r="K1345">
        <v>44685679.899999999</v>
      </c>
      <c r="L1345">
        <v>39468.757799999999</v>
      </c>
    </row>
    <row r="1346" spans="1:12" x14ac:dyDescent="0.25">
      <c r="A1346">
        <v>1342</v>
      </c>
      <c r="B1346" t="s">
        <v>2</v>
      </c>
      <c r="C1346" t="s">
        <v>562</v>
      </c>
      <c r="D1346" t="s">
        <v>2158</v>
      </c>
      <c r="E1346">
        <v>33</v>
      </c>
      <c r="F1346" t="s">
        <v>1856</v>
      </c>
      <c r="G1346" t="s">
        <v>1857</v>
      </c>
      <c r="H1346" s="56" t="s">
        <v>685</v>
      </c>
      <c r="I1346">
        <v>83204033</v>
      </c>
      <c r="J1346" t="s">
        <v>2191</v>
      </c>
      <c r="K1346">
        <v>14166977.359999999</v>
      </c>
      <c r="L1346">
        <v>24836.577819999999</v>
      </c>
    </row>
    <row r="1347" spans="1:12" x14ac:dyDescent="0.25">
      <c r="A1347">
        <v>1343</v>
      </c>
      <c r="B1347" t="s">
        <v>2</v>
      </c>
      <c r="C1347" t="s">
        <v>2192</v>
      </c>
      <c r="D1347" t="s">
        <v>2193</v>
      </c>
      <c r="E1347">
        <v>1</v>
      </c>
      <c r="F1347" t="s">
        <v>1979</v>
      </c>
      <c r="G1347" t="s">
        <v>1980</v>
      </c>
      <c r="H1347" s="56" t="s">
        <v>685</v>
      </c>
      <c r="I1347">
        <v>83103001</v>
      </c>
      <c r="J1347" t="s">
        <v>2194</v>
      </c>
      <c r="K1347">
        <v>1530064.341</v>
      </c>
      <c r="L1347">
        <v>8231.8981249999997</v>
      </c>
    </row>
    <row r="1348" spans="1:12" x14ac:dyDescent="0.25">
      <c r="A1348">
        <v>1344</v>
      </c>
      <c r="B1348" t="s">
        <v>2</v>
      </c>
      <c r="C1348" t="s">
        <v>2192</v>
      </c>
      <c r="D1348" t="s">
        <v>2193</v>
      </c>
      <c r="E1348">
        <v>2</v>
      </c>
      <c r="F1348" t="s">
        <v>1979</v>
      </c>
      <c r="G1348" t="s">
        <v>1980</v>
      </c>
      <c r="H1348" s="56" t="s">
        <v>685</v>
      </c>
      <c r="I1348">
        <v>83103002</v>
      </c>
      <c r="J1348" t="s">
        <v>2195</v>
      </c>
      <c r="K1348">
        <v>2090829.355</v>
      </c>
      <c r="L1348">
        <v>7518.0105960000001</v>
      </c>
    </row>
    <row r="1349" spans="1:12" x14ac:dyDescent="0.25">
      <c r="A1349">
        <v>1345</v>
      </c>
      <c r="B1349" t="s">
        <v>2</v>
      </c>
      <c r="C1349" t="s">
        <v>2192</v>
      </c>
      <c r="D1349" t="s">
        <v>2193</v>
      </c>
      <c r="E1349">
        <v>3</v>
      </c>
      <c r="F1349" t="s">
        <v>1979</v>
      </c>
      <c r="G1349" t="s">
        <v>1980</v>
      </c>
      <c r="H1349" s="56" t="s">
        <v>685</v>
      </c>
      <c r="I1349">
        <v>83103003</v>
      </c>
      <c r="J1349" t="s">
        <v>2196</v>
      </c>
      <c r="K1349">
        <v>660567496.10000002</v>
      </c>
      <c r="L1349">
        <v>128802.4482</v>
      </c>
    </row>
    <row r="1350" spans="1:12" x14ac:dyDescent="0.25">
      <c r="A1350">
        <v>1346</v>
      </c>
      <c r="B1350" t="s">
        <v>2</v>
      </c>
      <c r="C1350" t="s">
        <v>2192</v>
      </c>
      <c r="D1350" t="s">
        <v>2193</v>
      </c>
      <c r="E1350">
        <v>4</v>
      </c>
      <c r="F1350" t="s">
        <v>1979</v>
      </c>
      <c r="G1350" t="s">
        <v>1980</v>
      </c>
      <c r="H1350" s="56" t="s">
        <v>685</v>
      </c>
      <c r="I1350">
        <v>83103004</v>
      </c>
      <c r="J1350" t="s">
        <v>2197</v>
      </c>
      <c r="K1350">
        <v>588314485.20000005</v>
      </c>
      <c r="L1350">
        <v>145031.20689999999</v>
      </c>
    </row>
    <row r="1351" spans="1:12" x14ac:dyDescent="0.25">
      <c r="A1351">
        <v>1347</v>
      </c>
      <c r="B1351" t="s">
        <v>2</v>
      </c>
      <c r="C1351" t="s">
        <v>2192</v>
      </c>
      <c r="D1351" t="s">
        <v>2193</v>
      </c>
      <c r="E1351">
        <v>5</v>
      </c>
      <c r="F1351" t="s">
        <v>1979</v>
      </c>
      <c r="G1351" t="s">
        <v>1980</v>
      </c>
      <c r="H1351" s="56" t="s">
        <v>685</v>
      </c>
      <c r="I1351">
        <v>83103005</v>
      </c>
      <c r="J1351" t="s">
        <v>2198</v>
      </c>
      <c r="K1351">
        <v>405047463.69999999</v>
      </c>
      <c r="L1351">
        <v>101710.59359999999</v>
      </c>
    </row>
    <row r="1352" spans="1:12" x14ac:dyDescent="0.25">
      <c r="A1352">
        <v>1348</v>
      </c>
      <c r="B1352" t="s">
        <v>2</v>
      </c>
      <c r="C1352" t="s">
        <v>2192</v>
      </c>
      <c r="D1352" t="s">
        <v>2193</v>
      </c>
      <c r="E1352">
        <v>6</v>
      </c>
      <c r="F1352" t="s">
        <v>1979</v>
      </c>
      <c r="G1352" t="s">
        <v>1980</v>
      </c>
      <c r="H1352" s="56" t="s">
        <v>685</v>
      </c>
      <c r="I1352">
        <v>83103006</v>
      </c>
      <c r="J1352" t="s">
        <v>2199</v>
      </c>
      <c r="K1352">
        <v>8507389.7870000005</v>
      </c>
      <c r="L1352">
        <v>12737.63465</v>
      </c>
    </row>
    <row r="1353" spans="1:12" x14ac:dyDescent="0.25">
      <c r="A1353">
        <v>1349</v>
      </c>
      <c r="B1353" t="s">
        <v>2</v>
      </c>
      <c r="C1353" t="s">
        <v>2192</v>
      </c>
      <c r="D1353" t="s">
        <v>2193</v>
      </c>
      <c r="E1353">
        <v>7</v>
      </c>
      <c r="F1353" t="s">
        <v>1979</v>
      </c>
      <c r="G1353" t="s">
        <v>1980</v>
      </c>
      <c r="H1353" s="56" t="s">
        <v>685</v>
      </c>
      <c r="I1353">
        <v>83103007</v>
      </c>
      <c r="J1353" t="s">
        <v>2200</v>
      </c>
      <c r="K1353">
        <v>966461763.60000002</v>
      </c>
      <c r="L1353">
        <v>204645.51850000001</v>
      </c>
    </row>
    <row r="1354" spans="1:12" x14ac:dyDescent="0.25">
      <c r="A1354">
        <v>1350</v>
      </c>
      <c r="B1354" t="s">
        <v>2</v>
      </c>
      <c r="C1354" t="s">
        <v>2192</v>
      </c>
      <c r="D1354" t="s">
        <v>2193</v>
      </c>
      <c r="E1354">
        <v>8</v>
      </c>
      <c r="F1354" t="s">
        <v>1979</v>
      </c>
      <c r="G1354" t="s">
        <v>1980</v>
      </c>
      <c r="H1354" s="56" t="s">
        <v>685</v>
      </c>
      <c r="I1354">
        <v>83103008</v>
      </c>
      <c r="J1354" t="s">
        <v>2201</v>
      </c>
      <c r="K1354">
        <v>3508091.449</v>
      </c>
      <c r="L1354">
        <v>9381.6893519999994</v>
      </c>
    </row>
    <row r="1355" spans="1:12" x14ac:dyDescent="0.25">
      <c r="A1355">
        <v>1351</v>
      </c>
      <c r="B1355" t="s">
        <v>2</v>
      </c>
      <c r="C1355" t="s">
        <v>2192</v>
      </c>
      <c r="D1355" t="s">
        <v>2193</v>
      </c>
      <c r="E1355">
        <v>9</v>
      </c>
      <c r="F1355" t="s">
        <v>1979</v>
      </c>
      <c r="G1355" t="s">
        <v>1980</v>
      </c>
      <c r="H1355" s="56" t="s">
        <v>685</v>
      </c>
      <c r="I1355">
        <v>83103009</v>
      </c>
      <c r="J1355" t="s">
        <v>2202</v>
      </c>
      <c r="K1355">
        <v>630815054.89999998</v>
      </c>
      <c r="L1355">
        <v>142398.1961</v>
      </c>
    </row>
    <row r="1356" spans="1:12" x14ac:dyDescent="0.25">
      <c r="A1356">
        <v>1352</v>
      </c>
      <c r="B1356" t="s">
        <v>2</v>
      </c>
      <c r="C1356" t="s">
        <v>2192</v>
      </c>
      <c r="D1356" t="s">
        <v>2193</v>
      </c>
      <c r="E1356">
        <v>10</v>
      </c>
      <c r="F1356" t="s">
        <v>1979</v>
      </c>
      <c r="G1356" t="s">
        <v>1980</v>
      </c>
      <c r="H1356" s="56" t="s">
        <v>685</v>
      </c>
      <c r="I1356">
        <v>83103010</v>
      </c>
      <c r="J1356" t="s">
        <v>2203</v>
      </c>
      <c r="K1356">
        <v>58279604.590000004</v>
      </c>
      <c r="L1356">
        <v>37016.081270000002</v>
      </c>
    </row>
    <row r="1357" spans="1:12" x14ac:dyDescent="0.25">
      <c r="A1357">
        <v>1353</v>
      </c>
      <c r="B1357" t="s">
        <v>2</v>
      </c>
      <c r="C1357" t="s">
        <v>2192</v>
      </c>
      <c r="D1357" t="s">
        <v>2193</v>
      </c>
      <c r="E1357">
        <v>11</v>
      </c>
      <c r="F1357" t="s">
        <v>1979</v>
      </c>
      <c r="G1357" t="s">
        <v>1980</v>
      </c>
      <c r="H1357" s="56" t="s">
        <v>685</v>
      </c>
      <c r="I1357">
        <v>83103011</v>
      </c>
      <c r="J1357" t="s">
        <v>2204</v>
      </c>
      <c r="K1357">
        <v>217883622</v>
      </c>
      <c r="L1357">
        <v>81939.858309999996</v>
      </c>
    </row>
    <row r="1358" spans="1:12" x14ac:dyDescent="0.25">
      <c r="A1358">
        <v>1354</v>
      </c>
      <c r="B1358" t="s">
        <v>2</v>
      </c>
      <c r="C1358" t="s">
        <v>2192</v>
      </c>
      <c r="D1358" t="s">
        <v>2193</v>
      </c>
      <c r="E1358">
        <v>12</v>
      </c>
      <c r="F1358" t="s">
        <v>1979</v>
      </c>
      <c r="G1358" t="s">
        <v>1980</v>
      </c>
      <c r="H1358" s="56" t="s">
        <v>685</v>
      </c>
      <c r="I1358">
        <v>83103012</v>
      </c>
      <c r="J1358" t="s">
        <v>2205</v>
      </c>
      <c r="K1358">
        <v>7592939.7949999999</v>
      </c>
      <c r="L1358">
        <v>12621.46351</v>
      </c>
    </row>
    <row r="1359" spans="1:12" x14ac:dyDescent="0.25">
      <c r="A1359">
        <v>1355</v>
      </c>
      <c r="B1359" t="s">
        <v>2</v>
      </c>
      <c r="C1359" t="s">
        <v>2192</v>
      </c>
      <c r="D1359" t="s">
        <v>2193</v>
      </c>
      <c r="E1359">
        <v>13</v>
      </c>
      <c r="F1359" t="s">
        <v>1979</v>
      </c>
      <c r="G1359" t="s">
        <v>1980</v>
      </c>
      <c r="H1359" s="56" t="s">
        <v>685</v>
      </c>
      <c r="I1359">
        <v>83103013</v>
      </c>
      <c r="J1359" t="s">
        <v>2206</v>
      </c>
      <c r="K1359">
        <v>6976149.8870000001</v>
      </c>
      <c r="L1359">
        <v>14129.47236</v>
      </c>
    </row>
    <row r="1360" spans="1:12" x14ac:dyDescent="0.25">
      <c r="A1360">
        <v>1356</v>
      </c>
      <c r="B1360" t="s">
        <v>2</v>
      </c>
      <c r="C1360" t="s">
        <v>2192</v>
      </c>
      <c r="D1360" t="s">
        <v>2193</v>
      </c>
      <c r="E1360">
        <v>14</v>
      </c>
      <c r="F1360" t="s">
        <v>1979</v>
      </c>
      <c r="G1360" t="s">
        <v>1980</v>
      </c>
      <c r="H1360" s="56" t="s">
        <v>685</v>
      </c>
      <c r="I1360">
        <v>83103014</v>
      </c>
      <c r="J1360" t="s">
        <v>2207</v>
      </c>
      <c r="K1360">
        <v>23273629.789999999</v>
      </c>
      <c r="L1360">
        <v>23129.32043</v>
      </c>
    </row>
    <row r="1361" spans="1:12" x14ac:dyDescent="0.25">
      <c r="A1361">
        <v>1357</v>
      </c>
      <c r="B1361" t="s">
        <v>2</v>
      </c>
      <c r="C1361" t="s">
        <v>2192</v>
      </c>
      <c r="D1361" t="s">
        <v>2193</v>
      </c>
      <c r="E1361">
        <v>15</v>
      </c>
      <c r="F1361" t="s">
        <v>1979</v>
      </c>
      <c r="G1361" t="s">
        <v>1980</v>
      </c>
      <c r="H1361" s="56" t="s">
        <v>685</v>
      </c>
      <c r="I1361">
        <v>83103015</v>
      </c>
      <c r="J1361" t="s">
        <v>2208</v>
      </c>
      <c r="K1361">
        <v>3724600.5329999998</v>
      </c>
      <c r="L1361">
        <v>9986.8875650000009</v>
      </c>
    </row>
    <row r="1362" spans="1:12" x14ac:dyDescent="0.25">
      <c r="A1362">
        <v>1358</v>
      </c>
      <c r="B1362" t="s">
        <v>2</v>
      </c>
      <c r="C1362" t="s">
        <v>2192</v>
      </c>
      <c r="D1362" t="s">
        <v>2193</v>
      </c>
      <c r="E1362">
        <v>16</v>
      </c>
      <c r="F1362" t="s">
        <v>1979</v>
      </c>
      <c r="G1362" t="s">
        <v>1980</v>
      </c>
      <c r="H1362" s="56" t="s">
        <v>685</v>
      </c>
      <c r="I1362">
        <v>83103016</v>
      </c>
      <c r="J1362" t="s">
        <v>2209</v>
      </c>
      <c r="K1362">
        <v>5345283.7010000004</v>
      </c>
      <c r="L1362">
        <v>12532.223169999999</v>
      </c>
    </row>
    <row r="1363" spans="1:12" x14ac:dyDescent="0.25">
      <c r="A1363">
        <v>1359</v>
      </c>
      <c r="B1363" t="s">
        <v>2</v>
      </c>
      <c r="C1363" t="s">
        <v>2192</v>
      </c>
      <c r="D1363" t="s">
        <v>2193</v>
      </c>
      <c r="E1363">
        <v>17</v>
      </c>
      <c r="F1363" t="s">
        <v>1979</v>
      </c>
      <c r="G1363" t="s">
        <v>1980</v>
      </c>
      <c r="H1363" s="56" t="s">
        <v>685</v>
      </c>
      <c r="I1363">
        <v>83103017</v>
      </c>
      <c r="J1363" t="s">
        <v>2210</v>
      </c>
      <c r="K1363">
        <v>137496836.59999999</v>
      </c>
      <c r="L1363">
        <v>63208.72423</v>
      </c>
    </row>
    <row r="1364" spans="1:12" x14ac:dyDescent="0.25">
      <c r="A1364">
        <v>1360</v>
      </c>
      <c r="B1364" t="s">
        <v>2</v>
      </c>
      <c r="C1364" t="s">
        <v>2192</v>
      </c>
      <c r="D1364" t="s">
        <v>2193</v>
      </c>
      <c r="E1364">
        <v>18</v>
      </c>
      <c r="F1364" t="s">
        <v>1979</v>
      </c>
      <c r="G1364" t="s">
        <v>1980</v>
      </c>
      <c r="H1364" s="56" t="s">
        <v>685</v>
      </c>
      <c r="I1364">
        <v>83103018</v>
      </c>
      <c r="J1364" t="s">
        <v>2211</v>
      </c>
      <c r="K1364">
        <v>4361404.7359999996</v>
      </c>
      <c r="L1364">
        <v>11204.911249999999</v>
      </c>
    </row>
    <row r="1365" spans="1:12" x14ac:dyDescent="0.25">
      <c r="A1365">
        <v>1361</v>
      </c>
      <c r="B1365" t="s">
        <v>2</v>
      </c>
      <c r="C1365" t="s">
        <v>2192</v>
      </c>
      <c r="D1365" t="s">
        <v>2193</v>
      </c>
      <c r="E1365">
        <v>19</v>
      </c>
      <c r="F1365" t="s">
        <v>1979</v>
      </c>
      <c r="G1365" t="s">
        <v>1980</v>
      </c>
      <c r="H1365" s="56" t="s">
        <v>685</v>
      </c>
      <c r="I1365">
        <v>83103019</v>
      </c>
      <c r="J1365" t="s">
        <v>2212</v>
      </c>
      <c r="K1365">
        <v>3238333.216</v>
      </c>
      <c r="L1365">
        <v>10919.62681</v>
      </c>
    </row>
    <row r="1366" spans="1:12" x14ac:dyDescent="0.25">
      <c r="A1366">
        <v>1362</v>
      </c>
      <c r="B1366" t="s">
        <v>2</v>
      </c>
      <c r="C1366" t="s">
        <v>2192</v>
      </c>
      <c r="D1366" t="s">
        <v>2193</v>
      </c>
      <c r="E1366">
        <v>20</v>
      </c>
      <c r="F1366" t="s">
        <v>1979</v>
      </c>
      <c r="G1366" t="s">
        <v>1980</v>
      </c>
      <c r="H1366" s="56" t="s">
        <v>685</v>
      </c>
      <c r="I1366">
        <v>83103020</v>
      </c>
      <c r="J1366" t="s">
        <v>2213</v>
      </c>
      <c r="K1366">
        <v>1092180.669</v>
      </c>
      <c r="L1366">
        <v>5968.0154400000001</v>
      </c>
    </row>
    <row r="1367" spans="1:12" x14ac:dyDescent="0.25">
      <c r="A1367">
        <v>1363</v>
      </c>
      <c r="B1367" t="s">
        <v>2</v>
      </c>
      <c r="C1367" t="s">
        <v>2192</v>
      </c>
      <c r="D1367" t="s">
        <v>2193</v>
      </c>
      <c r="E1367">
        <v>21</v>
      </c>
      <c r="F1367" t="s">
        <v>1979</v>
      </c>
      <c r="G1367" t="s">
        <v>1980</v>
      </c>
      <c r="H1367" s="56" t="s">
        <v>685</v>
      </c>
      <c r="I1367">
        <v>83103021</v>
      </c>
      <c r="J1367" t="s">
        <v>2214</v>
      </c>
      <c r="K1367">
        <v>883237.94140000001</v>
      </c>
      <c r="L1367">
        <v>4355.6007399999999</v>
      </c>
    </row>
    <row r="1368" spans="1:12" x14ac:dyDescent="0.25">
      <c r="A1368">
        <v>1364</v>
      </c>
      <c r="B1368" t="s">
        <v>2</v>
      </c>
      <c r="C1368" t="s">
        <v>2192</v>
      </c>
      <c r="D1368" t="s">
        <v>2193</v>
      </c>
      <c r="E1368">
        <v>22</v>
      </c>
      <c r="F1368" t="s">
        <v>1979</v>
      </c>
      <c r="G1368" t="s">
        <v>1980</v>
      </c>
      <c r="H1368" s="56" t="s">
        <v>685</v>
      </c>
      <c r="I1368">
        <v>83103022</v>
      </c>
      <c r="J1368" t="s">
        <v>2215</v>
      </c>
      <c r="K1368">
        <v>976159.33589999995</v>
      </c>
      <c r="L1368">
        <v>5658.6682069999997</v>
      </c>
    </row>
    <row r="1369" spans="1:12" x14ac:dyDescent="0.25">
      <c r="A1369">
        <v>1365</v>
      </c>
      <c r="B1369" t="s">
        <v>2</v>
      </c>
      <c r="C1369" t="s">
        <v>2192</v>
      </c>
      <c r="D1369" t="s">
        <v>2193</v>
      </c>
      <c r="E1369">
        <v>23</v>
      </c>
      <c r="F1369" t="s">
        <v>1979</v>
      </c>
      <c r="G1369" t="s">
        <v>1980</v>
      </c>
      <c r="H1369" s="56" t="s">
        <v>685</v>
      </c>
      <c r="I1369">
        <v>83103023</v>
      </c>
      <c r="J1369" t="s">
        <v>2216</v>
      </c>
      <c r="K1369">
        <v>2700535.321</v>
      </c>
      <c r="L1369">
        <v>7414.6403579999997</v>
      </c>
    </row>
    <row r="1370" spans="1:12" x14ac:dyDescent="0.25">
      <c r="A1370">
        <v>1366</v>
      </c>
      <c r="B1370" t="s">
        <v>2</v>
      </c>
      <c r="C1370" t="s">
        <v>2192</v>
      </c>
      <c r="D1370" t="s">
        <v>2193</v>
      </c>
      <c r="E1370">
        <v>24</v>
      </c>
      <c r="F1370" t="s">
        <v>1979</v>
      </c>
      <c r="G1370" t="s">
        <v>1980</v>
      </c>
      <c r="H1370" s="56" t="s">
        <v>685</v>
      </c>
      <c r="I1370">
        <v>83103024</v>
      </c>
      <c r="J1370" t="s">
        <v>2217</v>
      </c>
      <c r="K1370">
        <v>725013.43070000003</v>
      </c>
      <c r="L1370">
        <v>4049.2494539999998</v>
      </c>
    </row>
    <row r="1371" spans="1:12" x14ac:dyDescent="0.25">
      <c r="A1371">
        <v>1367</v>
      </c>
      <c r="B1371" t="s">
        <v>2</v>
      </c>
      <c r="C1371" t="s">
        <v>2192</v>
      </c>
      <c r="D1371" t="s">
        <v>2193</v>
      </c>
      <c r="E1371">
        <v>25</v>
      </c>
      <c r="F1371" t="s">
        <v>1979</v>
      </c>
      <c r="G1371" t="s">
        <v>1980</v>
      </c>
      <c r="H1371" s="56" t="s">
        <v>685</v>
      </c>
      <c r="I1371">
        <v>83103025</v>
      </c>
      <c r="J1371" t="s">
        <v>2218</v>
      </c>
      <c r="K1371">
        <v>631066.61620000005</v>
      </c>
      <c r="L1371">
        <v>4095.8560269999998</v>
      </c>
    </row>
    <row r="1372" spans="1:12" x14ac:dyDescent="0.25">
      <c r="A1372">
        <v>1368</v>
      </c>
      <c r="B1372" t="s">
        <v>2</v>
      </c>
      <c r="C1372" t="s">
        <v>2192</v>
      </c>
      <c r="D1372" t="s">
        <v>2193</v>
      </c>
      <c r="E1372">
        <v>26</v>
      </c>
      <c r="F1372" t="s">
        <v>1979</v>
      </c>
      <c r="G1372" t="s">
        <v>1980</v>
      </c>
      <c r="H1372" s="56" t="s">
        <v>685</v>
      </c>
      <c r="I1372">
        <v>83103026</v>
      </c>
      <c r="J1372" t="s">
        <v>2219</v>
      </c>
      <c r="K1372">
        <v>2814982.2510000002</v>
      </c>
      <c r="L1372">
        <v>7811.3208130000003</v>
      </c>
    </row>
    <row r="1373" spans="1:12" x14ac:dyDescent="0.25">
      <c r="A1373">
        <v>1369</v>
      </c>
      <c r="B1373" t="s">
        <v>2</v>
      </c>
      <c r="C1373" t="s">
        <v>2192</v>
      </c>
      <c r="D1373" t="s">
        <v>2193</v>
      </c>
      <c r="E1373">
        <v>27</v>
      </c>
      <c r="F1373" t="s">
        <v>1979</v>
      </c>
      <c r="G1373" t="s">
        <v>1980</v>
      </c>
      <c r="H1373" s="56" t="s">
        <v>685</v>
      </c>
      <c r="I1373">
        <v>83103027</v>
      </c>
      <c r="J1373" t="s">
        <v>2220</v>
      </c>
      <c r="K1373">
        <v>4366035.9689999996</v>
      </c>
      <c r="L1373">
        <v>10896.218339999999</v>
      </c>
    </row>
    <row r="1374" spans="1:12" x14ac:dyDescent="0.25">
      <c r="A1374">
        <v>1370</v>
      </c>
      <c r="B1374" t="s">
        <v>2</v>
      </c>
      <c r="C1374" t="s">
        <v>2192</v>
      </c>
      <c r="D1374" t="s">
        <v>2193</v>
      </c>
      <c r="E1374">
        <v>28</v>
      </c>
      <c r="F1374" t="s">
        <v>1979</v>
      </c>
      <c r="G1374" t="s">
        <v>1980</v>
      </c>
      <c r="H1374" s="56" t="s">
        <v>685</v>
      </c>
      <c r="I1374">
        <v>83103028</v>
      </c>
      <c r="J1374" t="s">
        <v>2221</v>
      </c>
      <c r="K1374">
        <v>279081884.69999999</v>
      </c>
      <c r="L1374">
        <v>99468.160999999993</v>
      </c>
    </row>
    <row r="1375" spans="1:12" x14ac:dyDescent="0.25">
      <c r="A1375">
        <v>1371</v>
      </c>
      <c r="B1375" t="s">
        <v>2</v>
      </c>
      <c r="C1375" t="s">
        <v>2192</v>
      </c>
      <c r="D1375" t="s">
        <v>2193</v>
      </c>
      <c r="E1375">
        <v>29</v>
      </c>
      <c r="F1375" t="s">
        <v>1979</v>
      </c>
      <c r="G1375" t="s">
        <v>1980</v>
      </c>
      <c r="H1375" s="56" t="s">
        <v>685</v>
      </c>
      <c r="I1375">
        <v>83103029</v>
      </c>
      <c r="J1375" t="s">
        <v>2222</v>
      </c>
      <c r="K1375">
        <v>901108962.89999998</v>
      </c>
      <c r="L1375">
        <v>188334.81049999999</v>
      </c>
    </row>
    <row r="1376" spans="1:12" x14ac:dyDescent="0.25">
      <c r="A1376">
        <v>1372</v>
      </c>
      <c r="B1376" t="s">
        <v>2</v>
      </c>
      <c r="C1376" t="s">
        <v>563</v>
      </c>
      <c r="D1376" t="s">
        <v>2223</v>
      </c>
      <c r="E1376">
        <v>1</v>
      </c>
      <c r="F1376" t="s">
        <v>1856</v>
      </c>
      <c r="G1376" t="s">
        <v>1857</v>
      </c>
      <c r="H1376" s="56" t="s">
        <v>685</v>
      </c>
      <c r="I1376">
        <v>83201001</v>
      </c>
      <c r="J1376" t="s">
        <v>2224</v>
      </c>
      <c r="K1376">
        <v>560514.84380000003</v>
      </c>
      <c r="L1376">
        <v>3834.286783</v>
      </c>
    </row>
    <row r="1377" spans="1:12" x14ac:dyDescent="0.25">
      <c r="A1377">
        <v>1373</v>
      </c>
      <c r="B1377" t="s">
        <v>2</v>
      </c>
      <c r="C1377" t="s">
        <v>563</v>
      </c>
      <c r="D1377" t="s">
        <v>2223</v>
      </c>
      <c r="E1377">
        <v>2</v>
      </c>
      <c r="F1377" t="s">
        <v>1856</v>
      </c>
      <c r="G1377" t="s">
        <v>1857</v>
      </c>
      <c r="H1377" s="56" t="s">
        <v>685</v>
      </c>
      <c r="I1377">
        <v>83201002</v>
      </c>
      <c r="J1377" t="s">
        <v>2225</v>
      </c>
      <c r="K1377">
        <v>25654131.219999999</v>
      </c>
      <c r="L1377">
        <v>28815.79205</v>
      </c>
    </row>
    <row r="1378" spans="1:12" x14ac:dyDescent="0.25">
      <c r="A1378">
        <v>1374</v>
      </c>
      <c r="B1378" t="s">
        <v>2</v>
      </c>
      <c r="C1378" t="s">
        <v>563</v>
      </c>
      <c r="D1378" t="s">
        <v>2223</v>
      </c>
      <c r="E1378">
        <v>3</v>
      </c>
      <c r="F1378" t="s">
        <v>1856</v>
      </c>
      <c r="G1378" t="s">
        <v>1857</v>
      </c>
      <c r="H1378" s="56" t="s">
        <v>685</v>
      </c>
      <c r="I1378">
        <v>83201003</v>
      </c>
      <c r="J1378" t="s">
        <v>2226</v>
      </c>
      <c r="K1378">
        <v>1314500.3289999999</v>
      </c>
      <c r="L1378">
        <v>4800.2876850000002</v>
      </c>
    </row>
    <row r="1379" spans="1:12" x14ac:dyDescent="0.25">
      <c r="A1379">
        <v>1375</v>
      </c>
      <c r="B1379" t="s">
        <v>2</v>
      </c>
      <c r="C1379" t="s">
        <v>563</v>
      </c>
      <c r="D1379" t="s">
        <v>2223</v>
      </c>
      <c r="E1379">
        <v>4</v>
      </c>
      <c r="F1379" t="s">
        <v>1856</v>
      </c>
      <c r="G1379" t="s">
        <v>1857</v>
      </c>
      <c r="H1379" s="56" t="s">
        <v>685</v>
      </c>
      <c r="I1379">
        <v>83201004</v>
      </c>
      <c r="J1379" t="s">
        <v>2227</v>
      </c>
      <c r="K1379">
        <v>1166938735</v>
      </c>
      <c r="L1379">
        <v>176991.97020000001</v>
      </c>
    </row>
    <row r="1380" spans="1:12" x14ac:dyDescent="0.25">
      <c r="A1380">
        <v>1376</v>
      </c>
      <c r="B1380" t="s">
        <v>2</v>
      </c>
      <c r="C1380" t="s">
        <v>563</v>
      </c>
      <c r="D1380" t="s">
        <v>2223</v>
      </c>
      <c r="E1380">
        <v>5</v>
      </c>
      <c r="F1380" t="s">
        <v>1856</v>
      </c>
      <c r="G1380" t="s">
        <v>1857</v>
      </c>
      <c r="H1380" s="56" t="s">
        <v>685</v>
      </c>
      <c r="I1380">
        <v>83201005</v>
      </c>
      <c r="J1380" t="s">
        <v>2228</v>
      </c>
      <c r="K1380">
        <v>1450444771</v>
      </c>
      <c r="L1380">
        <v>259435.05290000001</v>
      </c>
    </row>
    <row r="1381" spans="1:12" x14ac:dyDescent="0.25">
      <c r="A1381">
        <v>1377</v>
      </c>
      <c r="B1381" t="s">
        <v>2</v>
      </c>
      <c r="C1381" t="s">
        <v>563</v>
      </c>
      <c r="D1381" t="s">
        <v>2223</v>
      </c>
      <c r="E1381">
        <v>6</v>
      </c>
      <c r="F1381" t="s">
        <v>1856</v>
      </c>
      <c r="G1381" t="s">
        <v>1857</v>
      </c>
      <c r="H1381" s="56" t="s">
        <v>685</v>
      </c>
      <c r="I1381">
        <v>83201006</v>
      </c>
      <c r="J1381" t="s">
        <v>2229</v>
      </c>
      <c r="K1381">
        <v>105539177.7</v>
      </c>
      <c r="L1381">
        <v>53484.075960000002</v>
      </c>
    </row>
    <row r="1382" spans="1:12" x14ac:dyDescent="0.25">
      <c r="A1382">
        <v>1378</v>
      </c>
      <c r="B1382" t="s">
        <v>2</v>
      </c>
      <c r="C1382" t="s">
        <v>563</v>
      </c>
      <c r="D1382" t="s">
        <v>2223</v>
      </c>
      <c r="E1382">
        <v>7</v>
      </c>
      <c r="F1382" t="s">
        <v>1856</v>
      </c>
      <c r="G1382" t="s">
        <v>1857</v>
      </c>
      <c r="H1382" s="56" t="s">
        <v>685</v>
      </c>
      <c r="I1382">
        <v>83201007</v>
      </c>
      <c r="J1382" t="s">
        <v>2230</v>
      </c>
      <c r="K1382">
        <v>427440159.39999998</v>
      </c>
      <c r="L1382">
        <v>109515.9431</v>
      </c>
    </row>
    <row r="1383" spans="1:12" x14ac:dyDescent="0.25">
      <c r="A1383">
        <v>1379</v>
      </c>
      <c r="B1383" t="s">
        <v>2</v>
      </c>
      <c r="C1383" t="s">
        <v>563</v>
      </c>
      <c r="D1383" t="s">
        <v>2223</v>
      </c>
      <c r="E1383">
        <v>8</v>
      </c>
      <c r="F1383" t="s">
        <v>1856</v>
      </c>
      <c r="G1383" t="s">
        <v>1857</v>
      </c>
      <c r="H1383" s="56" t="s">
        <v>685</v>
      </c>
      <c r="I1383">
        <v>83201008</v>
      </c>
      <c r="J1383" t="s">
        <v>2231</v>
      </c>
      <c r="K1383">
        <v>234920571.19999999</v>
      </c>
      <c r="L1383">
        <v>85786.485629999996</v>
      </c>
    </row>
    <row r="1384" spans="1:12" x14ac:dyDescent="0.25">
      <c r="A1384">
        <v>1380</v>
      </c>
      <c r="B1384" t="s">
        <v>2</v>
      </c>
      <c r="C1384" t="s">
        <v>563</v>
      </c>
      <c r="D1384" t="s">
        <v>2223</v>
      </c>
      <c r="E1384">
        <v>9</v>
      </c>
      <c r="F1384" t="s">
        <v>1856</v>
      </c>
      <c r="G1384" t="s">
        <v>1857</v>
      </c>
      <c r="H1384" s="56" t="s">
        <v>685</v>
      </c>
      <c r="I1384">
        <v>83201009</v>
      </c>
      <c r="J1384" t="s">
        <v>2232</v>
      </c>
      <c r="K1384">
        <v>47192067.329999998</v>
      </c>
      <c r="L1384">
        <v>39796.805059999999</v>
      </c>
    </row>
    <row r="1385" spans="1:12" x14ac:dyDescent="0.25">
      <c r="A1385">
        <v>1381</v>
      </c>
      <c r="B1385" t="s">
        <v>2</v>
      </c>
      <c r="C1385" t="s">
        <v>563</v>
      </c>
      <c r="D1385" t="s">
        <v>2223</v>
      </c>
      <c r="E1385">
        <v>10</v>
      </c>
      <c r="F1385" t="s">
        <v>1856</v>
      </c>
      <c r="G1385" t="s">
        <v>1857</v>
      </c>
      <c r="H1385" s="56" t="s">
        <v>685</v>
      </c>
      <c r="I1385">
        <v>83201010</v>
      </c>
      <c r="J1385" t="s">
        <v>2233</v>
      </c>
      <c r="K1385">
        <v>1307384455</v>
      </c>
      <c r="L1385">
        <v>222535.7384</v>
      </c>
    </row>
    <row r="1386" spans="1:12" x14ac:dyDescent="0.25">
      <c r="A1386">
        <v>1382</v>
      </c>
      <c r="B1386" t="s">
        <v>2</v>
      </c>
      <c r="C1386" t="s">
        <v>563</v>
      </c>
      <c r="D1386" t="s">
        <v>2223</v>
      </c>
      <c r="E1386">
        <v>11</v>
      </c>
      <c r="F1386" t="s">
        <v>1856</v>
      </c>
      <c r="G1386" t="s">
        <v>1857</v>
      </c>
      <c r="H1386" s="56" t="s">
        <v>685</v>
      </c>
      <c r="I1386">
        <v>83201011</v>
      </c>
      <c r="J1386" t="s">
        <v>2234</v>
      </c>
      <c r="K1386">
        <v>959545619.60000002</v>
      </c>
      <c r="L1386">
        <v>190885.01860000001</v>
      </c>
    </row>
    <row r="1387" spans="1:12" x14ac:dyDescent="0.25">
      <c r="A1387">
        <v>1383</v>
      </c>
      <c r="B1387" t="s">
        <v>2</v>
      </c>
      <c r="C1387" t="s">
        <v>563</v>
      </c>
      <c r="D1387" t="s">
        <v>2223</v>
      </c>
      <c r="E1387">
        <v>12</v>
      </c>
      <c r="F1387" t="s">
        <v>1856</v>
      </c>
      <c r="G1387" t="s">
        <v>1857</v>
      </c>
      <c r="H1387" s="56" t="s">
        <v>685</v>
      </c>
      <c r="I1387">
        <v>83201012</v>
      </c>
      <c r="J1387" t="s">
        <v>2235</v>
      </c>
      <c r="K1387">
        <v>111984959.5</v>
      </c>
      <c r="L1387">
        <v>68131.900110000002</v>
      </c>
    </row>
    <row r="1388" spans="1:12" x14ac:dyDescent="0.25">
      <c r="A1388">
        <v>1384</v>
      </c>
      <c r="B1388" t="s">
        <v>2</v>
      </c>
      <c r="C1388" t="s">
        <v>563</v>
      </c>
      <c r="D1388" t="s">
        <v>2223</v>
      </c>
      <c r="E1388">
        <v>13</v>
      </c>
      <c r="F1388" t="s">
        <v>1856</v>
      </c>
      <c r="G1388" t="s">
        <v>1857</v>
      </c>
      <c r="H1388" s="56" t="s">
        <v>685</v>
      </c>
      <c r="I1388">
        <v>83201013</v>
      </c>
      <c r="J1388" t="s">
        <v>2236</v>
      </c>
      <c r="K1388">
        <v>1145567576</v>
      </c>
      <c r="L1388">
        <v>222749.30100000001</v>
      </c>
    </row>
    <row r="1389" spans="1:12" x14ac:dyDescent="0.25">
      <c r="A1389">
        <v>1385</v>
      </c>
      <c r="B1389" t="s">
        <v>2</v>
      </c>
      <c r="C1389" t="s">
        <v>563</v>
      </c>
      <c r="D1389" t="s">
        <v>2223</v>
      </c>
      <c r="E1389">
        <v>14</v>
      </c>
      <c r="F1389" t="s">
        <v>1856</v>
      </c>
      <c r="G1389" t="s">
        <v>1857</v>
      </c>
      <c r="H1389" s="56" t="s">
        <v>685</v>
      </c>
      <c r="I1389">
        <v>83201014</v>
      </c>
      <c r="J1389" t="s">
        <v>2237</v>
      </c>
      <c r="K1389">
        <v>5175285.9539999999</v>
      </c>
      <c r="L1389">
        <v>13526.178540000001</v>
      </c>
    </row>
    <row r="1390" spans="1:12" x14ac:dyDescent="0.25">
      <c r="A1390">
        <v>1386</v>
      </c>
      <c r="B1390" t="s">
        <v>2</v>
      </c>
      <c r="C1390" t="s">
        <v>2238</v>
      </c>
      <c r="D1390" t="s">
        <v>2239</v>
      </c>
      <c r="E1390">
        <v>1</v>
      </c>
      <c r="F1390" t="s">
        <v>1979</v>
      </c>
      <c r="G1390" t="s">
        <v>1980</v>
      </c>
      <c r="H1390" s="56" t="s">
        <v>685</v>
      </c>
      <c r="I1390">
        <v>83105001</v>
      </c>
      <c r="J1390" t="s">
        <v>2240</v>
      </c>
      <c r="K1390">
        <v>22271276.93</v>
      </c>
      <c r="L1390">
        <v>28500.123579999999</v>
      </c>
    </row>
    <row r="1391" spans="1:12" x14ac:dyDescent="0.25">
      <c r="A1391">
        <v>1387</v>
      </c>
      <c r="B1391" t="s">
        <v>2</v>
      </c>
      <c r="C1391" t="s">
        <v>2238</v>
      </c>
      <c r="D1391" t="s">
        <v>2239</v>
      </c>
      <c r="E1391">
        <v>2</v>
      </c>
      <c r="F1391" t="s">
        <v>1979</v>
      </c>
      <c r="G1391" t="s">
        <v>1980</v>
      </c>
      <c r="H1391" s="56" t="s">
        <v>685</v>
      </c>
      <c r="I1391">
        <v>83105002</v>
      </c>
      <c r="J1391" t="s">
        <v>2241</v>
      </c>
      <c r="K1391">
        <v>45386937.109999999</v>
      </c>
      <c r="L1391">
        <v>28295.52577</v>
      </c>
    </row>
    <row r="1392" spans="1:12" x14ac:dyDescent="0.25">
      <c r="A1392">
        <v>1388</v>
      </c>
      <c r="B1392" t="s">
        <v>2</v>
      </c>
      <c r="C1392" t="s">
        <v>2238</v>
      </c>
      <c r="D1392" t="s">
        <v>2239</v>
      </c>
      <c r="E1392">
        <v>3</v>
      </c>
      <c r="F1392" t="s">
        <v>1979</v>
      </c>
      <c r="G1392" t="s">
        <v>1980</v>
      </c>
      <c r="H1392" s="56" t="s">
        <v>685</v>
      </c>
      <c r="I1392">
        <v>83105003</v>
      </c>
      <c r="J1392" t="s">
        <v>2242</v>
      </c>
      <c r="K1392">
        <v>21177482.039999999</v>
      </c>
      <c r="L1392">
        <v>22903.946039999999</v>
      </c>
    </row>
    <row r="1393" spans="1:12" x14ac:dyDescent="0.25">
      <c r="A1393">
        <v>1389</v>
      </c>
      <c r="B1393" t="s">
        <v>2</v>
      </c>
      <c r="C1393" t="s">
        <v>2238</v>
      </c>
      <c r="D1393" t="s">
        <v>2239</v>
      </c>
      <c r="E1393">
        <v>4</v>
      </c>
      <c r="F1393" t="s">
        <v>1979</v>
      </c>
      <c r="G1393" t="s">
        <v>1980</v>
      </c>
      <c r="H1393" s="56" t="s">
        <v>685</v>
      </c>
      <c r="I1393">
        <v>83105004</v>
      </c>
      <c r="J1393" t="s">
        <v>2243</v>
      </c>
      <c r="K1393">
        <v>8914962.4489999991</v>
      </c>
      <c r="L1393">
        <v>15031.55514</v>
      </c>
    </row>
    <row r="1394" spans="1:12" x14ac:dyDescent="0.25">
      <c r="A1394">
        <v>1390</v>
      </c>
      <c r="B1394" t="s">
        <v>2</v>
      </c>
      <c r="C1394" t="s">
        <v>2238</v>
      </c>
      <c r="D1394" t="s">
        <v>2239</v>
      </c>
      <c r="E1394">
        <v>5</v>
      </c>
      <c r="F1394" t="s">
        <v>1979</v>
      </c>
      <c r="G1394" t="s">
        <v>1980</v>
      </c>
      <c r="H1394" s="56" t="s">
        <v>685</v>
      </c>
      <c r="I1394">
        <v>83105005</v>
      </c>
      <c r="J1394" t="s">
        <v>2244</v>
      </c>
      <c r="K1394">
        <v>4777623.4239999996</v>
      </c>
      <c r="L1394">
        <v>11747.026690000001</v>
      </c>
    </row>
    <row r="1395" spans="1:12" x14ac:dyDescent="0.25">
      <c r="A1395">
        <v>1391</v>
      </c>
      <c r="B1395" t="s">
        <v>2</v>
      </c>
      <c r="C1395" t="s">
        <v>2238</v>
      </c>
      <c r="D1395" t="s">
        <v>2239</v>
      </c>
      <c r="E1395">
        <v>6</v>
      </c>
      <c r="F1395" t="s">
        <v>1979</v>
      </c>
      <c r="G1395" t="s">
        <v>1980</v>
      </c>
      <c r="H1395" s="56" t="s">
        <v>685</v>
      </c>
      <c r="I1395">
        <v>83105006</v>
      </c>
      <c r="J1395" t="s">
        <v>2245</v>
      </c>
      <c r="K1395">
        <v>10231510.949999999</v>
      </c>
      <c r="L1395">
        <v>14089.615519999999</v>
      </c>
    </row>
    <row r="1396" spans="1:12" x14ac:dyDescent="0.25">
      <c r="A1396">
        <v>1392</v>
      </c>
      <c r="B1396" t="s">
        <v>2</v>
      </c>
      <c r="C1396" t="s">
        <v>2238</v>
      </c>
      <c r="D1396" t="s">
        <v>2239</v>
      </c>
      <c r="E1396">
        <v>7</v>
      </c>
      <c r="F1396" t="s">
        <v>1979</v>
      </c>
      <c r="G1396" t="s">
        <v>1980</v>
      </c>
      <c r="H1396" s="56" t="s">
        <v>685</v>
      </c>
      <c r="I1396">
        <v>83105007</v>
      </c>
      <c r="J1396" t="s">
        <v>2246</v>
      </c>
      <c r="K1396">
        <v>33470719.460000001</v>
      </c>
      <c r="L1396">
        <v>40440.645369999998</v>
      </c>
    </row>
    <row r="1397" spans="1:12" x14ac:dyDescent="0.25">
      <c r="A1397">
        <v>1393</v>
      </c>
      <c r="B1397" t="s">
        <v>2</v>
      </c>
      <c r="C1397" t="s">
        <v>2238</v>
      </c>
      <c r="D1397" t="s">
        <v>2239</v>
      </c>
      <c r="E1397">
        <v>8</v>
      </c>
      <c r="F1397" t="s">
        <v>1979</v>
      </c>
      <c r="G1397" t="s">
        <v>1980</v>
      </c>
      <c r="H1397" s="56" t="s">
        <v>685</v>
      </c>
      <c r="I1397">
        <v>83105008</v>
      </c>
      <c r="J1397" t="s">
        <v>2247</v>
      </c>
      <c r="K1397">
        <v>1052475770</v>
      </c>
      <c r="L1397">
        <v>304093.42430000001</v>
      </c>
    </row>
    <row r="1398" spans="1:12" x14ac:dyDescent="0.25">
      <c r="A1398">
        <v>1394</v>
      </c>
      <c r="B1398" t="s">
        <v>2</v>
      </c>
      <c r="C1398" t="s">
        <v>2238</v>
      </c>
      <c r="D1398" t="s">
        <v>2239</v>
      </c>
      <c r="E1398">
        <v>9</v>
      </c>
      <c r="F1398" t="s">
        <v>1979</v>
      </c>
      <c r="G1398" t="s">
        <v>1980</v>
      </c>
      <c r="H1398" s="56" t="s">
        <v>685</v>
      </c>
      <c r="I1398">
        <v>83105009</v>
      </c>
      <c r="J1398" t="s">
        <v>2248</v>
      </c>
      <c r="K1398">
        <v>56723113.520000003</v>
      </c>
      <c r="L1398">
        <v>37831.967949999998</v>
      </c>
    </row>
    <row r="1399" spans="1:12" x14ac:dyDescent="0.25">
      <c r="A1399">
        <v>1395</v>
      </c>
      <c r="B1399" t="s">
        <v>2</v>
      </c>
      <c r="C1399" t="s">
        <v>2238</v>
      </c>
      <c r="D1399" t="s">
        <v>2239</v>
      </c>
      <c r="E1399">
        <v>10</v>
      </c>
      <c r="F1399" t="s">
        <v>1979</v>
      </c>
      <c r="G1399" t="s">
        <v>1980</v>
      </c>
      <c r="H1399" s="56" t="s">
        <v>685</v>
      </c>
      <c r="I1399">
        <v>83105010</v>
      </c>
      <c r="J1399" t="s">
        <v>2249</v>
      </c>
      <c r="K1399">
        <v>371667355.69999999</v>
      </c>
      <c r="L1399">
        <v>105578.17200000001</v>
      </c>
    </row>
    <row r="1400" spans="1:12" x14ac:dyDescent="0.25">
      <c r="A1400">
        <v>1396</v>
      </c>
      <c r="B1400" t="s">
        <v>2</v>
      </c>
      <c r="C1400" t="s">
        <v>2238</v>
      </c>
      <c r="D1400" t="s">
        <v>2239</v>
      </c>
      <c r="E1400">
        <v>11</v>
      </c>
      <c r="F1400" t="s">
        <v>1979</v>
      </c>
      <c r="G1400" t="s">
        <v>1980</v>
      </c>
      <c r="H1400" s="56" t="s">
        <v>685</v>
      </c>
      <c r="I1400">
        <v>83105011</v>
      </c>
      <c r="J1400" t="s">
        <v>2250</v>
      </c>
      <c r="K1400">
        <v>34923789.030000001</v>
      </c>
      <c r="L1400">
        <v>28239.393960000001</v>
      </c>
    </row>
    <row r="1401" spans="1:12" x14ac:dyDescent="0.25">
      <c r="A1401">
        <v>1397</v>
      </c>
      <c r="B1401" t="s">
        <v>2</v>
      </c>
      <c r="C1401" t="s">
        <v>2238</v>
      </c>
      <c r="D1401" t="s">
        <v>2239</v>
      </c>
      <c r="E1401">
        <v>12</v>
      </c>
      <c r="F1401" t="s">
        <v>1979</v>
      </c>
      <c r="G1401" t="s">
        <v>1980</v>
      </c>
      <c r="H1401" s="56" t="s">
        <v>685</v>
      </c>
      <c r="I1401">
        <v>83105012</v>
      </c>
      <c r="J1401" t="s">
        <v>2251</v>
      </c>
      <c r="K1401">
        <v>8356097.6849999996</v>
      </c>
      <c r="L1401">
        <v>16604.251359999998</v>
      </c>
    </row>
    <row r="1402" spans="1:12" x14ac:dyDescent="0.25">
      <c r="A1402">
        <v>1398</v>
      </c>
      <c r="B1402" t="s">
        <v>2</v>
      </c>
      <c r="C1402" t="s">
        <v>2238</v>
      </c>
      <c r="D1402" t="s">
        <v>2239</v>
      </c>
      <c r="E1402">
        <v>13</v>
      </c>
      <c r="F1402" t="s">
        <v>1979</v>
      </c>
      <c r="G1402" t="s">
        <v>1980</v>
      </c>
      <c r="H1402" s="56" t="s">
        <v>685</v>
      </c>
      <c r="I1402">
        <v>83105013</v>
      </c>
      <c r="J1402" t="s">
        <v>2252</v>
      </c>
      <c r="K1402">
        <v>41308573.659999996</v>
      </c>
      <c r="L1402">
        <v>35571.061600000001</v>
      </c>
    </row>
    <row r="1403" spans="1:12" x14ac:dyDescent="0.25">
      <c r="A1403">
        <v>1399</v>
      </c>
      <c r="B1403" t="s">
        <v>2</v>
      </c>
      <c r="C1403" t="s">
        <v>2238</v>
      </c>
      <c r="D1403" t="s">
        <v>2239</v>
      </c>
      <c r="E1403">
        <v>14</v>
      </c>
      <c r="F1403" t="s">
        <v>1979</v>
      </c>
      <c r="G1403" t="s">
        <v>1980</v>
      </c>
      <c r="H1403" s="56" t="s">
        <v>685</v>
      </c>
      <c r="I1403">
        <v>83105014</v>
      </c>
      <c r="J1403" t="s">
        <v>2253</v>
      </c>
      <c r="K1403">
        <v>10572816.57</v>
      </c>
      <c r="L1403">
        <v>14726.59028</v>
      </c>
    </row>
    <row r="1404" spans="1:12" x14ac:dyDescent="0.25">
      <c r="A1404">
        <v>1400</v>
      </c>
      <c r="B1404" t="s">
        <v>2</v>
      </c>
      <c r="C1404" t="s">
        <v>2238</v>
      </c>
      <c r="D1404" t="s">
        <v>2239</v>
      </c>
      <c r="E1404">
        <v>15</v>
      </c>
      <c r="F1404" t="s">
        <v>1979</v>
      </c>
      <c r="G1404" t="s">
        <v>1980</v>
      </c>
      <c r="H1404" s="56" t="s">
        <v>685</v>
      </c>
      <c r="I1404">
        <v>83105015</v>
      </c>
      <c r="J1404" t="s">
        <v>2254</v>
      </c>
      <c r="K1404">
        <v>6482950.8109999998</v>
      </c>
      <c r="L1404">
        <v>10910.026949999999</v>
      </c>
    </row>
    <row r="1405" spans="1:12" x14ac:dyDescent="0.25">
      <c r="A1405">
        <v>1401</v>
      </c>
      <c r="B1405" t="s">
        <v>2</v>
      </c>
      <c r="C1405" t="s">
        <v>2238</v>
      </c>
      <c r="D1405" t="s">
        <v>2239</v>
      </c>
      <c r="E1405">
        <v>16</v>
      </c>
      <c r="F1405" t="s">
        <v>1979</v>
      </c>
      <c r="G1405" t="s">
        <v>1980</v>
      </c>
      <c r="H1405" s="56" t="s">
        <v>685</v>
      </c>
      <c r="I1405">
        <v>83105016</v>
      </c>
      <c r="J1405" t="s">
        <v>2255</v>
      </c>
      <c r="K1405">
        <v>5355062.7929999996</v>
      </c>
      <c r="L1405">
        <v>9944.7628029999996</v>
      </c>
    </row>
    <row r="1406" spans="1:12" x14ac:dyDescent="0.25">
      <c r="A1406">
        <v>1402</v>
      </c>
      <c r="B1406" t="s">
        <v>2</v>
      </c>
      <c r="C1406" t="s">
        <v>2238</v>
      </c>
      <c r="D1406" t="s">
        <v>2239</v>
      </c>
      <c r="E1406">
        <v>17</v>
      </c>
      <c r="F1406" t="s">
        <v>1979</v>
      </c>
      <c r="G1406" t="s">
        <v>1980</v>
      </c>
      <c r="H1406" s="56" t="s">
        <v>685</v>
      </c>
      <c r="I1406">
        <v>83105017</v>
      </c>
      <c r="J1406" t="s">
        <v>2256</v>
      </c>
      <c r="K1406">
        <v>30051992.77</v>
      </c>
      <c r="L1406">
        <v>32651.94125</v>
      </c>
    </row>
    <row r="1407" spans="1:12" x14ac:dyDescent="0.25">
      <c r="A1407">
        <v>1403</v>
      </c>
      <c r="B1407" t="s">
        <v>2</v>
      </c>
      <c r="C1407" t="s">
        <v>2238</v>
      </c>
      <c r="D1407" t="s">
        <v>2239</v>
      </c>
      <c r="E1407">
        <v>18</v>
      </c>
      <c r="F1407" t="s">
        <v>1979</v>
      </c>
      <c r="G1407" t="s">
        <v>1980</v>
      </c>
      <c r="H1407" s="56" t="s">
        <v>685</v>
      </c>
      <c r="I1407">
        <v>83105018</v>
      </c>
      <c r="J1407" t="s">
        <v>2257</v>
      </c>
      <c r="K1407">
        <v>7257521.716</v>
      </c>
      <c r="L1407">
        <v>12771.28319</v>
      </c>
    </row>
    <row r="1408" spans="1:12" x14ac:dyDescent="0.25">
      <c r="A1408">
        <v>1404</v>
      </c>
      <c r="B1408" t="s">
        <v>2</v>
      </c>
      <c r="C1408" t="s">
        <v>2238</v>
      </c>
      <c r="D1408" t="s">
        <v>2239</v>
      </c>
      <c r="E1408">
        <v>19</v>
      </c>
      <c r="F1408" t="s">
        <v>1979</v>
      </c>
      <c r="G1408" t="s">
        <v>1980</v>
      </c>
      <c r="H1408" s="56" t="s">
        <v>685</v>
      </c>
      <c r="I1408">
        <v>83105019</v>
      </c>
      <c r="J1408" t="s">
        <v>2258</v>
      </c>
      <c r="K1408">
        <v>23812920.940000001</v>
      </c>
      <c r="L1408">
        <v>28859.904640000001</v>
      </c>
    </row>
    <row r="1409" spans="1:12" x14ac:dyDescent="0.25">
      <c r="A1409">
        <v>1405</v>
      </c>
      <c r="B1409" t="s">
        <v>2</v>
      </c>
      <c r="C1409" t="s">
        <v>2238</v>
      </c>
      <c r="D1409" t="s">
        <v>2239</v>
      </c>
      <c r="E1409">
        <v>20</v>
      </c>
      <c r="F1409" t="s">
        <v>1979</v>
      </c>
      <c r="G1409" t="s">
        <v>1980</v>
      </c>
      <c r="H1409" s="56" t="s">
        <v>685</v>
      </c>
      <c r="I1409">
        <v>83105020</v>
      </c>
      <c r="J1409" t="s">
        <v>2259</v>
      </c>
      <c r="K1409">
        <v>12624980.189999999</v>
      </c>
      <c r="L1409">
        <v>16309.601210000001</v>
      </c>
    </row>
    <row r="1410" spans="1:12" x14ac:dyDescent="0.25">
      <c r="A1410">
        <v>1406</v>
      </c>
      <c r="B1410" t="s">
        <v>2</v>
      </c>
      <c r="C1410" t="s">
        <v>2238</v>
      </c>
      <c r="D1410" t="s">
        <v>2239</v>
      </c>
      <c r="E1410">
        <v>21</v>
      </c>
      <c r="F1410" t="s">
        <v>1979</v>
      </c>
      <c r="G1410" t="s">
        <v>1980</v>
      </c>
      <c r="H1410" s="56" t="s">
        <v>685</v>
      </c>
      <c r="I1410">
        <v>83105021</v>
      </c>
      <c r="J1410" t="s">
        <v>2260</v>
      </c>
      <c r="K1410">
        <v>105354805.2</v>
      </c>
      <c r="L1410">
        <v>56154.573219999998</v>
      </c>
    </row>
    <row r="1411" spans="1:12" x14ac:dyDescent="0.25">
      <c r="A1411">
        <v>1407</v>
      </c>
      <c r="B1411" t="s">
        <v>2</v>
      </c>
      <c r="C1411" t="s">
        <v>2238</v>
      </c>
      <c r="D1411" t="s">
        <v>2239</v>
      </c>
      <c r="E1411">
        <v>22</v>
      </c>
      <c r="F1411" t="s">
        <v>1979</v>
      </c>
      <c r="G1411" t="s">
        <v>1980</v>
      </c>
      <c r="H1411" s="56" t="s">
        <v>685</v>
      </c>
      <c r="I1411">
        <v>83105022</v>
      </c>
      <c r="J1411" t="s">
        <v>2261</v>
      </c>
      <c r="K1411">
        <v>141551128.40000001</v>
      </c>
      <c r="L1411">
        <v>57561.23158</v>
      </c>
    </row>
    <row r="1412" spans="1:12" x14ac:dyDescent="0.25">
      <c r="A1412">
        <v>1408</v>
      </c>
      <c r="B1412" t="s">
        <v>2</v>
      </c>
      <c r="C1412" t="s">
        <v>2238</v>
      </c>
      <c r="D1412" t="s">
        <v>2239</v>
      </c>
      <c r="E1412">
        <v>23</v>
      </c>
      <c r="F1412" t="s">
        <v>1979</v>
      </c>
      <c r="G1412" t="s">
        <v>1980</v>
      </c>
      <c r="H1412" s="56" t="s">
        <v>685</v>
      </c>
      <c r="I1412">
        <v>83105023</v>
      </c>
      <c r="J1412" t="s">
        <v>2262</v>
      </c>
      <c r="K1412">
        <v>16825060.620000001</v>
      </c>
      <c r="L1412">
        <v>19309.512750000002</v>
      </c>
    </row>
    <row r="1413" spans="1:12" x14ac:dyDescent="0.25">
      <c r="A1413">
        <v>1409</v>
      </c>
      <c r="B1413" t="s">
        <v>2</v>
      </c>
      <c r="C1413" t="s">
        <v>2238</v>
      </c>
      <c r="D1413" t="s">
        <v>2239</v>
      </c>
      <c r="E1413">
        <v>24</v>
      </c>
      <c r="F1413" t="s">
        <v>1979</v>
      </c>
      <c r="G1413" t="s">
        <v>1980</v>
      </c>
      <c r="H1413" s="56" t="s">
        <v>685</v>
      </c>
      <c r="I1413">
        <v>83105024</v>
      </c>
      <c r="J1413" t="s">
        <v>2263</v>
      </c>
      <c r="K1413">
        <v>140804247.59999999</v>
      </c>
      <c r="L1413">
        <v>71178.587490000005</v>
      </c>
    </row>
    <row r="1414" spans="1:12" x14ac:dyDescent="0.25">
      <c r="A1414">
        <v>1410</v>
      </c>
      <c r="B1414" t="s">
        <v>2</v>
      </c>
      <c r="C1414" t="s">
        <v>2238</v>
      </c>
      <c r="D1414" t="s">
        <v>2239</v>
      </c>
      <c r="E1414">
        <v>25</v>
      </c>
      <c r="F1414" t="s">
        <v>1979</v>
      </c>
      <c r="G1414" t="s">
        <v>1980</v>
      </c>
      <c r="H1414" s="56" t="s">
        <v>685</v>
      </c>
      <c r="I1414">
        <v>83105025</v>
      </c>
      <c r="J1414" t="s">
        <v>2264</v>
      </c>
      <c r="K1414">
        <v>8551518.8059999999</v>
      </c>
      <c r="L1414">
        <v>14154.9665</v>
      </c>
    </row>
    <row r="1415" spans="1:12" x14ac:dyDescent="0.25">
      <c r="A1415">
        <v>1411</v>
      </c>
      <c r="B1415" t="s">
        <v>2</v>
      </c>
      <c r="C1415" t="s">
        <v>2238</v>
      </c>
      <c r="D1415" t="s">
        <v>2239</v>
      </c>
      <c r="E1415">
        <v>26</v>
      </c>
      <c r="F1415" t="s">
        <v>1979</v>
      </c>
      <c r="G1415" t="s">
        <v>1980</v>
      </c>
      <c r="H1415" s="56" t="s">
        <v>685</v>
      </c>
      <c r="I1415">
        <v>83105026</v>
      </c>
      <c r="J1415" t="s">
        <v>2265</v>
      </c>
      <c r="K1415">
        <v>13489769.43</v>
      </c>
      <c r="L1415">
        <v>18177.252840000001</v>
      </c>
    </row>
    <row r="1416" spans="1:12" x14ac:dyDescent="0.25">
      <c r="A1416">
        <v>1412</v>
      </c>
      <c r="B1416" t="s">
        <v>2</v>
      </c>
      <c r="C1416" t="s">
        <v>2238</v>
      </c>
      <c r="D1416" t="s">
        <v>2239</v>
      </c>
      <c r="E1416">
        <v>27</v>
      </c>
      <c r="F1416" t="s">
        <v>1979</v>
      </c>
      <c r="G1416" t="s">
        <v>1980</v>
      </c>
      <c r="H1416" s="56" t="s">
        <v>685</v>
      </c>
      <c r="I1416">
        <v>83105027</v>
      </c>
      <c r="J1416" t="s">
        <v>2266</v>
      </c>
      <c r="K1416">
        <v>37289822.140000001</v>
      </c>
      <c r="L1416">
        <v>34143.762750000002</v>
      </c>
    </row>
    <row r="1417" spans="1:12" x14ac:dyDescent="0.25">
      <c r="A1417">
        <v>1413</v>
      </c>
      <c r="B1417" t="s">
        <v>2</v>
      </c>
      <c r="C1417" t="s">
        <v>2238</v>
      </c>
      <c r="D1417" t="s">
        <v>2239</v>
      </c>
      <c r="E1417">
        <v>28</v>
      </c>
      <c r="F1417" t="s">
        <v>1979</v>
      </c>
      <c r="G1417" t="s">
        <v>1980</v>
      </c>
      <c r="H1417" s="56" t="s">
        <v>685</v>
      </c>
      <c r="I1417">
        <v>83105028</v>
      </c>
      <c r="J1417" t="s">
        <v>2267</v>
      </c>
      <c r="K1417">
        <v>3673428.361</v>
      </c>
      <c r="L1417">
        <v>9815.2859759999992</v>
      </c>
    </row>
    <row r="1418" spans="1:12" x14ac:dyDescent="0.25">
      <c r="A1418">
        <v>1414</v>
      </c>
      <c r="B1418" t="s">
        <v>2</v>
      </c>
      <c r="C1418" t="s">
        <v>2238</v>
      </c>
      <c r="D1418" t="s">
        <v>2239</v>
      </c>
      <c r="E1418">
        <v>29</v>
      </c>
      <c r="F1418" t="s">
        <v>1979</v>
      </c>
      <c r="G1418" t="s">
        <v>1980</v>
      </c>
      <c r="H1418" s="56" t="s">
        <v>685</v>
      </c>
      <c r="I1418">
        <v>83105029</v>
      </c>
      <c r="J1418" t="s">
        <v>2268</v>
      </c>
      <c r="K1418">
        <v>11952186.720000001</v>
      </c>
      <c r="L1418">
        <v>20057.187140000002</v>
      </c>
    </row>
    <row r="1419" spans="1:12" x14ac:dyDescent="0.25">
      <c r="A1419">
        <v>1415</v>
      </c>
      <c r="B1419" t="s">
        <v>2</v>
      </c>
      <c r="C1419" t="s">
        <v>2238</v>
      </c>
      <c r="D1419" t="s">
        <v>2239</v>
      </c>
      <c r="E1419">
        <v>30</v>
      </c>
      <c r="F1419" t="s">
        <v>1979</v>
      </c>
      <c r="G1419" t="s">
        <v>1980</v>
      </c>
      <c r="H1419" s="56" t="s">
        <v>685</v>
      </c>
      <c r="I1419">
        <v>83105030</v>
      </c>
      <c r="J1419" t="s">
        <v>2269</v>
      </c>
      <c r="K1419">
        <v>7477883.3159999996</v>
      </c>
      <c r="L1419">
        <v>13319.438249999999</v>
      </c>
    </row>
    <row r="1420" spans="1:12" x14ac:dyDescent="0.25">
      <c r="A1420">
        <v>1416</v>
      </c>
      <c r="B1420" t="s">
        <v>2</v>
      </c>
      <c r="C1420" t="s">
        <v>2238</v>
      </c>
      <c r="D1420" t="s">
        <v>2239</v>
      </c>
      <c r="E1420">
        <v>31</v>
      </c>
      <c r="F1420" t="s">
        <v>1979</v>
      </c>
      <c r="G1420" t="s">
        <v>1980</v>
      </c>
      <c r="H1420" s="56" t="s">
        <v>685</v>
      </c>
      <c r="I1420">
        <v>83105031</v>
      </c>
      <c r="J1420" t="s">
        <v>2270</v>
      </c>
      <c r="K1420">
        <v>156360121.40000001</v>
      </c>
      <c r="L1420">
        <v>55610.450239999998</v>
      </c>
    </row>
    <row r="1421" spans="1:12" x14ac:dyDescent="0.25">
      <c r="A1421">
        <v>1417</v>
      </c>
      <c r="B1421" t="s">
        <v>2</v>
      </c>
      <c r="C1421" t="s">
        <v>2238</v>
      </c>
      <c r="D1421" t="s">
        <v>2239</v>
      </c>
      <c r="E1421">
        <v>32</v>
      </c>
      <c r="F1421" t="s">
        <v>1979</v>
      </c>
      <c r="G1421" t="s">
        <v>1980</v>
      </c>
      <c r="H1421" s="56" t="s">
        <v>685</v>
      </c>
      <c r="I1421">
        <v>83105032</v>
      </c>
      <c r="J1421" t="s">
        <v>2271</v>
      </c>
      <c r="K1421">
        <v>486645586.19999999</v>
      </c>
      <c r="L1421">
        <v>144647.4719</v>
      </c>
    </row>
    <row r="1422" spans="1:12" x14ac:dyDescent="0.25">
      <c r="A1422">
        <v>1418</v>
      </c>
      <c r="B1422" t="s">
        <v>2</v>
      </c>
      <c r="C1422" t="s">
        <v>2272</v>
      </c>
      <c r="D1422" t="s">
        <v>2273</v>
      </c>
      <c r="E1422">
        <v>1</v>
      </c>
      <c r="F1422" t="s">
        <v>1979</v>
      </c>
      <c r="G1422" t="s">
        <v>1980</v>
      </c>
      <c r="H1422" s="56" t="s">
        <v>685</v>
      </c>
      <c r="I1422">
        <v>83101001</v>
      </c>
      <c r="J1422" t="s">
        <v>2274</v>
      </c>
      <c r="K1422">
        <v>1712914.149</v>
      </c>
      <c r="L1422">
        <v>6092.5402839999997</v>
      </c>
    </row>
    <row r="1423" spans="1:12" x14ac:dyDescent="0.25">
      <c r="A1423">
        <v>1419</v>
      </c>
      <c r="B1423" t="s">
        <v>2</v>
      </c>
      <c r="C1423" t="s">
        <v>2272</v>
      </c>
      <c r="D1423" t="s">
        <v>2273</v>
      </c>
      <c r="E1423">
        <v>2</v>
      </c>
      <c r="F1423" t="s">
        <v>1979</v>
      </c>
      <c r="G1423" t="s">
        <v>1980</v>
      </c>
      <c r="H1423" s="56" t="s">
        <v>685</v>
      </c>
      <c r="I1423">
        <v>83101002</v>
      </c>
      <c r="J1423" t="s">
        <v>2275</v>
      </c>
      <c r="K1423">
        <v>6994139.5659999996</v>
      </c>
      <c r="L1423">
        <v>13960.31882</v>
      </c>
    </row>
    <row r="1424" spans="1:12" x14ac:dyDescent="0.25">
      <c r="A1424">
        <v>1420</v>
      </c>
      <c r="B1424" t="s">
        <v>2</v>
      </c>
      <c r="C1424" t="s">
        <v>2272</v>
      </c>
      <c r="D1424" t="s">
        <v>2273</v>
      </c>
      <c r="E1424">
        <v>3</v>
      </c>
      <c r="F1424" t="s">
        <v>1979</v>
      </c>
      <c r="G1424" t="s">
        <v>1980</v>
      </c>
      <c r="H1424" s="56" t="s">
        <v>685</v>
      </c>
      <c r="I1424">
        <v>83101003</v>
      </c>
      <c r="J1424" t="s">
        <v>2276</v>
      </c>
      <c r="K1424">
        <v>55141034.359999999</v>
      </c>
      <c r="L1424">
        <v>42266.97133</v>
      </c>
    </row>
    <row r="1425" spans="1:12" x14ac:dyDescent="0.25">
      <c r="A1425">
        <v>1421</v>
      </c>
      <c r="B1425" t="s">
        <v>2</v>
      </c>
      <c r="C1425" t="s">
        <v>2272</v>
      </c>
      <c r="D1425" t="s">
        <v>2273</v>
      </c>
      <c r="E1425">
        <v>4</v>
      </c>
      <c r="F1425" t="s">
        <v>1979</v>
      </c>
      <c r="G1425" t="s">
        <v>1980</v>
      </c>
      <c r="H1425" s="56" t="s">
        <v>685</v>
      </c>
      <c r="I1425">
        <v>83101004</v>
      </c>
      <c r="J1425" t="s">
        <v>2277</v>
      </c>
      <c r="K1425">
        <v>1330779.6399999999</v>
      </c>
      <c r="L1425">
        <v>5701.7026859999996</v>
      </c>
    </row>
    <row r="1426" spans="1:12" x14ac:dyDescent="0.25">
      <c r="A1426">
        <v>1422</v>
      </c>
      <c r="B1426" t="s">
        <v>2</v>
      </c>
      <c r="C1426" t="s">
        <v>2272</v>
      </c>
      <c r="D1426" t="s">
        <v>2273</v>
      </c>
      <c r="E1426">
        <v>5</v>
      </c>
      <c r="F1426" t="s">
        <v>1979</v>
      </c>
      <c r="G1426" t="s">
        <v>1980</v>
      </c>
      <c r="H1426" s="56" t="s">
        <v>685</v>
      </c>
      <c r="I1426">
        <v>83101005</v>
      </c>
      <c r="J1426" t="s">
        <v>2278</v>
      </c>
      <c r="K1426">
        <v>1863750.4909999999</v>
      </c>
      <c r="L1426">
        <v>6587.5368490000001</v>
      </c>
    </row>
    <row r="1427" spans="1:12" x14ac:dyDescent="0.25">
      <c r="A1427">
        <v>1423</v>
      </c>
      <c r="B1427" t="s">
        <v>2</v>
      </c>
      <c r="C1427" t="s">
        <v>2272</v>
      </c>
      <c r="D1427" t="s">
        <v>2273</v>
      </c>
      <c r="E1427">
        <v>6</v>
      </c>
      <c r="F1427" t="s">
        <v>1979</v>
      </c>
      <c r="G1427" t="s">
        <v>1980</v>
      </c>
      <c r="H1427" s="56" t="s">
        <v>685</v>
      </c>
      <c r="I1427">
        <v>83101006</v>
      </c>
      <c r="J1427" t="s">
        <v>2279</v>
      </c>
      <c r="K1427">
        <v>4603582.8459999999</v>
      </c>
      <c r="L1427">
        <v>10199.283789999999</v>
      </c>
    </row>
    <row r="1428" spans="1:12" x14ac:dyDescent="0.25">
      <c r="A1428">
        <v>1424</v>
      </c>
      <c r="B1428" t="s">
        <v>2</v>
      </c>
      <c r="C1428" t="s">
        <v>2272</v>
      </c>
      <c r="D1428" t="s">
        <v>2273</v>
      </c>
      <c r="E1428">
        <v>7</v>
      </c>
      <c r="F1428" t="s">
        <v>1979</v>
      </c>
      <c r="G1428" t="s">
        <v>1980</v>
      </c>
      <c r="H1428" s="56" t="s">
        <v>685</v>
      </c>
      <c r="I1428">
        <v>83101007</v>
      </c>
      <c r="J1428" t="s">
        <v>2280</v>
      </c>
      <c r="K1428">
        <v>1011304977</v>
      </c>
      <c r="L1428">
        <v>166038.80470000001</v>
      </c>
    </row>
    <row r="1429" spans="1:12" x14ac:dyDescent="0.25">
      <c r="A1429">
        <v>1425</v>
      </c>
      <c r="B1429" t="s">
        <v>2</v>
      </c>
      <c r="C1429" t="s">
        <v>2272</v>
      </c>
      <c r="D1429" t="s">
        <v>2273</v>
      </c>
      <c r="E1429">
        <v>8</v>
      </c>
      <c r="F1429" t="s">
        <v>1979</v>
      </c>
      <c r="G1429" t="s">
        <v>1980</v>
      </c>
      <c r="H1429" s="56" t="s">
        <v>685</v>
      </c>
      <c r="I1429">
        <v>83101008</v>
      </c>
      <c r="J1429" t="s">
        <v>2281</v>
      </c>
      <c r="K1429">
        <v>77712918.900000006</v>
      </c>
      <c r="L1429">
        <v>51291.974690000003</v>
      </c>
    </row>
    <row r="1430" spans="1:12" x14ac:dyDescent="0.25">
      <c r="A1430">
        <v>1426</v>
      </c>
      <c r="B1430" t="s">
        <v>2</v>
      </c>
      <c r="C1430" t="s">
        <v>2272</v>
      </c>
      <c r="D1430" t="s">
        <v>2273</v>
      </c>
      <c r="E1430">
        <v>9</v>
      </c>
      <c r="F1430" t="s">
        <v>1979</v>
      </c>
      <c r="G1430" t="s">
        <v>1980</v>
      </c>
      <c r="H1430" s="56" t="s">
        <v>685</v>
      </c>
      <c r="I1430">
        <v>83101009</v>
      </c>
      <c r="J1430" t="s">
        <v>2282</v>
      </c>
      <c r="K1430">
        <v>792491944.10000002</v>
      </c>
      <c r="L1430">
        <v>231141.39679999999</v>
      </c>
    </row>
    <row r="1431" spans="1:12" x14ac:dyDescent="0.25">
      <c r="A1431">
        <v>1427</v>
      </c>
      <c r="B1431" t="s">
        <v>1</v>
      </c>
      <c r="C1431" t="s">
        <v>2283</v>
      </c>
      <c r="D1431" t="s">
        <v>2284</v>
      </c>
      <c r="E1431">
        <v>1</v>
      </c>
      <c r="F1431" t="s">
        <v>2285</v>
      </c>
      <c r="G1431" t="s">
        <v>2286</v>
      </c>
      <c r="H1431" s="56" t="s">
        <v>685</v>
      </c>
      <c r="I1431">
        <v>93304001</v>
      </c>
      <c r="J1431" t="s">
        <v>2287</v>
      </c>
      <c r="K1431">
        <v>6110749.6569999997</v>
      </c>
      <c r="L1431">
        <v>14022.96234</v>
      </c>
    </row>
    <row r="1432" spans="1:12" x14ac:dyDescent="0.25">
      <c r="A1432">
        <v>1428</v>
      </c>
      <c r="B1432" t="s">
        <v>1</v>
      </c>
      <c r="C1432" t="s">
        <v>2283</v>
      </c>
      <c r="D1432" t="s">
        <v>2284</v>
      </c>
      <c r="E1432">
        <v>2</v>
      </c>
      <c r="F1432" t="s">
        <v>2285</v>
      </c>
      <c r="G1432" t="s">
        <v>2286</v>
      </c>
      <c r="H1432" s="56" t="s">
        <v>685</v>
      </c>
      <c r="I1432">
        <v>93304002</v>
      </c>
      <c r="J1432" t="s">
        <v>2288</v>
      </c>
      <c r="K1432">
        <v>110676971.2</v>
      </c>
      <c r="L1432">
        <v>69540.890719999996</v>
      </c>
    </row>
    <row r="1433" spans="1:12" x14ac:dyDescent="0.25">
      <c r="A1433">
        <v>1429</v>
      </c>
      <c r="B1433" t="s">
        <v>1</v>
      </c>
      <c r="C1433" t="s">
        <v>2283</v>
      </c>
      <c r="D1433" t="s">
        <v>2284</v>
      </c>
      <c r="E1433">
        <v>3</v>
      </c>
      <c r="F1433" t="s">
        <v>2285</v>
      </c>
      <c r="G1433" t="s">
        <v>2286</v>
      </c>
      <c r="H1433" s="56" t="s">
        <v>685</v>
      </c>
      <c r="I1433">
        <v>93304003</v>
      </c>
      <c r="J1433" t="s">
        <v>2289</v>
      </c>
      <c r="K1433">
        <v>8623599.4900000002</v>
      </c>
      <c r="L1433">
        <v>16546.773130000001</v>
      </c>
    </row>
    <row r="1434" spans="1:12" x14ac:dyDescent="0.25">
      <c r="A1434">
        <v>1430</v>
      </c>
      <c r="B1434" t="s">
        <v>1</v>
      </c>
      <c r="C1434" t="s">
        <v>2283</v>
      </c>
      <c r="D1434" t="s">
        <v>2284</v>
      </c>
      <c r="E1434">
        <v>4</v>
      </c>
      <c r="F1434" t="s">
        <v>2285</v>
      </c>
      <c r="G1434" t="s">
        <v>2286</v>
      </c>
      <c r="H1434" s="56" t="s">
        <v>685</v>
      </c>
      <c r="I1434">
        <v>93304004</v>
      </c>
      <c r="J1434" t="s">
        <v>2290</v>
      </c>
      <c r="K1434">
        <v>1729532.041</v>
      </c>
      <c r="L1434">
        <v>9365.5828870000005</v>
      </c>
    </row>
    <row r="1435" spans="1:12" x14ac:dyDescent="0.25">
      <c r="A1435">
        <v>1431</v>
      </c>
      <c r="B1435" t="s">
        <v>1</v>
      </c>
      <c r="C1435" t="s">
        <v>2283</v>
      </c>
      <c r="D1435" t="s">
        <v>2284</v>
      </c>
      <c r="E1435">
        <v>5</v>
      </c>
      <c r="F1435" t="s">
        <v>2285</v>
      </c>
      <c r="G1435" t="s">
        <v>2286</v>
      </c>
      <c r="H1435" s="56" t="s">
        <v>685</v>
      </c>
      <c r="I1435">
        <v>93304005</v>
      </c>
      <c r="J1435" t="s">
        <v>2291</v>
      </c>
      <c r="K1435">
        <v>2048290.571</v>
      </c>
      <c r="L1435">
        <v>9588.5588850000004</v>
      </c>
    </row>
    <row r="1436" spans="1:12" x14ac:dyDescent="0.25">
      <c r="A1436">
        <v>1432</v>
      </c>
      <c r="B1436" t="s">
        <v>1</v>
      </c>
      <c r="C1436" t="s">
        <v>2283</v>
      </c>
      <c r="D1436" t="s">
        <v>2284</v>
      </c>
      <c r="E1436">
        <v>6</v>
      </c>
      <c r="F1436" t="s">
        <v>2285</v>
      </c>
      <c r="G1436" t="s">
        <v>2286</v>
      </c>
      <c r="H1436" s="56" t="s">
        <v>685</v>
      </c>
      <c r="I1436">
        <v>93304006</v>
      </c>
      <c r="J1436" t="s">
        <v>2292</v>
      </c>
      <c r="K1436">
        <v>4077343.801</v>
      </c>
      <c r="L1436">
        <v>10870.02859</v>
      </c>
    </row>
    <row r="1437" spans="1:12" x14ac:dyDescent="0.25">
      <c r="A1437">
        <v>1433</v>
      </c>
      <c r="B1437" t="s">
        <v>1</v>
      </c>
      <c r="C1437" t="s">
        <v>2283</v>
      </c>
      <c r="D1437" t="s">
        <v>2284</v>
      </c>
      <c r="E1437">
        <v>7</v>
      </c>
      <c r="F1437" t="s">
        <v>2285</v>
      </c>
      <c r="G1437" t="s">
        <v>2286</v>
      </c>
      <c r="H1437" s="56" t="s">
        <v>685</v>
      </c>
      <c r="I1437">
        <v>93304007</v>
      </c>
      <c r="J1437" t="s">
        <v>2293</v>
      </c>
      <c r="K1437">
        <v>3868521.9010000001</v>
      </c>
      <c r="L1437">
        <v>10324.946330000001</v>
      </c>
    </row>
    <row r="1438" spans="1:12" x14ac:dyDescent="0.25">
      <c r="A1438">
        <v>1434</v>
      </c>
      <c r="B1438" t="s">
        <v>1</v>
      </c>
      <c r="C1438" t="s">
        <v>2283</v>
      </c>
      <c r="D1438" t="s">
        <v>2284</v>
      </c>
      <c r="E1438">
        <v>8</v>
      </c>
      <c r="F1438" t="s">
        <v>2285</v>
      </c>
      <c r="G1438" t="s">
        <v>2286</v>
      </c>
      <c r="H1438" s="56" t="s">
        <v>685</v>
      </c>
      <c r="I1438">
        <v>93304008</v>
      </c>
      <c r="J1438" t="s">
        <v>2294</v>
      </c>
      <c r="K1438">
        <v>97248179.200000003</v>
      </c>
      <c r="L1438">
        <v>43185.854079999997</v>
      </c>
    </row>
    <row r="1439" spans="1:12" x14ac:dyDescent="0.25">
      <c r="A1439">
        <v>1435</v>
      </c>
      <c r="B1439" t="s">
        <v>1</v>
      </c>
      <c r="C1439" t="s">
        <v>2283</v>
      </c>
      <c r="D1439" t="s">
        <v>2284</v>
      </c>
      <c r="E1439">
        <v>9</v>
      </c>
      <c r="F1439" t="s">
        <v>2285</v>
      </c>
      <c r="G1439" t="s">
        <v>2286</v>
      </c>
      <c r="H1439" s="56" t="s">
        <v>685</v>
      </c>
      <c r="I1439">
        <v>93304009</v>
      </c>
      <c r="J1439" t="s">
        <v>2295</v>
      </c>
      <c r="K1439">
        <v>25531294.52</v>
      </c>
      <c r="L1439">
        <v>23826.901740000001</v>
      </c>
    </row>
    <row r="1440" spans="1:12" x14ac:dyDescent="0.25">
      <c r="A1440">
        <v>1436</v>
      </c>
      <c r="B1440" t="s">
        <v>1</v>
      </c>
      <c r="C1440" t="s">
        <v>2283</v>
      </c>
      <c r="D1440" t="s">
        <v>2284</v>
      </c>
      <c r="E1440">
        <v>10</v>
      </c>
      <c r="F1440" t="s">
        <v>2285</v>
      </c>
      <c r="G1440" t="s">
        <v>2286</v>
      </c>
      <c r="H1440" s="56" t="s">
        <v>685</v>
      </c>
      <c r="I1440">
        <v>93304010</v>
      </c>
      <c r="J1440" t="s">
        <v>2296</v>
      </c>
      <c r="K1440">
        <v>192250899.19999999</v>
      </c>
      <c r="L1440">
        <v>70873.006659999999</v>
      </c>
    </row>
    <row r="1441" spans="1:12" x14ac:dyDescent="0.25">
      <c r="A1441">
        <v>1437</v>
      </c>
      <c r="B1441" t="s">
        <v>1</v>
      </c>
      <c r="C1441" t="s">
        <v>2283</v>
      </c>
      <c r="D1441" t="s">
        <v>2284</v>
      </c>
      <c r="E1441">
        <v>11</v>
      </c>
      <c r="F1441" t="s">
        <v>2285</v>
      </c>
      <c r="G1441" t="s">
        <v>2286</v>
      </c>
      <c r="H1441" s="56" t="s">
        <v>685</v>
      </c>
      <c r="I1441">
        <v>93304011</v>
      </c>
      <c r="J1441" t="s">
        <v>2297</v>
      </c>
      <c r="K1441">
        <v>5388694245</v>
      </c>
      <c r="L1441">
        <v>400763.28470000002</v>
      </c>
    </row>
    <row r="1442" spans="1:12" x14ac:dyDescent="0.25">
      <c r="A1442">
        <v>1438</v>
      </c>
      <c r="B1442" t="s">
        <v>1</v>
      </c>
      <c r="C1442" t="s">
        <v>2283</v>
      </c>
      <c r="D1442" t="s">
        <v>2284</v>
      </c>
      <c r="E1442">
        <v>12</v>
      </c>
      <c r="F1442" t="s">
        <v>2285</v>
      </c>
      <c r="G1442" t="s">
        <v>2286</v>
      </c>
      <c r="H1442" s="56" t="s">
        <v>685</v>
      </c>
      <c r="I1442">
        <v>93304012</v>
      </c>
      <c r="J1442" t="s">
        <v>2298</v>
      </c>
      <c r="K1442">
        <v>143892128.90000001</v>
      </c>
      <c r="L1442">
        <v>71137.813500000004</v>
      </c>
    </row>
    <row r="1443" spans="1:12" x14ac:dyDescent="0.25">
      <c r="A1443">
        <v>1439</v>
      </c>
      <c r="B1443" t="s">
        <v>1</v>
      </c>
      <c r="C1443" t="s">
        <v>2283</v>
      </c>
      <c r="D1443" t="s">
        <v>2284</v>
      </c>
      <c r="E1443">
        <v>13</v>
      </c>
      <c r="F1443" t="s">
        <v>2285</v>
      </c>
      <c r="G1443" t="s">
        <v>2286</v>
      </c>
      <c r="H1443" s="56" t="s">
        <v>685</v>
      </c>
      <c r="I1443">
        <v>93304013</v>
      </c>
      <c r="J1443" t="s">
        <v>2299</v>
      </c>
      <c r="K1443">
        <v>21015851.460000001</v>
      </c>
      <c r="L1443">
        <v>27067.382590000001</v>
      </c>
    </row>
    <row r="1444" spans="1:12" x14ac:dyDescent="0.25">
      <c r="A1444">
        <v>1440</v>
      </c>
      <c r="B1444" t="s">
        <v>1</v>
      </c>
      <c r="C1444" t="s">
        <v>2283</v>
      </c>
      <c r="D1444" t="s">
        <v>2284</v>
      </c>
      <c r="E1444">
        <v>14</v>
      </c>
      <c r="F1444" t="s">
        <v>2285</v>
      </c>
      <c r="G1444" t="s">
        <v>2286</v>
      </c>
      <c r="H1444" s="56" t="s">
        <v>685</v>
      </c>
      <c r="I1444">
        <v>93304014</v>
      </c>
      <c r="J1444" t="s">
        <v>2300</v>
      </c>
      <c r="K1444">
        <v>3630684.6529999999</v>
      </c>
      <c r="L1444">
        <v>10689.45716</v>
      </c>
    </row>
    <row r="1445" spans="1:12" x14ac:dyDescent="0.25">
      <c r="A1445">
        <v>1441</v>
      </c>
      <c r="B1445" t="s">
        <v>1</v>
      </c>
      <c r="C1445" t="s">
        <v>2283</v>
      </c>
      <c r="D1445" t="s">
        <v>2284</v>
      </c>
      <c r="E1445">
        <v>15</v>
      </c>
      <c r="F1445" t="s">
        <v>2285</v>
      </c>
      <c r="G1445" t="s">
        <v>2286</v>
      </c>
      <c r="H1445" s="56" t="s">
        <v>685</v>
      </c>
      <c r="I1445">
        <v>93304015</v>
      </c>
      <c r="J1445" t="s">
        <v>2301</v>
      </c>
      <c r="K1445">
        <v>9064766.8579999991</v>
      </c>
      <c r="L1445">
        <v>18896.61796</v>
      </c>
    </row>
    <row r="1446" spans="1:12" x14ac:dyDescent="0.25">
      <c r="A1446">
        <v>1442</v>
      </c>
      <c r="B1446" t="s">
        <v>1</v>
      </c>
      <c r="C1446" t="s">
        <v>2283</v>
      </c>
      <c r="D1446" t="s">
        <v>2284</v>
      </c>
      <c r="E1446">
        <v>16</v>
      </c>
      <c r="F1446" t="s">
        <v>2285</v>
      </c>
      <c r="G1446" t="s">
        <v>2286</v>
      </c>
      <c r="H1446" s="56" t="s">
        <v>685</v>
      </c>
      <c r="I1446">
        <v>93304016</v>
      </c>
      <c r="J1446" t="s">
        <v>2302</v>
      </c>
      <c r="K1446">
        <v>10251291.859999999</v>
      </c>
      <c r="L1446">
        <v>16628.62371</v>
      </c>
    </row>
    <row r="1447" spans="1:12" x14ac:dyDescent="0.25">
      <c r="A1447">
        <v>1443</v>
      </c>
      <c r="B1447" t="s">
        <v>1</v>
      </c>
      <c r="C1447" t="s">
        <v>2283</v>
      </c>
      <c r="D1447" t="s">
        <v>2284</v>
      </c>
      <c r="E1447">
        <v>17</v>
      </c>
      <c r="F1447" t="s">
        <v>2285</v>
      </c>
      <c r="G1447" t="s">
        <v>2286</v>
      </c>
      <c r="H1447" s="56" t="s">
        <v>685</v>
      </c>
      <c r="I1447">
        <v>93304017</v>
      </c>
      <c r="J1447" t="s">
        <v>2303</v>
      </c>
      <c r="K1447">
        <v>486740546.80000001</v>
      </c>
      <c r="L1447">
        <v>134354.7323</v>
      </c>
    </row>
    <row r="1448" spans="1:12" x14ac:dyDescent="0.25">
      <c r="A1448">
        <v>1444</v>
      </c>
      <c r="B1448" t="s">
        <v>1</v>
      </c>
      <c r="C1448" t="s">
        <v>2283</v>
      </c>
      <c r="D1448" t="s">
        <v>2284</v>
      </c>
      <c r="E1448">
        <v>18</v>
      </c>
      <c r="F1448" t="s">
        <v>2285</v>
      </c>
      <c r="G1448" t="s">
        <v>2286</v>
      </c>
      <c r="H1448" s="56" t="s">
        <v>685</v>
      </c>
      <c r="I1448">
        <v>93304018</v>
      </c>
      <c r="J1448" t="s">
        <v>2304</v>
      </c>
      <c r="K1448">
        <v>2448801148</v>
      </c>
      <c r="L1448">
        <v>263917.3222</v>
      </c>
    </row>
    <row r="1449" spans="1:12" x14ac:dyDescent="0.25">
      <c r="A1449">
        <v>1445</v>
      </c>
      <c r="B1449" t="s">
        <v>1</v>
      </c>
      <c r="C1449" t="s">
        <v>2283</v>
      </c>
      <c r="D1449" t="s">
        <v>2284</v>
      </c>
      <c r="E1449">
        <v>19</v>
      </c>
      <c r="F1449" t="s">
        <v>2285</v>
      </c>
      <c r="G1449" t="s">
        <v>2286</v>
      </c>
      <c r="H1449" s="56" t="s">
        <v>685</v>
      </c>
      <c r="I1449">
        <v>93304019</v>
      </c>
      <c r="J1449" t="s">
        <v>2305</v>
      </c>
      <c r="K1449">
        <v>19946458.18</v>
      </c>
      <c r="L1449">
        <v>29055.465260000001</v>
      </c>
    </row>
    <row r="1450" spans="1:12" x14ac:dyDescent="0.25">
      <c r="A1450">
        <v>1446</v>
      </c>
      <c r="B1450" t="s">
        <v>1</v>
      </c>
      <c r="C1450" t="s">
        <v>2306</v>
      </c>
      <c r="D1450" t="s">
        <v>2307</v>
      </c>
      <c r="E1450">
        <v>1</v>
      </c>
      <c r="F1450" t="s">
        <v>541</v>
      </c>
      <c r="G1450" t="s">
        <v>2308</v>
      </c>
      <c r="H1450" s="56" t="s">
        <v>685</v>
      </c>
      <c r="I1450">
        <v>93606001</v>
      </c>
      <c r="J1450" t="s">
        <v>2309</v>
      </c>
      <c r="K1450">
        <v>148038023.90000001</v>
      </c>
      <c r="L1450">
        <v>59211.476719999999</v>
      </c>
    </row>
    <row r="1451" spans="1:12" x14ac:dyDescent="0.25">
      <c r="A1451">
        <v>1447</v>
      </c>
      <c r="B1451" t="s">
        <v>1</v>
      </c>
      <c r="C1451" t="s">
        <v>2306</v>
      </c>
      <c r="D1451" t="s">
        <v>2307</v>
      </c>
      <c r="E1451">
        <v>2</v>
      </c>
      <c r="F1451" t="s">
        <v>541</v>
      </c>
      <c r="G1451" t="s">
        <v>2308</v>
      </c>
      <c r="H1451" s="56" t="s">
        <v>685</v>
      </c>
      <c r="I1451">
        <v>93606002</v>
      </c>
      <c r="J1451" t="s">
        <v>2310</v>
      </c>
      <c r="K1451">
        <v>10383407.49</v>
      </c>
      <c r="L1451">
        <v>19535.328270000002</v>
      </c>
    </row>
    <row r="1452" spans="1:12" x14ac:dyDescent="0.25">
      <c r="A1452">
        <v>1448</v>
      </c>
      <c r="B1452" t="s">
        <v>1</v>
      </c>
      <c r="C1452" t="s">
        <v>2306</v>
      </c>
      <c r="D1452" t="s">
        <v>2307</v>
      </c>
      <c r="E1452">
        <v>3</v>
      </c>
      <c r="F1452" t="s">
        <v>541</v>
      </c>
      <c r="G1452" t="s">
        <v>2308</v>
      </c>
      <c r="H1452" s="56" t="s">
        <v>685</v>
      </c>
      <c r="I1452">
        <v>93606003</v>
      </c>
      <c r="J1452" t="s">
        <v>2311</v>
      </c>
      <c r="K1452">
        <v>680487.61329999997</v>
      </c>
      <c r="L1452">
        <v>4498.4761079999998</v>
      </c>
    </row>
    <row r="1453" spans="1:12" x14ac:dyDescent="0.25">
      <c r="A1453">
        <v>1449</v>
      </c>
      <c r="B1453" t="s">
        <v>1</v>
      </c>
      <c r="C1453" t="s">
        <v>2306</v>
      </c>
      <c r="D1453" t="s">
        <v>2307</v>
      </c>
      <c r="E1453">
        <v>4</v>
      </c>
      <c r="F1453" t="s">
        <v>541</v>
      </c>
      <c r="G1453" t="s">
        <v>2308</v>
      </c>
      <c r="H1453" s="56" t="s">
        <v>685</v>
      </c>
      <c r="I1453">
        <v>93606004</v>
      </c>
      <c r="J1453" t="s">
        <v>2312</v>
      </c>
      <c r="K1453">
        <v>105121515.3</v>
      </c>
      <c r="L1453">
        <v>49575.914830000002</v>
      </c>
    </row>
    <row r="1454" spans="1:12" x14ac:dyDescent="0.25">
      <c r="A1454">
        <v>1450</v>
      </c>
      <c r="B1454" t="s">
        <v>1</v>
      </c>
      <c r="C1454" t="s">
        <v>2306</v>
      </c>
      <c r="D1454" t="s">
        <v>2307</v>
      </c>
      <c r="E1454">
        <v>5</v>
      </c>
      <c r="F1454" t="s">
        <v>541</v>
      </c>
      <c r="G1454" t="s">
        <v>2308</v>
      </c>
      <c r="H1454" s="56" t="s">
        <v>685</v>
      </c>
      <c r="I1454">
        <v>93606005</v>
      </c>
      <c r="J1454" t="s">
        <v>2313</v>
      </c>
      <c r="K1454">
        <v>1004912.9669999999</v>
      </c>
      <c r="L1454">
        <v>4753.7198369999996</v>
      </c>
    </row>
    <row r="1455" spans="1:12" x14ac:dyDescent="0.25">
      <c r="A1455">
        <v>1451</v>
      </c>
      <c r="B1455" t="s">
        <v>1</v>
      </c>
      <c r="C1455" t="s">
        <v>2306</v>
      </c>
      <c r="D1455" t="s">
        <v>2307</v>
      </c>
      <c r="E1455">
        <v>6</v>
      </c>
      <c r="F1455" t="s">
        <v>541</v>
      </c>
      <c r="G1455" t="s">
        <v>2308</v>
      </c>
      <c r="H1455" s="56" t="s">
        <v>685</v>
      </c>
      <c r="I1455">
        <v>93606006</v>
      </c>
      <c r="J1455" t="s">
        <v>2314</v>
      </c>
      <c r="K1455">
        <v>201163364.80000001</v>
      </c>
      <c r="L1455">
        <v>76702.233470000006</v>
      </c>
    </row>
    <row r="1456" spans="1:12" x14ac:dyDescent="0.25">
      <c r="A1456">
        <v>1452</v>
      </c>
      <c r="B1456" t="s">
        <v>1</v>
      </c>
      <c r="C1456" t="s">
        <v>2306</v>
      </c>
      <c r="D1456" t="s">
        <v>2307</v>
      </c>
      <c r="E1456">
        <v>7</v>
      </c>
      <c r="F1456" t="s">
        <v>541</v>
      </c>
      <c r="G1456" t="s">
        <v>2308</v>
      </c>
      <c r="H1456" s="56" t="s">
        <v>685</v>
      </c>
      <c r="I1456">
        <v>93606007</v>
      </c>
      <c r="J1456" t="s">
        <v>2315</v>
      </c>
      <c r="K1456">
        <v>186229460.40000001</v>
      </c>
      <c r="L1456">
        <v>68698.150880000001</v>
      </c>
    </row>
    <row r="1457" spans="1:12" x14ac:dyDescent="0.25">
      <c r="A1457">
        <v>1453</v>
      </c>
      <c r="B1457" t="s">
        <v>1</v>
      </c>
      <c r="C1457" t="s">
        <v>2306</v>
      </c>
      <c r="D1457" t="s">
        <v>2307</v>
      </c>
      <c r="E1457">
        <v>8</v>
      </c>
      <c r="F1457" t="s">
        <v>541</v>
      </c>
      <c r="G1457" t="s">
        <v>2308</v>
      </c>
      <c r="H1457" s="56" t="s">
        <v>685</v>
      </c>
      <c r="I1457">
        <v>93606008</v>
      </c>
      <c r="J1457" t="s">
        <v>2316</v>
      </c>
      <c r="K1457">
        <v>1824566917</v>
      </c>
      <c r="L1457">
        <v>346169.31589999999</v>
      </c>
    </row>
    <row r="1458" spans="1:12" x14ac:dyDescent="0.25">
      <c r="A1458">
        <v>1454</v>
      </c>
      <c r="B1458" t="s">
        <v>1</v>
      </c>
      <c r="C1458" t="s">
        <v>2306</v>
      </c>
      <c r="D1458" t="s">
        <v>2307</v>
      </c>
      <c r="E1458">
        <v>9</v>
      </c>
      <c r="F1458" t="s">
        <v>541</v>
      </c>
      <c r="G1458" t="s">
        <v>2308</v>
      </c>
      <c r="H1458" s="56" t="s">
        <v>685</v>
      </c>
      <c r="I1458">
        <v>93606009</v>
      </c>
      <c r="J1458" t="s">
        <v>2317</v>
      </c>
      <c r="K1458">
        <v>1684595685</v>
      </c>
      <c r="L1458">
        <v>274337.31660000002</v>
      </c>
    </row>
    <row r="1459" spans="1:12" x14ac:dyDescent="0.25">
      <c r="A1459">
        <v>1455</v>
      </c>
      <c r="B1459" t="s">
        <v>1</v>
      </c>
      <c r="C1459" t="s">
        <v>527</v>
      </c>
      <c r="D1459" t="s">
        <v>2318</v>
      </c>
      <c r="E1459">
        <v>1</v>
      </c>
      <c r="F1459" t="s">
        <v>2319</v>
      </c>
      <c r="G1459" t="s">
        <v>2320</v>
      </c>
      <c r="H1459" s="56" t="s">
        <v>685</v>
      </c>
      <c r="I1459">
        <v>93501001</v>
      </c>
      <c r="J1459" t="s">
        <v>2321</v>
      </c>
      <c r="K1459">
        <v>403685225</v>
      </c>
      <c r="L1459">
        <v>109873.49980000001</v>
      </c>
    </row>
    <row r="1460" spans="1:12" x14ac:dyDescent="0.25">
      <c r="A1460">
        <v>1456</v>
      </c>
      <c r="B1460" t="s">
        <v>1</v>
      </c>
      <c r="C1460" t="s">
        <v>527</v>
      </c>
      <c r="D1460" t="s">
        <v>2318</v>
      </c>
      <c r="E1460">
        <v>2</v>
      </c>
      <c r="F1460" t="s">
        <v>2319</v>
      </c>
      <c r="G1460" t="s">
        <v>2320</v>
      </c>
      <c r="H1460" s="56" t="s">
        <v>685</v>
      </c>
      <c r="I1460">
        <v>93501002</v>
      </c>
      <c r="J1460" t="s">
        <v>2322</v>
      </c>
      <c r="K1460">
        <v>249226501.80000001</v>
      </c>
      <c r="L1460">
        <v>100408.0741</v>
      </c>
    </row>
    <row r="1461" spans="1:12" x14ac:dyDescent="0.25">
      <c r="A1461">
        <v>1457</v>
      </c>
      <c r="B1461" t="s">
        <v>1</v>
      </c>
      <c r="C1461" t="s">
        <v>527</v>
      </c>
      <c r="D1461" t="s">
        <v>2318</v>
      </c>
      <c r="E1461">
        <v>3</v>
      </c>
      <c r="F1461" t="s">
        <v>2319</v>
      </c>
      <c r="G1461" t="s">
        <v>2320</v>
      </c>
      <c r="H1461" s="56" t="s">
        <v>685</v>
      </c>
      <c r="I1461">
        <v>93501003</v>
      </c>
      <c r="J1461" t="s">
        <v>2323</v>
      </c>
      <c r="K1461">
        <v>161656042</v>
      </c>
      <c r="L1461">
        <v>90378.878370000006</v>
      </c>
    </row>
    <row r="1462" spans="1:12" x14ac:dyDescent="0.25">
      <c r="A1462">
        <v>1458</v>
      </c>
      <c r="B1462" t="s">
        <v>1</v>
      </c>
      <c r="C1462" t="s">
        <v>527</v>
      </c>
      <c r="D1462" t="s">
        <v>2318</v>
      </c>
      <c r="E1462">
        <v>4</v>
      </c>
      <c r="F1462" t="s">
        <v>2319</v>
      </c>
      <c r="G1462" t="s">
        <v>2320</v>
      </c>
      <c r="H1462" s="56" t="s">
        <v>685</v>
      </c>
      <c r="I1462">
        <v>93501004</v>
      </c>
      <c r="J1462" t="s">
        <v>2324</v>
      </c>
      <c r="K1462">
        <v>1167573300</v>
      </c>
      <c r="L1462">
        <v>182463.76180000001</v>
      </c>
    </row>
    <row r="1463" spans="1:12" x14ac:dyDescent="0.25">
      <c r="A1463">
        <v>1459</v>
      </c>
      <c r="B1463" t="s">
        <v>1</v>
      </c>
      <c r="C1463" t="s">
        <v>527</v>
      </c>
      <c r="D1463" t="s">
        <v>2318</v>
      </c>
      <c r="E1463">
        <v>5</v>
      </c>
      <c r="F1463" t="s">
        <v>2319</v>
      </c>
      <c r="G1463" t="s">
        <v>2320</v>
      </c>
      <c r="H1463" s="56" t="s">
        <v>685</v>
      </c>
      <c r="I1463">
        <v>93501005</v>
      </c>
      <c r="J1463" t="s">
        <v>2325</v>
      </c>
      <c r="K1463">
        <v>232980242.90000001</v>
      </c>
      <c r="L1463">
        <v>106328.386</v>
      </c>
    </row>
    <row r="1464" spans="1:12" x14ac:dyDescent="0.25">
      <c r="A1464">
        <v>1460</v>
      </c>
      <c r="B1464" t="s">
        <v>1</v>
      </c>
      <c r="C1464" t="s">
        <v>527</v>
      </c>
      <c r="D1464" t="s">
        <v>2318</v>
      </c>
      <c r="E1464">
        <v>6</v>
      </c>
      <c r="F1464" t="s">
        <v>2319</v>
      </c>
      <c r="G1464" t="s">
        <v>2320</v>
      </c>
      <c r="H1464" s="56" t="s">
        <v>685</v>
      </c>
      <c r="I1464">
        <v>93501006</v>
      </c>
      <c r="J1464" t="s">
        <v>2326</v>
      </c>
      <c r="K1464">
        <v>131835793.40000001</v>
      </c>
      <c r="L1464">
        <v>62041.04189</v>
      </c>
    </row>
    <row r="1465" spans="1:12" x14ac:dyDescent="0.25">
      <c r="A1465">
        <v>1461</v>
      </c>
      <c r="B1465" t="s">
        <v>1</v>
      </c>
      <c r="C1465" t="s">
        <v>527</v>
      </c>
      <c r="D1465" t="s">
        <v>2318</v>
      </c>
      <c r="E1465">
        <v>7</v>
      </c>
      <c r="F1465" t="s">
        <v>2319</v>
      </c>
      <c r="G1465" t="s">
        <v>2320</v>
      </c>
      <c r="H1465" s="56" t="s">
        <v>685</v>
      </c>
      <c r="I1465">
        <v>93501007</v>
      </c>
      <c r="J1465" t="s">
        <v>2327</v>
      </c>
      <c r="K1465">
        <v>127226304.7</v>
      </c>
      <c r="L1465">
        <v>69872.905559999999</v>
      </c>
    </row>
    <row r="1466" spans="1:12" x14ac:dyDescent="0.25">
      <c r="A1466">
        <v>1462</v>
      </c>
      <c r="B1466" t="s">
        <v>1</v>
      </c>
      <c r="C1466" t="s">
        <v>527</v>
      </c>
      <c r="D1466" t="s">
        <v>2318</v>
      </c>
      <c r="E1466">
        <v>8</v>
      </c>
      <c r="F1466" t="s">
        <v>2319</v>
      </c>
      <c r="G1466" t="s">
        <v>2320</v>
      </c>
      <c r="H1466" s="56" t="s">
        <v>685</v>
      </c>
      <c r="I1466">
        <v>93501008</v>
      </c>
      <c r="J1466" t="s">
        <v>2328</v>
      </c>
      <c r="K1466">
        <v>94549613.310000002</v>
      </c>
      <c r="L1466">
        <v>67572.204259999999</v>
      </c>
    </row>
    <row r="1467" spans="1:12" x14ac:dyDescent="0.25">
      <c r="A1467">
        <v>1463</v>
      </c>
      <c r="B1467" t="s">
        <v>1</v>
      </c>
      <c r="C1467" t="s">
        <v>527</v>
      </c>
      <c r="D1467" t="s">
        <v>2318</v>
      </c>
      <c r="E1467">
        <v>9</v>
      </c>
      <c r="F1467" t="s">
        <v>2319</v>
      </c>
      <c r="G1467" t="s">
        <v>2320</v>
      </c>
      <c r="H1467" s="56" t="s">
        <v>685</v>
      </c>
      <c r="I1467">
        <v>93501009</v>
      </c>
      <c r="J1467" t="s">
        <v>2329</v>
      </c>
      <c r="K1467">
        <v>124644744.8</v>
      </c>
      <c r="L1467">
        <v>54157.735059999999</v>
      </c>
    </row>
    <row r="1468" spans="1:12" x14ac:dyDescent="0.25">
      <c r="A1468">
        <v>1464</v>
      </c>
      <c r="B1468" t="s">
        <v>1</v>
      </c>
      <c r="C1468" t="s">
        <v>527</v>
      </c>
      <c r="D1468" t="s">
        <v>2318</v>
      </c>
      <c r="E1468">
        <v>10</v>
      </c>
      <c r="F1468" t="s">
        <v>2319</v>
      </c>
      <c r="G1468" t="s">
        <v>2320</v>
      </c>
      <c r="H1468" s="56" t="s">
        <v>685</v>
      </c>
      <c r="I1468">
        <v>93501010</v>
      </c>
      <c r="J1468" t="s">
        <v>2330</v>
      </c>
      <c r="K1468">
        <v>118750035.8</v>
      </c>
      <c r="L1468">
        <v>56307.013449999999</v>
      </c>
    </row>
    <row r="1469" spans="1:12" x14ac:dyDescent="0.25">
      <c r="A1469">
        <v>1465</v>
      </c>
      <c r="B1469" t="s">
        <v>1</v>
      </c>
      <c r="C1469" t="s">
        <v>527</v>
      </c>
      <c r="D1469" t="s">
        <v>2318</v>
      </c>
      <c r="E1469">
        <v>11</v>
      </c>
      <c r="F1469" t="s">
        <v>2319</v>
      </c>
      <c r="G1469" t="s">
        <v>2320</v>
      </c>
      <c r="H1469" s="56" t="s">
        <v>685</v>
      </c>
      <c r="I1469">
        <v>93501011</v>
      </c>
      <c r="J1469" t="s">
        <v>2331</v>
      </c>
      <c r="K1469">
        <v>273491996.30000001</v>
      </c>
      <c r="L1469">
        <v>99287.571039999995</v>
      </c>
    </row>
    <row r="1470" spans="1:12" x14ac:dyDescent="0.25">
      <c r="A1470">
        <v>1466</v>
      </c>
      <c r="B1470" t="s">
        <v>1</v>
      </c>
      <c r="C1470" t="s">
        <v>527</v>
      </c>
      <c r="D1470" t="s">
        <v>2318</v>
      </c>
      <c r="E1470">
        <v>12</v>
      </c>
      <c r="F1470" t="s">
        <v>2319</v>
      </c>
      <c r="G1470" t="s">
        <v>2320</v>
      </c>
      <c r="H1470" s="56" t="s">
        <v>685</v>
      </c>
      <c r="I1470">
        <v>93501012</v>
      </c>
      <c r="J1470" t="s">
        <v>2332</v>
      </c>
      <c r="K1470">
        <v>405413700.10000002</v>
      </c>
      <c r="L1470">
        <v>112007.9866</v>
      </c>
    </row>
    <row r="1471" spans="1:12" x14ac:dyDescent="0.25">
      <c r="A1471">
        <v>1467</v>
      </c>
      <c r="B1471" t="s">
        <v>1</v>
      </c>
      <c r="C1471" t="s">
        <v>527</v>
      </c>
      <c r="D1471" t="s">
        <v>2318</v>
      </c>
      <c r="E1471">
        <v>13</v>
      </c>
      <c r="F1471" t="s">
        <v>2319</v>
      </c>
      <c r="G1471" t="s">
        <v>2320</v>
      </c>
      <c r="H1471" s="56" t="s">
        <v>685</v>
      </c>
      <c r="I1471">
        <v>93501013</v>
      </c>
      <c r="J1471" t="s">
        <v>2333</v>
      </c>
      <c r="K1471">
        <v>439788321.89999998</v>
      </c>
      <c r="L1471">
        <v>93869.262719999999</v>
      </c>
    </row>
    <row r="1472" spans="1:12" x14ac:dyDescent="0.25">
      <c r="A1472">
        <v>1468</v>
      </c>
      <c r="B1472" t="s">
        <v>1</v>
      </c>
      <c r="C1472" t="s">
        <v>527</v>
      </c>
      <c r="D1472" t="s">
        <v>2318</v>
      </c>
      <c r="E1472">
        <v>14</v>
      </c>
      <c r="F1472" t="s">
        <v>2319</v>
      </c>
      <c r="G1472" t="s">
        <v>2320</v>
      </c>
      <c r="H1472" s="56" t="s">
        <v>685</v>
      </c>
      <c r="I1472">
        <v>93501014</v>
      </c>
      <c r="J1472" t="s">
        <v>2334</v>
      </c>
      <c r="K1472">
        <v>85012314.840000004</v>
      </c>
      <c r="L1472">
        <v>56404.332269999999</v>
      </c>
    </row>
    <row r="1473" spans="1:12" x14ac:dyDescent="0.25">
      <c r="A1473">
        <v>1469</v>
      </c>
      <c r="B1473" t="s">
        <v>1</v>
      </c>
      <c r="C1473" t="s">
        <v>527</v>
      </c>
      <c r="D1473" t="s">
        <v>2318</v>
      </c>
      <c r="E1473">
        <v>15</v>
      </c>
      <c r="F1473" t="s">
        <v>2319</v>
      </c>
      <c r="G1473" t="s">
        <v>2320</v>
      </c>
      <c r="H1473" s="56" t="s">
        <v>685</v>
      </c>
      <c r="I1473">
        <v>93501015</v>
      </c>
      <c r="J1473" t="s">
        <v>2335</v>
      </c>
      <c r="K1473">
        <v>220852824.5</v>
      </c>
      <c r="L1473">
        <v>72305.595260000002</v>
      </c>
    </row>
    <row r="1474" spans="1:12" x14ac:dyDescent="0.25">
      <c r="A1474">
        <v>1470</v>
      </c>
      <c r="B1474" t="s">
        <v>1</v>
      </c>
      <c r="C1474" t="s">
        <v>527</v>
      </c>
      <c r="D1474" t="s">
        <v>2318</v>
      </c>
      <c r="E1474">
        <v>16</v>
      </c>
      <c r="F1474" t="s">
        <v>2319</v>
      </c>
      <c r="G1474" t="s">
        <v>2320</v>
      </c>
      <c r="H1474" s="56" t="s">
        <v>685</v>
      </c>
      <c r="I1474">
        <v>93501016</v>
      </c>
      <c r="J1474" t="s">
        <v>2336</v>
      </c>
      <c r="K1474">
        <v>224944468.80000001</v>
      </c>
      <c r="L1474">
        <v>70989.072570000004</v>
      </c>
    </row>
    <row r="1475" spans="1:12" x14ac:dyDescent="0.25">
      <c r="A1475">
        <v>1471</v>
      </c>
      <c r="B1475" t="s">
        <v>1</v>
      </c>
      <c r="C1475" t="s">
        <v>527</v>
      </c>
      <c r="D1475" t="s">
        <v>2318</v>
      </c>
      <c r="E1475">
        <v>17</v>
      </c>
      <c r="F1475" t="s">
        <v>2319</v>
      </c>
      <c r="G1475" t="s">
        <v>2320</v>
      </c>
      <c r="H1475" s="56" t="s">
        <v>685</v>
      </c>
      <c r="I1475">
        <v>93501017</v>
      </c>
      <c r="J1475" t="s">
        <v>2337</v>
      </c>
      <c r="K1475">
        <v>223616856.90000001</v>
      </c>
      <c r="L1475">
        <v>73064.752110000001</v>
      </c>
    </row>
    <row r="1476" spans="1:12" x14ac:dyDescent="0.25">
      <c r="A1476">
        <v>1472</v>
      </c>
      <c r="B1476" t="s">
        <v>1</v>
      </c>
      <c r="C1476" t="s">
        <v>527</v>
      </c>
      <c r="D1476" t="s">
        <v>2318</v>
      </c>
      <c r="E1476">
        <v>18</v>
      </c>
      <c r="F1476" t="s">
        <v>2319</v>
      </c>
      <c r="G1476" t="s">
        <v>2320</v>
      </c>
      <c r="H1476" s="56" t="s">
        <v>685</v>
      </c>
      <c r="I1476">
        <v>93501018</v>
      </c>
      <c r="J1476" t="s">
        <v>2338</v>
      </c>
      <c r="K1476">
        <v>1631587539</v>
      </c>
      <c r="L1476">
        <v>203431.63759999999</v>
      </c>
    </row>
    <row r="1477" spans="1:12" x14ac:dyDescent="0.25">
      <c r="A1477">
        <v>1473</v>
      </c>
      <c r="B1477" t="s">
        <v>1</v>
      </c>
      <c r="C1477" t="s">
        <v>527</v>
      </c>
      <c r="D1477" t="s">
        <v>2318</v>
      </c>
      <c r="E1477">
        <v>19</v>
      </c>
      <c r="F1477" t="s">
        <v>2319</v>
      </c>
      <c r="G1477" t="s">
        <v>2320</v>
      </c>
      <c r="H1477" s="56" t="s">
        <v>685</v>
      </c>
      <c r="I1477">
        <v>93501019</v>
      </c>
      <c r="J1477" t="s">
        <v>2339</v>
      </c>
      <c r="K1477">
        <v>32634631.960000001</v>
      </c>
      <c r="L1477">
        <v>33310.92153</v>
      </c>
    </row>
    <row r="1478" spans="1:12" x14ac:dyDescent="0.25">
      <c r="A1478">
        <v>1474</v>
      </c>
      <c r="B1478" t="s">
        <v>1</v>
      </c>
      <c r="C1478" t="s">
        <v>527</v>
      </c>
      <c r="D1478" t="s">
        <v>2318</v>
      </c>
      <c r="E1478">
        <v>20</v>
      </c>
      <c r="F1478" t="s">
        <v>2319</v>
      </c>
      <c r="G1478" t="s">
        <v>2320</v>
      </c>
      <c r="H1478" s="56" t="s">
        <v>685</v>
      </c>
      <c r="I1478">
        <v>93501020</v>
      </c>
      <c r="J1478" t="s">
        <v>2340</v>
      </c>
      <c r="K1478">
        <v>4541943312</v>
      </c>
      <c r="L1478">
        <v>369116.58309999999</v>
      </c>
    </row>
    <row r="1479" spans="1:12" x14ac:dyDescent="0.25">
      <c r="A1479">
        <v>1475</v>
      </c>
      <c r="B1479" t="s">
        <v>1</v>
      </c>
      <c r="C1479" t="s">
        <v>527</v>
      </c>
      <c r="D1479" t="s">
        <v>2318</v>
      </c>
      <c r="E1479">
        <v>21</v>
      </c>
      <c r="F1479" t="s">
        <v>2319</v>
      </c>
      <c r="G1479" t="s">
        <v>2320</v>
      </c>
      <c r="H1479" s="56" t="s">
        <v>685</v>
      </c>
      <c r="I1479">
        <v>93501021</v>
      </c>
      <c r="J1479" t="s">
        <v>2341</v>
      </c>
      <c r="K1479">
        <v>251979427.30000001</v>
      </c>
      <c r="L1479">
        <v>96210.508100000006</v>
      </c>
    </row>
    <row r="1480" spans="1:12" x14ac:dyDescent="0.25">
      <c r="A1480">
        <v>1476</v>
      </c>
      <c r="B1480" t="s">
        <v>1</v>
      </c>
      <c r="C1480" t="s">
        <v>527</v>
      </c>
      <c r="D1480" t="s">
        <v>2318</v>
      </c>
      <c r="E1480">
        <v>22</v>
      </c>
      <c r="F1480" t="s">
        <v>2319</v>
      </c>
      <c r="G1480" t="s">
        <v>2320</v>
      </c>
      <c r="H1480" s="56" t="s">
        <v>685</v>
      </c>
      <c r="I1480">
        <v>93501022</v>
      </c>
      <c r="J1480" t="s">
        <v>2342</v>
      </c>
      <c r="K1480">
        <v>162982333.90000001</v>
      </c>
      <c r="L1480">
        <v>72046.901450000005</v>
      </c>
    </row>
    <row r="1481" spans="1:12" x14ac:dyDescent="0.25">
      <c r="A1481">
        <v>1477</v>
      </c>
      <c r="B1481" t="s">
        <v>1</v>
      </c>
      <c r="C1481" t="s">
        <v>2343</v>
      </c>
      <c r="D1481" t="s">
        <v>2344</v>
      </c>
      <c r="E1481">
        <v>1</v>
      </c>
      <c r="F1481" t="s">
        <v>2345</v>
      </c>
      <c r="G1481" t="s">
        <v>2346</v>
      </c>
      <c r="H1481" s="56" t="s">
        <v>685</v>
      </c>
      <c r="I1481">
        <v>93405001</v>
      </c>
      <c r="J1481" t="s">
        <v>2347</v>
      </c>
      <c r="K1481">
        <v>69025733.25</v>
      </c>
      <c r="L1481">
        <v>41328.901749999997</v>
      </c>
    </row>
    <row r="1482" spans="1:12" x14ac:dyDescent="0.25">
      <c r="A1482">
        <v>1478</v>
      </c>
      <c r="B1482" t="s">
        <v>1</v>
      </c>
      <c r="C1482" t="s">
        <v>2343</v>
      </c>
      <c r="D1482" t="s">
        <v>2344</v>
      </c>
      <c r="E1482">
        <v>2</v>
      </c>
      <c r="F1482" t="s">
        <v>2345</v>
      </c>
      <c r="G1482" t="s">
        <v>2346</v>
      </c>
      <c r="H1482" s="56" t="s">
        <v>685</v>
      </c>
      <c r="I1482">
        <v>93405002</v>
      </c>
      <c r="J1482" t="s">
        <v>2348</v>
      </c>
      <c r="K1482">
        <v>111482707.90000001</v>
      </c>
      <c r="L1482">
        <v>52587.203419999998</v>
      </c>
    </row>
    <row r="1483" spans="1:12" x14ac:dyDescent="0.25">
      <c r="A1483">
        <v>1479</v>
      </c>
      <c r="B1483" t="s">
        <v>1</v>
      </c>
      <c r="C1483" t="s">
        <v>2343</v>
      </c>
      <c r="D1483" t="s">
        <v>2344</v>
      </c>
      <c r="E1483">
        <v>3</v>
      </c>
      <c r="F1483" t="s">
        <v>2345</v>
      </c>
      <c r="G1483" t="s">
        <v>2346</v>
      </c>
      <c r="H1483" s="56" t="s">
        <v>685</v>
      </c>
      <c r="I1483">
        <v>93405003</v>
      </c>
      <c r="J1483" t="s">
        <v>2349</v>
      </c>
      <c r="K1483">
        <v>52000050.549999997</v>
      </c>
      <c r="L1483">
        <v>39393.804400000001</v>
      </c>
    </row>
    <row r="1484" spans="1:12" x14ac:dyDescent="0.25">
      <c r="A1484">
        <v>1480</v>
      </c>
      <c r="B1484" t="s">
        <v>1</v>
      </c>
      <c r="C1484" t="s">
        <v>2343</v>
      </c>
      <c r="D1484" t="s">
        <v>2344</v>
      </c>
      <c r="E1484">
        <v>4</v>
      </c>
      <c r="F1484" t="s">
        <v>2345</v>
      </c>
      <c r="G1484" t="s">
        <v>2346</v>
      </c>
      <c r="H1484" s="56" t="s">
        <v>685</v>
      </c>
      <c r="I1484">
        <v>93405004</v>
      </c>
      <c r="J1484" t="s">
        <v>2350</v>
      </c>
      <c r="K1484">
        <v>34896358.920000002</v>
      </c>
      <c r="L1484">
        <v>34897.615189999997</v>
      </c>
    </row>
    <row r="1485" spans="1:12" x14ac:dyDescent="0.25">
      <c r="A1485">
        <v>1481</v>
      </c>
      <c r="B1485" t="s">
        <v>1</v>
      </c>
      <c r="C1485" t="s">
        <v>2343</v>
      </c>
      <c r="D1485" t="s">
        <v>2344</v>
      </c>
      <c r="E1485">
        <v>5</v>
      </c>
      <c r="F1485" t="s">
        <v>2345</v>
      </c>
      <c r="G1485" t="s">
        <v>2346</v>
      </c>
      <c r="H1485" s="56" t="s">
        <v>685</v>
      </c>
      <c r="I1485">
        <v>93405005</v>
      </c>
      <c r="J1485" t="s">
        <v>2351</v>
      </c>
      <c r="K1485">
        <v>23422624.859999999</v>
      </c>
      <c r="L1485">
        <v>28072.921549999999</v>
      </c>
    </row>
    <row r="1486" spans="1:12" x14ac:dyDescent="0.25">
      <c r="A1486">
        <v>1482</v>
      </c>
      <c r="B1486" t="s">
        <v>1</v>
      </c>
      <c r="C1486" t="s">
        <v>2343</v>
      </c>
      <c r="D1486" t="s">
        <v>2344</v>
      </c>
      <c r="E1486">
        <v>6</v>
      </c>
      <c r="F1486" t="s">
        <v>2345</v>
      </c>
      <c r="G1486" t="s">
        <v>2346</v>
      </c>
      <c r="H1486" s="56" t="s">
        <v>685</v>
      </c>
      <c r="I1486">
        <v>93405006</v>
      </c>
      <c r="J1486" t="s">
        <v>2352</v>
      </c>
      <c r="K1486">
        <v>34851292.869999997</v>
      </c>
      <c r="L1486">
        <v>30661.437170000001</v>
      </c>
    </row>
    <row r="1487" spans="1:12" x14ac:dyDescent="0.25">
      <c r="A1487">
        <v>1483</v>
      </c>
      <c r="B1487" t="s">
        <v>1</v>
      </c>
      <c r="C1487" t="s">
        <v>2343</v>
      </c>
      <c r="D1487" t="s">
        <v>2344</v>
      </c>
      <c r="E1487">
        <v>7</v>
      </c>
      <c r="F1487" t="s">
        <v>2345</v>
      </c>
      <c r="G1487" t="s">
        <v>2346</v>
      </c>
      <c r="H1487" s="56" t="s">
        <v>685</v>
      </c>
      <c r="I1487">
        <v>93405007</v>
      </c>
      <c r="J1487" t="s">
        <v>2353</v>
      </c>
      <c r="K1487">
        <v>37120100.200000003</v>
      </c>
      <c r="L1487">
        <v>31360.059570000001</v>
      </c>
    </row>
    <row r="1488" spans="1:12" x14ac:dyDescent="0.25">
      <c r="A1488">
        <v>1484</v>
      </c>
      <c r="B1488" t="s">
        <v>1</v>
      </c>
      <c r="C1488" t="s">
        <v>2343</v>
      </c>
      <c r="D1488" t="s">
        <v>2344</v>
      </c>
      <c r="E1488">
        <v>8</v>
      </c>
      <c r="F1488" t="s">
        <v>2345</v>
      </c>
      <c r="G1488" t="s">
        <v>2346</v>
      </c>
      <c r="H1488" s="56" t="s">
        <v>685</v>
      </c>
      <c r="I1488">
        <v>93405008</v>
      </c>
      <c r="J1488" t="s">
        <v>2354</v>
      </c>
      <c r="K1488">
        <v>49866607.649999999</v>
      </c>
      <c r="L1488">
        <v>44647.416100000002</v>
      </c>
    </row>
    <row r="1489" spans="1:12" x14ac:dyDescent="0.25">
      <c r="A1489">
        <v>1485</v>
      </c>
      <c r="B1489" t="s">
        <v>1</v>
      </c>
      <c r="C1489" t="s">
        <v>2343</v>
      </c>
      <c r="D1489" t="s">
        <v>2344</v>
      </c>
      <c r="E1489">
        <v>9</v>
      </c>
      <c r="F1489" t="s">
        <v>2345</v>
      </c>
      <c r="G1489" t="s">
        <v>2346</v>
      </c>
      <c r="H1489" s="56" t="s">
        <v>685</v>
      </c>
      <c r="I1489">
        <v>93405009</v>
      </c>
      <c r="J1489" t="s">
        <v>2355</v>
      </c>
      <c r="K1489">
        <v>139822143.30000001</v>
      </c>
      <c r="L1489">
        <v>70055.715540000005</v>
      </c>
    </row>
    <row r="1490" spans="1:12" x14ac:dyDescent="0.25">
      <c r="A1490">
        <v>1486</v>
      </c>
      <c r="B1490" t="s">
        <v>1</v>
      </c>
      <c r="C1490" t="s">
        <v>2343</v>
      </c>
      <c r="D1490" t="s">
        <v>2344</v>
      </c>
      <c r="E1490">
        <v>10</v>
      </c>
      <c r="F1490" t="s">
        <v>2345</v>
      </c>
      <c r="G1490" t="s">
        <v>2346</v>
      </c>
      <c r="H1490" s="56" t="s">
        <v>685</v>
      </c>
      <c r="I1490">
        <v>93405010</v>
      </c>
      <c r="J1490" t="s">
        <v>2356</v>
      </c>
      <c r="K1490">
        <v>23225907.920000002</v>
      </c>
      <c r="L1490">
        <v>21959.82804</v>
      </c>
    </row>
    <row r="1491" spans="1:12" x14ac:dyDescent="0.25">
      <c r="A1491">
        <v>1487</v>
      </c>
      <c r="B1491" t="s">
        <v>1</v>
      </c>
      <c r="C1491" t="s">
        <v>2343</v>
      </c>
      <c r="D1491" t="s">
        <v>2344</v>
      </c>
      <c r="E1491">
        <v>11</v>
      </c>
      <c r="F1491" t="s">
        <v>2345</v>
      </c>
      <c r="G1491" t="s">
        <v>2346</v>
      </c>
      <c r="H1491" s="56" t="s">
        <v>685</v>
      </c>
      <c r="I1491">
        <v>93405011</v>
      </c>
      <c r="J1491" t="s">
        <v>2357</v>
      </c>
      <c r="K1491">
        <v>104458534.2</v>
      </c>
      <c r="L1491">
        <v>54440.980250000001</v>
      </c>
    </row>
    <row r="1492" spans="1:12" x14ac:dyDescent="0.25">
      <c r="A1492">
        <v>1488</v>
      </c>
      <c r="B1492" t="s">
        <v>1</v>
      </c>
      <c r="C1492" t="s">
        <v>2343</v>
      </c>
      <c r="D1492" t="s">
        <v>2344</v>
      </c>
      <c r="E1492">
        <v>12</v>
      </c>
      <c r="F1492" t="s">
        <v>2345</v>
      </c>
      <c r="G1492" t="s">
        <v>2346</v>
      </c>
      <c r="H1492" s="56" t="s">
        <v>685</v>
      </c>
      <c r="I1492">
        <v>93405012</v>
      </c>
      <c r="J1492" t="s">
        <v>2358</v>
      </c>
      <c r="K1492">
        <v>94305268.709999993</v>
      </c>
      <c r="L1492">
        <v>55596.315649999997</v>
      </c>
    </row>
    <row r="1493" spans="1:12" x14ac:dyDescent="0.25">
      <c r="A1493">
        <v>1489</v>
      </c>
      <c r="B1493" t="s">
        <v>1</v>
      </c>
      <c r="C1493" t="s">
        <v>2343</v>
      </c>
      <c r="D1493" t="s">
        <v>2344</v>
      </c>
      <c r="E1493">
        <v>13</v>
      </c>
      <c r="F1493" t="s">
        <v>2345</v>
      </c>
      <c r="G1493" t="s">
        <v>2346</v>
      </c>
      <c r="H1493" s="56" t="s">
        <v>685</v>
      </c>
      <c r="I1493">
        <v>93405013</v>
      </c>
      <c r="J1493" t="s">
        <v>2359</v>
      </c>
      <c r="K1493">
        <v>44141376.57</v>
      </c>
      <c r="L1493">
        <v>38647.035089999998</v>
      </c>
    </row>
    <row r="1494" spans="1:12" x14ac:dyDescent="0.25">
      <c r="A1494">
        <v>1490</v>
      </c>
      <c r="B1494" t="s">
        <v>1</v>
      </c>
      <c r="C1494" t="s">
        <v>2343</v>
      </c>
      <c r="D1494" t="s">
        <v>2344</v>
      </c>
      <c r="E1494">
        <v>14</v>
      </c>
      <c r="F1494" t="s">
        <v>2345</v>
      </c>
      <c r="G1494" t="s">
        <v>2346</v>
      </c>
      <c r="H1494" s="56" t="s">
        <v>685</v>
      </c>
      <c r="I1494">
        <v>93405014</v>
      </c>
      <c r="J1494" t="s">
        <v>2360</v>
      </c>
      <c r="K1494">
        <v>50513617.950000003</v>
      </c>
      <c r="L1494">
        <v>37665.492749999998</v>
      </c>
    </row>
    <row r="1495" spans="1:12" x14ac:dyDescent="0.25">
      <c r="A1495">
        <v>1491</v>
      </c>
      <c r="B1495" t="s">
        <v>1</v>
      </c>
      <c r="C1495" t="s">
        <v>2343</v>
      </c>
      <c r="D1495" t="s">
        <v>2344</v>
      </c>
      <c r="E1495">
        <v>15</v>
      </c>
      <c r="F1495" t="s">
        <v>2345</v>
      </c>
      <c r="G1495" t="s">
        <v>2346</v>
      </c>
      <c r="H1495" s="56" t="s">
        <v>685</v>
      </c>
      <c r="I1495">
        <v>93405015</v>
      </c>
      <c r="J1495" t="s">
        <v>2361</v>
      </c>
      <c r="K1495">
        <v>81248789.430000007</v>
      </c>
      <c r="L1495">
        <v>47673.33653</v>
      </c>
    </row>
    <row r="1496" spans="1:12" x14ac:dyDescent="0.25">
      <c r="A1496">
        <v>1492</v>
      </c>
      <c r="B1496" t="s">
        <v>1</v>
      </c>
      <c r="C1496" t="s">
        <v>2343</v>
      </c>
      <c r="D1496" t="s">
        <v>2344</v>
      </c>
      <c r="E1496">
        <v>16</v>
      </c>
      <c r="F1496" t="s">
        <v>2345</v>
      </c>
      <c r="G1496" t="s">
        <v>2346</v>
      </c>
      <c r="H1496" s="56" t="s">
        <v>685</v>
      </c>
      <c r="I1496">
        <v>93405016</v>
      </c>
      <c r="J1496" t="s">
        <v>2362</v>
      </c>
      <c r="K1496">
        <v>61479328.719999999</v>
      </c>
      <c r="L1496">
        <v>45365.892460000003</v>
      </c>
    </row>
    <row r="1497" spans="1:12" x14ac:dyDescent="0.25">
      <c r="A1497">
        <v>1493</v>
      </c>
      <c r="B1497" t="s">
        <v>1</v>
      </c>
      <c r="C1497" t="s">
        <v>2343</v>
      </c>
      <c r="D1497" t="s">
        <v>2344</v>
      </c>
      <c r="E1497">
        <v>17</v>
      </c>
      <c r="F1497" t="s">
        <v>2345</v>
      </c>
      <c r="G1497" t="s">
        <v>2346</v>
      </c>
      <c r="H1497" s="56" t="s">
        <v>685</v>
      </c>
      <c r="I1497">
        <v>93405017</v>
      </c>
      <c r="J1497" t="s">
        <v>2363</v>
      </c>
      <c r="K1497">
        <v>102593392.09999999</v>
      </c>
      <c r="L1497">
        <v>50140.388039999998</v>
      </c>
    </row>
    <row r="1498" spans="1:12" x14ac:dyDescent="0.25">
      <c r="A1498">
        <v>1494</v>
      </c>
      <c r="B1498" t="s">
        <v>1</v>
      </c>
      <c r="C1498" t="s">
        <v>2343</v>
      </c>
      <c r="D1498" t="s">
        <v>2344</v>
      </c>
      <c r="E1498">
        <v>18</v>
      </c>
      <c r="F1498" t="s">
        <v>2345</v>
      </c>
      <c r="G1498" t="s">
        <v>2346</v>
      </c>
      <c r="H1498" s="56" t="s">
        <v>685</v>
      </c>
      <c r="I1498">
        <v>93405018</v>
      </c>
      <c r="J1498" t="s">
        <v>2364</v>
      </c>
      <c r="K1498">
        <v>44355103.289999999</v>
      </c>
      <c r="L1498">
        <v>44889.113080000003</v>
      </c>
    </row>
    <row r="1499" spans="1:12" x14ac:dyDescent="0.25">
      <c r="A1499">
        <v>1495</v>
      </c>
      <c r="B1499" t="s">
        <v>1</v>
      </c>
      <c r="C1499" t="s">
        <v>2343</v>
      </c>
      <c r="D1499" t="s">
        <v>2344</v>
      </c>
      <c r="E1499">
        <v>19</v>
      </c>
      <c r="F1499" t="s">
        <v>2345</v>
      </c>
      <c r="G1499" t="s">
        <v>2346</v>
      </c>
      <c r="H1499" s="56" t="s">
        <v>685</v>
      </c>
      <c r="I1499">
        <v>93405019</v>
      </c>
      <c r="J1499" t="s">
        <v>2365</v>
      </c>
      <c r="K1499">
        <v>116264382</v>
      </c>
      <c r="L1499">
        <v>58582.833809999996</v>
      </c>
    </row>
    <row r="1500" spans="1:12" x14ac:dyDescent="0.25">
      <c r="A1500">
        <v>1496</v>
      </c>
      <c r="B1500" t="s">
        <v>1</v>
      </c>
      <c r="C1500" t="s">
        <v>2343</v>
      </c>
      <c r="D1500" t="s">
        <v>2344</v>
      </c>
      <c r="E1500">
        <v>20</v>
      </c>
      <c r="F1500" t="s">
        <v>2345</v>
      </c>
      <c r="G1500" t="s">
        <v>2346</v>
      </c>
      <c r="H1500" s="56" t="s">
        <v>685</v>
      </c>
      <c r="I1500">
        <v>93405020</v>
      </c>
      <c r="J1500" t="s">
        <v>2366</v>
      </c>
      <c r="K1500">
        <v>48579846.100000001</v>
      </c>
      <c r="L1500">
        <v>44137.19227</v>
      </c>
    </row>
    <row r="1501" spans="1:12" x14ac:dyDescent="0.25">
      <c r="A1501">
        <v>1497</v>
      </c>
      <c r="B1501" t="s">
        <v>1</v>
      </c>
      <c r="C1501" t="s">
        <v>2343</v>
      </c>
      <c r="D1501" t="s">
        <v>2344</v>
      </c>
      <c r="E1501">
        <v>21</v>
      </c>
      <c r="F1501" t="s">
        <v>2345</v>
      </c>
      <c r="G1501" t="s">
        <v>2346</v>
      </c>
      <c r="H1501" s="56" t="s">
        <v>685</v>
      </c>
      <c r="I1501">
        <v>93405021</v>
      </c>
      <c r="J1501" t="s">
        <v>2367</v>
      </c>
      <c r="K1501">
        <v>30279163.07</v>
      </c>
      <c r="L1501">
        <v>35225.021580000001</v>
      </c>
    </row>
    <row r="1502" spans="1:12" x14ac:dyDescent="0.25">
      <c r="A1502">
        <v>1498</v>
      </c>
      <c r="B1502" t="s">
        <v>1</v>
      </c>
      <c r="C1502" t="s">
        <v>2343</v>
      </c>
      <c r="D1502" t="s">
        <v>2344</v>
      </c>
      <c r="E1502">
        <v>22</v>
      </c>
      <c r="F1502" t="s">
        <v>2345</v>
      </c>
      <c r="G1502" t="s">
        <v>2346</v>
      </c>
      <c r="H1502" s="56" t="s">
        <v>685</v>
      </c>
      <c r="I1502">
        <v>93405022</v>
      </c>
      <c r="J1502" t="s">
        <v>2368</v>
      </c>
      <c r="K1502">
        <v>76497047.969999999</v>
      </c>
      <c r="L1502">
        <v>60930.243549999999</v>
      </c>
    </row>
    <row r="1503" spans="1:12" x14ac:dyDescent="0.25">
      <c r="A1503">
        <v>1499</v>
      </c>
      <c r="B1503" t="s">
        <v>1</v>
      </c>
      <c r="C1503" t="s">
        <v>2343</v>
      </c>
      <c r="D1503" t="s">
        <v>2344</v>
      </c>
      <c r="E1503">
        <v>23</v>
      </c>
      <c r="F1503" t="s">
        <v>2345</v>
      </c>
      <c r="G1503" t="s">
        <v>2346</v>
      </c>
      <c r="H1503" s="56" t="s">
        <v>685</v>
      </c>
      <c r="I1503">
        <v>93405023</v>
      </c>
      <c r="J1503" t="s">
        <v>2369</v>
      </c>
      <c r="K1503">
        <v>32350342.870000001</v>
      </c>
      <c r="L1503">
        <v>35375.388180000002</v>
      </c>
    </row>
    <row r="1504" spans="1:12" x14ac:dyDescent="0.25">
      <c r="A1504">
        <v>1500</v>
      </c>
      <c r="B1504" t="s">
        <v>1</v>
      </c>
      <c r="C1504" t="s">
        <v>2343</v>
      </c>
      <c r="D1504" t="s">
        <v>2344</v>
      </c>
      <c r="E1504">
        <v>24</v>
      </c>
      <c r="F1504" t="s">
        <v>2345</v>
      </c>
      <c r="G1504" t="s">
        <v>2346</v>
      </c>
      <c r="H1504" s="56" t="s">
        <v>685</v>
      </c>
      <c r="I1504">
        <v>93405024</v>
      </c>
      <c r="J1504" t="s">
        <v>2370</v>
      </c>
      <c r="K1504">
        <v>27934268.91</v>
      </c>
      <c r="L1504">
        <v>28446.66778</v>
      </c>
    </row>
    <row r="1505" spans="1:12" x14ac:dyDescent="0.25">
      <c r="A1505">
        <v>1501</v>
      </c>
      <c r="B1505" t="s">
        <v>1</v>
      </c>
      <c r="C1505" t="s">
        <v>2343</v>
      </c>
      <c r="D1505" t="s">
        <v>2344</v>
      </c>
      <c r="E1505">
        <v>25</v>
      </c>
      <c r="F1505" t="s">
        <v>2345</v>
      </c>
      <c r="G1505" t="s">
        <v>2346</v>
      </c>
      <c r="H1505" s="56" t="s">
        <v>685</v>
      </c>
      <c r="I1505">
        <v>93405025</v>
      </c>
      <c r="J1505" t="s">
        <v>2371</v>
      </c>
      <c r="K1505">
        <v>105156457.8</v>
      </c>
      <c r="L1505">
        <v>51897.174789999997</v>
      </c>
    </row>
    <row r="1506" spans="1:12" x14ac:dyDescent="0.25">
      <c r="A1506">
        <v>1502</v>
      </c>
      <c r="B1506" t="s">
        <v>1</v>
      </c>
      <c r="C1506" t="s">
        <v>2343</v>
      </c>
      <c r="D1506" t="s">
        <v>2344</v>
      </c>
      <c r="E1506">
        <v>26</v>
      </c>
      <c r="F1506" t="s">
        <v>2345</v>
      </c>
      <c r="G1506" t="s">
        <v>2346</v>
      </c>
      <c r="H1506" s="56" t="s">
        <v>685</v>
      </c>
      <c r="I1506">
        <v>93405026</v>
      </c>
      <c r="J1506" t="s">
        <v>2372</v>
      </c>
      <c r="K1506">
        <v>48234515.719999999</v>
      </c>
      <c r="L1506">
        <v>38862.727899999998</v>
      </c>
    </row>
    <row r="1507" spans="1:12" x14ac:dyDescent="0.25">
      <c r="A1507">
        <v>1503</v>
      </c>
      <c r="B1507" t="s">
        <v>1</v>
      </c>
      <c r="C1507" t="s">
        <v>2343</v>
      </c>
      <c r="D1507" t="s">
        <v>2344</v>
      </c>
      <c r="E1507">
        <v>27</v>
      </c>
      <c r="F1507" t="s">
        <v>2345</v>
      </c>
      <c r="G1507" t="s">
        <v>2346</v>
      </c>
      <c r="H1507" s="56" t="s">
        <v>685</v>
      </c>
      <c r="I1507">
        <v>93405027</v>
      </c>
      <c r="J1507" t="s">
        <v>2373</v>
      </c>
      <c r="K1507">
        <v>75410990.340000004</v>
      </c>
      <c r="L1507">
        <v>55230.41519</v>
      </c>
    </row>
    <row r="1508" spans="1:12" x14ac:dyDescent="0.25">
      <c r="A1508">
        <v>1504</v>
      </c>
      <c r="B1508" t="s">
        <v>1</v>
      </c>
      <c r="C1508" t="s">
        <v>2343</v>
      </c>
      <c r="D1508" t="s">
        <v>2344</v>
      </c>
      <c r="E1508">
        <v>28</v>
      </c>
      <c r="F1508" t="s">
        <v>2345</v>
      </c>
      <c r="G1508" t="s">
        <v>2346</v>
      </c>
      <c r="H1508" s="56" t="s">
        <v>685</v>
      </c>
      <c r="I1508">
        <v>93405028</v>
      </c>
      <c r="J1508" t="s">
        <v>2374</v>
      </c>
      <c r="K1508">
        <v>65434223.369999997</v>
      </c>
      <c r="L1508">
        <v>45747.901299999998</v>
      </c>
    </row>
    <row r="1509" spans="1:12" x14ac:dyDescent="0.25">
      <c r="A1509">
        <v>1505</v>
      </c>
      <c r="B1509" t="s">
        <v>1</v>
      </c>
      <c r="C1509" t="s">
        <v>2343</v>
      </c>
      <c r="D1509" t="s">
        <v>2344</v>
      </c>
      <c r="E1509">
        <v>29</v>
      </c>
      <c r="F1509" t="s">
        <v>2345</v>
      </c>
      <c r="G1509" t="s">
        <v>2346</v>
      </c>
      <c r="H1509" s="56" t="s">
        <v>685</v>
      </c>
      <c r="I1509">
        <v>93405029</v>
      </c>
      <c r="J1509" t="s">
        <v>2375</v>
      </c>
      <c r="K1509">
        <v>105366449.59999999</v>
      </c>
      <c r="L1509">
        <v>62175.462910000002</v>
      </c>
    </row>
    <row r="1510" spans="1:12" x14ac:dyDescent="0.25">
      <c r="A1510">
        <v>1506</v>
      </c>
      <c r="B1510" t="s">
        <v>1</v>
      </c>
      <c r="C1510" t="s">
        <v>2343</v>
      </c>
      <c r="D1510" t="s">
        <v>2344</v>
      </c>
      <c r="E1510">
        <v>30</v>
      </c>
      <c r="F1510" t="s">
        <v>2345</v>
      </c>
      <c r="G1510" t="s">
        <v>2346</v>
      </c>
      <c r="H1510" s="56" t="s">
        <v>685</v>
      </c>
      <c r="I1510">
        <v>93405030</v>
      </c>
      <c r="J1510" t="s">
        <v>2376</v>
      </c>
      <c r="K1510">
        <v>49809020.240000002</v>
      </c>
      <c r="L1510">
        <v>39897.972849999998</v>
      </c>
    </row>
    <row r="1511" spans="1:12" x14ac:dyDescent="0.25">
      <c r="A1511">
        <v>1507</v>
      </c>
      <c r="B1511" t="s">
        <v>1</v>
      </c>
      <c r="C1511" t="s">
        <v>2343</v>
      </c>
      <c r="D1511" t="s">
        <v>2344</v>
      </c>
      <c r="E1511">
        <v>31</v>
      </c>
      <c r="F1511" t="s">
        <v>2345</v>
      </c>
      <c r="G1511" t="s">
        <v>2346</v>
      </c>
      <c r="H1511" s="56" t="s">
        <v>685</v>
      </c>
      <c r="I1511">
        <v>93405031</v>
      </c>
      <c r="J1511" t="s">
        <v>2377</v>
      </c>
      <c r="K1511">
        <v>42562653.240000002</v>
      </c>
      <c r="L1511">
        <v>30438.337579999999</v>
      </c>
    </row>
    <row r="1512" spans="1:12" x14ac:dyDescent="0.25">
      <c r="A1512">
        <v>1508</v>
      </c>
      <c r="B1512" t="s">
        <v>1</v>
      </c>
      <c r="C1512" t="s">
        <v>2343</v>
      </c>
      <c r="D1512" t="s">
        <v>2344</v>
      </c>
      <c r="E1512">
        <v>32</v>
      </c>
      <c r="F1512" t="s">
        <v>2345</v>
      </c>
      <c r="G1512" t="s">
        <v>2346</v>
      </c>
      <c r="H1512" s="56" t="s">
        <v>685</v>
      </c>
      <c r="I1512">
        <v>93405032</v>
      </c>
      <c r="J1512" t="s">
        <v>2378</v>
      </c>
      <c r="K1512">
        <v>108186579.7</v>
      </c>
      <c r="L1512">
        <v>52485.400199999996</v>
      </c>
    </row>
    <row r="1513" spans="1:12" x14ac:dyDescent="0.25">
      <c r="A1513">
        <v>1509</v>
      </c>
      <c r="B1513" t="s">
        <v>1</v>
      </c>
      <c r="C1513" t="s">
        <v>2343</v>
      </c>
      <c r="D1513" t="s">
        <v>2344</v>
      </c>
      <c r="E1513">
        <v>33</v>
      </c>
      <c r="F1513" t="s">
        <v>2345</v>
      </c>
      <c r="G1513" t="s">
        <v>2346</v>
      </c>
      <c r="H1513" s="56" t="s">
        <v>685</v>
      </c>
      <c r="I1513">
        <v>93405033</v>
      </c>
      <c r="J1513" t="s">
        <v>2379</v>
      </c>
      <c r="K1513">
        <v>384019019.5</v>
      </c>
      <c r="L1513">
        <v>120559.7078</v>
      </c>
    </row>
    <row r="1514" spans="1:12" x14ac:dyDescent="0.25">
      <c r="A1514">
        <v>1510</v>
      </c>
      <c r="B1514" t="s">
        <v>1</v>
      </c>
      <c r="C1514" t="s">
        <v>2343</v>
      </c>
      <c r="D1514" t="s">
        <v>2344</v>
      </c>
      <c r="E1514">
        <v>34</v>
      </c>
      <c r="F1514" t="s">
        <v>2345</v>
      </c>
      <c r="G1514" t="s">
        <v>2346</v>
      </c>
      <c r="H1514" s="56" t="s">
        <v>685</v>
      </c>
      <c r="I1514">
        <v>93405034</v>
      </c>
      <c r="J1514" t="s">
        <v>2380</v>
      </c>
      <c r="K1514">
        <v>122214272.3</v>
      </c>
      <c r="L1514">
        <v>52955.472390000003</v>
      </c>
    </row>
    <row r="1515" spans="1:12" x14ac:dyDescent="0.25">
      <c r="A1515">
        <v>1511</v>
      </c>
      <c r="B1515" t="s">
        <v>1</v>
      </c>
      <c r="C1515" t="s">
        <v>2343</v>
      </c>
      <c r="D1515" t="s">
        <v>2344</v>
      </c>
      <c r="E1515">
        <v>35</v>
      </c>
      <c r="F1515" t="s">
        <v>2345</v>
      </c>
      <c r="G1515" t="s">
        <v>2346</v>
      </c>
      <c r="H1515" s="56" t="s">
        <v>685</v>
      </c>
      <c r="I1515">
        <v>93405035</v>
      </c>
      <c r="J1515" t="s">
        <v>2381</v>
      </c>
      <c r="K1515">
        <v>130120227.90000001</v>
      </c>
      <c r="L1515">
        <v>62026.926650000001</v>
      </c>
    </row>
    <row r="1516" spans="1:12" x14ac:dyDescent="0.25">
      <c r="A1516">
        <v>1512</v>
      </c>
      <c r="B1516" t="s">
        <v>1</v>
      </c>
      <c r="C1516" t="s">
        <v>2343</v>
      </c>
      <c r="D1516" t="s">
        <v>2344</v>
      </c>
      <c r="E1516">
        <v>36</v>
      </c>
      <c r="F1516" t="s">
        <v>2345</v>
      </c>
      <c r="G1516" t="s">
        <v>2346</v>
      </c>
      <c r="H1516" s="56" t="s">
        <v>685</v>
      </c>
      <c r="I1516">
        <v>93405036</v>
      </c>
      <c r="J1516" t="s">
        <v>2382</v>
      </c>
      <c r="K1516">
        <v>3204160784</v>
      </c>
      <c r="L1516">
        <v>358158.83020000003</v>
      </c>
    </row>
    <row r="1517" spans="1:12" x14ac:dyDescent="0.25">
      <c r="A1517">
        <v>1513</v>
      </c>
      <c r="B1517" t="s">
        <v>1</v>
      </c>
      <c r="C1517" t="s">
        <v>531</v>
      </c>
      <c r="D1517" t="s">
        <v>2383</v>
      </c>
      <c r="E1517">
        <v>1</v>
      </c>
      <c r="F1517" t="s">
        <v>2384</v>
      </c>
      <c r="G1517" t="s">
        <v>2385</v>
      </c>
      <c r="H1517" s="56" t="s">
        <v>685</v>
      </c>
      <c r="I1517">
        <v>94702001</v>
      </c>
      <c r="J1517" t="s">
        <v>2386</v>
      </c>
      <c r="K1517">
        <v>42710488.329999998</v>
      </c>
      <c r="L1517">
        <v>37478.027049999997</v>
      </c>
    </row>
    <row r="1518" spans="1:12" x14ac:dyDescent="0.25">
      <c r="A1518">
        <v>1514</v>
      </c>
      <c r="B1518" t="s">
        <v>1</v>
      </c>
      <c r="C1518" t="s">
        <v>531</v>
      </c>
      <c r="D1518" t="s">
        <v>2383</v>
      </c>
      <c r="E1518">
        <v>2</v>
      </c>
      <c r="F1518" t="s">
        <v>2384</v>
      </c>
      <c r="G1518" t="s">
        <v>2385</v>
      </c>
      <c r="H1518" s="56" t="s">
        <v>685</v>
      </c>
      <c r="I1518">
        <v>94702002</v>
      </c>
      <c r="J1518" t="s">
        <v>2387</v>
      </c>
      <c r="K1518">
        <v>9845295.3489999995</v>
      </c>
      <c r="L1518">
        <v>16009.109570000001</v>
      </c>
    </row>
    <row r="1519" spans="1:12" x14ac:dyDescent="0.25">
      <c r="A1519">
        <v>1515</v>
      </c>
      <c r="B1519" t="s">
        <v>1</v>
      </c>
      <c r="C1519" t="s">
        <v>531</v>
      </c>
      <c r="D1519" t="s">
        <v>2383</v>
      </c>
      <c r="E1519">
        <v>3</v>
      </c>
      <c r="F1519" t="s">
        <v>2384</v>
      </c>
      <c r="G1519" t="s">
        <v>2385</v>
      </c>
      <c r="H1519" s="56" t="s">
        <v>685</v>
      </c>
      <c r="I1519">
        <v>94702003</v>
      </c>
      <c r="J1519" t="s">
        <v>2388</v>
      </c>
      <c r="K1519">
        <v>48543821.409999996</v>
      </c>
      <c r="L1519">
        <v>37017.375999999997</v>
      </c>
    </row>
    <row r="1520" spans="1:12" x14ac:dyDescent="0.25">
      <c r="A1520">
        <v>1516</v>
      </c>
      <c r="B1520" t="s">
        <v>1</v>
      </c>
      <c r="C1520" t="s">
        <v>531</v>
      </c>
      <c r="D1520" t="s">
        <v>2383</v>
      </c>
      <c r="E1520">
        <v>4</v>
      </c>
      <c r="F1520" t="s">
        <v>2384</v>
      </c>
      <c r="G1520" t="s">
        <v>2385</v>
      </c>
      <c r="H1520" s="56" t="s">
        <v>685</v>
      </c>
      <c r="I1520">
        <v>94702004</v>
      </c>
      <c r="J1520" t="s">
        <v>2389</v>
      </c>
      <c r="K1520">
        <v>51991554.280000001</v>
      </c>
      <c r="L1520">
        <v>48026.482499999998</v>
      </c>
    </row>
    <row r="1521" spans="1:12" x14ac:dyDescent="0.25">
      <c r="A1521">
        <v>1517</v>
      </c>
      <c r="B1521" t="s">
        <v>1</v>
      </c>
      <c r="C1521" t="s">
        <v>531</v>
      </c>
      <c r="D1521" t="s">
        <v>2383</v>
      </c>
      <c r="E1521">
        <v>5</v>
      </c>
      <c r="F1521" t="s">
        <v>2384</v>
      </c>
      <c r="G1521" t="s">
        <v>2385</v>
      </c>
      <c r="H1521" s="56" t="s">
        <v>685</v>
      </c>
      <c r="I1521">
        <v>94702005</v>
      </c>
      <c r="J1521" t="s">
        <v>2390</v>
      </c>
      <c r="K1521">
        <v>32753441.350000001</v>
      </c>
      <c r="L1521">
        <v>27398.034589999999</v>
      </c>
    </row>
    <row r="1522" spans="1:12" x14ac:dyDescent="0.25">
      <c r="A1522">
        <v>1518</v>
      </c>
      <c r="B1522" t="s">
        <v>1</v>
      </c>
      <c r="C1522" t="s">
        <v>531</v>
      </c>
      <c r="D1522" t="s">
        <v>2383</v>
      </c>
      <c r="E1522">
        <v>6</v>
      </c>
      <c r="F1522" t="s">
        <v>2384</v>
      </c>
      <c r="G1522" t="s">
        <v>2385</v>
      </c>
      <c r="H1522" s="56" t="s">
        <v>685</v>
      </c>
      <c r="I1522">
        <v>94702006</v>
      </c>
      <c r="J1522" t="s">
        <v>2391</v>
      </c>
      <c r="K1522">
        <v>25555040.379999999</v>
      </c>
      <c r="L1522">
        <v>22923.71833</v>
      </c>
    </row>
    <row r="1523" spans="1:12" x14ac:dyDescent="0.25">
      <c r="A1523">
        <v>1519</v>
      </c>
      <c r="B1523" t="s">
        <v>1</v>
      </c>
      <c r="C1523" t="s">
        <v>531</v>
      </c>
      <c r="D1523" t="s">
        <v>2383</v>
      </c>
      <c r="E1523">
        <v>7</v>
      </c>
      <c r="F1523" t="s">
        <v>2384</v>
      </c>
      <c r="G1523" t="s">
        <v>2385</v>
      </c>
      <c r="H1523" s="56" t="s">
        <v>685</v>
      </c>
      <c r="I1523">
        <v>94702007</v>
      </c>
      <c r="J1523" t="s">
        <v>2392</v>
      </c>
      <c r="K1523">
        <v>45803213.549999997</v>
      </c>
      <c r="L1523">
        <v>31240.555400000001</v>
      </c>
    </row>
    <row r="1524" spans="1:12" x14ac:dyDescent="0.25">
      <c r="A1524">
        <v>1520</v>
      </c>
      <c r="B1524" t="s">
        <v>1</v>
      </c>
      <c r="C1524" t="s">
        <v>531</v>
      </c>
      <c r="D1524" t="s">
        <v>2383</v>
      </c>
      <c r="E1524">
        <v>8</v>
      </c>
      <c r="F1524" t="s">
        <v>2384</v>
      </c>
      <c r="G1524" t="s">
        <v>2385</v>
      </c>
      <c r="H1524" s="56" t="s">
        <v>685</v>
      </c>
      <c r="I1524">
        <v>94702008</v>
      </c>
      <c r="J1524" t="s">
        <v>2393</v>
      </c>
      <c r="K1524">
        <v>28281708.48</v>
      </c>
      <c r="L1524">
        <v>36992.722110000002</v>
      </c>
    </row>
    <row r="1525" spans="1:12" x14ac:dyDescent="0.25">
      <c r="A1525">
        <v>1521</v>
      </c>
      <c r="B1525" t="s">
        <v>1</v>
      </c>
      <c r="C1525" t="s">
        <v>531</v>
      </c>
      <c r="D1525" t="s">
        <v>2383</v>
      </c>
      <c r="E1525">
        <v>9</v>
      </c>
      <c r="F1525" t="s">
        <v>2384</v>
      </c>
      <c r="G1525" t="s">
        <v>2385</v>
      </c>
      <c r="H1525" s="56" t="s">
        <v>685</v>
      </c>
      <c r="I1525">
        <v>94702009</v>
      </c>
      <c r="J1525" t="s">
        <v>2394</v>
      </c>
      <c r="K1525">
        <v>59616405.560000002</v>
      </c>
      <c r="L1525">
        <v>47719.800369999997</v>
      </c>
    </row>
    <row r="1526" spans="1:12" x14ac:dyDescent="0.25">
      <c r="A1526">
        <v>1522</v>
      </c>
      <c r="B1526" t="s">
        <v>1</v>
      </c>
      <c r="C1526" t="s">
        <v>531</v>
      </c>
      <c r="D1526" t="s">
        <v>2383</v>
      </c>
      <c r="E1526">
        <v>10</v>
      </c>
      <c r="F1526" t="s">
        <v>2384</v>
      </c>
      <c r="G1526" t="s">
        <v>2385</v>
      </c>
      <c r="H1526" s="56" t="s">
        <v>685</v>
      </c>
      <c r="I1526">
        <v>94702010</v>
      </c>
      <c r="J1526" t="s">
        <v>2395</v>
      </c>
      <c r="K1526">
        <v>27970369.050000001</v>
      </c>
      <c r="L1526">
        <v>28581.893199999999</v>
      </c>
    </row>
    <row r="1527" spans="1:12" x14ac:dyDescent="0.25">
      <c r="A1527">
        <v>1523</v>
      </c>
      <c r="B1527" t="s">
        <v>1</v>
      </c>
      <c r="C1527" t="s">
        <v>531</v>
      </c>
      <c r="D1527" t="s">
        <v>2383</v>
      </c>
      <c r="E1527">
        <v>11</v>
      </c>
      <c r="F1527" t="s">
        <v>2384</v>
      </c>
      <c r="G1527" t="s">
        <v>2385</v>
      </c>
      <c r="H1527" s="56" t="s">
        <v>685</v>
      </c>
      <c r="I1527">
        <v>94702011</v>
      </c>
      <c r="J1527" t="s">
        <v>2396</v>
      </c>
      <c r="K1527">
        <v>116245725.40000001</v>
      </c>
      <c r="L1527">
        <v>63257.83642</v>
      </c>
    </row>
    <row r="1528" spans="1:12" x14ac:dyDescent="0.25">
      <c r="A1528">
        <v>1524</v>
      </c>
      <c r="B1528" t="s">
        <v>1</v>
      </c>
      <c r="C1528" t="s">
        <v>531</v>
      </c>
      <c r="D1528" t="s">
        <v>2383</v>
      </c>
      <c r="E1528">
        <v>12</v>
      </c>
      <c r="F1528" t="s">
        <v>2384</v>
      </c>
      <c r="G1528" t="s">
        <v>2385</v>
      </c>
      <c r="H1528" s="56" t="s">
        <v>685</v>
      </c>
      <c r="I1528">
        <v>94702012</v>
      </c>
      <c r="J1528" t="s">
        <v>2397</v>
      </c>
      <c r="K1528">
        <v>1442675101</v>
      </c>
      <c r="L1528">
        <v>247667.76689999999</v>
      </c>
    </row>
    <row r="1529" spans="1:12" x14ac:dyDescent="0.25">
      <c r="A1529">
        <v>1525</v>
      </c>
      <c r="B1529" t="s">
        <v>1</v>
      </c>
      <c r="C1529" t="s">
        <v>531</v>
      </c>
      <c r="D1529" t="s">
        <v>2383</v>
      </c>
      <c r="E1529">
        <v>13</v>
      </c>
      <c r="F1529" t="s">
        <v>2384</v>
      </c>
      <c r="G1529" t="s">
        <v>2385</v>
      </c>
      <c r="H1529" s="56" t="s">
        <v>685</v>
      </c>
      <c r="I1529">
        <v>94702013</v>
      </c>
      <c r="J1529" t="s">
        <v>2398</v>
      </c>
      <c r="K1529">
        <v>186093786.40000001</v>
      </c>
      <c r="L1529">
        <v>83974.410959999994</v>
      </c>
    </row>
    <row r="1530" spans="1:12" x14ac:dyDescent="0.25">
      <c r="A1530">
        <v>1526</v>
      </c>
      <c r="B1530" t="s">
        <v>1</v>
      </c>
      <c r="C1530" t="s">
        <v>531</v>
      </c>
      <c r="D1530" t="s">
        <v>2383</v>
      </c>
      <c r="E1530">
        <v>14</v>
      </c>
      <c r="F1530" t="s">
        <v>2384</v>
      </c>
      <c r="G1530" t="s">
        <v>2385</v>
      </c>
      <c r="H1530" s="56" t="s">
        <v>685</v>
      </c>
      <c r="I1530">
        <v>94702014</v>
      </c>
      <c r="J1530" t="s">
        <v>2399</v>
      </c>
      <c r="K1530">
        <v>465613899.80000001</v>
      </c>
      <c r="L1530">
        <v>141800.60159999999</v>
      </c>
    </row>
    <row r="1531" spans="1:12" x14ac:dyDescent="0.25">
      <c r="A1531">
        <v>1527</v>
      </c>
      <c r="B1531" t="s">
        <v>1</v>
      </c>
      <c r="C1531" t="s">
        <v>531</v>
      </c>
      <c r="D1531" t="s">
        <v>2383</v>
      </c>
      <c r="E1531">
        <v>15</v>
      </c>
      <c r="F1531" t="s">
        <v>2384</v>
      </c>
      <c r="G1531" t="s">
        <v>2385</v>
      </c>
      <c r="H1531" s="56" t="s">
        <v>685</v>
      </c>
      <c r="I1531">
        <v>94702015</v>
      </c>
      <c r="J1531" t="s">
        <v>2400</v>
      </c>
      <c r="K1531">
        <v>541384697.60000002</v>
      </c>
      <c r="L1531">
        <v>173218.3204</v>
      </c>
    </row>
    <row r="1532" spans="1:12" x14ac:dyDescent="0.25">
      <c r="A1532">
        <v>1528</v>
      </c>
      <c r="B1532" t="s">
        <v>1</v>
      </c>
      <c r="C1532" t="s">
        <v>531</v>
      </c>
      <c r="D1532" t="s">
        <v>2383</v>
      </c>
      <c r="E1532">
        <v>16</v>
      </c>
      <c r="F1532" t="s">
        <v>2384</v>
      </c>
      <c r="G1532" t="s">
        <v>2385</v>
      </c>
      <c r="H1532" s="56" t="s">
        <v>685</v>
      </c>
      <c r="I1532">
        <v>94702016</v>
      </c>
      <c r="J1532" t="s">
        <v>2401</v>
      </c>
      <c r="K1532">
        <v>158436676.59999999</v>
      </c>
      <c r="L1532">
        <v>66942.847039999993</v>
      </c>
    </row>
    <row r="1533" spans="1:12" x14ac:dyDescent="0.25">
      <c r="A1533">
        <v>1529</v>
      </c>
      <c r="B1533" t="s">
        <v>1</v>
      </c>
      <c r="C1533" t="s">
        <v>531</v>
      </c>
      <c r="D1533" t="s">
        <v>2383</v>
      </c>
      <c r="E1533">
        <v>17</v>
      </c>
      <c r="F1533" t="s">
        <v>2384</v>
      </c>
      <c r="G1533" t="s">
        <v>2385</v>
      </c>
      <c r="H1533" s="56" t="s">
        <v>685</v>
      </c>
      <c r="I1533">
        <v>94702017</v>
      </c>
      <c r="J1533" t="s">
        <v>2402</v>
      </c>
      <c r="K1533">
        <v>4650826.4800000004</v>
      </c>
      <c r="L1533">
        <v>12014.729429999999</v>
      </c>
    </row>
    <row r="1534" spans="1:12" x14ac:dyDescent="0.25">
      <c r="A1534">
        <v>1530</v>
      </c>
      <c r="B1534" t="s">
        <v>1</v>
      </c>
      <c r="C1534" t="s">
        <v>531</v>
      </c>
      <c r="D1534" t="s">
        <v>2383</v>
      </c>
      <c r="E1534">
        <v>18</v>
      </c>
      <c r="F1534" t="s">
        <v>2384</v>
      </c>
      <c r="G1534" t="s">
        <v>2385</v>
      </c>
      <c r="H1534" s="56" t="s">
        <v>685</v>
      </c>
      <c r="I1534">
        <v>94702018</v>
      </c>
      <c r="J1534" t="s">
        <v>2403</v>
      </c>
      <c r="K1534">
        <v>78439621.819999993</v>
      </c>
      <c r="L1534">
        <v>41352.3995</v>
      </c>
    </row>
    <row r="1535" spans="1:12" x14ac:dyDescent="0.25">
      <c r="A1535">
        <v>1531</v>
      </c>
      <c r="B1535" t="s">
        <v>1</v>
      </c>
      <c r="C1535" t="s">
        <v>531</v>
      </c>
      <c r="D1535" t="s">
        <v>2383</v>
      </c>
      <c r="E1535">
        <v>19</v>
      </c>
      <c r="F1535" t="s">
        <v>2384</v>
      </c>
      <c r="G1535" t="s">
        <v>2385</v>
      </c>
      <c r="H1535" s="56" t="s">
        <v>685</v>
      </c>
      <c r="I1535">
        <v>94702019</v>
      </c>
      <c r="J1535" t="s">
        <v>2404</v>
      </c>
      <c r="K1535">
        <v>69457152.819999993</v>
      </c>
      <c r="L1535">
        <v>60915.220630000003</v>
      </c>
    </row>
    <row r="1536" spans="1:12" x14ac:dyDescent="0.25">
      <c r="A1536">
        <v>1532</v>
      </c>
      <c r="B1536" t="s">
        <v>1</v>
      </c>
      <c r="C1536" t="s">
        <v>531</v>
      </c>
      <c r="D1536" t="s">
        <v>2383</v>
      </c>
      <c r="E1536">
        <v>20</v>
      </c>
      <c r="F1536" t="s">
        <v>2384</v>
      </c>
      <c r="G1536" t="s">
        <v>2385</v>
      </c>
      <c r="H1536" s="56" t="s">
        <v>685</v>
      </c>
      <c r="I1536">
        <v>94702020</v>
      </c>
      <c r="J1536" t="s">
        <v>2405</v>
      </c>
      <c r="K1536">
        <v>9492386.8900000006</v>
      </c>
      <c r="L1536">
        <v>18948.022949999999</v>
      </c>
    </row>
    <row r="1537" spans="1:12" x14ac:dyDescent="0.25">
      <c r="A1537">
        <v>1533</v>
      </c>
      <c r="B1537" t="s">
        <v>1</v>
      </c>
      <c r="C1537" t="s">
        <v>531</v>
      </c>
      <c r="D1537" t="s">
        <v>2383</v>
      </c>
      <c r="E1537">
        <v>21</v>
      </c>
      <c r="F1537" t="s">
        <v>2384</v>
      </c>
      <c r="G1537" t="s">
        <v>2385</v>
      </c>
      <c r="H1537" s="56" t="s">
        <v>685</v>
      </c>
      <c r="I1537">
        <v>94702021</v>
      </c>
      <c r="J1537" t="s">
        <v>2406</v>
      </c>
      <c r="K1537">
        <v>36994370.5</v>
      </c>
      <c r="L1537">
        <v>32584.94904</v>
      </c>
    </row>
    <row r="1538" spans="1:12" x14ac:dyDescent="0.25">
      <c r="A1538">
        <v>1534</v>
      </c>
      <c r="B1538" t="s">
        <v>1</v>
      </c>
      <c r="C1538" t="s">
        <v>531</v>
      </c>
      <c r="D1538" t="s">
        <v>2383</v>
      </c>
      <c r="E1538">
        <v>22</v>
      </c>
      <c r="F1538" t="s">
        <v>2384</v>
      </c>
      <c r="G1538" t="s">
        <v>2385</v>
      </c>
      <c r="H1538" s="56" t="s">
        <v>685</v>
      </c>
      <c r="I1538">
        <v>94702022</v>
      </c>
      <c r="J1538" t="s">
        <v>2407</v>
      </c>
      <c r="K1538">
        <v>46681412.329999998</v>
      </c>
      <c r="L1538">
        <v>44964.360950000002</v>
      </c>
    </row>
    <row r="1539" spans="1:12" x14ac:dyDescent="0.25">
      <c r="A1539">
        <v>1535</v>
      </c>
      <c r="B1539" t="s">
        <v>1</v>
      </c>
      <c r="C1539" t="s">
        <v>531</v>
      </c>
      <c r="D1539" t="s">
        <v>2383</v>
      </c>
      <c r="E1539">
        <v>23</v>
      </c>
      <c r="F1539" t="s">
        <v>2384</v>
      </c>
      <c r="G1539" t="s">
        <v>2385</v>
      </c>
      <c r="H1539" s="56" t="s">
        <v>685</v>
      </c>
      <c r="I1539">
        <v>94702023</v>
      </c>
      <c r="J1539" t="s">
        <v>2408</v>
      </c>
      <c r="K1539">
        <v>55337607.740000002</v>
      </c>
      <c r="L1539">
        <v>37962.849800000004</v>
      </c>
    </row>
    <row r="1540" spans="1:12" x14ac:dyDescent="0.25">
      <c r="A1540">
        <v>1536</v>
      </c>
      <c r="B1540" t="s">
        <v>1</v>
      </c>
      <c r="C1540" t="s">
        <v>531</v>
      </c>
      <c r="D1540" t="s">
        <v>2383</v>
      </c>
      <c r="E1540">
        <v>24</v>
      </c>
      <c r="F1540" t="s">
        <v>2384</v>
      </c>
      <c r="G1540" t="s">
        <v>2385</v>
      </c>
      <c r="H1540" s="56" t="s">
        <v>685</v>
      </c>
      <c r="I1540">
        <v>94702024</v>
      </c>
      <c r="J1540" t="s">
        <v>2409</v>
      </c>
      <c r="K1540">
        <v>16776435.35</v>
      </c>
      <c r="L1540">
        <v>20361.396550000001</v>
      </c>
    </row>
    <row r="1541" spans="1:12" x14ac:dyDescent="0.25">
      <c r="A1541">
        <v>1537</v>
      </c>
      <c r="B1541" t="s">
        <v>1</v>
      </c>
      <c r="C1541" t="s">
        <v>531</v>
      </c>
      <c r="D1541" t="s">
        <v>2383</v>
      </c>
      <c r="E1541">
        <v>25</v>
      </c>
      <c r="F1541" t="s">
        <v>2384</v>
      </c>
      <c r="G1541" t="s">
        <v>2385</v>
      </c>
      <c r="H1541" s="56" t="s">
        <v>685</v>
      </c>
      <c r="I1541">
        <v>94702025</v>
      </c>
      <c r="J1541" t="s">
        <v>2410</v>
      </c>
      <c r="K1541">
        <v>81892864.840000004</v>
      </c>
      <c r="L1541">
        <v>46501.881650000003</v>
      </c>
    </row>
    <row r="1542" spans="1:12" x14ac:dyDescent="0.25">
      <c r="A1542">
        <v>1538</v>
      </c>
      <c r="B1542" t="s">
        <v>1</v>
      </c>
      <c r="C1542" t="s">
        <v>531</v>
      </c>
      <c r="D1542" t="s">
        <v>2383</v>
      </c>
      <c r="E1542">
        <v>26</v>
      </c>
      <c r="F1542" t="s">
        <v>2384</v>
      </c>
      <c r="G1542" t="s">
        <v>2385</v>
      </c>
      <c r="H1542" s="56" t="s">
        <v>685</v>
      </c>
      <c r="I1542">
        <v>94702026</v>
      </c>
      <c r="J1542" t="s">
        <v>2411</v>
      </c>
      <c r="K1542">
        <v>13603165.369999999</v>
      </c>
      <c r="L1542">
        <v>28389.660110000001</v>
      </c>
    </row>
    <row r="1543" spans="1:12" x14ac:dyDescent="0.25">
      <c r="A1543">
        <v>1539</v>
      </c>
      <c r="B1543" t="s">
        <v>1</v>
      </c>
      <c r="C1543" t="s">
        <v>531</v>
      </c>
      <c r="D1543" t="s">
        <v>2383</v>
      </c>
      <c r="E1543">
        <v>27</v>
      </c>
      <c r="F1543" t="s">
        <v>2384</v>
      </c>
      <c r="G1543" t="s">
        <v>2385</v>
      </c>
      <c r="H1543" s="56" t="s">
        <v>685</v>
      </c>
      <c r="I1543">
        <v>94702027</v>
      </c>
      <c r="J1543" t="s">
        <v>2412</v>
      </c>
      <c r="K1543">
        <v>24775463.390000001</v>
      </c>
      <c r="L1543">
        <v>26280.246589999999</v>
      </c>
    </row>
    <row r="1544" spans="1:12" x14ac:dyDescent="0.25">
      <c r="A1544">
        <v>1540</v>
      </c>
      <c r="B1544" t="s">
        <v>1</v>
      </c>
      <c r="C1544" t="s">
        <v>531</v>
      </c>
      <c r="D1544" t="s">
        <v>2383</v>
      </c>
      <c r="E1544">
        <v>28</v>
      </c>
      <c r="F1544" t="s">
        <v>2384</v>
      </c>
      <c r="G1544" t="s">
        <v>2385</v>
      </c>
      <c r="H1544" s="56" t="s">
        <v>685</v>
      </c>
      <c r="I1544">
        <v>94702028</v>
      </c>
      <c r="J1544" t="s">
        <v>2413</v>
      </c>
      <c r="K1544">
        <v>18955999.620000001</v>
      </c>
      <c r="L1544">
        <v>23757.51152</v>
      </c>
    </row>
    <row r="1545" spans="1:12" x14ac:dyDescent="0.25">
      <c r="A1545">
        <v>1541</v>
      </c>
      <c r="B1545" t="s">
        <v>1</v>
      </c>
      <c r="C1545" t="s">
        <v>531</v>
      </c>
      <c r="D1545" t="s">
        <v>2383</v>
      </c>
      <c r="E1545">
        <v>29</v>
      </c>
      <c r="F1545" t="s">
        <v>2384</v>
      </c>
      <c r="G1545" t="s">
        <v>2385</v>
      </c>
      <c r="H1545" s="56" t="s">
        <v>685</v>
      </c>
      <c r="I1545">
        <v>94702029</v>
      </c>
      <c r="J1545" t="s">
        <v>2414</v>
      </c>
      <c r="K1545">
        <v>117475544.09999999</v>
      </c>
      <c r="L1545">
        <v>54274.03224</v>
      </c>
    </row>
    <row r="1546" spans="1:12" x14ac:dyDescent="0.25">
      <c r="A1546">
        <v>1542</v>
      </c>
      <c r="B1546" t="s">
        <v>1</v>
      </c>
      <c r="C1546" t="s">
        <v>531</v>
      </c>
      <c r="D1546" t="s">
        <v>2383</v>
      </c>
      <c r="E1546">
        <v>30</v>
      </c>
      <c r="F1546" t="s">
        <v>2384</v>
      </c>
      <c r="G1546" t="s">
        <v>2385</v>
      </c>
      <c r="H1546" s="56" t="s">
        <v>685</v>
      </c>
      <c r="I1546">
        <v>94702030</v>
      </c>
      <c r="J1546" t="s">
        <v>2415</v>
      </c>
      <c r="K1546">
        <v>604992491.29999995</v>
      </c>
      <c r="L1546">
        <v>132330.49369999999</v>
      </c>
    </row>
    <row r="1547" spans="1:12" x14ac:dyDescent="0.25">
      <c r="A1547">
        <v>1543</v>
      </c>
      <c r="B1547" t="s">
        <v>1</v>
      </c>
      <c r="C1547" t="s">
        <v>531</v>
      </c>
      <c r="D1547" t="s">
        <v>2383</v>
      </c>
      <c r="E1547">
        <v>31</v>
      </c>
      <c r="F1547" t="s">
        <v>2384</v>
      </c>
      <c r="G1547" t="s">
        <v>2385</v>
      </c>
      <c r="H1547" s="56" t="s">
        <v>685</v>
      </c>
      <c r="I1547">
        <v>94702031</v>
      </c>
      <c r="J1547" t="s">
        <v>2416</v>
      </c>
      <c r="K1547">
        <v>91738635.010000005</v>
      </c>
      <c r="L1547">
        <v>64853.13579</v>
      </c>
    </row>
    <row r="1548" spans="1:12" x14ac:dyDescent="0.25">
      <c r="A1548">
        <v>1544</v>
      </c>
      <c r="B1548" t="s">
        <v>1</v>
      </c>
      <c r="C1548" t="s">
        <v>533</v>
      </c>
      <c r="D1548" t="s">
        <v>2417</v>
      </c>
      <c r="E1548">
        <v>1</v>
      </c>
      <c r="F1548" t="s">
        <v>2384</v>
      </c>
      <c r="G1548" t="s">
        <v>2385</v>
      </c>
      <c r="H1548" s="56" t="s">
        <v>685</v>
      </c>
      <c r="I1548">
        <v>94701001</v>
      </c>
      <c r="J1548" t="s">
        <v>2418</v>
      </c>
      <c r="K1548">
        <v>38492047.619999997</v>
      </c>
      <c r="L1548">
        <v>33363.128100000002</v>
      </c>
    </row>
    <row r="1549" spans="1:12" x14ac:dyDescent="0.25">
      <c r="A1549">
        <v>1545</v>
      </c>
      <c r="B1549" t="s">
        <v>1</v>
      </c>
      <c r="C1549" t="s">
        <v>533</v>
      </c>
      <c r="D1549" t="s">
        <v>2417</v>
      </c>
      <c r="E1549">
        <v>2</v>
      </c>
      <c r="F1549" t="s">
        <v>2384</v>
      </c>
      <c r="G1549" t="s">
        <v>2385</v>
      </c>
      <c r="H1549" s="56" t="s">
        <v>685</v>
      </c>
      <c r="I1549">
        <v>94701002</v>
      </c>
      <c r="J1549" t="s">
        <v>2419</v>
      </c>
      <c r="K1549">
        <v>19563974.079999998</v>
      </c>
      <c r="L1549">
        <v>19633.334930000001</v>
      </c>
    </row>
    <row r="1550" spans="1:12" x14ac:dyDescent="0.25">
      <c r="A1550">
        <v>1546</v>
      </c>
      <c r="B1550" t="s">
        <v>1</v>
      </c>
      <c r="C1550" t="s">
        <v>533</v>
      </c>
      <c r="D1550" t="s">
        <v>2417</v>
      </c>
      <c r="E1550">
        <v>3</v>
      </c>
      <c r="F1550" t="s">
        <v>2384</v>
      </c>
      <c r="G1550" t="s">
        <v>2385</v>
      </c>
      <c r="H1550" s="56" t="s">
        <v>685</v>
      </c>
      <c r="I1550">
        <v>94701003</v>
      </c>
      <c r="J1550" t="s">
        <v>2420</v>
      </c>
      <c r="K1550">
        <v>70728091.159999996</v>
      </c>
      <c r="L1550">
        <v>38518.190909999998</v>
      </c>
    </row>
    <row r="1551" spans="1:12" x14ac:dyDescent="0.25">
      <c r="A1551">
        <v>1547</v>
      </c>
      <c r="B1551" t="s">
        <v>1</v>
      </c>
      <c r="C1551" t="s">
        <v>533</v>
      </c>
      <c r="D1551" t="s">
        <v>2417</v>
      </c>
      <c r="E1551">
        <v>4</v>
      </c>
      <c r="F1551" t="s">
        <v>2384</v>
      </c>
      <c r="G1551" t="s">
        <v>2385</v>
      </c>
      <c r="H1551" s="56" t="s">
        <v>685</v>
      </c>
      <c r="I1551">
        <v>94701004</v>
      </c>
      <c r="J1551" t="s">
        <v>2421</v>
      </c>
      <c r="K1551">
        <v>54153323.390000001</v>
      </c>
      <c r="L1551">
        <v>40011.656900000002</v>
      </c>
    </row>
    <row r="1552" spans="1:12" x14ac:dyDescent="0.25">
      <c r="A1552">
        <v>1548</v>
      </c>
      <c r="B1552" t="s">
        <v>1</v>
      </c>
      <c r="C1552" t="s">
        <v>533</v>
      </c>
      <c r="D1552" t="s">
        <v>2417</v>
      </c>
      <c r="E1552">
        <v>5</v>
      </c>
      <c r="F1552" t="s">
        <v>2384</v>
      </c>
      <c r="G1552" t="s">
        <v>2385</v>
      </c>
      <c r="H1552" s="56" t="s">
        <v>685</v>
      </c>
      <c r="I1552">
        <v>94701005</v>
      </c>
      <c r="J1552" t="s">
        <v>2422</v>
      </c>
      <c r="K1552">
        <v>434653342.30000001</v>
      </c>
      <c r="L1552">
        <v>148142.51749999999</v>
      </c>
    </row>
    <row r="1553" spans="1:12" x14ac:dyDescent="0.25">
      <c r="A1553">
        <v>1549</v>
      </c>
      <c r="B1553" t="s">
        <v>1</v>
      </c>
      <c r="C1553" t="s">
        <v>533</v>
      </c>
      <c r="D1553" t="s">
        <v>2417</v>
      </c>
      <c r="E1553">
        <v>6</v>
      </c>
      <c r="F1553" t="s">
        <v>2384</v>
      </c>
      <c r="G1553" t="s">
        <v>2385</v>
      </c>
      <c r="H1553" s="56" t="s">
        <v>685</v>
      </c>
      <c r="I1553">
        <v>94701006</v>
      </c>
      <c r="J1553" t="s">
        <v>2423</v>
      </c>
      <c r="K1553">
        <v>208161069.80000001</v>
      </c>
      <c r="L1553">
        <v>98976.678140000004</v>
      </c>
    </row>
    <row r="1554" spans="1:12" x14ac:dyDescent="0.25">
      <c r="A1554">
        <v>1550</v>
      </c>
      <c r="B1554" t="s">
        <v>1</v>
      </c>
      <c r="C1554" t="s">
        <v>533</v>
      </c>
      <c r="D1554" t="s">
        <v>2417</v>
      </c>
      <c r="E1554">
        <v>7</v>
      </c>
      <c r="F1554" t="s">
        <v>2384</v>
      </c>
      <c r="G1554" t="s">
        <v>2385</v>
      </c>
      <c r="H1554" s="56" t="s">
        <v>685</v>
      </c>
      <c r="I1554">
        <v>94701007</v>
      </c>
      <c r="J1554" t="s">
        <v>2424</v>
      </c>
      <c r="K1554">
        <v>61618497.210000001</v>
      </c>
      <c r="L1554">
        <v>49469.199310000004</v>
      </c>
    </row>
    <row r="1555" spans="1:12" x14ac:dyDescent="0.25">
      <c r="A1555">
        <v>1551</v>
      </c>
      <c r="B1555" t="s">
        <v>1</v>
      </c>
      <c r="C1555" t="s">
        <v>533</v>
      </c>
      <c r="D1555" t="s">
        <v>2417</v>
      </c>
      <c r="E1555">
        <v>8</v>
      </c>
      <c r="F1555" t="s">
        <v>2384</v>
      </c>
      <c r="G1555" t="s">
        <v>2385</v>
      </c>
      <c r="H1555" s="56" t="s">
        <v>685</v>
      </c>
      <c r="I1555">
        <v>94701008</v>
      </c>
      <c r="J1555" t="s">
        <v>2425</v>
      </c>
      <c r="K1555">
        <v>4875551.6869999999</v>
      </c>
      <c r="L1555">
        <v>10532.284110000001</v>
      </c>
    </row>
    <row r="1556" spans="1:12" x14ac:dyDescent="0.25">
      <c r="A1556">
        <v>1552</v>
      </c>
      <c r="B1556" t="s">
        <v>1</v>
      </c>
      <c r="C1556" t="s">
        <v>533</v>
      </c>
      <c r="D1556" t="s">
        <v>2417</v>
      </c>
      <c r="E1556">
        <v>9</v>
      </c>
      <c r="F1556" t="s">
        <v>2384</v>
      </c>
      <c r="G1556" t="s">
        <v>2385</v>
      </c>
      <c r="H1556" s="56" t="s">
        <v>685</v>
      </c>
      <c r="I1556">
        <v>94701009</v>
      </c>
      <c r="J1556" t="s">
        <v>2426</v>
      </c>
      <c r="K1556">
        <v>36884370.119999997</v>
      </c>
      <c r="L1556">
        <v>26938.158189999998</v>
      </c>
    </row>
    <row r="1557" spans="1:12" x14ac:dyDescent="0.25">
      <c r="A1557">
        <v>1553</v>
      </c>
      <c r="B1557" t="s">
        <v>1</v>
      </c>
      <c r="C1557" t="s">
        <v>533</v>
      </c>
      <c r="D1557" t="s">
        <v>2417</v>
      </c>
      <c r="E1557">
        <v>10</v>
      </c>
      <c r="F1557" t="s">
        <v>2384</v>
      </c>
      <c r="G1557" t="s">
        <v>2385</v>
      </c>
      <c r="H1557" s="56" t="s">
        <v>685</v>
      </c>
      <c r="I1557">
        <v>94701010</v>
      </c>
      <c r="J1557" t="s">
        <v>2427</v>
      </c>
      <c r="K1557">
        <v>166865549.59999999</v>
      </c>
      <c r="L1557">
        <v>71424.762560000003</v>
      </c>
    </row>
    <row r="1558" spans="1:12" x14ac:dyDescent="0.25">
      <c r="A1558">
        <v>1554</v>
      </c>
      <c r="B1558" t="s">
        <v>1</v>
      </c>
      <c r="C1558" t="s">
        <v>533</v>
      </c>
      <c r="D1558" t="s">
        <v>2417</v>
      </c>
      <c r="E1558">
        <v>11</v>
      </c>
      <c r="F1558" t="s">
        <v>2384</v>
      </c>
      <c r="G1558" t="s">
        <v>2385</v>
      </c>
      <c r="H1558" s="56" t="s">
        <v>685</v>
      </c>
      <c r="I1558">
        <v>94701011</v>
      </c>
      <c r="J1558" t="s">
        <v>2428</v>
      </c>
      <c r="K1558">
        <v>234257738.30000001</v>
      </c>
      <c r="L1558">
        <v>85363.520040000003</v>
      </c>
    </row>
    <row r="1559" spans="1:12" x14ac:dyDescent="0.25">
      <c r="A1559">
        <v>1555</v>
      </c>
      <c r="B1559" t="s">
        <v>1</v>
      </c>
      <c r="C1559" t="s">
        <v>533</v>
      </c>
      <c r="D1559" t="s">
        <v>2417</v>
      </c>
      <c r="E1559">
        <v>12</v>
      </c>
      <c r="F1559" t="s">
        <v>2384</v>
      </c>
      <c r="G1559" t="s">
        <v>2385</v>
      </c>
      <c r="H1559" s="56" t="s">
        <v>685</v>
      </c>
      <c r="I1559">
        <v>94701012</v>
      </c>
      <c r="J1559" t="s">
        <v>2429</v>
      </c>
      <c r="K1559">
        <v>100416090.09999999</v>
      </c>
      <c r="L1559">
        <v>56543.965669999998</v>
      </c>
    </row>
    <row r="1560" spans="1:12" x14ac:dyDescent="0.25">
      <c r="A1560">
        <v>1556</v>
      </c>
      <c r="B1560" t="s">
        <v>1</v>
      </c>
      <c r="C1560" t="s">
        <v>533</v>
      </c>
      <c r="D1560" t="s">
        <v>2417</v>
      </c>
      <c r="E1560">
        <v>13</v>
      </c>
      <c r="F1560" t="s">
        <v>2384</v>
      </c>
      <c r="G1560" t="s">
        <v>2385</v>
      </c>
      <c r="H1560" s="56" t="s">
        <v>685</v>
      </c>
      <c r="I1560">
        <v>94701013</v>
      </c>
      <c r="J1560" t="s">
        <v>2430</v>
      </c>
      <c r="K1560">
        <v>233580440.19999999</v>
      </c>
      <c r="L1560">
        <v>129931.22289999999</v>
      </c>
    </row>
    <row r="1561" spans="1:12" x14ac:dyDescent="0.25">
      <c r="A1561">
        <v>1557</v>
      </c>
      <c r="B1561" t="s">
        <v>1</v>
      </c>
      <c r="C1561" t="s">
        <v>533</v>
      </c>
      <c r="D1561" t="s">
        <v>2417</v>
      </c>
      <c r="E1561">
        <v>14</v>
      </c>
      <c r="F1561" t="s">
        <v>2384</v>
      </c>
      <c r="G1561" t="s">
        <v>2385</v>
      </c>
      <c r="H1561" s="56" t="s">
        <v>685</v>
      </c>
      <c r="I1561">
        <v>94701014</v>
      </c>
      <c r="J1561" t="s">
        <v>2431</v>
      </c>
      <c r="K1561">
        <v>100502402</v>
      </c>
      <c r="L1561">
        <v>46253.337740000003</v>
      </c>
    </row>
    <row r="1562" spans="1:12" x14ac:dyDescent="0.25">
      <c r="A1562">
        <v>1558</v>
      </c>
      <c r="B1562" t="s">
        <v>1</v>
      </c>
      <c r="C1562" t="s">
        <v>533</v>
      </c>
      <c r="D1562" t="s">
        <v>2417</v>
      </c>
      <c r="E1562">
        <v>15</v>
      </c>
      <c r="F1562" t="s">
        <v>2384</v>
      </c>
      <c r="G1562" t="s">
        <v>2385</v>
      </c>
      <c r="H1562" s="56" t="s">
        <v>685</v>
      </c>
      <c r="I1562">
        <v>94701015</v>
      </c>
      <c r="J1562" t="s">
        <v>2432</v>
      </c>
      <c r="K1562">
        <v>483700260.10000002</v>
      </c>
      <c r="L1562">
        <v>151075.6937</v>
      </c>
    </row>
    <row r="1563" spans="1:12" x14ac:dyDescent="0.25">
      <c r="A1563">
        <v>1559</v>
      </c>
      <c r="B1563" t="s">
        <v>1</v>
      </c>
      <c r="C1563" t="s">
        <v>533</v>
      </c>
      <c r="D1563" t="s">
        <v>2417</v>
      </c>
      <c r="E1563">
        <v>16</v>
      </c>
      <c r="F1563" t="s">
        <v>2384</v>
      </c>
      <c r="G1563" t="s">
        <v>2385</v>
      </c>
      <c r="H1563" s="56" t="s">
        <v>685</v>
      </c>
      <c r="I1563">
        <v>94701016</v>
      </c>
      <c r="J1563" t="s">
        <v>2433</v>
      </c>
      <c r="K1563">
        <v>206944750.19999999</v>
      </c>
      <c r="L1563">
        <v>96795.945909999995</v>
      </c>
    </row>
    <row r="1564" spans="1:12" x14ac:dyDescent="0.25">
      <c r="A1564">
        <v>1560</v>
      </c>
      <c r="B1564" t="s">
        <v>1</v>
      </c>
      <c r="C1564" t="s">
        <v>2434</v>
      </c>
      <c r="D1564" t="s">
        <v>2435</v>
      </c>
      <c r="E1564">
        <v>1</v>
      </c>
      <c r="F1564" t="s">
        <v>2384</v>
      </c>
      <c r="G1564" t="s">
        <v>2385</v>
      </c>
      <c r="H1564" s="56" t="s">
        <v>685</v>
      </c>
      <c r="I1564">
        <v>94706001</v>
      </c>
      <c r="J1564" t="s">
        <v>2436</v>
      </c>
      <c r="K1564">
        <v>1148383886</v>
      </c>
      <c r="L1564">
        <v>230796.82399999999</v>
      </c>
    </row>
    <row r="1565" spans="1:12" x14ac:dyDescent="0.25">
      <c r="A1565">
        <v>1561</v>
      </c>
      <c r="B1565" t="s">
        <v>1</v>
      </c>
      <c r="C1565" t="s">
        <v>2434</v>
      </c>
      <c r="D1565" t="s">
        <v>2435</v>
      </c>
      <c r="E1565">
        <v>2</v>
      </c>
      <c r="F1565" t="s">
        <v>2384</v>
      </c>
      <c r="G1565" t="s">
        <v>2385</v>
      </c>
      <c r="H1565" s="56" t="s">
        <v>685</v>
      </c>
      <c r="I1565">
        <v>94706002</v>
      </c>
      <c r="J1565" t="s">
        <v>2437</v>
      </c>
      <c r="K1565">
        <v>152029049.90000001</v>
      </c>
      <c r="L1565">
        <v>66107.523879999993</v>
      </c>
    </row>
    <row r="1566" spans="1:12" x14ac:dyDescent="0.25">
      <c r="A1566">
        <v>1562</v>
      </c>
      <c r="B1566" t="s">
        <v>1</v>
      </c>
      <c r="C1566" t="s">
        <v>2434</v>
      </c>
      <c r="D1566" t="s">
        <v>2435</v>
      </c>
      <c r="E1566">
        <v>3</v>
      </c>
      <c r="F1566" t="s">
        <v>2384</v>
      </c>
      <c r="G1566" t="s">
        <v>2385</v>
      </c>
      <c r="H1566" s="56" t="s">
        <v>685</v>
      </c>
      <c r="I1566">
        <v>94706003</v>
      </c>
      <c r="J1566" t="s">
        <v>2438</v>
      </c>
      <c r="K1566">
        <v>104741433.59999999</v>
      </c>
      <c r="L1566">
        <v>68140.655150000006</v>
      </c>
    </row>
    <row r="1567" spans="1:12" x14ac:dyDescent="0.25">
      <c r="A1567">
        <v>1563</v>
      </c>
      <c r="B1567" t="s">
        <v>1</v>
      </c>
      <c r="C1567" t="s">
        <v>2434</v>
      </c>
      <c r="D1567" t="s">
        <v>2435</v>
      </c>
      <c r="E1567">
        <v>4</v>
      </c>
      <c r="F1567" t="s">
        <v>2384</v>
      </c>
      <c r="G1567" t="s">
        <v>2385</v>
      </c>
      <c r="H1567" s="56" t="s">
        <v>685</v>
      </c>
      <c r="I1567">
        <v>94706004</v>
      </c>
      <c r="J1567" t="s">
        <v>2439</v>
      </c>
      <c r="K1567">
        <v>6726036.8470000001</v>
      </c>
      <c r="L1567">
        <v>17122.463779999998</v>
      </c>
    </row>
    <row r="1568" spans="1:12" x14ac:dyDescent="0.25">
      <c r="A1568">
        <v>1564</v>
      </c>
      <c r="B1568" t="s">
        <v>1</v>
      </c>
      <c r="C1568" t="s">
        <v>2434</v>
      </c>
      <c r="D1568" t="s">
        <v>2435</v>
      </c>
      <c r="E1568">
        <v>5</v>
      </c>
      <c r="F1568" t="s">
        <v>2384</v>
      </c>
      <c r="G1568" t="s">
        <v>2385</v>
      </c>
      <c r="H1568" s="56" t="s">
        <v>685</v>
      </c>
      <c r="I1568">
        <v>94706005</v>
      </c>
      <c r="J1568" t="s">
        <v>2440</v>
      </c>
      <c r="K1568">
        <v>18730427.370000001</v>
      </c>
      <c r="L1568">
        <v>34744.335650000001</v>
      </c>
    </row>
    <row r="1569" spans="1:12" x14ac:dyDescent="0.25">
      <c r="A1569">
        <v>1565</v>
      </c>
      <c r="B1569" t="s">
        <v>1</v>
      </c>
      <c r="C1569" t="s">
        <v>2434</v>
      </c>
      <c r="D1569" t="s">
        <v>2435</v>
      </c>
      <c r="E1569">
        <v>6</v>
      </c>
      <c r="F1569" t="s">
        <v>2384</v>
      </c>
      <c r="G1569" t="s">
        <v>2385</v>
      </c>
      <c r="H1569" s="56" t="s">
        <v>685</v>
      </c>
      <c r="I1569">
        <v>94706006</v>
      </c>
      <c r="J1569" t="s">
        <v>2441</v>
      </c>
      <c r="K1569">
        <v>64185772.909999996</v>
      </c>
      <c r="L1569">
        <v>44502.66444</v>
      </c>
    </row>
    <row r="1570" spans="1:12" x14ac:dyDescent="0.25">
      <c r="A1570">
        <v>1566</v>
      </c>
      <c r="B1570" t="s">
        <v>1</v>
      </c>
      <c r="C1570" t="s">
        <v>2434</v>
      </c>
      <c r="D1570" t="s">
        <v>2435</v>
      </c>
      <c r="E1570">
        <v>7</v>
      </c>
      <c r="F1570" t="s">
        <v>2384</v>
      </c>
      <c r="G1570" t="s">
        <v>2385</v>
      </c>
      <c r="H1570" s="56" t="s">
        <v>685</v>
      </c>
      <c r="I1570">
        <v>94706007</v>
      </c>
      <c r="J1570" t="s">
        <v>2442</v>
      </c>
      <c r="K1570">
        <v>23455423.43</v>
      </c>
      <c r="L1570">
        <v>29293.645130000001</v>
      </c>
    </row>
    <row r="1571" spans="1:12" x14ac:dyDescent="0.25">
      <c r="A1571">
        <v>1567</v>
      </c>
      <c r="B1571" t="s">
        <v>1</v>
      </c>
      <c r="C1571" t="s">
        <v>2434</v>
      </c>
      <c r="D1571" t="s">
        <v>2435</v>
      </c>
      <c r="E1571">
        <v>8</v>
      </c>
      <c r="F1571" t="s">
        <v>2384</v>
      </c>
      <c r="G1571" t="s">
        <v>2385</v>
      </c>
      <c r="H1571" s="56" t="s">
        <v>685</v>
      </c>
      <c r="I1571">
        <v>94706008</v>
      </c>
      <c r="J1571" t="s">
        <v>2443</v>
      </c>
      <c r="K1571">
        <v>81490046.760000005</v>
      </c>
      <c r="L1571">
        <v>51587.515610000002</v>
      </c>
    </row>
    <row r="1572" spans="1:12" x14ac:dyDescent="0.25">
      <c r="A1572">
        <v>1568</v>
      </c>
      <c r="B1572" t="s">
        <v>1</v>
      </c>
      <c r="C1572" t="s">
        <v>2434</v>
      </c>
      <c r="D1572" t="s">
        <v>2435</v>
      </c>
      <c r="E1572">
        <v>9</v>
      </c>
      <c r="F1572" t="s">
        <v>2384</v>
      </c>
      <c r="G1572" t="s">
        <v>2385</v>
      </c>
      <c r="H1572" s="56" t="s">
        <v>685</v>
      </c>
      <c r="I1572">
        <v>94706009</v>
      </c>
      <c r="J1572" t="s">
        <v>2444</v>
      </c>
      <c r="K1572">
        <v>205891314.90000001</v>
      </c>
      <c r="L1572">
        <v>98609.444619999995</v>
      </c>
    </row>
    <row r="1573" spans="1:12" x14ac:dyDescent="0.25">
      <c r="A1573">
        <v>1569</v>
      </c>
      <c r="B1573" t="s">
        <v>1</v>
      </c>
      <c r="C1573" t="s">
        <v>2434</v>
      </c>
      <c r="D1573" t="s">
        <v>2435</v>
      </c>
      <c r="E1573">
        <v>10</v>
      </c>
      <c r="F1573" t="s">
        <v>2384</v>
      </c>
      <c r="G1573" t="s">
        <v>2385</v>
      </c>
      <c r="H1573" s="56" t="s">
        <v>685</v>
      </c>
      <c r="I1573">
        <v>94706010</v>
      </c>
      <c r="J1573" t="s">
        <v>2445</v>
      </c>
      <c r="K1573">
        <v>169849242.90000001</v>
      </c>
      <c r="L1573">
        <v>96706.114379999999</v>
      </c>
    </row>
    <row r="1574" spans="1:12" x14ac:dyDescent="0.25">
      <c r="A1574">
        <v>1570</v>
      </c>
      <c r="B1574" t="s">
        <v>1</v>
      </c>
      <c r="C1574" t="s">
        <v>2434</v>
      </c>
      <c r="D1574" t="s">
        <v>2435</v>
      </c>
      <c r="E1574">
        <v>11</v>
      </c>
      <c r="F1574" t="s">
        <v>2384</v>
      </c>
      <c r="G1574" t="s">
        <v>2385</v>
      </c>
      <c r="H1574" s="56" t="s">
        <v>685</v>
      </c>
      <c r="I1574">
        <v>94706011</v>
      </c>
      <c r="J1574" t="s">
        <v>2446</v>
      </c>
      <c r="K1574">
        <v>50467701.82</v>
      </c>
      <c r="L1574">
        <v>42953.8897</v>
      </c>
    </row>
    <row r="1575" spans="1:12" x14ac:dyDescent="0.25">
      <c r="A1575">
        <v>1571</v>
      </c>
      <c r="B1575" t="s">
        <v>1</v>
      </c>
      <c r="C1575" t="s">
        <v>2434</v>
      </c>
      <c r="D1575" t="s">
        <v>2435</v>
      </c>
      <c r="E1575">
        <v>12</v>
      </c>
      <c r="F1575" t="s">
        <v>2384</v>
      </c>
      <c r="G1575" t="s">
        <v>2385</v>
      </c>
      <c r="H1575" s="56" t="s">
        <v>685</v>
      </c>
      <c r="I1575">
        <v>94706012</v>
      </c>
      <c r="J1575" t="s">
        <v>2447</v>
      </c>
      <c r="K1575">
        <v>80402876.719999999</v>
      </c>
      <c r="L1575">
        <v>43333.335370000001</v>
      </c>
    </row>
    <row r="1576" spans="1:12" x14ac:dyDescent="0.25">
      <c r="A1576">
        <v>1572</v>
      </c>
      <c r="B1576" t="s">
        <v>1</v>
      </c>
      <c r="C1576" t="s">
        <v>2434</v>
      </c>
      <c r="D1576" t="s">
        <v>2435</v>
      </c>
      <c r="E1576">
        <v>13</v>
      </c>
      <c r="F1576" t="s">
        <v>2384</v>
      </c>
      <c r="G1576" t="s">
        <v>2385</v>
      </c>
      <c r="H1576" s="56" t="s">
        <v>685</v>
      </c>
      <c r="I1576">
        <v>94706013</v>
      </c>
      <c r="J1576" t="s">
        <v>2448</v>
      </c>
      <c r="K1576">
        <v>9889626.0089999996</v>
      </c>
      <c r="L1576">
        <v>17014.653450000002</v>
      </c>
    </row>
    <row r="1577" spans="1:12" x14ac:dyDescent="0.25">
      <c r="A1577">
        <v>1573</v>
      </c>
      <c r="B1577" t="s">
        <v>1</v>
      </c>
      <c r="C1577" t="s">
        <v>2434</v>
      </c>
      <c r="D1577" t="s">
        <v>2435</v>
      </c>
      <c r="E1577">
        <v>14</v>
      </c>
      <c r="F1577" t="s">
        <v>2384</v>
      </c>
      <c r="G1577" t="s">
        <v>2385</v>
      </c>
      <c r="H1577" s="56" t="s">
        <v>685</v>
      </c>
      <c r="I1577">
        <v>94706014</v>
      </c>
      <c r="J1577" t="s">
        <v>2449</v>
      </c>
      <c r="K1577">
        <v>103032422.5</v>
      </c>
      <c r="L1577">
        <v>54234.012649999997</v>
      </c>
    </row>
    <row r="1578" spans="1:12" x14ac:dyDescent="0.25">
      <c r="A1578">
        <v>1574</v>
      </c>
      <c r="B1578" t="s">
        <v>1</v>
      </c>
      <c r="C1578" t="s">
        <v>2434</v>
      </c>
      <c r="D1578" t="s">
        <v>2435</v>
      </c>
      <c r="E1578">
        <v>15</v>
      </c>
      <c r="F1578" t="s">
        <v>2384</v>
      </c>
      <c r="G1578" t="s">
        <v>2385</v>
      </c>
      <c r="H1578" s="56" t="s">
        <v>685</v>
      </c>
      <c r="I1578">
        <v>94706015</v>
      </c>
      <c r="J1578" t="s">
        <v>2450</v>
      </c>
      <c r="K1578">
        <v>95798254.530000001</v>
      </c>
      <c r="L1578">
        <v>63767.833879999998</v>
      </c>
    </row>
    <row r="1579" spans="1:12" x14ac:dyDescent="0.25">
      <c r="A1579">
        <v>1575</v>
      </c>
      <c r="B1579" t="s">
        <v>1</v>
      </c>
      <c r="C1579" t="s">
        <v>2434</v>
      </c>
      <c r="D1579" t="s">
        <v>2435</v>
      </c>
      <c r="E1579">
        <v>16</v>
      </c>
      <c r="F1579" t="s">
        <v>2384</v>
      </c>
      <c r="G1579" t="s">
        <v>2385</v>
      </c>
      <c r="H1579" s="56" t="s">
        <v>685</v>
      </c>
      <c r="I1579">
        <v>94706016</v>
      </c>
      <c r="J1579" t="s">
        <v>2451</v>
      </c>
      <c r="K1579">
        <v>407594418.10000002</v>
      </c>
      <c r="L1579">
        <v>106046.0252</v>
      </c>
    </row>
    <row r="1580" spans="1:12" x14ac:dyDescent="0.25">
      <c r="A1580">
        <v>1576</v>
      </c>
      <c r="B1580" t="s">
        <v>1</v>
      </c>
      <c r="C1580" t="s">
        <v>2434</v>
      </c>
      <c r="D1580" t="s">
        <v>2435</v>
      </c>
      <c r="E1580">
        <v>17</v>
      </c>
      <c r="F1580" t="s">
        <v>2384</v>
      </c>
      <c r="G1580" t="s">
        <v>2385</v>
      </c>
      <c r="H1580" s="56" t="s">
        <v>685</v>
      </c>
      <c r="I1580">
        <v>94706017</v>
      </c>
      <c r="J1580" t="s">
        <v>2452</v>
      </c>
      <c r="K1580">
        <v>65314849.729999997</v>
      </c>
      <c r="L1580">
        <v>51437.445099999997</v>
      </c>
    </row>
    <row r="1581" spans="1:12" x14ac:dyDescent="0.25">
      <c r="A1581">
        <v>1577</v>
      </c>
      <c r="B1581" t="s">
        <v>1</v>
      </c>
      <c r="C1581" t="s">
        <v>2434</v>
      </c>
      <c r="D1581" t="s">
        <v>2435</v>
      </c>
      <c r="E1581">
        <v>18</v>
      </c>
      <c r="F1581" t="s">
        <v>2384</v>
      </c>
      <c r="G1581" t="s">
        <v>2385</v>
      </c>
      <c r="H1581" s="56" t="s">
        <v>685</v>
      </c>
      <c r="I1581">
        <v>94706018</v>
      </c>
      <c r="J1581" t="s">
        <v>2453</v>
      </c>
      <c r="K1581">
        <v>62414874.509999998</v>
      </c>
      <c r="L1581">
        <v>50594.415730000001</v>
      </c>
    </row>
    <row r="1582" spans="1:12" x14ac:dyDescent="0.25">
      <c r="A1582">
        <v>1578</v>
      </c>
      <c r="B1582" t="s">
        <v>1</v>
      </c>
      <c r="C1582" t="s">
        <v>2434</v>
      </c>
      <c r="D1582" t="s">
        <v>2435</v>
      </c>
      <c r="E1582">
        <v>19</v>
      </c>
      <c r="F1582" t="s">
        <v>2384</v>
      </c>
      <c r="G1582" t="s">
        <v>2385</v>
      </c>
      <c r="H1582" s="56" t="s">
        <v>685</v>
      </c>
      <c r="I1582">
        <v>94706019</v>
      </c>
      <c r="J1582" t="s">
        <v>2454</v>
      </c>
      <c r="K1582">
        <v>102448956</v>
      </c>
      <c r="L1582">
        <v>66207.101540000003</v>
      </c>
    </row>
    <row r="1583" spans="1:12" x14ac:dyDescent="0.25">
      <c r="A1583">
        <v>1579</v>
      </c>
      <c r="B1583" t="s">
        <v>1</v>
      </c>
      <c r="C1583" t="s">
        <v>2434</v>
      </c>
      <c r="D1583" t="s">
        <v>2435</v>
      </c>
      <c r="E1583">
        <v>20</v>
      </c>
      <c r="F1583" t="s">
        <v>2384</v>
      </c>
      <c r="G1583" t="s">
        <v>2385</v>
      </c>
      <c r="H1583" s="56" t="s">
        <v>685</v>
      </c>
      <c r="I1583">
        <v>94706020</v>
      </c>
      <c r="J1583" t="s">
        <v>2455</v>
      </c>
      <c r="K1583">
        <v>21697116.23</v>
      </c>
      <c r="L1583">
        <v>22090.488600000001</v>
      </c>
    </row>
    <row r="1584" spans="1:12" x14ac:dyDescent="0.25">
      <c r="A1584">
        <v>1580</v>
      </c>
      <c r="B1584" t="s">
        <v>1</v>
      </c>
      <c r="C1584" t="s">
        <v>2434</v>
      </c>
      <c r="D1584" t="s">
        <v>2435</v>
      </c>
      <c r="E1584">
        <v>21</v>
      </c>
      <c r="F1584" t="s">
        <v>2384</v>
      </c>
      <c r="G1584" t="s">
        <v>2385</v>
      </c>
      <c r="H1584" s="56" t="s">
        <v>685</v>
      </c>
      <c r="I1584">
        <v>94706021</v>
      </c>
      <c r="J1584" t="s">
        <v>2456</v>
      </c>
      <c r="K1584">
        <v>87888961.769999996</v>
      </c>
      <c r="L1584">
        <v>54079.960429999999</v>
      </c>
    </row>
    <row r="1585" spans="1:12" x14ac:dyDescent="0.25">
      <c r="A1585">
        <v>1581</v>
      </c>
      <c r="B1585" t="s">
        <v>1</v>
      </c>
      <c r="C1585" t="s">
        <v>2434</v>
      </c>
      <c r="D1585" t="s">
        <v>2435</v>
      </c>
      <c r="E1585">
        <v>22</v>
      </c>
      <c r="F1585" t="s">
        <v>2384</v>
      </c>
      <c r="G1585" t="s">
        <v>2385</v>
      </c>
      <c r="H1585" s="56" t="s">
        <v>685</v>
      </c>
      <c r="I1585">
        <v>94706022</v>
      </c>
      <c r="J1585" t="s">
        <v>2457</v>
      </c>
      <c r="K1585">
        <v>295204810.30000001</v>
      </c>
      <c r="L1585">
        <v>121602.3278</v>
      </c>
    </row>
    <row r="1586" spans="1:12" x14ac:dyDescent="0.25">
      <c r="A1586">
        <v>1582</v>
      </c>
      <c r="B1586" t="s">
        <v>1</v>
      </c>
      <c r="C1586" t="s">
        <v>2434</v>
      </c>
      <c r="D1586" t="s">
        <v>2435</v>
      </c>
      <c r="E1586">
        <v>23</v>
      </c>
      <c r="F1586" t="s">
        <v>2384</v>
      </c>
      <c r="G1586" t="s">
        <v>2385</v>
      </c>
      <c r="H1586" s="56" t="s">
        <v>685</v>
      </c>
      <c r="I1586">
        <v>94706023</v>
      </c>
      <c r="J1586" t="s">
        <v>2458</v>
      </c>
      <c r="K1586">
        <v>306573360.19999999</v>
      </c>
      <c r="L1586">
        <v>117107.504</v>
      </c>
    </row>
    <row r="1587" spans="1:12" x14ac:dyDescent="0.25">
      <c r="A1587">
        <v>1583</v>
      </c>
      <c r="B1587" t="s">
        <v>1</v>
      </c>
      <c r="C1587" t="s">
        <v>2434</v>
      </c>
      <c r="D1587" t="s">
        <v>2435</v>
      </c>
      <c r="E1587">
        <v>24</v>
      </c>
      <c r="F1587" t="s">
        <v>2384</v>
      </c>
      <c r="G1587" t="s">
        <v>2385</v>
      </c>
      <c r="H1587" s="56" t="s">
        <v>685</v>
      </c>
      <c r="I1587">
        <v>94706024</v>
      </c>
      <c r="J1587" t="s">
        <v>2459</v>
      </c>
      <c r="K1587">
        <v>307598190.80000001</v>
      </c>
      <c r="L1587">
        <v>103888.25079999999</v>
      </c>
    </row>
    <row r="1588" spans="1:12" x14ac:dyDescent="0.25">
      <c r="A1588">
        <v>1584</v>
      </c>
      <c r="B1588" t="s">
        <v>1</v>
      </c>
      <c r="C1588" t="s">
        <v>2434</v>
      </c>
      <c r="D1588" t="s">
        <v>2435</v>
      </c>
      <c r="E1588">
        <v>25</v>
      </c>
      <c r="F1588" t="s">
        <v>2384</v>
      </c>
      <c r="G1588" t="s">
        <v>2385</v>
      </c>
      <c r="H1588" s="56" t="s">
        <v>685</v>
      </c>
      <c r="I1588">
        <v>94706025</v>
      </c>
      <c r="J1588" t="s">
        <v>2460</v>
      </c>
      <c r="K1588">
        <v>33881962.799999997</v>
      </c>
      <c r="L1588">
        <v>41064.90092</v>
      </c>
    </row>
    <row r="1589" spans="1:12" x14ac:dyDescent="0.25">
      <c r="A1589">
        <v>1585</v>
      </c>
      <c r="B1589" t="s">
        <v>1</v>
      </c>
      <c r="C1589" t="s">
        <v>2434</v>
      </c>
      <c r="D1589" t="s">
        <v>2435</v>
      </c>
      <c r="E1589">
        <v>26</v>
      </c>
      <c r="F1589" t="s">
        <v>2384</v>
      </c>
      <c r="G1589" t="s">
        <v>2385</v>
      </c>
      <c r="H1589" s="56" t="s">
        <v>685</v>
      </c>
      <c r="I1589">
        <v>94706026</v>
      </c>
      <c r="J1589" t="s">
        <v>2461</v>
      </c>
      <c r="K1589">
        <v>160088078.80000001</v>
      </c>
      <c r="L1589">
        <v>81738.750480000002</v>
      </c>
    </row>
    <row r="1590" spans="1:12" x14ac:dyDescent="0.25">
      <c r="A1590">
        <v>1586</v>
      </c>
      <c r="B1590" t="s">
        <v>1</v>
      </c>
      <c r="C1590" t="s">
        <v>2434</v>
      </c>
      <c r="D1590" t="s">
        <v>2435</v>
      </c>
      <c r="E1590">
        <v>27</v>
      </c>
      <c r="F1590" t="s">
        <v>2384</v>
      </c>
      <c r="G1590" t="s">
        <v>2385</v>
      </c>
      <c r="H1590" s="56" t="s">
        <v>685</v>
      </c>
      <c r="I1590">
        <v>94706027</v>
      </c>
      <c r="J1590" t="s">
        <v>2462</v>
      </c>
      <c r="K1590">
        <v>795013559.39999998</v>
      </c>
      <c r="L1590">
        <v>151308.47750000001</v>
      </c>
    </row>
    <row r="1591" spans="1:12" x14ac:dyDescent="0.25">
      <c r="A1591">
        <v>1587</v>
      </c>
      <c r="B1591" t="s">
        <v>1</v>
      </c>
      <c r="C1591" t="s">
        <v>2434</v>
      </c>
      <c r="D1591" t="s">
        <v>2435</v>
      </c>
      <c r="E1591">
        <v>28</v>
      </c>
      <c r="F1591" t="s">
        <v>2384</v>
      </c>
      <c r="G1591" t="s">
        <v>2385</v>
      </c>
      <c r="H1591" s="56" t="s">
        <v>685</v>
      </c>
      <c r="I1591">
        <v>94706028</v>
      </c>
      <c r="J1591" t="s">
        <v>2463</v>
      </c>
      <c r="K1591">
        <v>20544487.379999999</v>
      </c>
      <c r="L1591">
        <v>27520.256300000001</v>
      </c>
    </row>
    <row r="1592" spans="1:12" x14ac:dyDescent="0.25">
      <c r="A1592">
        <v>1588</v>
      </c>
      <c r="B1592" t="s">
        <v>1</v>
      </c>
      <c r="C1592" t="s">
        <v>2434</v>
      </c>
      <c r="D1592" t="s">
        <v>2435</v>
      </c>
      <c r="E1592">
        <v>29</v>
      </c>
      <c r="F1592" t="s">
        <v>2384</v>
      </c>
      <c r="G1592" t="s">
        <v>2385</v>
      </c>
      <c r="H1592" s="56" t="s">
        <v>685</v>
      </c>
      <c r="I1592">
        <v>94706029</v>
      </c>
      <c r="J1592" t="s">
        <v>2464</v>
      </c>
      <c r="K1592">
        <v>87262102.719999999</v>
      </c>
      <c r="L1592">
        <v>55145.573680000001</v>
      </c>
    </row>
    <row r="1593" spans="1:12" x14ac:dyDescent="0.25">
      <c r="A1593">
        <v>1589</v>
      </c>
      <c r="B1593" t="s">
        <v>1</v>
      </c>
      <c r="C1593" t="s">
        <v>2434</v>
      </c>
      <c r="D1593" t="s">
        <v>2435</v>
      </c>
      <c r="E1593">
        <v>30</v>
      </c>
      <c r="F1593" t="s">
        <v>2384</v>
      </c>
      <c r="G1593" t="s">
        <v>2385</v>
      </c>
      <c r="H1593" s="56" t="s">
        <v>685</v>
      </c>
      <c r="I1593">
        <v>94706030</v>
      </c>
      <c r="J1593" t="s">
        <v>2465</v>
      </c>
      <c r="K1593">
        <v>74206120.430000007</v>
      </c>
      <c r="L1593">
        <v>50771.112659999999</v>
      </c>
    </row>
    <row r="1594" spans="1:12" x14ac:dyDescent="0.25">
      <c r="A1594">
        <v>1590</v>
      </c>
      <c r="B1594" t="s">
        <v>1</v>
      </c>
      <c r="C1594" t="s">
        <v>2434</v>
      </c>
      <c r="D1594" t="s">
        <v>2435</v>
      </c>
      <c r="E1594">
        <v>31</v>
      </c>
      <c r="F1594" t="s">
        <v>2384</v>
      </c>
      <c r="G1594" t="s">
        <v>2385</v>
      </c>
      <c r="H1594" s="56" t="s">
        <v>685</v>
      </c>
      <c r="I1594">
        <v>94706031</v>
      </c>
      <c r="J1594" t="s">
        <v>2466</v>
      </c>
      <c r="K1594">
        <v>532832674.69999999</v>
      </c>
      <c r="L1594">
        <v>133303.67819999999</v>
      </c>
    </row>
    <row r="1595" spans="1:12" x14ac:dyDescent="0.25">
      <c r="A1595">
        <v>1591</v>
      </c>
      <c r="B1595" t="s">
        <v>1</v>
      </c>
      <c r="C1595" t="s">
        <v>2434</v>
      </c>
      <c r="D1595" t="s">
        <v>2435</v>
      </c>
      <c r="E1595">
        <v>32</v>
      </c>
      <c r="F1595" t="s">
        <v>2384</v>
      </c>
      <c r="G1595" t="s">
        <v>2385</v>
      </c>
      <c r="H1595" s="56" t="s">
        <v>685</v>
      </c>
      <c r="I1595">
        <v>94706032</v>
      </c>
      <c r="J1595" t="s">
        <v>2467</v>
      </c>
      <c r="K1595">
        <v>266326323.80000001</v>
      </c>
      <c r="L1595">
        <v>84910.703829999999</v>
      </c>
    </row>
    <row r="1596" spans="1:12" x14ac:dyDescent="0.25">
      <c r="A1596">
        <v>1592</v>
      </c>
      <c r="B1596" t="s">
        <v>1</v>
      </c>
      <c r="C1596" t="s">
        <v>2434</v>
      </c>
      <c r="D1596" t="s">
        <v>2435</v>
      </c>
      <c r="E1596">
        <v>33</v>
      </c>
      <c r="F1596" t="s">
        <v>2384</v>
      </c>
      <c r="G1596" t="s">
        <v>2385</v>
      </c>
      <c r="H1596" s="56" t="s">
        <v>685</v>
      </c>
      <c r="I1596">
        <v>94706033</v>
      </c>
      <c r="J1596" t="s">
        <v>2468</v>
      </c>
      <c r="K1596">
        <v>88248556.989999995</v>
      </c>
      <c r="L1596">
        <v>57514.125339999999</v>
      </c>
    </row>
    <row r="1597" spans="1:12" x14ac:dyDescent="0.25">
      <c r="A1597">
        <v>1593</v>
      </c>
      <c r="B1597" t="s">
        <v>1</v>
      </c>
      <c r="C1597" t="s">
        <v>2434</v>
      </c>
      <c r="D1597" t="s">
        <v>2435</v>
      </c>
      <c r="E1597">
        <v>34</v>
      </c>
      <c r="F1597" t="s">
        <v>2384</v>
      </c>
      <c r="G1597" t="s">
        <v>2385</v>
      </c>
      <c r="H1597" s="56" t="s">
        <v>685</v>
      </c>
      <c r="I1597">
        <v>94706034</v>
      </c>
      <c r="J1597" t="s">
        <v>2469</v>
      </c>
      <c r="K1597">
        <v>162938556</v>
      </c>
      <c r="L1597">
        <v>76882.059659999999</v>
      </c>
    </row>
    <row r="1598" spans="1:12" x14ac:dyDescent="0.25">
      <c r="A1598">
        <v>1594</v>
      </c>
      <c r="B1598" t="s">
        <v>1</v>
      </c>
      <c r="C1598" t="s">
        <v>2434</v>
      </c>
      <c r="D1598" t="s">
        <v>2435</v>
      </c>
      <c r="E1598">
        <v>35</v>
      </c>
      <c r="F1598" t="s">
        <v>2384</v>
      </c>
      <c r="G1598" t="s">
        <v>2385</v>
      </c>
      <c r="H1598" s="56" t="s">
        <v>685</v>
      </c>
      <c r="I1598">
        <v>94706035</v>
      </c>
      <c r="J1598" t="s">
        <v>2470</v>
      </c>
      <c r="K1598">
        <v>176768267.59999999</v>
      </c>
      <c r="L1598">
        <v>70616.782609999995</v>
      </c>
    </row>
    <row r="1599" spans="1:12" x14ac:dyDescent="0.25">
      <c r="A1599">
        <v>1595</v>
      </c>
      <c r="B1599" t="s">
        <v>1</v>
      </c>
      <c r="C1599" t="s">
        <v>2434</v>
      </c>
      <c r="D1599" t="s">
        <v>2435</v>
      </c>
      <c r="E1599">
        <v>36</v>
      </c>
      <c r="F1599" t="s">
        <v>2384</v>
      </c>
      <c r="G1599" t="s">
        <v>2385</v>
      </c>
      <c r="H1599" s="56" t="s">
        <v>685</v>
      </c>
      <c r="I1599">
        <v>94706036</v>
      </c>
      <c r="J1599" t="s">
        <v>2471</v>
      </c>
      <c r="K1599">
        <v>42078035.759999998</v>
      </c>
      <c r="L1599">
        <v>38913.577169999997</v>
      </c>
    </row>
    <row r="1600" spans="1:12" x14ac:dyDescent="0.25">
      <c r="A1600">
        <v>1596</v>
      </c>
      <c r="B1600" t="s">
        <v>1</v>
      </c>
      <c r="C1600" t="s">
        <v>2434</v>
      </c>
      <c r="D1600" t="s">
        <v>2435</v>
      </c>
      <c r="E1600">
        <v>37</v>
      </c>
      <c r="F1600" t="s">
        <v>2384</v>
      </c>
      <c r="G1600" t="s">
        <v>2385</v>
      </c>
      <c r="H1600" s="56" t="s">
        <v>685</v>
      </c>
      <c r="I1600">
        <v>94706037</v>
      </c>
      <c r="J1600" t="s">
        <v>2472</v>
      </c>
      <c r="K1600">
        <v>186567084.30000001</v>
      </c>
      <c r="L1600">
        <v>88443.694749999995</v>
      </c>
    </row>
    <row r="1601" spans="1:12" x14ac:dyDescent="0.25">
      <c r="A1601">
        <v>1597</v>
      </c>
      <c r="B1601" t="s">
        <v>1</v>
      </c>
      <c r="C1601" t="s">
        <v>2434</v>
      </c>
      <c r="D1601" t="s">
        <v>2435</v>
      </c>
      <c r="E1601">
        <v>38</v>
      </c>
      <c r="F1601" t="s">
        <v>2384</v>
      </c>
      <c r="G1601" t="s">
        <v>2385</v>
      </c>
      <c r="H1601" s="56" t="s">
        <v>685</v>
      </c>
      <c r="I1601">
        <v>94706038</v>
      </c>
      <c r="J1601" t="s">
        <v>2473</v>
      </c>
      <c r="K1601">
        <v>173861379.09999999</v>
      </c>
      <c r="L1601">
        <v>90714.354930000001</v>
      </c>
    </row>
    <row r="1602" spans="1:12" x14ac:dyDescent="0.25">
      <c r="A1602">
        <v>1598</v>
      </c>
      <c r="B1602" t="s">
        <v>1</v>
      </c>
      <c r="C1602" t="s">
        <v>2434</v>
      </c>
      <c r="D1602" t="s">
        <v>2435</v>
      </c>
      <c r="E1602">
        <v>39</v>
      </c>
      <c r="F1602" t="s">
        <v>2384</v>
      </c>
      <c r="G1602" t="s">
        <v>2385</v>
      </c>
      <c r="H1602" s="56" t="s">
        <v>685</v>
      </c>
      <c r="I1602">
        <v>94706039</v>
      </c>
      <c r="J1602" t="s">
        <v>2474</v>
      </c>
      <c r="K1602">
        <v>144929302.80000001</v>
      </c>
      <c r="L1602">
        <v>65041.094989999998</v>
      </c>
    </row>
    <row r="1603" spans="1:12" x14ac:dyDescent="0.25">
      <c r="A1603">
        <v>1599</v>
      </c>
      <c r="B1603" t="s">
        <v>1</v>
      </c>
      <c r="C1603" t="s">
        <v>535</v>
      </c>
      <c r="D1603" t="s">
        <v>2475</v>
      </c>
      <c r="E1603">
        <v>1</v>
      </c>
      <c r="F1603" t="s">
        <v>2285</v>
      </c>
      <c r="G1603" t="s">
        <v>2286</v>
      </c>
      <c r="H1603" s="56" t="s">
        <v>685</v>
      </c>
      <c r="I1603">
        <v>93301001</v>
      </c>
      <c r="J1603" t="s">
        <v>2476</v>
      </c>
      <c r="K1603">
        <v>72920902.540000007</v>
      </c>
      <c r="L1603">
        <v>41133.569040000002</v>
      </c>
    </row>
    <row r="1604" spans="1:12" x14ac:dyDescent="0.25">
      <c r="A1604">
        <v>1600</v>
      </c>
      <c r="B1604" t="s">
        <v>1</v>
      </c>
      <c r="C1604" t="s">
        <v>535</v>
      </c>
      <c r="D1604" t="s">
        <v>2475</v>
      </c>
      <c r="E1604">
        <v>2</v>
      </c>
      <c r="F1604" t="s">
        <v>2285</v>
      </c>
      <c r="G1604" t="s">
        <v>2286</v>
      </c>
      <c r="H1604" s="56" t="s">
        <v>685</v>
      </c>
      <c r="I1604">
        <v>93301002</v>
      </c>
      <c r="J1604" t="s">
        <v>2477</v>
      </c>
      <c r="K1604">
        <v>82356895.409999996</v>
      </c>
      <c r="L1604">
        <v>46739.179600000003</v>
      </c>
    </row>
    <row r="1605" spans="1:12" x14ac:dyDescent="0.25">
      <c r="A1605">
        <v>1601</v>
      </c>
      <c r="B1605" t="s">
        <v>1</v>
      </c>
      <c r="C1605" t="s">
        <v>535</v>
      </c>
      <c r="D1605" t="s">
        <v>2475</v>
      </c>
      <c r="E1605">
        <v>3</v>
      </c>
      <c r="F1605" t="s">
        <v>2285</v>
      </c>
      <c r="G1605" t="s">
        <v>2286</v>
      </c>
      <c r="H1605" s="56" t="s">
        <v>685</v>
      </c>
      <c r="I1605">
        <v>93301003</v>
      </c>
      <c r="J1605" t="s">
        <v>2478</v>
      </c>
      <c r="K1605">
        <v>96557566.579999998</v>
      </c>
      <c r="L1605">
        <v>59923.868949999996</v>
      </c>
    </row>
    <row r="1606" spans="1:12" x14ac:dyDescent="0.25">
      <c r="A1606">
        <v>1602</v>
      </c>
      <c r="B1606" t="s">
        <v>1</v>
      </c>
      <c r="C1606" t="s">
        <v>535</v>
      </c>
      <c r="D1606" t="s">
        <v>2475</v>
      </c>
      <c r="E1606">
        <v>4</v>
      </c>
      <c r="F1606" t="s">
        <v>2285</v>
      </c>
      <c r="G1606" t="s">
        <v>2286</v>
      </c>
      <c r="H1606" s="56" t="s">
        <v>685</v>
      </c>
      <c r="I1606">
        <v>93301004</v>
      </c>
      <c r="J1606" t="s">
        <v>2479</v>
      </c>
      <c r="K1606">
        <v>93260550.739999995</v>
      </c>
      <c r="L1606">
        <v>54307.023240000002</v>
      </c>
    </row>
    <row r="1607" spans="1:12" x14ac:dyDescent="0.25">
      <c r="A1607">
        <v>1603</v>
      </c>
      <c r="B1607" t="s">
        <v>1</v>
      </c>
      <c r="C1607" t="s">
        <v>535</v>
      </c>
      <c r="D1607" t="s">
        <v>2475</v>
      </c>
      <c r="E1607">
        <v>5</v>
      </c>
      <c r="F1607" t="s">
        <v>2285</v>
      </c>
      <c r="G1607" t="s">
        <v>2286</v>
      </c>
      <c r="H1607" s="56" t="s">
        <v>685</v>
      </c>
      <c r="I1607">
        <v>93301005</v>
      </c>
      <c r="J1607" t="s">
        <v>2480</v>
      </c>
      <c r="K1607">
        <v>87807987.010000005</v>
      </c>
      <c r="L1607">
        <v>50235.383450000001</v>
      </c>
    </row>
    <row r="1608" spans="1:12" x14ac:dyDescent="0.25">
      <c r="A1608">
        <v>1604</v>
      </c>
      <c r="B1608" t="s">
        <v>1</v>
      </c>
      <c r="C1608" t="s">
        <v>535</v>
      </c>
      <c r="D1608" t="s">
        <v>2475</v>
      </c>
      <c r="E1608">
        <v>6</v>
      </c>
      <c r="F1608" t="s">
        <v>2285</v>
      </c>
      <c r="G1608" t="s">
        <v>2286</v>
      </c>
      <c r="H1608" s="56" t="s">
        <v>685</v>
      </c>
      <c r="I1608">
        <v>93301006</v>
      </c>
      <c r="J1608" t="s">
        <v>2481</v>
      </c>
      <c r="K1608">
        <v>67308629.489999995</v>
      </c>
      <c r="L1608">
        <v>56216.539420000001</v>
      </c>
    </row>
    <row r="1609" spans="1:12" x14ac:dyDescent="0.25">
      <c r="A1609">
        <v>1605</v>
      </c>
      <c r="B1609" t="s">
        <v>1</v>
      </c>
      <c r="C1609" t="s">
        <v>535</v>
      </c>
      <c r="D1609" t="s">
        <v>2475</v>
      </c>
      <c r="E1609">
        <v>7</v>
      </c>
      <c r="F1609" t="s">
        <v>2285</v>
      </c>
      <c r="G1609" t="s">
        <v>2286</v>
      </c>
      <c r="H1609" s="56" t="s">
        <v>685</v>
      </c>
      <c r="I1609">
        <v>93301007</v>
      </c>
      <c r="J1609" t="s">
        <v>2482</v>
      </c>
      <c r="K1609">
        <v>29728810.75</v>
      </c>
      <c r="L1609">
        <v>48228.769500000002</v>
      </c>
    </row>
    <row r="1610" spans="1:12" x14ac:dyDescent="0.25">
      <c r="A1610">
        <v>1606</v>
      </c>
      <c r="B1610" t="s">
        <v>1</v>
      </c>
      <c r="C1610" t="s">
        <v>535</v>
      </c>
      <c r="D1610" t="s">
        <v>2475</v>
      </c>
      <c r="E1610">
        <v>8</v>
      </c>
      <c r="F1610" t="s">
        <v>2285</v>
      </c>
      <c r="G1610" t="s">
        <v>2286</v>
      </c>
      <c r="H1610" s="56" t="s">
        <v>685</v>
      </c>
      <c r="I1610">
        <v>93301008</v>
      </c>
      <c r="J1610" t="s">
        <v>2483</v>
      </c>
      <c r="K1610">
        <v>101343930.09999999</v>
      </c>
      <c r="L1610">
        <v>61642.06237</v>
      </c>
    </row>
    <row r="1611" spans="1:12" x14ac:dyDescent="0.25">
      <c r="A1611">
        <v>1607</v>
      </c>
      <c r="B1611" t="s">
        <v>1</v>
      </c>
      <c r="C1611" t="s">
        <v>535</v>
      </c>
      <c r="D1611" t="s">
        <v>2475</v>
      </c>
      <c r="E1611">
        <v>9</v>
      </c>
      <c r="F1611" t="s">
        <v>2285</v>
      </c>
      <c r="G1611" t="s">
        <v>2286</v>
      </c>
      <c r="H1611" s="56" t="s">
        <v>685</v>
      </c>
      <c r="I1611">
        <v>93301009</v>
      </c>
      <c r="J1611" t="s">
        <v>2484</v>
      </c>
      <c r="K1611">
        <v>63529474.270000003</v>
      </c>
      <c r="L1611">
        <v>42752.067949999997</v>
      </c>
    </row>
    <row r="1612" spans="1:12" x14ac:dyDescent="0.25">
      <c r="A1612">
        <v>1608</v>
      </c>
      <c r="B1612" t="s">
        <v>1</v>
      </c>
      <c r="C1612" t="s">
        <v>535</v>
      </c>
      <c r="D1612" t="s">
        <v>2475</v>
      </c>
      <c r="E1612">
        <v>10</v>
      </c>
      <c r="F1612" t="s">
        <v>2285</v>
      </c>
      <c r="G1612" t="s">
        <v>2286</v>
      </c>
      <c r="H1612" s="56" t="s">
        <v>685</v>
      </c>
      <c r="I1612">
        <v>93301010</v>
      </c>
      <c r="J1612" t="s">
        <v>2485</v>
      </c>
      <c r="K1612">
        <v>97703615.739999995</v>
      </c>
      <c r="L1612">
        <v>65764.822759999995</v>
      </c>
    </row>
    <row r="1613" spans="1:12" x14ac:dyDescent="0.25">
      <c r="A1613">
        <v>1609</v>
      </c>
      <c r="B1613" t="s">
        <v>1</v>
      </c>
      <c r="C1613" t="s">
        <v>535</v>
      </c>
      <c r="D1613" t="s">
        <v>2475</v>
      </c>
      <c r="E1613">
        <v>11</v>
      </c>
      <c r="F1613" t="s">
        <v>2285</v>
      </c>
      <c r="G1613" t="s">
        <v>2286</v>
      </c>
      <c r="H1613" s="56" t="s">
        <v>685</v>
      </c>
      <c r="I1613">
        <v>93301011</v>
      </c>
      <c r="J1613" t="s">
        <v>2486</v>
      </c>
      <c r="K1613">
        <v>19161796.52</v>
      </c>
      <c r="L1613">
        <v>23137.709439999999</v>
      </c>
    </row>
    <row r="1614" spans="1:12" x14ac:dyDescent="0.25">
      <c r="A1614">
        <v>1610</v>
      </c>
      <c r="B1614" t="s">
        <v>1</v>
      </c>
      <c r="C1614" t="s">
        <v>535</v>
      </c>
      <c r="D1614" t="s">
        <v>2475</v>
      </c>
      <c r="E1614">
        <v>12</v>
      </c>
      <c r="F1614" t="s">
        <v>2285</v>
      </c>
      <c r="G1614" t="s">
        <v>2286</v>
      </c>
      <c r="H1614" s="56" t="s">
        <v>685</v>
      </c>
      <c r="I1614">
        <v>93301012</v>
      </c>
      <c r="J1614" t="s">
        <v>2487</v>
      </c>
      <c r="K1614">
        <v>30706527.129999999</v>
      </c>
      <c r="L1614">
        <v>28898.73331</v>
      </c>
    </row>
    <row r="1615" spans="1:12" x14ac:dyDescent="0.25">
      <c r="A1615">
        <v>1611</v>
      </c>
      <c r="B1615" t="s">
        <v>1</v>
      </c>
      <c r="C1615" t="s">
        <v>535</v>
      </c>
      <c r="D1615" t="s">
        <v>2475</v>
      </c>
      <c r="E1615">
        <v>13</v>
      </c>
      <c r="F1615" t="s">
        <v>2285</v>
      </c>
      <c r="G1615" t="s">
        <v>2286</v>
      </c>
      <c r="H1615" s="56" t="s">
        <v>685</v>
      </c>
      <c r="I1615">
        <v>93301013</v>
      </c>
      <c r="J1615" t="s">
        <v>2488</v>
      </c>
      <c r="K1615">
        <v>45273516.57</v>
      </c>
      <c r="L1615">
        <v>38325.45246</v>
      </c>
    </row>
    <row r="1616" spans="1:12" x14ac:dyDescent="0.25">
      <c r="A1616">
        <v>1612</v>
      </c>
      <c r="B1616" t="s">
        <v>1</v>
      </c>
      <c r="C1616" t="s">
        <v>535</v>
      </c>
      <c r="D1616" t="s">
        <v>2475</v>
      </c>
      <c r="E1616">
        <v>14</v>
      </c>
      <c r="F1616" t="s">
        <v>2285</v>
      </c>
      <c r="G1616" t="s">
        <v>2286</v>
      </c>
      <c r="H1616" s="56" t="s">
        <v>685</v>
      </c>
      <c r="I1616">
        <v>93301014</v>
      </c>
      <c r="J1616" t="s">
        <v>2489</v>
      </c>
      <c r="K1616">
        <v>35741318.659999996</v>
      </c>
      <c r="L1616">
        <v>57409.932679999998</v>
      </c>
    </row>
    <row r="1617" spans="1:12" x14ac:dyDescent="0.25">
      <c r="A1617">
        <v>1613</v>
      </c>
      <c r="B1617" t="s">
        <v>1</v>
      </c>
      <c r="C1617" t="s">
        <v>535</v>
      </c>
      <c r="D1617" t="s">
        <v>2475</v>
      </c>
      <c r="E1617">
        <v>15</v>
      </c>
      <c r="F1617" t="s">
        <v>2285</v>
      </c>
      <c r="G1617" t="s">
        <v>2286</v>
      </c>
      <c r="H1617" s="56" t="s">
        <v>685</v>
      </c>
      <c r="I1617">
        <v>93301015</v>
      </c>
      <c r="J1617" t="s">
        <v>2490</v>
      </c>
      <c r="K1617">
        <v>124622907.5</v>
      </c>
      <c r="L1617">
        <v>63257.5291</v>
      </c>
    </row>
    <row r="1618" spans="1:12" x14ac:dyDescent="0.25">
      <c r="A1618">
        <v>1614</v>
      </c>
      <c r="B1618" t="s">
        <v>1</v>
      </c>
      <c r="C1618" t="s">
        <v>535</v>
      </c>
      <c r="D1618" t="s">
        <v>2475</v>
      </c>
      <c r="E1618">
        <v>16</v>
      </c>
      <c r="F1618" t="s">
        <v>2285</v>
      </c>
      <c r="G1618" t="s">
        <v>2286</v>
      </c>
      <c r="H1618" s="56" t="s">
        <v>685</v>
      </c>
      <c r="I1618">
        <v>93301016</v>
      </c>
      <c r="J1618" t="s">
        <v>2491</v>
      </c>
      <c r="K1618">
        <v>119246912.7</v>
      </c>
      <c r="L1618">
        <v>57811.751839999997</v>
      </c>
    </row>
    <row r="1619" spans="1:12" x14ac:dyDescent="0.25">
      <c r="A1619">
        <v>1615</v>
      </c>
      <c r="B1619" t="s">
        <v>1</v>
      </c>
      <c r="C1619" t="s">
        <v>535</v>
      </c>
      <c r="D1619" t="s">
        <v>2475</v>
      </c>
      <c r="E1619">
        <v>17</v>
      </c>
      <c r="F1619" t="s">
        <v>2285</v>
      </c>
      <c r="G1619" t="s">
        <v>2286</v>
      </c>
      <c r="H1619" s="56" t="s">
        <v>685</v>
      </c>
      <c r="I1619">
        <v>93301017</v>
      </c>
      <c r="J1619" t="s">
        <v>2492</v>
      </c>
      <c r="K1619">
        <v>142811318.30000001</v>
      </c>
      <c r="L1619">
        <v>67480.373370000001</v>
      </c>
    </row>
    <row r="1620" spans="1:12" x14ac:dyDescent="0.25">
      <c r="A1620">
        <v>1616</v>
      </c>
      <c r="B1620" t="s">
        <v>1</v>
      </c>
      <c r="C1620" t="s">
        <v>535</v>
      </c>
      <c r="D1620" t="s">
        <v>2475</v>
      </c>
      <c r="E1620">
        <v>18</v>
      </c>
      <c r="F1620" t="s">
        <v>2285</v>
      </c>
      <c r="G1620" t="s">
        <v>2286</v>
      </c>
      <c r="H1620" s="56" t="s">
        <v>685</v>
      </c>
      <c r="I1620">
        <v>93301018</v>
      </c>
      <c r="J1620" t="s">
        <v>2493</v>
      </c>
      <c r="K1620">
        <v>171031842.69999999</v>
      </c>
      <c r="L1620">
        <v>64305.870199999998</v>
      </c>
    </row>
    <row r="1621" spans="1:12" x14ac:dyDescent="0.25">
      <c r="A1621">
        <v>1617</v>
      </c>
      <c r="B1621" t="s">
        <v>1</v>
      </c>
      <c r="C1621" t="s">
        <v>535</v>
      </c>
      <c r="D1621" t="s">
        <v>2475</v>
      </c>
      <c r="E1621">
        <v>19</v>
      </c>
      <c r="F1621" t="s">
        <v>2285</v>
      </c>
      <c r="G1621" t="s">
        <v>2286</v>
      </c>
      <c r="H1621" s="56" t="s">
        <v>685</v>
      </c>
      <c r="I1621">
        <v>93301019</v>
      </c>
      <c r="J1621" t="s">
        <v>2494</v>
      </c>
      <c r="K1621">
        <v>1808714366</v>
      </c>
      <c r="L1621">
        <v>305730.60239999997</v>
      </c>
    </row>
    <row r="1622" spans="1:12" x14ac:dyDescent="0.25">
      <c r="A1622">
        <v>1618</v>
      </c>
      <c r="B1622" t="s">
        <v>1</v>
      </c>
      <c r="C1622" t="s">
        <v>535</v>
      </c>
      <c r="D1622" t="s">
        <v>2475</v>
      </c>
      <c r="E1622">
        <v>20</v>
      </c>
      <c r="F1622" t="s">
        <v>2285</v>
      </c>
      <c r="G1622" t="s">
        <v>2286</v>
      </c>
      <c r="H1622" s="56" t="s">
        <v>685</v>
      </c>
      <c r="I1622">
        <v>93301020</v>
      </c>
      <c r="J1622" t="s">
        <v>2495</v>
      </c>
      <c r="K1622">
        <v>72972099.530000001</v>
      </c>
      <c r="L1622">
        <v>44732.174169999998</v>
      </c>
    </row>
    <row r="1623" spans="1:12" x14ac:dyDescent="0.25">
      <c r="A1623">
        <v>1619</v>
      </c>
      <c r="B1623" t="s">
        <v>1</v>
      </c>
      <c r="C1623" t="s">
        <v>535</v>
      </c>
      <c r="D1623" t="s">
        <v>2475</v>
      </c>
      <c r="E1623">
        <v>21</v>
      </c>
      <c r="F1623" t="s">
        <v>2285</v>
      </c>
      <c r="G1623" t="s">
        <v>2286</v>
      </c>
      <c r="H1623" s="56" t="s">
        <v>685</v>
      </c>
      <c r="I1623">
        <v>93301021</v>
      </c>
      <c r="J1623" t="s">
        <v>2496</v>
      </c>
      <c r="K1623">
        <v>75394087.019999996</v>
      </c>
      <c r="L1623">
        <v>51296.343090000002</v>
      </c>
    </row>
    <row r="1624" spans="1:12" x14ac:dyDescent="0.25">
      <c r="A1624">
        <v>1620</v>
      </c>
      <c r="B1624" t="s">
        <v>1</v>
      </c>
      <c r="C1624" t="s">
        <v>535</v>
      </c>
      <c r="D1624" t="s">
        <v>2475</v>
      </c>
      <c r="E1624">
        <v>22</v>
      </c>
      <c r="F1624" t="s">
        <v>2285</v>
      </c>
      <c r="G1624" t="s">
        <v>2286</v>
      </c>
      <c r="H1624" s="56" t="s">
        <v>685</v>
      </c>
      <c r="I1624">
        <v>93301022</v>
      </c>
      <c r="J1624" t="s">
        <v>2497</v>
      </c>
      <c r="K1624">
        <v>202096926.19999999</v>
      </c>
      <c r="L1624">
        <v>76062.905100000004</v>
      </c>
    </row>
    <row r="1625" spans="1:12" x14ac:dyDescent="0.25">
      <c r="A1625">
        <v>1621</v>
      </c>
      <c r="B1625" t="s">
        <v>1</v>
      </c>
      <c r="C1625" t="s">
        <v>535</v>
      </c>
      <c r="D1625" t="s">
        <v>2475</v>
      </c>
      <c r="E1625">
        <v>23</v>
      </c>
      <c r="F1625" t="s">
        <v>2285</v>
      </c>
      <c r="G1625" t="s">
        <v>2286</v>
      </c>
      <c r="H1625" s="56" t="s">
        <v>685</v>
      </c>
      <c r="I1625">
        <v>93301023</v>
      </c>
      <c r="J1625" t="s">
        <v>2498</v>
      </c>
      <c r="K1625">
        <v>254328205.59999999</v>
      </c>
      <c r="L1625">
        <v>101557.6358</v>
      </c>
    </row>
    <row r="1626" spans="1:12" x14ac:dyDescent="0.25">
      <c r="A1626">
        <v>1622</v>
      </c>
      <c r="B1626" t="s">
        <v>1</v>
      </c>
      <c r="C1626" t="s">
        <v>535</v>
      </c>
      <c r="D1626" t="s">
        <v>2475</v>
      </c>
      <c r="E1626">
        <v>24</v>
      </c>
      <c r="F1626" t="s">
        <v>2285</v>
      </c>
      <c r="G1626" t="s">
        <v>2286</v>
      </c>
      <c r="H1626" s="56" t="s">
        <v>685</v>
      </c>
      <c r="I1626">
        <v>93301024</v>
      </c>
      <c r="J1626" t="s">
        <v>2499</v>
      </c>
      <c r="K1626">
        <v>97368073.540000007</v>
      </c>
      <c r="L1626">
        <v>62243.21802</v>
      </c>
    </row>
    <row r="1627" spans="1:12" x14ac:dyDescent="0.25">
      <c r="A1627">
        <v>1623</v>
      </c>
      <c r="B1627" t="s">
        <v>1</v>
      </c>
      <c r="C1627" t="s">
        <v>535</v>
      </c>
      <c r="D1627" t="s">
        <v>2475</v>
      </c>
      <c r="E1627">
        <v>25</v>
      </c>
      <c r="F1627" t="s">
        <v>2285</v>
      </c>
      <c r="G1627" t="s">
        <v>2286</v>
      </c>
      <c r="H1627" s="56" t="s">
        <v>685</v>
      </c>
      <c r="I1627">
        <v>93301025</v>
      </c>
      <c r="J1627" t="s">
        <v>2500</v>
      </c>
      <c r="K1627">
        <v>76212156.069999993</v>
      </c>
      <c r="L1627">
        <v>45192.292650000003</v>
      </c>
    </row>
    <row r="1628" spans="1:12" x14ac:dyDescent="0.25">
      <c r="A1628">
        <v>1624</v>
      </c>
      <c r="B1628" t="s">
        <v>1</v>
      </c>
      <c r="C1628" t="s">
        <v>535</v>
      </c>
      <c r="D1628" t="s">
        <v>2475</v>
      </c>
      <c r="E1628">
        <v>26</v>
      </c>
      <c r="F1628" t="s">
        <v>2285</v>
      </c>
      <c r="G1628" t="s">
        <v>2286</v>
      </c>
      <c r="H1628" s="56" t="s">
        <v>685</v>
      </c>
      <c r="I1628">
        <v>93301026</v>
      </c>
      <c r="J1628" t="s">
        <v>2501</v>
      </c>
      <c r="K1628">
        <v>130307223.3</v>
      </c>
      <c r="L1628">
        <v>82179.513800000001</v>
      </c>
    </row>
    <row r="1629" spans="1:12" x14ac:dyDescent="0.25">
      <c r="A1629">
        <v>1625</v>
      </c>
      <c r="B1629" t="s">
        <v>1</v>
      </c>
      <c r="C1629" t="s">
        <v>535</v>
      </c>
      <c r="D1629" t="s">
        <v>2475</v>
      </c>
      <c r="E1629">
        <v>27</v>
      </c>
      <c r="F1629" t="s">
        <v>2285</v>
      </c>
      <c r="G1629" t="s">
        <v>2286</v>
      </c>
      <c r="H1629" s="56" t="s">
        <v>685</v>
      </c>
      <c r="I1629">
        <v>93301027</v>
      </c>
      <c r="J1629" t="s">
        <v>2502</v>
      </c>
      <c r="K1629">
        <v>172775460.09999999</v>
      </c>
      <c r="L1629">
        <v>78112.078420000005</v>
      </c>
    </row>
    <row r="1630" spans="1:12" x14ac:dyDescent="0.25">
      <c r="A1630">
        <v>1626</v>
      </c>
      <c r="B1630" t="s">
        <v>1</v>
      </c>
      <c r="C1630" t="s">
        <v>535</v>
      </c>
      <c r="D1630" t="s">
        <v>2475</v>
      </c>
      <c r="E1630">
        <v>28</v>
      </c>
      <c r="F1630" t="s">
        <v>2285</v>
      </c>
      <c r="G1630" t="s">
        <v>2286</v>
      </c>
      <c r="H1630" s="56" t="s">
        <v>685</v>
      </c>
      <c r="I1630">
        <v>93301028</v>
      </c>
      <c r="J1630" t="s">
        <v>2503</v>
      </c>
      <c r="K1630">
        <v>88924799.060000002</v>
      </c>
      <c r="L1630">
        <v>53914.915719999997</v>
      </c>
    </row>
    <row r="1631" spans="1:12" x14ac:dyDescent="0.25">
      <c r="A1631">
        <v>1627</v>
      </c>
      <c r="B1631" t="s">
        <v>1</v>
      </c>
      <c r="C1631" t="s">
        <v>535</v>
      </c>
      <c r="D1631" t="s">
        <v>2475</v>
      </c>
      <c r="E1631">
        <v>29</v>
      </c>
      <c r="F1631" t="s">
        <v>2285</v>
      </c>
      <c r="G1631" t="s">
        <v>2286</v>
      </c>
      <c r="H1631" s="56" t="s">
        <v>685</v>
      </c>
      <c r="I1631">
        <v>93301029</v>
      </c>
      <c r="J1631" t="s">
        <v>2504</v>
      </c>
      <c r="K1631">
        <v>249954561.69999999</v>
      </c>
      <c r="L1631">
        <v>114188.04300000001</v>
      </c>
    </row>
    <row r="1632" spans="1:12" x14ac:dyDescent="0.25">
      <c r="A1632">
        <v>1628</v>
      </c>
      <c r="B1632" t="s">
        <v>1</v>
      </c>
      <c r="C1632" t="s">
        <v>535</v>
      </c>
      <c r="D1632" t="s">
        <v>2475</v>
      </c>
      <c r="E1632">
        <v>30</v>
      </c>
      <c r="F1632" t="s">
        <v>2285</v>
      </c>
      <c r="G1632" t="s">
        <v>2286</v>
      </c>
      <c r="H1632" s="56" t="s">
        <v>685</v>
      </c>
      <c r="I1632">
        <v>93301030</v>
      </c>
      <c r="J1632" t="s">
        <v>2505</v>
      </c>
      <c r="K1632">
        <v>134705191</v>
      </c>
      <c r="L1632">
        <v>74758.406329999998</v>
      </c>
    </row>
    <row r="1633" spans="1:12" x14ac:dyDescent="0.25">
      <c r="A1633">
        <v>1629</v>
      </c>
      <c r="B1633" t="s">
        <v>1</v>
      </c>
      <c r="C1633" t="s">
        <v>535</v>
      </c>
      <c r="D1633" t="s">
        <v>2475</v>
      </c>
      <c r="E1633">
        <v>31</v>
      </c>
      <c r="F1633" t="s">
        <v>2285</v>
      </c>
      <c r="G1633" t="s">
        <v>2286</v>
      </c>
      <c r="H1633" s="56" t="s">
        <v>685</v>
      </c>
      <c r="I1633">
        <v>93301031</v>
      </c>
      <c r="J1633" t="s">
        <v>2506</v>
      </c>
      <c r="K1633">
        <v>122223691.09999999</v>
      </c>
      <c r="L1633">
        <v>60120.739860000001</v>
      </c>
    </row>
    <row r="1634" spans="1:12" x14ac:dyDescent="0.25">
      <c r="A1634">
        <v>1630</v>
      </c>
      <c r="B1634" t="s">
        <v>1</v>
      </c>
      <c r="C1634" t="s">
        <v>2507</v>
      </c>
      <c r="D1634" t="s">
        <v>2508</v>
      </c>
      <c r="E1634">
        <v>1</v>
      </c>
      <c r="F1634" t="s">
        <v>2285</v>
      </c>
      <c r="G1634" t="s">
        <v>2286</v>
      </c>
      <c r="H1634" s="56" t="s">
        <v>685</v>
      </c>
      <c r="I1634">
        <v>93302001</v>
      </c>
      <c r="J1634" t="s">
        <v>2509</v>
      </c>
      <c r="K1634">
        <v>23113373.739999998</v>
      </c>
      <c r="L1634">
        <v>33245.465120000001</v>
      </c>
    </row>
    <row r="1635" spans="1:12" x14ac:dyDescent="0.25">
      <c r="A1635">
        <v>1631</v>
      </c>
      <c r="B1635" t="s">
        <v>1</v>
      </c>
      <c r="C1635" t="s">
        <v>2507</v>
      </c>
      <c r="D1635" t="s">
        <v>2508</v>
      </c>
      <c r="E1635">
        <v>2</v>
      </c>
      <c r="F1635" t="s">
        <v>2285</v>
      </c>
      <c r="G1635" t="s">
        <v>2286</v>
      </c>
      <c r="H1635" s="56" t="s">
        <v>685</v>
      </c>
      <c r="I1635">
        <v>93302002</v>
      </c>
      <c r="J1635" t="s">
        <v>2510</v>
      </c>
      <c r="K1635">
        <v>6097403.1540000001</v>
      </c>
      <c r="L1635">
        <v>11116.2659</v>
      </c>
    </row>
    <row r="1636" spans="1:12" x14ac:dyDescent="0.25">
      <c r="A1636">
        <v>1632</v>
      </c>
      <c r="B1636" t="s">
        <v>1</v>
      </c>
      <c r="C1636" t="s">
        <v>2507</v>
      </c>
      <c r="D1636" t="s">
        <v>2508</v>
      </c>
      <c r="E1636">
        <v>3</v>
      </c>
      <c r="F1636" t="s">
        <v>2285</v>
      </c>
      <c r="G1636" t="s">
        <v>2286</v>
      </c>
      <c r="H1636" s="56" t="s">
        <v>685</v>
      </c>
      <c r="I1636">
        <v>93302003</v>
      </c>
      <c r="J1636" t="s">
        <v>2511</v>
      </c>
      <c r="K1636">
        <v>4300070.9460000005</v>
      </c>
      <c r="L1636">
        <v>12860.831190000001</v>
      </c>
    </row>
    <row r="1637" spans="1:12" x14ac:dyDescent="0.25">
      <c r="A1637">
        <v>1633</v>
      </c>
      <c r="B1637" t="s">
        <v>1</v>
      </c>
      <c r="C1637" t="s">
        <v>2507</v>
      </c>
      <c r="D1637" t="s">
        <v>2508</v>
      </c>
      <c r="E1637">
        <v>4</v>
      </c>
      <c r="F1637" t="s">
        <v>2285</v>
      </c>
      <c r="G1637" t="s">
        <v>2286</v>
      </c>
      <c r="H1637" s="56" t="s">
        <v>685</v>
      </c>
      <c r="I1637">
        <v>93302004</v>
      </c>
      <c r="J1637" t="s">
        <v>2512</v>
      </c>
      <c r="K1637">
        <v>4589814.1160000004</v>
      </c>
      <c r="L1637">
        <v>10191.27686</v>
      </c>
    </row>
    <row r="1638" spans="1:12" x14ac:dyDescent="0.25">
      <c r="A1638">
        <v>1634</v>
      </c>
      <c r="B1638" t="s">
        <v>1</v>
      </c>
      <c r="C1638" t="s">
        <v>2507</v>
      </c>
      <c r="D1638" t="s">
        <v>2508</v>
      </c>
      <c r="E1638">
        <v>5</v>
      </c>
      <c r="F1638" t="s">
        <v>2285</v>
      </c>
      <c r="G1638" t="s">
        <v>2286</v>
      </c>
      <c r="H1638" s="56" t="s">
        <v>685</v>
      </c>
      <c r="I1638">
        <v>93302005</v>
      </c>
      <c r="J1638" t="s">
        <v>2513</v>
      </c>
      <c r="K1638">
        <v>21782130.719999999</v>
      </c>
      <c r="L1638">
        <v>33136.933900000004</v>
      </c>
    </row>
    <row r="1639" spans="1:12" x14ac:dyDescent="0.25">
      <c r="A1639">
        <v>1635</v>
      </c>
      <c r="B1639" t="s">
        <v>1</v>
      </c>
      <c r="C1639" t="s">
        <v>2507</v>
      </c>
      <c r="D1639" t="s">
        <v>2508</v>
      </c>
      <c r="E1639">
        <v>6</v>
      </c>
      <c r="F1639" t="s">
        <v>2285</v>
      </c>
      <c r="G1639" t="s">
        <v>2286</v>
      </c>
      <c r="H1639" s="56" t="s">
        <v>685</v>
      </c>
      <c r="I1639">
        <v>93302006</v>
      </c>
      <c r="J1639" t="s">
        <v>2514</v>
      </c>
      <c r="K1639">
        <v>9227055.5789999999</v>
      </c>
      <c r="L1639">
        <v>22376.283960000001</v>
      </c>
    </row>
    <row r="1640" spans="1:12" x14ac:dyDescent="0.25">
      <c r="A1640">
        <v>1636</v>
      </c>
      <c r="B1640" t="s">
        <v>1</v>
      </c>
      <c r="C1640" t="s">
        <v>2507</v>
      </c>
      <c r="D1640" t="s">
        <v>2508</v>
      </c>
      <c r="E1640">
        <v>7</v>
      </c>
      <c r="F1640" t="s">
        <v>2285</v>
      </c>
      <c r="G1640" t="s">
        <v>2286</v>
      </c>
      <c r="H1640" s="56" t="s">
        <v>685</v>
      </c>
      <c r="I1640">
        <v>93302007</v>
      </c>
      <c r="J1640" t="s">
        <v>2515</v>
      </c>
      <c r="K1640">
        <v>21460505.75</v>
      </c>
      <c r="L1640">
        <v>37172.318149999999</v>
      </c>
    </row>
    <row r="1641" spans="1:12" x14ac:dyDescent="0.25">
      <c r="A1641">
        <v>1637</v>
      </c>
      <c r="B1641" t="s">
        <v>1</v>
      </c>
      <c r="C1641" t="s">
        <v>2507</v>
      </c>
      <c r="D1641" t="s">
        <v>2508</v>
      </c>
      <c r="E1641">
        <v>8</v>
      </c>
      <c r="F1641" t="s">
        <v>2285</v>
      </c>
      <c r="G1641" t="s">
        <v>2286</v>
      </c>
      <c r="H1641" s="56" t="s">
        <v>685</v>
      </c>
      <c r="I1641">
        <v>93302008</v>
      </c>
      <c r="J1641" t="s">
        <v>2516</v>
      </c>
      <c r="K1641">
        <v>13638647.539999999</v>
      </c>
      <c r="L1641">
        <v>22701.807229999999</v>
      </c>
    </row>
    <row r="1642" spans="1:12" x14ac:dyDescent="0.25">
      <c r="A1642">
        <v>1638</v>
      </c>
      <c r="B1642" t="s">
        <v>1</v>
      </c>
      <c r="C1642" t="s">
        <v>2507</v>
      </c>
      <c r="D1642" t="s">
        <v>2508</v>
      </c>
      <c r="E1642">
        <v>9</v>
      </c>
      <c r="F1642" t="s">
        <v>2285</v>
      </c>
      <c r="G1642" t="s">
        <v>2286</v>
      </c>
      <c r="H1642" s="56" t="s">
        <v>685</v>
      </c>
      <c r="I1642">
        <v>93302009</v>
      </c>
      <c r="J1642" t="s">
        <v>2517</v>
      </c>
      <c r="K1642">
        <v>27372426.559999999</v>
      </c>
      <c r="L1642">
        <v>23307.954959999999</v>
      </c>
    </row>
    <row r="1643" spans="1:12" x14ac:dyDescent="0.25">
      <c r="A1643">
        <v>1639</v>
      </c>
      <c r="B1643" t="s">
        <v>1</v>
      </c>
      <c r="C1643" t="s">
        <v>2507</v>
      </c>
      <c r="D1643" t="s">
        <v>2508</v>
      </c>
      <c r="E1643">
        <v>10</v>
      </c>
      <c r="F1643" t="s">
        <v>2285</v>
      </c>
      <c r="G1643" t="s">
        <v>2286</v>
      </c>
      <c r="H1643" s="56" t="s">
        <v>685</v>
      </c>
      <c r="I1643">
        <v>93302010</v>
      </c>
      <c r="J1643" t="s">
        <v>2518</v>
      </c>
      <c r="K1643">
        <v>7928775.2949999999</v>
      </c>
      <c r="L1643">
        <v>14397.848110000001</v>
      </c>
    </row>
    <row r="1644" spans="1:12" x14ac:dyDescent="0.25">
      <c r="A1644">
        <v>1640</v>
      </c>
      <c r="B1644" t="s">
        <v>1</v>
      </c>
      <c r="C1644" t="s">
        <v>2507</v>
      </c>
      <c r="D1644" t="s">
        <v>2508</v>
      </c>
      <c r="E1644">
        <v>11</v>
      </c>
      <c r="F1644" t="s">
        <v>2285</v>
      </c>
      <c r="G1644" t="s">
        <v>2286</v>
      </c>
      <c r="H1644" s="56" t="s">
        <v>685</v>
      </c>
      <c r="I1644">
        <v>93302011</v>
      </c>
      <c r="J1644" t="s">
        <v>2519</v>
      </c>
      <c r="K1644">
        <v>15043861.51</v>
      </c>
      <c r="L1644">
        <v>22779.108080000002</v>
      </c>
    </row>
    <row r="1645" spans="1:12" x14ac:dyDescent="0.25">
      <c r="A1645">
        <v>1641</v>
      </c>
      <c r="B1645" t="s">
        <v>1</v>
      </c>
      <c r="C1645" t="s">
        <v>2507</v>
      </c>
      <c r="D1645" t="s">
        <v>2508</v>
      </c>
      <c r="E1645">
        <v>12</v>
      </c>
      <c r="F1645" t="s">
        <v>2285</v>
      </c>
      <c r="G1645" t="s">
        <v>2286</v>
      </c>
      <c r="H1645" s="56" t="s">
        <v>685</v>
      </c>
      <c r="I1645">
        <v>93302012</v>
      </c>
      <c r="J1645" t="s">
        <v>2520</v>
      </c>
      <c r="K1645">
        <v>291363287.80000001</v>
      </c>
      <c r="L1645">
        <v>116842.9691</v>
      </c>
    </row>
    <row r="1646" spans="1:12" x14ac:dyDescent="0.25">
      <c r="A1646">
        <v>1642</v>
      </c>
      <c r="B1646" t="s">
        <v>1</v>
      </c>
      <c r="C1646" t="s">
        <v>2507</v>
      </c>
      <c r="D1646" t="s">
        <v>2508</v>
      </c>
      <c r="E1646">
        <v>13</v>
      </c>
      <c r="F1646" t="s">
        <v>2285</v>
      </c>
      <c r="G1646" t="s">
        <v>2286</v>
      </c>
      <c r="H1646" s="56" t="s">
        <v>685</v>
      </c>
      <c r="I1646">
        <v>93302013</v>
      </c>
      <c r="J1646" t="s">
        <v>2521</v>
      </c>
      <c r="K1646">
        <v>48895157.479999997</v>
      </c>
      <c r="L1646">
        <v>49330.218789999999</v>
      </c>
    </row>
    <row r="1647" spans="1:12" x14ac:dyDescent="0.25">
      <c r="A1647">
        <v>1643</v>
      </c>
      <c r="B1647" t="s">
        <v>1</v>
      </c>
      <c r="C1647" t="s">
        <v>2507</v>
      </c>
      <c r="D1647" t="s">
        <v>2508</v>
      </c>
      <c r="E1647">
        <v>14</v>
      </c>
      <c r="F1647" t="s">
        <v>2285</v>
      </c>
      <c r="G1647" t="s">
        <v>2286</v>
      </c>
      <c r="H1647" s="56" t="s">
        <v>685</v>
      </c>
      <c r="I1647">
        <v>93302014</v>
      </c>
      <c r="J1647" t="s">
        <v>2522</v>
      </c>
      <c r="K1647">
        <v>496820570.39999998</v>
      </c>
      <c r="L1647">
        <v>153567.96239999999</v>
      </c>
    </row>
    <row r="1648" spans="1:12" x14ac:dyDescent="0.25">
      <c r="A1648">
        <v>1644</v>
      </c>
      <c r="B1648" t="s">
        <v>1</v>
      </c>
      <c r="C1648" t="s">
        <v>2507</v>
      </c>
      <c r="D1648" t="s">
        <v>2508</v>
      </c>
      <c r="E1648">
        <v>15</v>
      </c>
      <c r="F1648" t="s">
        <v>2285</v>
      </c>
      <c r="G1648" t="s">
        <v>2286</v>
      </c>
      <c r="H1648" s="56" t="s">
        <v>685</v>
      </c>
      <c r="I1648">
        <v>93302015</v>
      </c>
      <c r="J1648" t="s">
        <v>2523</v>
      </c>
      <c r="K1648">
        <v>49199981.210000001</v>
      </c>
      <c r="L1648">
        <v>39067.107810000001</v>
      </c>
    </row>
    <row r="1649" spans="1:12" x14ac:dyDescent="0.25">
      <c r="A1649">
        <v>1645</v>
      </c>
      <c r="B1649" t="s">
        <v>1</v>
      </c>
      <c r="C1649" t="s">
        <v>2507</v>
      </c>
      <c r="D1649" t="s">
        <v>2508</v>
      </c>
      <c r="E1649">
        <v>16</v>
      </c>
      <c r="F1649" t="s">
        <v>2285</v>
      </c>
      <c r="G1649" t="s">
        <v>2286</v>
      </c>
      <c r="H1649" s="56" t="s">
        <v>685</v>
      </c>
      <c r="I1649">
        <v>93302016</v>
      </c>
      <c r="J1649" t="s">
        <v>2524</v>
      </c>
      <c r="K1649">
        <v>54807753.149999999</v>
      </c>
      <c r="L1649">
        <v>59762.087699999996</v>
      </c>
    </row>
    <row r="1650" spans="1:12" x14ac:dyDescent="0.25">
      <c r="A1650">
        <v>1646</v>
      </c>
      <c r="B1650" t="s">
        <v>1</v>
      </c>
      <c r="C1650" t="s">
        <v>2507</v>
      </c>
      <c r="D1650" t="s">
        <v>2508</v>
      </c>
      <c r="E1650">
        <v>17</v>
      </c>
      <c r="F1650" t="s">
        <v>2285</v>
      </c>
      <c r="G1650" t="s">
        <v>2286</v>
      </c>
      <c r="H1650" s="56" t="s">
        <v>685</v>
      </c>
      <c r="I1650">
        <v>93302017</v>
      </c>
      <c r="J1650" t="s">
        <v>2525</v>
      </c>
      <c r="K1650">
        <v>48416498.009999998</v>
      </c>
      <c r="L1650">
        <v>29215.517210000002</v>
      </c>
    </row>
    <row r="1651" spans="1:12" x14ac:dyDescent="0.25">
      <c r="A1651">
        <v>1647</v>
      </c>
      <c r="B1651" t="s">
        <v>1</v>
      </c>
      <c r="C1651" t="s">
        <v>2507</v>
      </c>
      <c r="D1651" t="s">
        <v>2508</v>
      </c>
      <c r="E1651">
        <v>18</v>
      </c>
      <c r="F1651" t="s">
        <v>2285</v>
      </c>
      <c r="G1651" t="s">
        <v>2286</v>
      </c>
      <c r="H1651" s="56" t="s">
        <v>685</v>
      </c>
      <c r="I1651">
        <v>93302018</v>
      </c>
      <c r="J1651" t="s">
        <v>2526</v>
      </c>
      <c r="K1651">
        <v>39148260.68</v>
      </c>
      <c r="L1651">
        <v>43311.072310000003</v>
      </c>
    </row>
    <row r="1652" spans="1:12" x14ac:dyDescent="0.25">
      <c r="A1652">
        <v>1648</v>
      </c>
      <c r="B1652" t="s">
        <v>1</v>
      </c>
      <c r="C1652" t="s">
        <v>2507</v>
      </c>
      <c r="D1652" t="s">
        <v>2508</v>
      </c>
      <c r="E1652">
        <v>19</v>
      </c>
      <c r="F1652" t="s">
        <v>2285</v>
      </c>
      <c r="G1652" t="s">
        <v>2286</v>
      </c>
      <c r="H1652" s="56" t="s">
        <v>685</v>
      </c>
      <c r="I1652">
        <v>93302019</v>
      </c>
      <c r="J1652" t="s">
        <v>2527</v>
      </c>
      <c r="K1652">
        <v>44330929.789999999</v>
      </c>
      <c r="L1652">
        <v>34706.177730000003</v>
      </c>
    </row>
    <row r="1653" spans="1:12" x14ac:dyDescent="0.25">
      <c r="A1653">
        <v>1649</v>
      </c>
      <c r="B1653" t="s">
        <v>1</v>
      </c>
      <c r="C1653" t="s">
        <v>2507</v>
      </c>
      <c r="D1653" t="s">
        <v>2508</v>
      </c>
      <c r="E1653">
        <v>20</v>
      </c>
      <c r="F1653" t="s">
        <v>2285</v>
      </c>
      <c r="G1653" t="s">
        <v>2286</v>
      </c>
      <c r="H1653" s="56" t="s">
        <v>685</v>
      </c>
      <c r="I1653">
        <v>93302020</v>
      </c>
      <c r="J1653" t="s">
        <v>2528</v>
      </c>
      <c r="K1653">
        <v>37761391.960000001</v>
      </c>
      <c r="L1653">
        <v>37006.318879999999</v>
      </c>
    </row>
    <row r="1654" spans="1:12" x14ac:dyDescent="0.25">
      <c r="A1654">
        <v>1650</v>
      </c>
      <c r="B1654" t="s">
        <v>1</v>
      </c>
      <c r="C1654" t="s">
        <v>2507</v>
      </c>
      <c r="D1654" t="s">
        <v>2508</v>
      </c>
      <c r="E1654">
        <v>21</v>
      </c>
      <c r="F1654" t="s">
        <v>2285</v>
      </c>
      <c r="G1654" t="s">
        <v>2286</v>
      </c>
      <c r="H1654" s="56" t="s">
        <v>685</v>
      </c>
      <c r="I1654">
        <v>93302021</v>
      </c>
      <c r="J1654" t="s">
        <v>2529</v>
      </c>
      <c r="K1654">
        <v>45712804.350000001</v>
      </c>
      <c r="L1654">
        <v>60000.477680000004</v>
      </c>
    </row>
    <row r="1655" spans="1:12" x14ac:dyDescent="0.25">
      <c r="A1655">
        <v>1651</v>
      </c>
      <c r="B1655" t="s">
        <v>1</v>
      </c>
      <c r="C1655" t="s">
        <v>2507</v>
      </c>
      <c r="D1655" t="s">
        <v>2508</v>
      </c>
      <c r="E1655">
        <v>22</v>
      </c>
      <c r="F1655" t="s">
        <v>2285</v>
      </c>
      <c r="G1655" t="s">
        <v>2286</v>
      </c>
      <c r="H1655" s="56" t="s">
        <v>685</v>
      </c>
      <c r="I1655">
        <v>93302022</v>
      </c>
      <c r="J1655" t="s">
        <v>2530</v>
      </c>
      <c r="K1655">
        <v>64984698.439999998</v>
      </c>
      <c r="L1655">
        <v>40088.576229999999</v>
      </c>
    </row>
    <row r="1656" spans="1:12" x14ac:dyDescent="0.25">
      <c r="A1656">
        <v>1652</v>
      </c>
      <c r="B1656" t="s">
        <v>1</v>
      </c>
      <c r="C1656" t="s">
        <v>2507</v>
      </c>
      <c r="D1656" t="s">
        <v>2508</v>
      </c>
      <c r="E1656">
        <v>23</v>
      </c>
      <c r="F1656" t="s">
        <v>2285</v>
      </c>
      <c r="G1656" t="s">
        <v>2286</v>
      </c>
      <c r="H1656" s="56" t="s">
        <v>685</v>
      </c>
      <c r="I1656">
        <v>93302023</v>
      </c>
      <c r="J1656" t="s">
        <v>2531</v>
      </c>
      <c r="K1656">
        <v>65687619.109999999</v>
      </c>
      <c r="L1656">
        <v>49538.239509999999</v>
      </c>
    </row>
    <row r="1657" spans="1:12" x14ac:dyDescent="0.25">
      <c r="A1657">
        <v>1653</v>
      </c>
      <c r="B1657" t="s">
        <v>1</v>
      </c>
      <c r="C1657" t="s">
        <v>2507</v>
      </c>
      <c r="D1657" t="s">
        <v>2508</v>
      </c>
      <c r="E1657">
        <v>24</v>
      </c>
      <c r="F1657" t="s">
        <v>2285</v>
      </c>
      <c r="G1657" t="s">
        <v>2286</v>
      </c>
      <c r="H1657" s="56" t="s">
        <v>685</v>
      </c>
      <c r="I1657">
        <v>93302024</v>
      </c>
      <c r="J1657" t="s">
        <v>2532</v>
      </c>
      <c r="K1657">
        <v>82927585.609999999</v>
      </c>
      <c r="L1657">
        <v>67605.360199999996</v>
      </c>
    </row>
    <row r="1658" spans="1:12" x14ac:dyDescent="0.25">
      <c r="A1658">
        <v>1654</v>
      </c>
      <c r="B1658" t="s">
        <v>1</v>
      </c>
      <c r="C1658" t="s">
        <v>2507</v>
      </c>
      <c r="D1658" t="s">
        <v>2508</v>
      </c>
      <c r="E1658">
        <v>25</v>
      </c>
      <c r="F1658" t="s">
        <v>2285</v>
      </c>
      <c r="G1658" t="s">
        <v>2286</v>
      </c>
      <c r="H1658" s="56" t="s">
        <v>685</v>
      </c>
      <c r="I1658">
        <v>93302025</v>
      </c>
      <c r="J1658" t="s">
        <v>2533</v>
      </c>
      <c r="K1658">
        <v>117319392.2</v>
      </c>
      <c r="L1658">
        <v>50060.090049999999</v>
      </c>
    </row>
    <row r="1659" spans="1:12" x14ac:dyDescent="0.25">
      <c r="A1659">
        <v>1655</v>
      </c>
      <c r="B1659" t="s">
        <v>1</v>
      </c>
      <c r="C1659" t="s">
        <v>2507</v>
      </c>
      <c r="D1659" t="s">
        <v>2508</v>
      </c>
      <c r="E1659">
        <v>26</v>
      </c>
      <c r="F1659" t="s">
        <v>2285</v>
      </c>
      <c r="G1659" t="s">
        <v>2286</v>
      </c>
      <c r="H1659" s="56" t="s">
        <v>685</v>
      </c>
      <c r="I1659">
        <v>93302026</v>
      </c>
      <c r="J1659" t="s">
        <v>2534</v>
      </c>
      <c r="K1659">
        <v>134687757.09999999</v>
      </c>
      <c r="L1659">
        <v>65234.458500000001</v>
      </c>
    </row>
    <row r="1660" spans="1:12" x14ac:dyDescent="0.25">
      <c r="A1660">
        <v>1656</v>
      </c>
      <c r="B1660" t="s">
        <v>1</v>
      </c>
      <c r="C1660" t="s">
        <v>2507</v>
      </c>
      <c r="D1660" t="s">
        <v>2508</v>
      </c>
      <c r="E1660">
        <v>27</v>
      </c>
      <c r="F1660" t="s">
        <v>2285</v>
      </c>
      <c r="G1660" t="s">
        <v>2286</v>
      </c>
      <c r="H1660" s="56" t="s">
        <v>685</v>
      </c>
      <c r="I1660">
        <v>93302027</v>
      </c>
      <c r="J1660" t="s">
        <v>2535</v>
      </c>
      <c r="K1660">
        <v>104694464.2</v>
      </c>
      <c r="L1660">
        <v>53515.889790000001</v>
      </c>
    </row>
    <row r="1661" spans="1:12" x14ac:dyDescent="0.25">
      <c r="A1661">
        <v>1657</v>
      </c>
      <c r="B1661" t="s">
        <v>1</v>
      </c>
      <c r="C1661" t="s">
        <v>2507</v>
      </c>
      <c r="D1661" t="s">
        <v>2508</v>
      </c>
      <c r="E1661">
        <v>28</v>
      </c>
      <c r="F1661" t="s">
        <v>2285</v>
      </c>
      <c r="G1661" t="s">
        <v>2286</v>
      </c>
      <c r="H1661" s="56" t="s">
        <v>685</v>
      </c>
      <c r="I1661">
        <v>93302028</v>
      </c>
      <c r="J1661" t="s">
        <v>2536</v>
      </c>
      <c r="K1661">
        <v>58022172.170000002</v>
      </c>
      <c r="L1661">
        <v>38954.889510000001</v>
      </c>
    </row>
    <row r="1662" spans="1:12" x14ac:dyDescent="0.25">
      <c r="A1662">
        <v>1658</v>
      </c>
      <c r="B1662" t="s">
        <v>1</v>
      </c>
      <c r="C1662" t="s">
        <v>2507</v>
      </c>
      <c r="D1662" t="s">
        <v>2508</v>
      </c>
      <c r="E1662">
        <v>29</v>
      </c>
      <c r="F1662" t="s">
        <v>2285</v>
      </c>
      <c r="G1662" t="s">
        <v>2286</v>
      </c>
      <c r="H1662" s="56" t="s">
        <v>685</v>
      </c>
      <c r="I1662">
        <v>93302029</v>
      </c>
      <c r="J1662" t="s">
        <v>2537</v>
      </c>
      <c r="K1662">
        <v>270471898.5</v>
      </c>
      <c r="L1662">
        <v>100769.7714</v>
      </c>
    </row>
    <row r="1663" spans="1:12" x14ac:dyDescent="0.25">
      <c r="A1663">
        <v>1659</v>
      </c>
      <c r="B1663" t="s">
        <v>1</v>
      </c>
      <c r="C1663" t="s">
        <v>2507</v>
      </c>
      <c r="D1663" t="s">
        <v>2508</v>
      </c>
      <c r="E1663">
        <v>30</v>
      </c>
      <c r="F1663" t="s">
        <v>2285</v>
      </c>
      <c r="G1663" t="s">
        <v>2286</v>
      </c>
      <c r="H1663" s="56" t="s">
        <v>685</v>
      </c>
      <c r="I1663">
        <v>93302030</v>
      </c>
      <c r="J1663" t="s">
        <v>2538</v>
      </c>
      <c r="K1663">
        <v>55237912.25</v>
      </c>
      <c r="L1663">
        <v>44578.81366</v>
      </c>
    </row>
    <row r="1664" spans="1:12" x14ac:dyDescent="0.25">
      <c r="A1664">
        <v>1660</v>
      </c>
      <c r="B1664" t="s">
        <v>1</v>
      </c>
      <c r="C1664" t="s">
        <v>2539</v>
      </c>
      <c r="D1664" t="s">
        <v>2540</v>
      </c>
      <c r="E1664">
        <v>1</v>
      </c>
      <c r="F1664" t="s">
        <v>2285</v>
      </c>
      <c r="G1664" t="s">
        <v>2286</v>
      </c>
      <c r="H1664" s="56" t="s">
        <v>685</v>
      </c>
      <c r="I1664">
        <v>93303001</v>
      </c>
      <c r="J1664" t="s">
        <v>2541</v>
      </c>
      <c r="K1664">
        <v>93257296.349999994</v>
      </c>
      <c r="L1664">
        <v>45698.657709999999</v>
      </c>
    </row>
    <row r="1665" spans="1:12" x14ac:dyDescent="0.25">
      <c r="A1665">
        <v>1661</v>
      </c>
      <c r="B1665" t="s">
        <v>1</v>
      </c>
      <c r="C1665" t="s">
        <v>2539</v>
      </c>
      <c r="D1665" t="s">
        <v>2540</v>
      </c>
      <c r="E1665">
        <v>2</v>
      </c>
      <c r="F1665" t="s">
        <v>2285</v>
      </c>
      <c r="G1665" t="s">
        <v>2286</v>
      </c>
      <c r="H1665" s="56" t="s">
        <v>685</v>
      </c>
      <c r="I1665">
        <v>93303002</v>
      </c>
      <c r="J1665" t="s">
        <v>2542</v>
      </c>
      <c r="K1665">
        <v>99405753.680000007</v>
      </c>
      <c r="L1665">
        <v>48258.479209999998</v>
      </c>
    </row>
    <row r="1666" spans="1:12" x14ac:dyDescent="0.25">
      <c r="A1666">
        <v>1662</v>
      </c>
      <c r="B1666" t="s">
        <v>1</v>
      </c>
      <c r="C1666" t="s">
        <v>2539</v>
      </c>
      <c r="D1666" t="s">
        <v>2540</v>
      </c>
      <c r="E1666">
        <v>3</v>
      </c>
      <c r="F1666" t="s">
        <v>2285</v>
      </c>
      <c r="G1666" t="s">
        <v>2286</v>
      </c>
      <c r="H1666" s="56" t="s">
        <v>685</v>
      </c>
      <c r="I1666">
        <v>93303003</v>
      </c>
      <c r="J1666" t="s">
        <v>2543</v>
      </c>
      <c r="K1666">
        <v>62083230.200000003</v>
      </c>
      <c r="L1666">
        <v>37202.968569999997</v>
      </c>
    </row>
    <row r="1667" spans="1:12" x14ac:dyDescent="0.25">
      <c r="A1667">
        <v>1663</v>
      </c>
      <c r="B1667" t="s">
        <v>1</v>
      </c>
      <c r="C1667" t="s">
        <v>2539</v>
      </c>
      <c r="D1667" t="s">
        <v>2540</v>
      </c>
      <c r="E1667">
        <v>4</v>
      </c>
      <c r="F1667" t="s">
        <v>2285</v>
      </c>
      <c r="G1667" t="s">
        <v>2286</v>
      </c>
      <c r="H1667" s="56" t="s">
        <v>685</v>
      </c>
      <c r="I1667">
        <v>93303004</v>
      </c>
      <c r="J1667" t="s">
        <v>2544</v>
      </c>
      <c r="K1667">
        <v>56129535.710000001</v>
      </c>
      <c r="L1667">
        <v>40407.168400000002</v>
      </c>
    </row>
    <row r="1668" spans="1:12" x14ac:dyDescent="0.25">
      <c r="A1668">
        <v>1664</v>
      </c>
      <c r="B1668" t="s">
        <v>1</v>
      </c>
      <c r="C1668" t="s">
        <v>2539</v>
      </c>
      <c r="D1668" t="s">
        <v>2540</v>
      </c>
      <c r="E1668">
        <v>5</v>
      </c>
      <c r="F1668" t="s">
        <v>2285</v>
      </c>
      <c r="G1668" t="s">
        <v>2286</v>
      </c>
      <c r="H1668" s="56" t="s">
        <v>685</v>
      </c>
      <c r="I1668">
        <v>93303005</v>
      </c>
      <c r="J1668" t="s">
        <v>2545</v>
      </c>
      <c r="K1668">
        <v>70178196.390000001</v>
      </c>
      <c r="L1668">
        <v>53989.848039999997</v>
      </c>
    </row>
    <row r="1669" spans="1:12" x14ac:dyDescent="0.25">
      <c r="A1669">
        <v>1665</v>
      </c>
      <c r="B1669" t="s">
        <v>1</v>
      </c>
      <c r="C1669" t="s">
        <v>2539</v>
      </c>
      <c r="D1669" t="s">
        <v>2540</v>
      </c>
      <c r="E1669">
        <v>6</v>
      </c>
      <c r="F1669" t="s">
        <v>2285</v>
      </c>
      <c r="G1669" t="s">
        <v>2286</v>
      </c>
      <c r="H1669" s="56" t="s">
        <v>685</v>
      </c>
      <c r="I1669">
        <v>93303006</v>
      </c>
      <c r="J1669" t="s">
        <v>2546</v>
      </c>
      <c r="K1669">
        <v>62287145.340000004</v>
      </c>
      <c r="L1669">
        <v>49044.585859999999</v>
      </c>
    </row>
    <row r="1670" spans="1:12" x14ac:dyDescent="0.25">
      <c r="A1670">
        <v>1666</v>
      </c>
      <c r="B1670" t="s">
        <v>1</v>
      </c>
      <c r="C1670" t="s">
        <v>2539</v>
      </c>
      <c r="D1670" t="s">
        <v>2540</v>
      </c>
      <c r="E1670">
        <v>7</v>
      </c>
      <c r="F1670" t="s">
        <v>2285</v>
      </c>
      <c r="G1670" t="s">
        <v>2286</v>
      </c>
      <c r="H1670" s="56" t="s">
        <v>685</v>
      </c>
      <c r="I1670">
        <v>93303007</v>
      </c>
      <c r="J1670" t="s">
        <v>2547</v>
      </c>
      <c r="K1670">
        <v>47513721.520000003</v>
      </c>
      <c r="L1670">
        <v>40661.894139999997</v>
      </c>
    </row>
    <row r="1671" spans="1:12" x14ac:dyDescent="0.25">
      <c r="A1671">
        <v>1667</v>
      </c>
      <c r="B1671" t="s">
        <v>1</v>
      </c>
      <c r="C1671" t="s">
        <v>2539</v>
      </c>
      <c r="D1671" t="s">
        <v>2540</v>
      </c>
      <c r="E1671">
        <v>8</v>
      </c>
      <c r="F1671" t="s">
        <v>2285</v>
      </c>
      <c r="G1671" t="s">
        <v>2286</v>
      </c>
      <c r="H1671" s="56" t="s">
        <v>685</v>
      </c>
      <c r="I1671">
        <v>93303008</v>
      </c>
      <c r="J1671" t="s">
        <v>2548</v>
      </c>
      <c r="K1671">
        <v>24298652.640000001</v>
      </c>
      <c r="L1671">
        <v>29220.250739999999</v>
      </c>
    </row>
    <row r="1672" spans="1:12" x14ac:dyDescent="0.25">
      <c r="A1672">
        <v>1668</v>
      </c>
      <c r="B1672" t="s">
        <v>1</v>
      </c>
      <c r="C1672" t="s">
        <v>2539</v>
      </c>
      <c r="D1672" t="s">
        <v>2540</v>
      </c>
      <c r="E1672">
        <v>9</v>
      </c>
      <c r="F1672" t="s">
        <v>2285</v>
      </c>
      <c r="G1672" t="s">
        <v>2286</v>
      </c>
      <c r="H1672" s="56" t="s">
        <v>685</v>
      </c>
      <c r="I1672">
        <v>93303009</v>
      </c>
      <c r="J1672" t="s">
        <v>2549</v>
      </c>
      <c r="K1672">
        <v>27662439.199999999</v>
      </c>
      <c r="L1672">
        <v>29615.719260000002</v>
      </c>
    </row>
    <row r="1673" spans="1:12" x14ac:dyDescent="0.25">
      <c r="A1673">
        <v>1669</v>
      </c>
      <c r="B1673" t="s">
        <v>1</v>
      </c>
      <c r="C1673" t="s">
        <v>2539</v>
      </c>
      <c r="D1673" t="s">
        <v>2540</v>
      </c>
      <c r="E1673">
        <v>10</v>
      </c>
      <c r="F1673" t="s">
        <v>2285</v>
      </c>
      <c r="G1673" t="s">
        <v>2286</v>
      </c>
      <c r="H1673" s="56" t="s">
        <v>685</v>
      </c>
      <c r="I1673">
        <v>93303010</v>
      </c>
      <c r="J1673" t="s">
        <v>2550</v>
      </c>
      <c r="K1673">
        <v>5523820.3439999996</v>
      </c>
      <c r="L1673">
        <v>11467.40933</v>
      </c>
    </row>
    <row r="1674" spans="1:12" x14ac:dyDescent="0.25">
      <c r="A1674">
        <v>1670</v>
      </c>
      <c r="B1674" t="s">
        <v>1</v>
      </c>
      <c r="C1674" t="s">
        <v>2539</v>
      </c>
      <c r="D1674" t="s">
        <v>2540</v>
      </c>
      <c r="E1674">
        <v>11</v>
      </c>
      <c r="F1674" t="s">
        <v>2285</v>
      </c>
      <c r="G1674" t="s">
        <v>2286</v>
      </c>
      <c r="H1674" s="56" t="s">
        <v>685</v>
      </c>
      <c r="I1674">
        <v>93303011</v>
      </c>
      <c r="J1674" t="s">
        <v>2551</v>
      </c>
      <c r="K1674">
        <v>38290370.899999999</v>
      </c>
      <c r="L1674">
        <v>40046.419889999997</v>
      </c>
    </row>
    <row r="1675" spans="1:12" x14ac:dyDescent="0.25">
      <c r="A1675">
        <v>1671</v>
      </c>
      <c r="B1675" t="s">
        <v>1</v>
      </c>
      <c r="C1675" t="s">
        <v>2539</v>
      </c>
      <c r="D1675" t="s">
        <v>2540</v>
      </c>
      <c r="E1675">
        <v>12</v>
      </c>
      <c r="F1675" t="s">
        <v>2285</v>
      </c>
      <c r="G1675" t="s">
        <v>2286</v>
      </c>
      <c r="H1675" s="56" t="s">
        <v>685</v>
      </c>
      <c r="I1675">
        <v>93303012</v>
      </c>
      <c r="J1675" t="s">
        <v>2552</v>
      </c>
      <c r="K1675">
        <v>23037410.34</v>
      </c>
      <c r="L1675">
        <v>25704.809679999998</v>
      </c>
    </row>
    <row r="1676" spans="1:12" x14ac:dyDescent="0.25">
      <c r="A1676">
        <v>1672</v>
      </c>
      <c r="B1676" t="s">
        <v>1</v>
      </c>
      <c r="C1676" t="s">
        <v>2539</v>
      </c>
      <c r="D1676" t="s">
        <v>2540</v>
      </c>
      <c r="E1676">
        <v>13</v>
      </c>
      <c r="F1676" t="s">
        <v>2285</v>
      </c>
      <c r="G1676" t="s">
        <v>2286</v>
      </c>
      <c r="H1676" s="56" t="s">
        <v>685</v>
      </c>
      <c r="I1676">
        <v>93303013</v>
      </c>
      <c r="J1676" t="s">
        <v>2553</v>
      </c>
      <c r="K1676">
        <v>424082728.19999999</v>
      </c>
      <c r="L1676">
        <v>127568.26549999999</v>
      </c>
    </row>
    <row r="1677" spans="1:12" x14ac:dyDescent="0.25">
      <c r="A1677">
        <v>1673</v>
      </c>
      <c r="B1677" t="s">
        <v>1</v>
      </c>
      <c r="C1677" t="s">
        <v>2539</v>
      </c>
      <c r="D1677" t="s">
        <v>2540</v>
      </c>
      <c r="E1677">
        <v>14</v>
      </c>
      <c r="F1677" t="s">
        <v>2285</v>
      </c>
      <c r="G1677" t="s">
        <v>2286</v>
      </c>
      <c r="H1677" s="56" t="s">
        <v>685</v>
      </c>
      <c r="I1677">
        <v>93303014</v>
      </c>
      <c r="J1677" t="s">
        <v>2554</v>
      </c>
      <c r="K1677">
        <v>697014255.70000005</v>
      </c>
      <c r="L1677">
        <v>180187.53349999999</v>
      </c>
    </row>
    <row r="1678" spans="1:12" x14ac:dyDescent="0.25">
      <c r="A1678">
        <v>1674</v>
      </c>
      <c r="B1678" t="s">
        <v>1</v>
      </c>
      <c r="C1678" t="s">
        <v>2539</v>
      </c>
      <c r="D1678" t="s">
        <v>2540</v>
      </c>
      <c r="E1678">
        <v>15</v>
      </c>
      <c r="F1678" t="s">
        <v>2285</v>
      </c>
      <c r="G1678" t="s">
        <v>2286</v>
      </c>
      <c r="H1678" s="56" t="s">
        <v>685</v>
      </c>
      <c r="I1678">
        <v>93303015</v>
      </c>
      <c r="J1678" t="s">
        <v>2555</v>
      </c>
      <c r="K1678">
        <v>28313630.649999999</v>
      </c>
      <c r="L1678">
        <v>29151.333299999998</v>
      </c>
    </row>
    <row r="1679" spans="1:12" x14ac:dyDescent="0.25">
      <c r="A1679">
        <v>1675</v>
      </c>
      <c r="B1679" t="s">
        <v>1</v>
      </c>
      <c r="C1679" t="s">
        <v>2539</v>
      </c>
      <c r="D1679" t="s">
        <v>2540</v>
      </c>
      <c r="E1679">
        <v>16</v>
      </c>
      <c r="F1679" t="s">
        <v>2285</v>
      </c>
      <c r="G1679" t="s">
        <v>2286</v>
      </c>
      <c r="H1679" s="56" t="s">
        <v>685</v>
      </c>
      <c r="I1679">
        <v>93303016</v>
      </c>
      <c r="J1679" t="s">
        <v>2556</v>
      </c>
      <c r="K1679">
        <v>563890524.60000002</v>
      </c>
      <c r="L1679">
        <v>155562.62469999999</v>
      </c>
    </row>
    <row r="1680" spans="1:12" x14ac:dyDescent="0.25">
      <c r="A1680">
        <v>1676</v>
      </c>
      <c r="B1680" t="s">
        <v>1</v>
      </c>
      <c r="C1680" t="s">
        <v>2539</v>
      </c>
      <c r="D1680" t="s">
        <v>2540</v>
      </c>
      <c r="E1680">
        <v>17</v>
      </c>
      <c r="F1680" t="s">
        <v>2285</v>
      </c>
      <c r="G1680" t="s">
        <v>2286</v>
      </c>
      <c r="H1680" s="56" t="s">
        <v>685</v>
      </c>
      <c r="I1680">
        <v>93303017</v>
      </c>
      <c r="J1680" t="s">
        <v>2557</v>
      </c>
      <c r="K1680">
        <v>95962977.469999999</v>
      </c>
      <c r="L1680">
        <v>65120.17366</v>
      </c>
    </row>
    <row r="1681" spans="1:12" x14ac:dyDescent="0.25">
      <c r="A1681">
        <v>1677</v>
      </c>
      <c r="B1681" t="s">
        <v>1</v>
      </c>
      <c r="C1681" t="s">
        <v>2539</v>
      </c>
      <c r="D1681" t="s">
        <v>2540</v>
      </c>
      <c r="E1681">
        <v>18</v>
      </c>
      <c r="F1681" t="s">
        <v>2285</v>
      </c>
      <c r="G1681" t="s">
        <v>2286</v>
      </c>
      <c r="H1681" s="56" t="s">
        <v>685</v>
      </c>
      <c r="I1681">
        <v>93303018</v>
      </c>
      <c r="J1681" t="s">
        <v>2558</v>
      </c>
      <c r="K1681">
        <v>23556170.850000001</v>
      </c>
      <c r="L1681">
        <v>36174.989249999999</v>
      </c>
    </row>
    <row r="1682" spans="1:12" x14ac:dyDescent="0.25">
      <c r="A1682">
        <v>1678</v>
      </c>
      <c r="B1682" t="s">
        <v>1</v>
      </c>
      <c r="C1682" t="s">
        <v>2539</v>
      </c>
      <c r="D1682" t="s">
        <v>2540</v>
      </c>
      <c r="E1682">
        <v>19</v>
      </c>
      <c r="F1682" t="s">
        <v>2285</v>
      </c>
      <c r="G1682" t="s">
        <v>2286</v>
      </c>
      <c r="H1682" s="56" t="s">
        <v>685</v>
      </c>
      <c r="I1682">
        <v>93303019</v>
      </c>
      <c r="J1682" t="s">
        <v>2559</v>
      </c>
      <c r="K1682">
        <v>6156444.2010000004</v>
      </c>
      <c r="L1682">
        <v>12481.35483</v>
      </c>
    </row>
    <row r="1683" spans="1:12" x14ac:dyDescent="0.25">
      <c r="A1683">
        <v>1679</v>
      </c>
      <c r="B1683" t="s">
        <v>1</v>
      </c>
      <c r="C1683" t="s">
        <v>2539</v>
      </c>
      <c r="D1683" t="s">
        <v>2540</v>
      </c>
      <c r="E1683">
        <v>20</v>
      </c>
      <c r="F1683" t="s">
        <v>2285</v>
      </c>
      <c r="G1683" t="s">
        <v>2286</v>
      </c>
      <c r="H1683" s="56" t="s">
        <v>685</v>
      </c>
      <c r="I1683">
        <v>93303020</v>
      </c>
      <c r="J1683" t="s">
        <v>2560</v>
      </c>
      <c r="K1683">
        <v>5475505.1830000002</v>
      </c>
      <c r="L1683">
        <v>13346.31897</v>
      </c>
    </row>
    <row r="1684" spans="1:12" x14ac:dyDescent="0.25">
      <c r="A1684">
        <v>1680</v>
      </c>
      <c r="B1684" t="s">
        <v>1</v>
      </c>
      <c r="C1684" t="s">
        <v>2539</v>
      </c>
      <c r="D1684" t="s">
        <v>2540</v>
      </c>
      <c r="E1684">
        <v>21</v>
      </c>
      <c r="F1684" t="s">
        <v>2285</v>
      </c>
      <c r="G1684" t="s">
        <v>2286</v>
      </c>
      <c r="H1684" s="56" t="s">
        <v>685</v>
      </c>
      <c r="I1684">
        <v>93303021</v>
      </c>
      <c r="J1684" t="s">
        <v>2561</v>
      </c>
      <c r="K1684">
        <v>7895015.5300000003</v>
      </c>
      <c r="L1684">
        <v>18251.035530000001</v>
      </c>
    </row>
    <row r="1685" spans="1:12" x14ac:dyDescent="0.25">
      <c r="A1685">
        <v>1681</v>
      </c>
      <c r="B1685" t="s">
        <v>1</v>
      </c>
      <c r="C1685" t="s">
        <v>2539</v>
      </c>
      <c r="D1685" t="s">
        <v>2540</v>
      </c>
      <c r="E1685">
        <v>22</v>
      </c>
      <c r="F1685" t="s">
        <v>2285</v>
      </c>
      <c r="G1685" t="s">
        <v>2286</v>
      </c>
      <c r="H1685" s="56" t="s">
        <v>685</v>
      </c>
      <c r="I1685">
        <v>93303022</v>
      </c>
      <c r="J1685" t="s">
        <v>2562</v>
      </c>
      <c r="K1685">
        <v>61573922.340000004</v>
      </c>
      <c r="L1685">
        <v>43519.514349999998</v>
      </c>
    </row>
    <row r="1686" spans="1:12" x14ac:dyDescent="0.25">
      <c r="A1686">
        <v>1682</v>
      </c>
      <c r="B1686" t="s">
        <v>1</v>
      </c>
      <c r="C1686" t="s">
        <v>2539</v>
      </c>
      <c r="D1686" t="s">
        <v>2540</v>
      </c>
      <c r="E1686">
        <v>23</v>
      </c>
      <c r="F1686" t="s">
        <v>2285</v>
      </c>
      <c r="G1686" t="s">
        <v>2286</v>
      </c>
      <c r="H1686" s="56" t="s">
        <v>685</v>
      </c>
      <c r="I1686">
        <v>93303023</v>
      </c>
      <c r="J1686" t="s">
        <v>2563</v>
      </c>
      <c r="K1686">
        <v>378945098.60000002</v>
      </c>
      <c r="L1686">
        <v>115186.3979</v>
      </c>
    </row>
    <row r="1687" spans="1:12" x14ac:dyDescent="0.25">
      <c r="A1687">
        <v>1683</v>
      </c>
      <c r="B1687" t="s">
        <v>1</v>
      </c>
      <c r="C1687" t="s">
        <v>2539</v>
      </c>
      <c r="D1687" t="s">
        <v>2540</v>
      </c>
      <c r="E1687">
        <v>24</v>
      </c>
      <c r="F1687" t="s">
        <v>2285</v>
      </c>
      <c r="G1687" t="s">
        <v>2286</v>
      </c>
      <c r="H1687" s="56" t="s">
        <v>685</v>
      </c>
      <c r="I1687">
        <v>93303024</v>
      </c>
      <c r="J1687" t="s">
        <v>2564</v>
      </c>
      <c r="K1687">
        <v>32585722.43</v>
      </c>
      <c r="L1687">
        <v>36825.60802</v>
      </c>
    </row>
    <row r="1688" spans="1:12" x14ac:dyDescent="0.25">
      <c r="A1688">
        <v>1684</v>
      </c>
      <c r="B1688" t="s">
        <v>1</v>
      </c>
      <c r="C1688" t="s">
        <v>2539</v>
      </c>
      <c r="D1688" t="s">
        <v>2540</v>
      </c>
      <c r="E1688">
        <v>25</v>
      </c>
      <c r="F1688" t="s">
        <v>2285</v>
      </c>
      <c r="G1688" t="s">
        <v>2286</v>
      </c>
      <c r="H1688" s="56" t="s">
        <v>685</v>
      </c>
      <c r="I1688">
        <v>93303025</v>
      </c>
      <c r="J1688" t="s">
        <v>2565</v>
      </c>
      <c r="K1688">
        <v>96006988.810000002</v>
      </c>
      <c r="L1688">
        <v>40417.070209999998</v>
      </c>
    </row>
    <row r="1689" spans="1:12" x14ac:dyDescent="0.25">
      <c r="A1689">
        <v>1685</v>
      </c>
      <c r="B1689" t="s">
        <v>1</v>
      </c>
      <c r="C1689" t="s">
        <v>2539</v>
      </c>
      <c r="D1689" t="s">
        <v>2540</v>
      </c>
      <c r="E1689">
        <v>26</v>
      </c>
      <c r="F1689" t="s">
        <v>2285</v>
      </c>
      <c r="G1689" t="s">
        <v>2286</v>
      </c>
      <c r="H1689" s="56" t="s">
        <v>685</v>
      </c>
      <c r="I1689">
        <v>93303026</v>
      </c>
      <c r="J1689" t="s">
        <v>2566</v>
      </c>
      <c r="K1689">
        <v>145221377.40000001</v>
      </c>
      <c r="L1689">
        <v>75428.624240000005</v>
      </c>
    </row>
    <row r="1690" spans="1:12" x14ac:dyDescent="0.25">
      <c r="A1690">
        <v>1686</v>
      </c>
      <c r="B1690" t="s">
        <v>1</v>
      </c>
      <c r="C1690" t="s">
        <v>2539</v>
      </c>
      <c r="D1690" t="s">
        <v>2540</v>
      </c>
      <c r="E1690">
        <v>27</v>
      </c>
      <c r="F1690" t="s">
        <v>2285</v>
      </c>
      <c r="G1690" t="s">
        <v>2286</v>
      </c>
      <c r="H1690" s="56" t="s">
        <v>685</v>
      </c>
      <c r="I1690">
        <v>93303027</v>
      </c>
      <c r="J1690" t="s">
        <v>2567</v>
      </c>
      <c r="K1690">
        <v>56718251.649999999</v>
      </c>
      <c r="L1690">
        <v>42645.254079999999</v>
      </c>
    </row>
    <row r="1691" spans="1:12" x14ac:dyDescent="0.25">
      <c r="A1691">
        <v>1687</v>
      </c>
      <c r="B1691" t="s">
        <v>1</v>
      </c>
      <c r="C1691" t="s">
        <v>2539</v>
      </c>
      <c r="D1691" t="s">
        <v>2540</v>
      </c>
      <c r="E1691">
        <v>28</v>
      </c>
      <c r="F1691" t="s">
        <v>2285</v>
      </c>
      <c r="G1691" t="s">
        <v>2286</v>
      </c>
      <c r="H1691" s="56" t="s">
        <v>685</v>
      </c>
      <c r="I1691">
        <v>93303028</v>
      </c>
      <c r="J1691" t="s">
        <v>2568</v>
      </c>
      <c r="K1691">
        <v>48159994.380000003</v>
      </c>
      <c r="L1691">
        <v>45475.44455</v>
      </c>
    </row>
    <row r="1692" spans="1:12" x14ac:dyDescent="0.25">
      <c r="A1692">
        <v>1688</v>
      </c>
      <c r="B1692" t="s">
        <v>1</v>
      </c>
      <c r="C1692" t="s">
        <v>2539</v>
      </c>
      <c r="D1692" t="s">
        <v>2540</v>
      </c>
      <c r="E1692">
        <v>29</v>
      </c>
      <c r="F1692" t="s">
        <v>2285</v>
      </c>
      <c r="G1692" t="s">
        <v>2286</v>
      </c>
      <c r="H1692" s="56" t="s">
        <v>685</v>
      </c>
      <c r="I1692">
        <v>93303029</v>
      </c>
      <c r="J1692" t="s">
        <v>2569</v>
      </c>
      <c r="K1692">
        <v>12242801.4</v>
      </c>
      <c r="L1692">
        <v>21537.702809999999</v>
      </c>
    </row>
    <row r="1693" spans="1:12" x14ac:dyDescent="0.25">
      <c r="A1693">
        <v>1689</v>
      </c>
      <c r="B1693" t="s">
        <v>1</v>
      </c>
      <c r="C1693" t="s">
        <v>2539</v>
      </c>
      <c r="D1693" t="s">
        <v>2540</v>
      </c>
      <c r="E1693">
        <v>30</v>
      </c>
      <c r="F1693" t="s">
        <v>2285</v>
      </c>
      <c r="G1693" t="s">
        <v>2286</v>
      </c>
      <c r="H1693" s="56" t="s">
        <v>685</v>
      </c>
      <c r="I1693">
        <v>93303030</v>
      </c>
      <c r="J1693" t="s">
        <v>2570</v>
      </c>
      <c r="K1693">
        <v>4505268.9570000004</v>
      </c>
      <c r="L1693">
        <v>12315.003580000001</v>
      </c>
    </row>
    <row r="1694" spans="1:12" x14ac:dyDescent="0.25">
      <c r="A1694">
        <v>1690</v>
      </c>
      <c r="B1694" t="s">
        <v>1</v>
      </c>
      <c r="C1694" t="s">
        <v>2539</v>
      </c>
      <c r="D1694" t="s">
        <v>2540</v>
      </c>
      <c r="E1694">
        <v>31</v>
      </c>
      <c r="F1694" t="s">
        <v>2285</v>
      </c>
      <c r="G1694" t="s">
        <v>2286</v>
      </c>
      <c r="H1694" s="56" t="s">
        <v>685</v>
      </c>
      <c r="I1694">
        <v>93303031</v>
      </c>
      <c r="J1694" t="s">
        <v>2571</v>
      </c>
      <c r="K1694">
        <v>3752789.585</v>
      </c>
      <c r="L1694">
        <v>9047.8837710000007</v>
      </c>
    </row>
    <row r="1695" spans="1:12" x14ac:dyDescent="0.25">
      <c r="A1695">
        <v>1691</v>
      </c>
      <c r="B1695" t="s">
        <v>1</v>
      </c>
      <c r="C1695" t="s">
        <v>2539</v>
      </c>
      <c r="D1695" t="s">
        <v>2540</v>
      </c>
      <c r="E1695">
        <v>32</v>
      </c>
      <c r="F1695" t="s">
        <v>2285</v>
      </c>
      <c r="G1695" t="s">
        <v>2286</v>
      </c>
      <c r="H1695" s="56" t="s">
        <v>685</v>
      </c>
      <c r="I1695">
        <v>93303032</v>
      </c>
      <c r="J1695" t="s">
        <v>2572</v>
      </c>
      <c r="K1695">
        <v>12482964.33</v>
      </c>
      <c r="L1695">
        <v>21267.633290000002</v>
      </c>
    </row>
    <row r="1696" spans="1:12" x14ac:dyDescent="0.25">
      <c r="A1696">
        <v>1692</v>
      </c>
      <c r="B1696" t="s">
        <v>1</v>
      </c>
      <c r="C1696" t="s">
        <v>2539</v>
      </c>
      <c r="D1696" t="s">
        <v>2540</v>
      </c>
      <c r="E1696">
        <v>33</v>
      </c>
      <c r="F1696" t="s">
        <v>2285</v>
      </c>
      <c r="G1696" t="s">
        <v>2286</v>
      </c>
      <c r="H1696" s="56" t="s">
        <v>685</v>
      </c>
      <c r="I1696">
        <v>93303033</v>
      </c>
      <c r="J1696" t="s">
        <v>2573</v>
      </c>
      <c r="K1696">
        <v>88515247.260000005</v>
      </c>
      <c r="L1696">
        <v>53701.01339</v>
      </c>
    </row>
    <row r="1697" spans="1:12" x14ac:dyDescent="0.25">
      <c r="A1697">
        <v>1693</v>
      </c>
      <c r="B1697" t="s">
        <v>1</v>
      </c>
      <c r="C1697" t="s">
        <v>2539</v>
      </c>
      <c r="D1697" t="s">
        <v>2540</v>
      </c>
      <c r="E1697">
        <v>34</v>
      </c>
      <c r="F1697" t="s">
        <v>2285</v>
      </c>
      <c r="G1697" t="s">
        <v>2286</v>
      </c>
      <c r="H1697" s="56" t="s">
        <v>685</v>
      </c>
      <c r="I1697">
        <v>93303034</v>
      </c>
      <c r="J1697" t="s">
        <v>2574</v>
      </c>
      <c r="K1697">
        <v>53347747.689999998</v>
      </c>
      <c r="L1697">
        <v>40571.4424</v>
      </c>
    </row>
    <row r="1698" spans="1:12" x14ac:dyDescent="0.25">
      <c r="A1698">
        <v>1694</v>
      </c>
      <c r="B1698" t="s">
        <v>1</v>
      </c>
      <c r="C1698" t="s">
        <v>2539</v>
      </c>
      <c r="D1698" t="s">
        <v>2540</v>
      </c>
      <c r="E1698">
        <v>35</v>
      </c>
      <c r="F1698" t="s">
        <v>2285</v>
      </c>
      <c r="G1698" t="s">
        <v>2286</v>
      </c>
      <c r="H1698" s="56" t="s">
        <v>685</v>
      </c>
      <c r="I1698">
        <v>93303035</v>
      </c>
      <c r="J1698" t="s">
        <v>2575</v>
      </c>
      <c r="K1698">
        <v>21220643.780000001</v>
      </c>
      <c r="L1698">
        <v>26179.221310000001</v>
      </c>
    </row>
    <row r="1699" spans="1:12" x14ac:dyDescent="0.25">
      <c r="A1699">
        <v>1695</v>
      </c>
      <c r="B1699" t="s">
        <v>1</v>
      </c>
      <c r="C1699" t="s">
        <v>2576</v>
      </c>
      <c r="D1699" t="s">
        <v>2577</v>
      </c>
      <c r="E1699">
        <v>1</v>
      </c>
      <c r="F1699" t="s">
        <v>2319</v>
      </c>
      <c r="G1699" t="s">
        <v>2320</v>
      </c>
      <c r="H1699" s="56" t="s">
        <v>685</v>
      </c>
      <c r="I1699">
        <v>93505001</v>
      </c>
      <c r="J1699" t="s">
        <v>2578</v>
      </c>
      <c r="K1699">
        <v>95295828.420000002</v>
      </c>
      <c r="L1699">
        <v>57679.276089999999</v>
      </c>
    </row>
    <row r="1700" spans="1:12" x14ac:dyDescent="0.25">
      <c r="A1700">
        <v>1696</v>
      </c>
      <c r="B1700" t="s">
        <v>1</v>
      </c>
      <c r="C1700" t="s">
        <v>2576</v>
      </c>
      <c r="D1700" t="s">
        <v>2577</v>
      </c>
      <c r="E1700">
        <v>2</v>
      </c>
      <c r="F1700" t="s">
        <v>2319</v>
      </c>
      <c r="G1700" t="s">
        <v>2320</v>
      </c>
      <c r="H1700" s="56" t="s">
        <v>685</v>
      </c>
      <c r="I1700">
        <v>93505002</v>
      </c>
      <c r="J1700" t="s">
        <v>2579</v>
      </c>
      <c r="K1700">
        <v>80917527.430000007</v>
      </c>
      <c r="L1700">
        <v>49572.89806</v>
      </c>
    </row>
    <row r="1701" spans="1:12" x14ac:dyDescent="0.25">
      <c r="A1701">
        <v>1697</v>
      </c>
      <c r="B1701" t="s">
        <v>1</v>
      </c>
      <c r="C1701" t="s">
        <v>2576</v>
      </c>
      <c r="D1701" t="s">
        <v>2577</v>
      </c>
      <c r="E1701">
        <v>3</v>
      </c>
      <c r="F1701" t="s">
        <v>2319</v>
      </c>
      <c r="G1701" t="s">
        <v>2320</v>
      </c>
      <c r="H1701" s="56" t="s">
        <v>685</v>
      </c>
      <c r="I1701">
        <v>93505003</v>
      </c>
      <c r="J1701" t="s">
        <v>2580</v>
      </c>
      <c r="K1701">
        <v>96440277.150000006</v>
      </c>
      <c r="L1701">
        <v>53118.889640000001</v>
      </c>
    </row>
    <row r="1702" spans="1:12" x14ac:dyDescent="0.25">
      <c r="A1702">
        <v>1698</v>
      </c>
      <c r="B1702" t="s">
        <v>1</v>
      </c>
      <c r="C1702" t="s">
        <v>2576</v>
      </c>
      <c r="D1702" t="s">
        <v>2577</v>
      </c>
      <c r="E1702">
        <v>4</v>
      </c>
      <c r="F1702" t="s">
        <v>2319</v>
      </c>
      <c r="G1702" t="s">
        <v>2320</v>
      </c>
      <c r="H1702" s="56" t="s">
        <v>685</v>
      </c>
      <c r="I1702">
        <v>93505004</v>
      </c>
      <c r="J1702" t="s">
        <v>2581</v>
      </c>
      <c r="K1702">
        <v>74383974.670000002</v>
      </c>
      <c r="L1702">
        <v>50385.196530000001</v>
      </c>
    </row>
    <row r="1703" spans="1:12" x14ac:dyDescent="0.25">
      <c r="A1703">
        <v>1699</v>
      </c>
      <c r="B1703" t="s">
        <v>1</v>
      </c>
      <c r="C1703" t="s">
        <v>2576</v>
      </c>
      <c r="D1703" t="s">
        <v>2577</v>
      </c>
      <c r="E1703">
        <v>5</v>
      </c>
      <c r="F1703" t="s">
        <v>2319</v>
      </c>
      <c r="G1703" t="s">
        <v>2320</v>
      </c>
      <c r="H1703" s="56" t="s">
        <v>685</v>
      </c>
      <c r="I1703">
        <v>93505005</v>
      </c>
      <c r="J1703" t="s">
        <v>2582</v>
      </c>
      <c r="K1703">
        <v>81016265.530000001</v>
      </c>
      <c r="L1703">
        <v>44864.2641</v>
      </c>
    </row>
    <row r="1704" spans="1:12" x14ac:dyDescent="0.25">
      <c r="A1704">
        <v>1700</v>
      </c>
      <c r="B1704" t="s">
        <v>1</v>
      </c>
      <c r="C1704" t="s">
        <v>2576</v>
      </c>
      <c r="D1704" t="s">
        <v>2577</v>
      </c>
      <c r="E1704">
        <v>6</v>
      </c>
      <c r="F1704" t="s">
        <v>2319</v>
      </c>
      <c r="G1704" t="s">
        <v>2320</v>
      </c>
      <c r="H1704" s="56" t="s">
        <v>685</v>
      </c>
      <c r="I1704">
        <v>93505006</v>
      </c>
      <c r="J1704" t="s">
        <v>2583</v>
      </c>
      <c r="K1704">
        <v>80971594.329999998</v>
      </c>
      <c r="L1704">
        <v>39631.038289999997</v>
      </c>
    </row>
    <row r="1705" spans="1:12" x14ac:dyDescent="0.25">
      <c r="A1705">
        <v>1701</v>
      </c>
      <c r="B1705" t="s">
        <v>1</v>
      </c>
      <c r="C1705" t="s">
        <v>2576</v>
      </c>
      <c r="D1705" t="s">
        <v>2577</v>
      </c>
      <c r="E1705">
        <v>7</v>
      </c>
      <c r="F1705" t="s">
        <v>2319</v>
      </c>
      <c r="G1705" t="s">
        <v>2320</v>
      </c>
      <c r="H1705" s="56" t="s">
        <v>685</v>
      </c>
      <c r="I1705">
        <v>93505007</v>
      </c>
      <c r="J1705" t="s">
        <v>2584</v>
      </c>
      <c r="K1705">
        <v>42537577</v>
      </c>
      <c r="L1705">
        <v>34023.598189999997</v>
      </c>
    </row>
    <row r="1706" spans="1:12" x14ac:dyDescent="0.25">
      <c r="A1706">
        <v>1702</v>
      </c>
      <c r="B1706" t="s">
        <v>1</v>
      </c>
      <c r="C1706" t="s">
        <v>2576</v>
      </c>
      <c r="D1706" t="s">
        <v>2577</v>
      </c>
      <c r="E1706">
        <v>8</v>
      </c>
      <c r="F1706" t="s">
        <v>2319</v>
      </c>
      <c r="G1706" t="s">
        <v>2320</v>
      </c>
      <c r="H1706" s="56" t="s">
        <v>685</v>
      </c>
      <c r="I1706">
        <v>93505008</v>
      </c>
      <c r="J1706" t="s">
        <v>2585</v>
      </c>
      <c r="K1706">
        <v>70998932.909999996</v>
      </c>
      <c r="L1706">
        <v>47071.938849999999</v>
      </c>
    </row>
    <row r="1707" spans="1:12" x14ac:dyDescent="0.25">
      <c r="A1707">
        <v>1703</v>
      </c>
      <c r="B1707" t="s">
        <v>1</v>
      </c>
      <c r="C1707" t="s">
        <v>2576</v>
      </c>
      <c r="D1707" t="s">
        <v>2577</v>
      </c>
      <c r="E1707">
        <v>9</v>
      </c>
      <c r="F1707" t="s">
        <v>2319</v>
      </c>
      <c r="G1707" t="s">
        <v>2320</v>
      </c>
      <c r="H1707" s="56" t="s">
        <v>685</v>
      </c>
      <c r="I1707">
        <v>93505009</v>
      </c>
      <c r="J1707" t="s">
        <v>2586</v>
      </c>
      <c r="K1707">
        <v>367167845.39999998</v>
      </c>
      <c r="L1707">
        <v>108474.06359999999</v>
      </c>
    </row>
    <row r="1708" spans="1:12" x14ac:dyDescent="0.25">
      <c r="A1708">
        <v>1704</v>
      </c>
      <c r="B1708" t="s">
        <v>1</v>
      </c>
      <c r="C1708" t="s">
        <v>2576</v>
      </c>
      <c r="D1708" t="s">
        <v>2577</v>
      </c>
      <c r="E1708">
        <v>10</v>
      </c>
      <c r="F1708" t="s">
        <v>2319</v>
      </c>
      <c r="G1708" t="s">
        <v>2320</v>
      </c>
      <c r="H1708" s="56" t="s">
        <v>685</v>
      </c>
      <c r="I1708">
        <v>93505010</v>
      </c>
      <c r="J1708" t="s">
        <v>2587</v>
      </c>
      <c r="K1708">
        <v>41850396.32</v>
      </c>
      <c r="L1708">
        <v>36742.523670000002</v>
      </c>
    </row>
    <row r="1709" spans="1:12" x14ac:dyDescent="0.25">
      <c r="A1709">
        <v>1705</v>
      </c>
      <c r="B1709" t="s">
        <v>1</v>
      </c>
      <c r="C1709" t="s">
        <v>2576</v>
      </c>
      <c r="D1709" t="s">
        <v>2577</v>
      </c>
      <c r="E1709">
        <v>11</v>
      </c>
      <c r="F1709" t="s">
        <v>2319</v>
      </c>
      <c r="G1709" t="s">
        <v>2320</v>
      </c>
      <c r="H1709" s="56" t="s">
        <v>685</v>
      </c>
      <c r="I1709">
        <v>93505011</v>
      </c>
      <c r="J1709" t="s">
        <v>2588</v>
      </c>
      <c r="K1709">
        <v>36769386.93</v>
      </c>
      <c r="L1709">
        <v>32185.344929999999</v>
      </c>
    </row>
    <row r="1710" spans="1:12" x14ac:dyDescent="0.25">
      <c r="A1710">
        <v>1706</v>
      </c>
      <c r="B1710" t="s">
        <v>1</v>
      </c>
      <c r="C1710" t="s">
        <v>2576</v>
      </c>
      <c r="D1710" t="s">
        <v>2577</v>
      </c>
      <c r="E1710">
        <v>12</v>
      </c>
      <c r="F1710" t="s">
        <v>2319</v>
      </c>
      <c r="G1710" t="s">
        <v>2320</v>
      </c>
      <c r="H1710" s="56" t="s">
        <v>685</v>
      </c>
      <c r="I1710">
        <v>93505012</v>
      </c>
      <c r="J1710" t="s">
        <v>2589</v>
      </c>
      <c r="K1710">
        <v>28837984</v>
      </c>
      <c r="L1710">
        <v>29667.091700000001</v>
      </c>
    </row>
    <row r="1711" spans="1:12" x14ac:dyDescent="0.25">
      <c r="A1711">
        <v>1707</v>
      </c>
      <c r="B1711" t="s">
        <v>1</v>
      </c>
      <c r="C1711" t="s">
        <v>2576</v>
      </c>
      <c r="D1711" t="s">
        <v>2577</v>
      </c>
      <c r="E1711">
        <v>13</v>
      </c>
      <c r="F1711" t="s">
        <v>2319</v>
      </c>
      <c r="G1711" t="s">
        <v>2320</v>
      </c>
      <c r="H1711" s="56" t="s">
        <v>685</v>
      </c>
      <c r="I1711">
        <v>93505013</v>
      </c>
      <c r="J1711" t="s">
        <v>2590</v>
      </c>
      <c r="K1711">
        <v>99873441.200000003</v>
      </c>
      <c r="L1711">
        <v>67978.367610000001</v>
      </c>
    </row>
    <row r="1712" spans="1:12" x14ac:dyDescent="0.25">
      <c r="A1712">
        <v>1708</v>
      </c>
      <c r="B1712" t="s">
        <v>1</v>
      </c>
      <c r="C1712" t="s">
        <v>2576</v>
      </c>
      <c r="D1712" t="s">
        <v>2577</v>
      </c>
      <c r="E1712">
        <v>14</v>
      </c>
      <c r="F1712" t="s">
        <v>2319</v>
      </c>
      <c r="G1712" t="s">
        <v>2320</v>
      </c>
      <c r="H1712" s="56" t="s">
        <v>685</v>
      </c>
      <c r="I1712">
        <v>93505014</v>
      </c>
      <c r="J1712" t="s">
        <v>2591</v>
      </c>
      <c r="K1712">
        <v>36204026.340000004</v>
      </c>
      <c r="L1712">
        <v>30343.662980000001</v>
      </c>
    </row>
    <row r="1713" spans="1:12" x14ac:dyDescent="0.25">
      <c r="A1713">
        <v>1709</v>
      </c>
      <c r="B1713" t="s">
        <v>1</v>
      </c>
      <c r="C1713" t="s">
        <v>2576</v>
      </c>
      <c r="D1713" t="s">
        <v>2577</v>
      </c>
      <c r="E1713">
        <v>15</v>
      </c>
      <c r="F1713" t="s">
        <v>2319</v>
      </c>
      <c r="G1713" t="s">
        <v>2320</v>
      </c>
      <c r="H1713" s="56" t="s">
        <v>685</v>
      </c>
      <c r="I1713">
        <v>93505015</v>
      </c>
      <c r="J1713" t="s">
        <v>2592</v>
      </c>
      <c r="K1713">
        <v>19745398.489999998</v>
      </c>
      <c r="L1713">
        <v>24470.841189999999</v>
      </c>
    </row>
    <row r="1714" spans="1:12" x14ac:dyDescent="0.25">
      <c r="A1714">
        <v>1710</v>
      </c>
      <c r="B1714" t="s">
        <v>1</v>
      </c>
      <c r="C1714" t="s">
        <v>2576</v>
      </c>
      <c r="D1714" t="s">
        <v>2577</v>
      </c>
      <c r="E1714">
        <v>16</v>
      </c>
      <c r="F1714" t="s">
        <v>2319</v>
      </c>
      <c r="G1714" t="s">
        <v>2320</v>
      </c>
      <c r="H1714" s="56" t="s">
        <v>685</v>
      </c>
      <c r="I1714">
        <v>93505016</v>
      </c>
      <c r="J1714" t="s">
        <v>2593</v>
      </c>
      <c r="K1714">
        <v>21082654.399999999</v>
      </c>
      <c r="L1714">
        <v>21274.961859999999</v>
      </c>
    </row>
    <row r="1715" spans="1:12" x14ac:dyDescent="0.25">
      <c r="A1715">
        <v>1711</v>
      </c>
      <c r="B1715" t="s">
        <v>1</v>
      </c>
      <c r="C1715" t="s">
        <v>2576</v>
      </c>
      <c r="D1715" t="s">
        <v>2577</v>
      </c>
      <c r="E1715">
        <v>17</v>
      </c>
      <c r="F1715" t="s">
        <v>2319</v>
      </c>
      <c r="G1715" t="s">
        <v>2320</v>
      </c>
      <c r="H1715" s="56" t="s">
        <v>685</v>
      </c>
      <c r="I1715">
        <v>93505017</v>
      </c>
      <c r="J1715" t="s">
        <v>2594</v>
      </c>
      <c r="K1715">
        <v>49778829.380000003</v>
      </c>
      <c r="L1715">
        <v>37330.551529999997</v>
      </c>
    </row>
    <row r="1716" spans="1:12" x14ac:dyDescent="0.25">
      <c r="A1716">
        <v>1712</v>
      </c>
      <c r="B1716" t="s">
        <v>1</v>
      </c>
      <c r="C1716" t="s">
        <v>2576</v>
      </c>
      <c r="D1716" t="s">
        <v>2577</v>
      </c>
      <c r="E1716">
        <v>18</v>
      </c>
      <c r="F1716" t="s">
        <v>2319</v>
      </c>
      <c r="G1716" t="s">
        <v>2320</v>
      </c>
      <c r="H1716" s="56" t="s">
        <v>685</v>
      </c>
      <c r="I1716">
        <v>93505018</v>
      </c>
      <c r="J1716" t="s">
        <v>2595</v>
      </c>
      <c r="K1716">
        <v>5319412.2510000002</v>
      </c>
      <c r="L1716">
        <v>11265.76</v>
      </c>
    </row>
    <row r="1717" spans="1:12" x14ac:dyDescent="0.25">
      <c r="A1717">
        <v>1713</v>
      </c>
      <c r="B1717" t="s">
        <v>1</v>
      </c>
      <c r="C1717" t="s">
        <v>2576</v>
      </c>
      <c r="D1717" t="s">
        <v>2577</v>
      </c>
      <c r="E1717">
        <v>19</v>
      </c>
      <c r="F1717" t="s">
        <v>2319</v>
      </c>
      <c r="G1717" t="s">
        <v>2320</v>
      </c>
      <c r="H1717" s="56" t="s">
        <v>685</v>
      </c>
      <c r="I1717">
        <v>93505019</v>
      </c>
      <c r="J1717" t="s">
        <v>2596</v>
      </c>
      <c r="K1717">
        <v>88137106.189999998</v>
      </c>
      <c r="L1717">
        <v>66260.956690000006</v>
      </c>
    </row>
    <row r="1718" spans="1:12" x14ac:dyDescent="0.25">
      <c r="A1718">
        <v>1714</v>
      </c>
      <c r="B1718" t="s">
        <v>1</v>
      </c>
      <c r="C1718" t="s">
        <v>2576</v>
      </c>
      <c r="D1718" t="s">
        <v>2577</v>
      </c>
      <c r="E1718">
        <v>20</v>
      </c>
      <c r="F1718" t="s">
        <v>2319</v>
      </c>
      <c r="G1718" t="s">
        <v>2320</v>
      </c>
      <c r="H1718" s="56" t="s">
        <v>685</v>
      </c>
      <c r="I1718">
        <v>93505020</v>
      </c>
      <c r="J1718" t="s">
        <v>2597</v>
      </c>
      <c r="K1718">
        <v>162665224.5</v>
      </c>
      <c r="L1718">
        <v>74857.324500000002</v>
      </c>
    </row>
    <row r="1719" spans="1:12" x14ac:dyDescent="0.25">
      <c r="A1719">
        <v>1715</v>
      </c>
      <c r="B1719" t="s">
        <v>1</v>
      </c>
      <c r="C1719" t="s">
        <v>2576</v>
      </c>
      <c r="D1719" t="s">
        <v>2577</v>
      </c>
      <c r="E1719">
        <v>21</v>
      </c>
      <c r="F1719" t="s">
        <v>2319</v>
      </c>
      <c r="G1719" t="s">
        <v>2320</v>
      </c>
      <c r="H1719" s="56" t="s">
        <v>685</v>
      </c>
      <c r="I1719">
        <v>93505021</v>
      </c>
      <c r="J1719" t="s">
        <v>2598</v>
      </c>
      <c r="K1719">
        <v>42568763.200000003</v>
      </c>
      <c r="L1719">
        <v>34293.166129999998</v>
      </c>
    </row>
    <row r="1720" spans="1:12" x14ac:dyDescent="0.25">
      <c r="A1720">
        <v>1716</v>
      </c>
      <c r="B1720" t="s">
        <v>1</v>
      </c>
      <c r="C1720" t="s">
        <v>2576</v>
      </c>
      <c r="D1720" t="s">
        <v>2577</v>
      </c>
      <c r="E1720">
        <v>22</v>
      </c>
      <c r="F1720" t="s">
        <v>2319</v>
      </c>
      <c r="G1720" t="s">
        <v>2320</v>
      </c>
      <c r="H1720" s="56" t="s">
        <v>685</v>
      </c>
      <c r="I1720">
        <v>93505022</v>
      </c>
      <c r="J1720" t="s">
        <v>2599</v>
      </c>
      <c r="K1720">
        <v>30092382.670000002</v>
      </c>
      <c r="L1720">
        <v>27909.064299999998</v>
      </c>
    </row>
    <row r="1721" spans="1:12" x14ac:dyDescent="0.25">
      <c r="A1721">
        <v>1717</v>
      </c>
      <c r="B1721" t="s">
        <v>1</v>
      </c>
      <c r="C1721" t="s">
        <v>2576</v>
      </c>
      <c r="D1721" t="s">
        <v>2577</v>
      </c>
      <c r="E1721">
        <v>23</v>
      </c>
      <c r="F1721" t="s">
        <v>2319</v>
      </c>
      <c r="G1721" t="s">
        <v>2320</v>
      </c>
      <c r="H1721" s="56" t="s">
        <v>685</v>
      </c>
      <c r="I1721">
        <v>93505023</v>
      </c>
      <c r="J1721" t="s">
        <v>2600</v>
      </c>
      <c r="K1721">
        <v>42164690.130000003</v>
      </c>
      <c r="L1721">
        <v>40088.512340000001</v>
      </c>
    </row>
    <row r="1722" spans="1:12" x14ac:dyDescent="0.25">
      <c r="A1722">
        <v>1718</v>
      </c>
      <c r="B1722" t="s">
        <v>1</v>
      </c>
      <c r="C1722" t="s">
        <v>2576</v>
      </c>
      <c r="D1722" t="s">
        <v>2577</v>
      </c>
      <c r="E1722">
        <v>24</v>
      </c>
      <c r="F1722" t="s">
        <v>2319</v>
      </c>
      <c r="G1722" t="s">
        <v>2320</v>
      </c>
      <c r="H1722" s="56" t="s">
        <v>685</v>
      </c>
      <c r="I1722">
        <v>93505024</v>
      </c>
      <c r="J1722" t="s">
        <v>2601</v>
      </c>
      <c r="K1722">
        <v>17153305.199999999</v>
      </c>
      <c r="L1722">
        <v>23273.534060000002</v>
      </c>
    </row>
    <row r="1723" spans="1:12" x14ac:dyDescent="0.25">
      <c r="A1723">
        <v>1719</v>
      </c>
      <c r="B1723" t="s">
        <v>1</v>
      </c>
      <c r="C1723" t="s">
        <v>2576</v>
      </c>
      <c r="D1723" t="s">
        <v>2577</v>
      </c>
      <c r="E1723">
        <v>25</v>
      </c>
      <c r="F1723" t="s">
        <v>2319</v>
      </c>
      <c r="G1723" t="s">
        <v>2320</v>
      </c>
      <c r="H1723" s="56" t="s">
        <v>685</v>
      </c>
      <c r="I1723">
        <v>93505025</v>
      </c>
      <c r="J1723" t="s">
        <v>2602</v>
      </c>
      <c r="K1723">
        <v>195250822.59999999</v>
      </c>
      <c r="L1723">
        <v>78962.362909999996</v>
      </c>
    </row>
    <row r="1724" spans="1:12" x14ac:dyDescent="0.25">
      <c r="A1724">
        <v>1720</v>
      </c>
      <c r="B1724" t="s">
        <v>1</v>
      </c>
      <c r="C1724" t="s">
        <v>2576</v>
      </c>
      <c r="D1724" t="s">
        <v>2577</v>
      </c>
      <c r="E1724">
        <v>26</v>
      </c>
      <c r="F1724" t="s">
        <v>2319</v>
      </c>
      <c r="G1724" t="s">
        <v>2320</v>
      </c>
      <c r="H1724" s="56" t="s">
        <v>685</v>
      </c>
      <c r="I1724">
        <v>93505026</v>
      </c>
      <c r="J1724" t="s">
        <v>2603</v>
      </c>
      <c r="K1724">
        <v>285425337</v>
      </c>
      <c r="L1724">
        <v>93018.815210000001</v>
      </c>
    </row>
    <row r="1725" spans="1:12" x14ac:dyDescent="0.25">
      <c r="A1725">
        <v>1721</v>
      </c>
      <c r="B1725" t="s">
        <v>1</v>
      </c>
      <c r="C1725" t="s">
        <v>2576</v>
      </c>
      <c r="D1725" t="s">
        <v>2577</v>
      </c>
      <c r="E1725">
        <v>27</v>
      </c>
      <c r="F1725" t="s">
        <v>2319</v>
      </c>
      <c r="G1725" t="s">
        <v>2320</v>
      </c>
      <c r="H1725" s="56" t="s">
        <v>685</v>
      </c>
      <c r="I1725">
        <v>93505027</v>
      </c>
      <c r="J1725" t="s">
        <v>2604</v>
      </c>
      <c r="K1725">
        <v>235448527.69999999</v>
      </c>
      <c r="L1725">
        <v>99381.332490000001</v>
      </c>
    </row>
    <row r="1726" spans="1:12" x14ac:dyDescent="0.25">
      <c r="A1726">
        <v>1722</v>
      </c>
      <c r="B1726" t="s">
        <v>1</v>
      </c>
      <c r="C1726" t="s">
        <v>2576</v>
      </c>
      <c r="D1726" t="s">
        <v>2577</v>
      </c>
      <c r="E1726">
        <v>28</v>
      </c>
      <c r="F1726" t="s">
        <v>2319</v>
      </c>
      <c r="G1726" t="s">
        <v>2320</v>
      </c>
      <c r="H1726" s="56" t="s">
        <v>685</v>
      </c>
      <c r="I1726">
        <v>93505028</v>
      </c>
      <c r="J1726" t="s">
        <v>2605</v>
      </c>
      <c r="K1726">
        <v>1310973674</v>
      </c>
      <c r="L1726">
        <v>236225.11050000001</v>
      </c>
    </row>
    <row r="1727" spans="1:12" x14ac:dyDescent="0.25">
      <c r="A1727">
        <v>1723</v>
      </c>
      <c r="B1727" t="s">
        <v>1</v>
      </c>
      <c r="C1727" t="s">
        <v>2576</v>
      </c>
      <c r="D1727" t="s">
        <v>2577</v>
      </c>
      <c r="E1727">
        <v>29</v>
      </c>
      <c r="F1727" t="s">
        <v>2319</v>
      </c>
      <c r="G1727" t="s">
        <v>2320</v>
      </c>
      <c r="H1727" s="56" t="s">
        <v>685</v>
      </c>
      <c r="I1727">
        <v>93505029</v>
      </c>
      <c r="J1727" t="s">
        <v>2606</v>
      </c>
      <c r="K1727">
        <v>342240027.5</v>
      </c>
      <c r="L1727">
        <v>104500.7231</v>
      </c>
    </row>
    <row r="1728" spans="1:12" x14ac:dyDescent="0.25">
      <c r="A1728">
        <v>1724</v>
      </c>
      <c r="B1728" t="s">
        <v>1</v>
      </c>
      <c r="C1728" t="s">
        <v>2576</v>
      </c>
      <c r="D1728" t="s">
        <v>2577</v>
      </c>
      <c r="E1728">
        <v>30</v>
      </c>
      <c r="F1728" t="s">
        <v>2319</v>
      </c>
      <c r="G1728" t="s">
        <v>2320</v>
      </c>
      <c r="H1728" s="56" t="s">
        <v>685</v>
      </c>
      <c r="I1728">
        <v>93505030</v>
      </c>
      <c r="J1728" t="s">
        <v>2607</v>
      </c>
      <c r="K1728">
        <v>129800235.2</v>
      </c>
      <c r="L1728">
        <v>61590.836819999997</v>
      </c>
    </row>
    <row r="1729" spans="1:12" x14ac:dyDescent="0.25">
      <c r="A1729">
        <v>1725</v>
      </c>
      <c r="B1729" t="s">
        <v>1</v>
      </c>
      <c r="C1729" t="s">
        <v>2608</v>
      </c>
      <c r="D1729" t="s">
        <v>2609</v>
      </c>
      <c r="E1729">
        <v>1</v>
      </c>
      <c r="F1729" t="s">
        <v>541</v>
      </c>
      <c r="G1729" t="s">
        <v>2308</v>
      </c>
      <c r="H1729" s="56" t="s">
        <v>685</v>
      </c>
      <c r="I1729">
        <v>93602001</v>
      </c>
      <c r="J1729" t="s">
        <v>2610</v>
      </c>
      <c r="K1729">
        <v>10577107.27</v>
      </c>
      <c r="L1729">
        <v>14387.13097</v>
      </c>
    </row>
    <row r="1730" spans="1:12" x14ac:dyDescent="0.25">
      <c r="A1730">
        <v>1726</v>
      </c>
      <c r="B1730" t="s">
        <v>1</v>
      </c>
      <c r="C1730" t="s">
        <v>2608</v>
      </c>
      <c r="D1730" t="s">
        <v>2609</v>
      </c>
      <c r="E1730">
        <v>2</v>
      </c>
      <c r="F1730" t="s">
        <v>541</v>
      </c>
      <c r="G1730" t="s">
        <v>2308</v>
      </c>
      <c r="H1730" s="56" t="s">
        <v>685</v>
      </c>
      <c r="I1730">
        <v>93602002</v>
      </c>
      <c r="J1730" t="s">
        <v>2611</v>
      </c>
      <c r="K1730">
        <v>2724628.1060000001</v>
      </c>
      <c r="L1730">
        <v>7569.838017</v>
      </c>
    </row>
    <row r="1731" spans="1:12" x14ac:dyDescent="0.25">
      <c r="A1731">
        <v>1727</v>
      </c>
      <c r="B1731" t="s">
        <v>1</v>
      </c>
      <c r="C1731" t="s">
        <v>2608</v>
      </c>
      <c r="D1731" t="s">
        <v>2609</v>
      </c>
      <c r="E1731">
        <v>3</v>
      </c>
      <c r="F1731" t="s">
        <v>541</v>
      </c>
      <c r="G1731" t="s">
        <v>2308</v>
      </c>
      <c r="H1731" s="56" t="s">
        <v>685</v>
      </c>
      <c r="I1731">
        <v>93602003</v>
      </c>
      <c r="J1731" t="s">
        <v>2612</v>
      </c>
      <c r="K1731">
        <v>77941356.739999995</v>
      </c>
      <c r="L1731">
        <v>61538.24411</v>
      </c>
    </row>
    <row r="1732" spans="1:12" x14ac:dyDescent="0.25">
      <c r="A1732">
        <v>1728</v>
      </c>
      <c r="B1732" t="s">
        <v>1</v>
      </c>
      <c r="C1732" t="s">
        <v>2608</v>
      </c>
      <c r="D1732" t="s">
        <v>2609</v>
      </c>
      <c r="E1732">
        <v>4</v>
      </c>
      <c r="F1732" t="s">
        <v>541</v>
      </c>
      <c r="G1732" t="s">
        <v>2308</v>
      </c>
      <c r="H1732" s="56" t="s">
        <v>685</v>
      </c>
      <c r="I1732">
        <v>93602004</v>
      </c>
      <c r="J1732" t="s">
        <v>2613</v>
      </c>
      <c r="K1732">
        <v>24363071.469999999</v>
      </c>
      <c r="L1732">
        <v>22473.188269999999</v>
      </c>
    </row>
    <row r="1733" spans="1:12" x14ac:dyDescent="0.25">
      <c r="A1733">
        <v>1729</v>
      </c>
      <c r="B1733" t="s">
        <v>1</v>
      </c>
      <c r="C1733" t="s">
        <v>2608</v>
      </c>
      <c r="D1733" t="s">
        <v>2609</v>
      </c>
      <c r="E1733">
        <v>5</v>
      </c>
      <c r="F1733" t="s">
        <v>541</v>
      </c>
      <c r="G1733" t="s">
        <v>2308</v>
      </c>
      <c r="H1733" s="56" t="s">
        <v>685</v>
      </c>
      <c r="I1733">
        <v>93602005</v>
      </c>
      <c r="J1733" t="s">
        <v>2614</v>
      </c>
      <c r="K1733">
        <v>1103910022</v>
      </c>
      <c r="L1733">
        <v>230722.71290000001</v>
      </c>
    </row>
    <row r="1734" spans="1:12" x14ac:dyDescent="0.25">
      <c r="A1734">
        <v>1730</v>
      </c>
      <c r="B1734" t="s">
        <v>1</v>
      </c>
      <c r="C1734" t="s">
        <v>2608</v>
      </c>
      <c r="D1734" t="s">
        <v>2609</v>
      </c>
      <c r="E1734">
        <v>6</v>
      </c>
      <c r="F1734" t="s">
        <v>541</v>
      </c>
      <c r="G1734" t="s">
        <v>2308</v>
      </c>
      <c r="H1734" s="56" t="s">
        <v>685</v>
      </c>
      <c r="I1734">
        <v>93602006</v>
      </c>
      <c r="J1734" t="s">
        <v>2615</v>
      </c>
      <c r="K1734">
        <v>1105852692</v>
      </c>
      <c r="L1734">
        <v>243987.16800000001</v>
      </c>
    </row>
    <row r="1735" spans="1:12" x14ac:dyDescent="0.25">
      <c r="A1735">
        <v>1731</v>
      </c>
      <c r="B1735" t="s">
        <v>1</v>
      </c>
      <c r="C1735" t="s">
        <v>2608</v>
      </c>
      <c r="D1735" t="s">
        <v>2609</v>
      </c>
      <c r="E1735">
        <v>7</v>
      </c>
      <c r="F1735" t="s">
        <v>541</v>
      </c>
      <c r="G1735" t="s">
        <v>2308</v>
      </c>
      <c r="H1735" s="56" t="s">
        <v>685</v>
      </c>
      <c r="I1735">
        <v>93602007</v>
      </c>
      <c r="J1735" t="s">
        <v>2616</v>
      </c>
      <c r="K1735">
        <v>88136998.400000006</v>
      </c>
      <c r="L1735">
        <v>53893.005469999996</v>
      </c>
    </row>
    <row r="1736" spans="1:12" x14ac:dyDescent="0.25">
      <c r="A1736">
        <v>1732</v>
      </c>
      <c r="B1736" t="s">
        <v>1</v>
      </c>
      <c r="C1736" t="s">
        <v>2608</v>
      </c>
      <c r="D1736" t="s">
        <v>2609</v>
      </c>
      <c r="E1736">
        <v>8</v>
      </c>
      <c r="F1736" t="s">
        <v>541</v>
      </c>
      <c r="G1736" t="s">
        <v>2308</v>
      </c>
      <c r="H1736" s="56" t="s">
        <v>685</v>
      </c>
      <c r="I1736">
        <v>93602008</v>
      </c>
      <c r="J1736" t="s">
        <v>2617</v>
      </c>
      <c r="K1736">
        <v>65583898.25</v>
      </c>
      <c r="L1736">
        <v>57075.482369999998</v>
      </c>
    </row>
    <row r="1737" spans="1:12" x14ac:dyDescent="0.25">
      <c r="A1737">
        <v>1733</v>
      </c>
      <c r="B1737" t="s">
        <v>1</v>
      </c>
      <c r="C1737" t="s">
        <v>2608</v>
      </c>
      <c r="D1737" t="s">
        <v>2609</v>
      </c>
      <c r="E1737">
        <v>9</v>
      </c>
      <c r="F1737" t="s">
        <v>541</v>
      </c>
      <c r="G1737" t="s">
        <v>2308</v>
      </c>
      <c r="H1737" s="56" t="s">
        <v>685</v>
      </c>
      <c r="I1737">
        <v>93602009</v>
      </c>
      <c r="J1737" t="s">
        <v>2618</v>
      </c>
      <c r="K1737">
        <v>1424649174</v>
      </c>
      <c r="L1737">
        <v>216065.40179999999</v>
      </c>
    </row>
    <row r="1738" spans="1:12" x14ac:dyDescent="0.25">
      <c r="A1738">
        <v>1734</v>
      </c>
      <c r="B1738" t="s">
        <v>1</v>
      </c>
      <c r="C1738" t="s">
        <v>2608</v>
      </c>
      <c r="D1738" t="s">
        <v>2609</v>
      </c>
      <c r="E1738">
        <v>10</v>
      </c>
      <c r="F1738" t="s">
        <v>541</v>
      </c>
      <c r="G1738" t="s">
        <v>2308</v>
      </c>
      <c r="H1738" s="56" t="s">
        <v>685</v>
      </c>
      <c r="I1738">
        <v>93602010</v>
      </c>
      <c r="J1738" t="s">
        <v>2619</v>
      </c>
      <c r="K1738">
        <v>164683601</v>
      </c>
      <c r="L1738">
        <v>70084.016759999999</v>
      </c>
    </row>
    <row r="1739" spans="1:12" x14ac:dyDescent="0.25">
      <c r="A1739">
        <v>1735</v>
      </c>
      <c r="B1739" t="s">
        <v>1</v>
      </c>
      <c r="C1739" t="s">
        <v>2608</v>
      </c>
      <c r="D1739" t="s">
        <v>2609</v>
      </c>
      <c r="E1739">
        <v>11</v>
      </c>
      <c r="F1739" t="s">
        <v>541</v>
      </c>
      <c r="G1739" t="s">
        <v>2308</v>
      </c>
      <c r="H1739" s="56" t="s">
        <v>685</v>
      </c>
      <c r="I1739">
        <v>93602011</v>
      </c>
      <c r="J1739" t="s">
        <v>2620</v>
      </c>
      <c r="K1739">
        <v>1413780681</v>
      </c>
      <c r="L1739">
        <v>214664.93359999999</v>
      </c>
    </row>
    <row r="1740" spans="1:12" x14ac:dyDescent="0.25">
      <c r="A1740">
        <v>1736</v>
      </c>
      <c r="B1740" t="s">
        <v>1</v>
      </c>
      <c r="C1740" t="s">
        <v>2608</v>
      </c>
      <c r="D1740" t="s">
        <v>2609</v>
      </c>
      <c r="E1740">
        <v>12</v>
      </c>
      <c r="F1740" t="s">
        <v>541</v>
      </c>
      <c r="G1740" t="s">
        <v>2308</v>
      </c>
      <c r="H1740" s="56" t="s">
        <v>685</v>
      </c>
      <c r="I1740">
        <v>93602012</v>
      </c>
      <c r="J1740" t="s">
        <v>2621</v>
      </c>
      <c r="K1740">
        <v>50407107.240000002</v>
      </c>
      <c r="L1740">
        <v>33672.35598</v>
      </c>
    </row>
    <row r="1741" spans="1:12" x14ac:dyDescent="0.25">
      <c r="A1741">
        <v>1737</v>
      </c>
      <c r="B1741" t="s">
        <v>1</v>
      </c>
      <c r="C1741" t="s">
        <v>2608</v>
      </c>
      <c r="D1741" t="s">
        <v>2609</v>
      </c>
      <c r="E1741">
        <v>13</v>
      </c>
      <c r="F1741" t="s">
        <v>541</v>
      </c>
      <c r="G1741" t="s">
        <v>2308</v>
      </c>
      <c r="H1741" s="56" t="s">
        <v>685</v>
      </c>
      <c r="I1741">
        <v>93602013</v>
      </c>
      <c r="J1741" t="s">
        <v>2622</v>
      </c>
      <c r="K1741">
        <v>1238227201</v>
      </c>
      <c r="L1741">
        <v>218794.5295</v>
      </c>
    </row>
    <row r="1742" spans="1:12" x14ac:dyDescent="0.25">
      <c r="A1742">
        <v>1738</v>
      </c>
      <c r="B1742" t="s">
        <v>1</v>
      </c>
      <c r="C1742" t="s">
        <v>2608</v>
      </c>
      <c r="D1742" t="s">
        <v>2609</v>
      </c>
      <c r="E1742">
        <v>14</v>
      </c>
      <c r="F1742" t="s">
        <v>541</v>
      </c>
      <c r="G1742" t="s">
        <v>2308</v>
      </c>
      <c r="H1742" s="56" t="s">
        <v>685</v>
      </c>
      <c r="I1742">
        <v>93602014</v>
      </c>
      <c r="J1742" t="s">
        <v>2623</v>
      </c>
      <c r="K1742">
        <v>1661745.4580000001</v>
      </c>
      <c r="L1742">
        <v>9145.2973060000004</v>
      </c>
    </row>
    <row r="1743" spans="1:12" x14ac:dyDescent="0.25">
      <c r="A1743">
        <v>1739</v>
      </c>
      <c r="B1743" t="s">
        <v>1</v>
      </c>
      <c r="C1743" t="s">
        <v>2608</v>
      </c>
      <c r="D1743" t="s">
        <v>2609</v>
      </c>
      <c r="E1743">
        <v>15</v>
      </c>
      <c r="F1743" t="s">
        <v>541</v>
      </c>
      <c r="G1743" t="s">
        <v>2308</v>
      </c>
      <c r="H1743" s="56" t="s">
        <v>685</v>
      </c>
      <c r="I1743">
        <v>93602015</v>
      </c>
      <c r="J1743" t="s">
        <v>2624</v>
      </c>
      <c r="K1743">
        <v>9748754990</v>
      </c>
      <c r="L1743">
        <v>804137.90720000002</v>
      </c>
    </row>
    <row r="1744" spans="1:12" x14ac:dyDescent="0.25">
      <c r="A1744">
        <v>1740</v>
      </c>
      <c r="B1744" t="s">
        <v>1</v>
      </c>
      <c r="C1744" t="s">
        <v>537</v>
      </c>
      <c r="D1744" t="s">
        <v>2625</v>
      </c>
      <c r="E1744">
        <v>1</v>
      </c>
      <c r="F1744" t="s">
        <v>2345</v>
      </c>
      <c r="G1744" t="s">
        <v>2346</v>
      </c>
      <c r="H1744" s="56" t="s">
        <v>685</v>
      </c>
      <c r="I1744">
        <v>93404001</v>
      </c>
      <c r="J1744" t="s">
        <v>2626</v>
      </c>
      <c r="K1744">
        <v>22597511.699999999</v>
      </c>
      <c r="L1744">
        <v>29226.326069999999</v>
      </c>
    </row>
    <row r="1745" spans="1:12" x14ac:dyDescent="0.25">
      <c r="A1745">
        <v>1741</v>
      </c>
      <c r="B1745" t="s">
        <v>1</v>
      </c>
      <c r="C1745" t="s">
        <v>537</v>
      </c>
      <c r="D1745" t="s">
        <v>2625</v>
      </c>
      <c r="E1745">
        <v>2</v>
      </c>
      <c r="F1745" t="s">
        <v>2345</v>
      </c>
      <c r="G1745" t="s">
        <v>2346</v>
      </c>
      <c r="H1745" s="56" t="s">
        <v>685</v>
      </c>
      <c r="I1745">
        <v>93404002</v>
      </c>
      <c r="J1745" t="s">
        <v>2627</v>
      </c>
      <c r="K1745">
        <v>12287119.24</v>
      </c>
      <c r="L1745">
        <v>18530.343799999999</v>
      </c>
    </row>
    <row r="1746" spans="1:12" x14ac:dyDescent="0.25">
      <c r="A1746">
        <v>1742</v>
      </c>
      <c r="B1746" t="s">
        <v>1</v>
      </c>
      <c r="C1746" t="s">
        <v>537</v>
      </c>
      <c r="D1746" t="s">
        <v>2625</v>
      </c>
      <c r="E1746">
        <v>3</v>
      </c>
      <c r="F1746" t="s">
        <v>2345</v>
      </c>
      <c r="G1746" t="s">
        <v>2346</v>
      </c>
      <c r="H1746" s="56" t="s">
        <v>685</v>
      </c>
      <c r="I1746">
        <v>93404003</v>
      </c>
      <c r="J1746" t="s">
        <v>2628</v>
      </c>
      <c r="K1746">
        <v>24414695.66</v>
      </c>
      <c r="L1746">
        <v>35375.509469999997</v>
      </c>
    </row>
    <row r="1747" spans="1:12" x14ac:dyDescent="0.25">
      <c r="A1747">
        <v>1743</v>
      </c>
      <c r="B1747" t="s">
        <v>1</v>
      </c>
      <c r="C1747" t="s">
        <v>537</v>
      </c>
      <c r="D1747" t="s">
        <v>2625</v>
      </c>
      <c r="E1747">
        <v>4</v>
      </c>
      <c r="F1747" t="s">
        <v>2345</v>
      </c>
      <c r="G1747" t="s">
        <v>2346</v>
      </c>
      <c r="H1747" s="56" t="s">
        <v>685</v>
      </c>
      <c r="I1747">
        <v>93404004</v>
      </c>
      <c r="J1747" t="s">
        <v>2629</v>
      </c>
      <c r="K1747">
        <v>18126836.18</v>
      </c>
      <c r="L1747">
        <v>23882.62011</v>
      </c>
    </row>
    <row r="1748" spans="1:12" x14ac:dyDescent="0.25">
      <c r="A1748">
        <v>1744</v>
      </c>
      <c r="B1748" t="s">
        <v>1</v>
      </c>
      <c r="C1748" t="s">
        <v>537</v>
      </c>
      <c r="D1748" t="s">
        <v>2625</v>
      </c>
      <c r="E1748">
        <v>5</v>
      </c>
      <c r="F1748" t="s">
        <v>2345</v>
      </c>
      <c r="G1748" t="s">
        <v>2346</v>
      </c>
      <c r="H1748" s="56" t="s">
        <v>685</v>
      </c>
      <c r="I1748">
        <v>93404005</v>
      </c>
      <c r="J1748" t="s">
        <v>2630</v>
      </c>
      <c r="K1748">
        <v>127167373.2</v>
      </c>
      <c r="L1748">
        <v>67643.826820000002</v>
      </c>
    </row>
    <row r="1749" spans="1:12" x14ac:dyDescent="0.25">
      <c r="A1749">
        <v>1745</v>
      </c>
      <c r="B1749" t="s">
        <v>1</v>
      </c>
      <c r="C1749" t="s">
        <v>537</v>
      </c>
      <c r="D1749" t="s">
        <v>2625</v>
      </c>
      <c r="E1749">
        <v>6</v>
      </c>
      <c r="F1749" t="s">
        <v>2345</v>
      </c>
      <c r="G1749" t="s">
        <v>2346</v>
      </c>
      <c r="H1749" s="56" t="s">
        <v>685</v>
      </c>
      <c r="I1749">
        <v>93404006</v>
      </c>
      <c r="J1749" t="s">
        <v>2631</v>
      </c>
      <c r="K1749">
        <v>14928845.58</v>
      </c>
      <c r="L1749">
        <v>20392.819210000001</v>
      </c>
    </row>
    <row r="1750" spans="1:12" x14ac:dyDescent="0.25">
      <c r="A1750">
        <v>1746</v>
      </c>
      <c r="B1750" t="s">
        <v>1</v>
      </c>
      <c r="C1750" t="s">
        <v>537</v>
      </c>
      <c r="D1750" t="s">
        <v>2625</v>
      </c>
      <c r="E1750">
        <v>7</v>
      </c>
      <c r="F1750" t="s">
        <v>2345</v>
      </c>
      <c r="G1750" t="s">
        <v>2346</v>
      </c>
      <c r="H1750" s="56" t="s">
        <v>685</v>
      </c>
      <c r="I1750">
        <v>93404007</v>
      </c>
      <c r="J1750" t="s">
        <v>2632</v>
      </c>
      <c r="K1750">
        <v>439952760.89999998</v>
      </c>
      <c r="L1750">
        <v>145709.37150000001</v>
      </c>
    </row>
    <row r="1751" spans="1:12" x14ac:dyDescent="0.25">
      <c r="A1751">
        <v>1747</v>
      </c>
      <c r="B1751" t="s">
        <v>1</v>
      </c>
      <c r="C1751" t="s">
        <v>537</v>
      </c>
      <c r="D1751" t="s">
        <v>2625</v>
      </c>
      <c r="E1751">
        <v>8</v>
      </c>
      <c r="F1751" t="s">
        <v>2345</v>
      </c>
      <c r="G1751" t="s">
        <v>2346</v>
      </c>
      <c r="H1751" s="56" t="s">
        <v>685</v>
      </c>
      <c r="I1751">
        <v>93404008</v>
      </c>
      <c r="J1751" t="s">
        <v>2633</v>
      </c>
      <c r="K1751">
        <v>32236597.800000001</v>
      </c>
      <c r="L1751">
        <v>35294.101649999997</v>
      </c>
    </row>
    <row r="1752" spans="1:12" x14ac:dyDescent="0.25">
      <c r="A1752">
        <v>1748</v>
      </c>
      <c r="B1752" t="s">
        <v>1</v>
      </c>
      <c r="C1752" t="s">
        <v>537</v>
      </c>
      <c r="D1752" t="s">
        <v>2625</v>
      </c>
      <c r="E1752">
        <v>9</v>
      </c>
      <c r="F1752" t="s">
        <v>2345</v>
      </c>
      <c r="G1752" t="s">
        <v>2346</v>
      </c>
      <c r="H1752" s="56" t="s">
        <v>685</v>
      </c>
      <c r="I1752">
        <v>93404009</v>
      </c>
      <c r="J1752" t="s">
        <v>2634</v>
      </c>
      <c r="K1752">
        <v>3647328589</v>
      </c>
      <c r="L1752">
        <v>474598.84539999999</v>
      </c>
    </row>
    <row r="1753" spans="1:12" x14ac:dyDescent="0.25">
      <c r="A1753">
        <v>1749</v>
      </c>
      <c r="B1753" t="s">
        <v>1</v>
      </c>
      <c r="C1753" t="s">
        <v>537</v>
      </c>
      <c r="D1753" t="s">
        <v>2625</v>
      </c>
      <c r="E1753">
        <v>10</v>
      </c>
      <c r="F1753" t="s">
        <v>2345</v>
      </c>
      <c r="G1753" t="s">
        <v>2346</v>
      </c>
      <c r="H1753" s="56" t="s">
        <v>685</v>
      </c>
      <c r="I1753">
        <v>93404010</v>
      </c>
      <c r="J1753" t="s">
        <v>2635</v>
      </c>
      <c r="K1753">
        <v>40656003.479999997</v>
      </c>
      <c r="L1753">
        <v>34385.603479999998</v>
      </c>
    </row>
    <row r="1754" spans="1:12" x14ac:dyDescent="0.25">
      <c r="A1754">
        <v>1750</v>
      </c>
      <c r="B1754" t="s">
        <v>1</v>
      </c>
      <c r="C1754" t="s">
        <v>537</v>
      </c>
      <c r="D1754" t="s">
        <v>2625</v>
      </c>
      <c r="E1754">
        <v>11</v>
      </c>
      <c r="F1754" t="s">
        <v>2345</v>
      </c>
      <c r="G1754" t="s">
        <v>2346</v>
      </c>
      <c r="H1754" s="56" t="s">
        <v>685</v>
      </c>
      <c r="I1754">
        <v>93404011</v>
      </c>
      <c r="J1754" t="s">
        <v>2636</v>
      </c>
      <c r="K1754">
        <v>56350029.25</v>
      </c>
      <c r="L1754">
        <v>45053.716090000002</v>
      </c>
    </row>
    <row r="1755" spans="1:12" x14ac:dyDescent="0.25">
      <c r="A1755">
        <v>1751</v>
      </c>
      <c r="B1755" t="s">
        <v>1</v>
      </c>
      <c r="C1755" t="s">
        <v>537</v>
      </c>
      <c r="D1755" t="s">
        <v>2625</v>
      </c>
      <c r="E1755">
        <v>12</v>
      </c>
      <c r="F1755" t="s">
        <v>2345</v>
      </c>
      <c r="G1755" t="s">
        <v>2346</v>
      </c>
      <c r="H1755" s="56" t="s">
        <v>685</v>
      </c>
      <c r="I1755">
        <v>93404012</v>
      </c>
      <c r="J1755" t="s">
        <v>2637</v>
      </c>
      <c r="K1755">
        <v>122042876.90000001</v>
      </c>
      <c r="L1755">
        <v>62741.437729999998</v>
      </c>
    </row>
    <row r="1756" spans="1:12" x14ac:dyDescent="0.25">
      <c r="A1756">
        <v>1752</v>
      </c>
      <c r="B1756" t="s">
        <v>1</v>
      </c>
      <c r="C1756" t="s">
        <v>537</v>
      </c>
      <c r="D1756" t="s">
        <v>2625</v>
      </c>
      <c r="E1756">
        <v>13</v>
      </c>
      <c r="F1756" t="s">
        <v>2345</v>
      </c>
      <c r="G1756" t="s">
        <v>2346</v>
      </c>
      <c r="H1756" s="56" t="s">
        <v>685</v>
      </c>
      <c r="I1756">
        <v>93404013</v>
      </c>
      <c r="J1756" t="s">
        <v>2638</v>
      </c>
      <c r="K1756">
        <v>31036477.5</v>
      </c>
      <c r="L1756">
        <v>39122.820370000001</v>
      </c>
    </row>
    <row r="1757" spans="1:12" x14ac:dyDescent="0.25">
      <c r="A1757">
        <v>1753</v>
      </c>
      <c r="B1757" t="s">
        <v>1</v>
      </c>
      <c r="C1757" t="s">
        <v>537</v>
      </c>
      <c r="D1757" t="s">
        <v>2625</v>
      </c>
      <c r="E1757">
        <v>14</v>
      </c>
      <c r="F1757" t="s">
        <v>2345</v>
      </c>
      <c r="G1757" t="s">
        <v>2346</v>
      </c>
      <c r="H1757" s="56" t="s">
        <v>685</v>
      </c>
      <c r="I1757">
        <v>93404014</v>
      </c>
      <c r="J1757" t="s">
        <v>2639</v>
      </c>
      <c r="K1757">
        <v>22057688.899999999</v>
      </c>
      <c r="L1757">
        <v>19556.148229999999</v>
      </c>
    </row>
    <row r="1758" spans="1:12" x14ac:dyDescent="0.25">
      <c r="A1758">
        <v>1754</v>
      </c>
      <c r="B1758" t="s">
        <v>1</v>
      </c>
      <c r="C1758" t="s">
        <v>537</v>
      </c>
      <c r="D1758" t="s">
        <v>2625</v>
      </c>
      <c r="E1758">
        <v>15</v>
      </c>
      <c r="F1758" t="s">
        <v>2345</v>
      </c>
      <c r="G1758" t="s">
        <v>2346</v>
      </c>
      <c r="H1758" s="56" t="s">
        <v>685</v>
      </c>
      <c r="I1758">
        <v>93404015</v>
      </c>
      <c r="J1758" t="s">
        <v>2640</v>
      </c>
      <c r="K1758">
        <v>159252760.5</v>
      </c>
      <c r="L1758">
        <v>73506.243690000003</v>
      </c>
    </row>
    <row r="1759" spans="1:12" x14ac:dyDescent="0.25">
      <c r="A1759">
        <v>1755</v>
      </c>
      <c r="B1759" t="s">
        <v>1</v>
      </c>
      <c r="C1759" t="s">
        <v>537</v>
      </c>
      <c r="D1759" t="s">
        <v>2625</v>
      </c>
      <c r="E1759">
        <v>16</v>
      </c>
      <c r="F1759" t="s">
        <v>2345</v>
      </c>
      <c r="G1759" t="s">
        <v>2346</v>
      </c>
      <c r="H1759" s="56" t="s">
        <v>685</v>
      </c>
      <c r="I1759">
        <v>93404016</v>
      </c>
      <c r="J1759" t="s">
        <v>2641</v>
      </c>
      <c r="K1759">
        <v>32995971.739999998</v>
      </c>
      <c r="L1759">
        <v>32157.194390000001</v>
      </c>
    </row>
    <row r="1760" spans="1:12" x14ac:dyDescent="0.25">
      <c r="A1760">
        <v>1756</v>
      </c>
      <c r="B1760" t="s">
        <v>1</v>
      </c>
      <c r="C1760" t="s">
        <v>537</v>
      </c>
      <c r="D1760" t="s">
        <v>2625</v>
      </c>
      <c r="E1760">
        <v>17</v>
      </c>
      <c r="F1760" t="s">
        <v>2345</v>
      </c>
      <c r="G1760" t="s">
        <v>2346</v>
      </c>
      <c r="H1760" s="56" t="s">
        <v>685</v>
      </c>
      <c r="I1760">
        <v>93404017</v>
      </c>
      <c r="J1760" t="s">
        <v>2642</v>
      </c>
      <c r="K1760">
        <v>38873365.829999998</v>
      </c>
      <c r="L1760">
        <v>34277.442840000003</v>
      </c>
    </row>
    <row r="1761" spans="1:12" x14ac:dyDescent="0.25">
      <c r="A1761">
        <v>1757</v>
      </c>
      <c r="B1761" t="s">
        <v>1</v>
      </c>
      <c r="C1761" t="s">
        <v>537</v>
      </c>
      <c r="D1761" t="s">
        <v>2625</v>
      </c>
      <c r="E1761">
        <v>18</v>
      </c>
      <c r="F1761" t="s">
        <v>2345</v>
      </c>
      <c r="G1761" t="s">
        <v>2346</v>
      </c>
      <c r="H1761" s="56" t="s">
        <v>685</v>
      </c>
      <c r="I1761">
        <v>93404018</v>
      </c>
      <c r="J1761" t="s">
        <v>2643</v>
      </c>
      <c r="K1761">
        <v>53799273.590000004</v>
      </c>
      <c r="L1761">
        <v>45986.736259999998</v>
      </c>
    </row>
    <row r="1762" spans="1:12" x14ac:dyDescent="0.25">
      <c r="A1762">
        <v>1758</v>
      </c>
      <c r="B1762" t="s">
        <v>1</v>
      </c>
      <c r="C1762" t="s">
        <v>537</v>
      </c>
      <c r="D1762" t="s">
        <v>2625</v>
      </c>
      <c r="E1762">
        <v>19</v>
      </c>
      <c r="F1762" t="s">
        <v>2345</v>
      </c>
      <c r="G1762" t="s">
        <v>2346</v>
      </c>
      <c r="H1762" s="56" t="s">
        <v>685</v>
      </c>
      <c r="I1762">
        <v>93404019</v>
      </c>
      <c r="J1762" t="s">
        <v>2644</v>
      </c>
      <c r="K1762">
        <v>72418544.769999996</v>
      </c>
      <c r="L1762">
        <v>53039.748460000003</v>
      </c>
    </row>
    <row r="1763" spans="1:12" x14ac:dyDescent="0.25">
      <c r="A1763">
        <v>1759</v>
      </c>
      <c r="B1763" t="s">
        <v>1</v>
      </c>
      <c r="C1763" t="s">
        <v>537</v>
      </c>
      <c r="D1763" t="s">
        <v>2625</v>
      </c>
      <c r="E1763">
        <v>20</v>
      </c>
      <c r="F1763" t="s">
        <v>2345</v>
      </c>
      <c r="G1763" t="s">
        <v>2346</v>
      </c>
      <c r="H1763" s="56" t="s">
        <v>685</v>
      </c>
      <c r="I1763">
        <v>93404020</v>
      </c>
      <c r="J1763" t="s">
        <v>2645</v>
      </c>
      <c r="K1763">
        <v>1158317995</v>
      </c>
      <c r="L1763">
        <v>214765.00580000001</v>
      </c>
    </row>
    <row r="1764" spans="1:12" x14ac:dyDescent="0.25">
      <c r="A1764">
        <v>1760</v>
      </c>
      <c r="B1764" t="s">
        <v>1</v>
      </c>
      <c r="C1764" t="s">
        <v>537</v>
      </c>
      <c r="D1764" t="s">
        <v>2625</v>
      </c>
      <c r="E1764">
        <v>21</v>
      </c>
      <c r="F1764" t="s">
        <v>2345</v>
      </c>
      <c r="G1764" t="s">
        <v>2346</v>
      </c>
      <c r="H1764" s="56" t="s">
        <v>685</v>
      </c>
      <c r="I1764">
        <v>93404021</v>
      </c>
      <c r="J1764" t="s">
        <v>2646</v>
      </c>
      <c r="K1764">
        <v>41381193.310000002</v>
      </c>
      <c r="L1764">
        <v>37152.673889999998</v>
      </c>
    </row>
    <row r="1765" spans="1:12" x14ac:dyDescent="0.25">
      <c r="A1765">
        <v>1761</v>
      </c>
      <c r="B1765" t="s">
        <v>1</v>
      </c>
      <c r="C1765" t="s">
        <v>537</v>
      </c>
      <c r="D1765" t="s">
        <v>2625</v>
      </c>
      <c r="E1765">
        <v>22</v>
      </c>
      <c r="F1765" t="s">
        <v>2345</v>
      </c>
      <c r="G1765" t="s">
        <v>2346</v>
      </c>
      <c r="H1765" s="56" t="s">
        <v>685</v>
      </c>
      <c r="I1765">
        <v>93404022</v>
      </c>
      <c r="J1765" t="s">
        <v>2647</v>
      </c>
      <c r="K1765">
        <v>48868361.229999997</v>
      </c>
      <c r="L1765">
        <v>31790.718629999999</v>
      </c>
    </row>
    <row r="1766" spans="1:12" x14ac:dyDescent="0.25">
      <c r="A1766">
        <v>1762</v>
      </c>
      <c r="B1766" t="s">
        <v>1</v>
      </c>
      <c r="C1766" t="s">
        <v>537</v>
      </c>
      <c r="D1766" t="s">
        <v>2625</v>
      </c>
      <c r="E1766">
        <v>23</v>
      </c>
      <c r="F1766" t="s">
        <v>2345</v>
      </c>
      <c r="G1766" t="s">
        <v>2346</v>
      </c>
      <c r="H1766" s="56" t="s">
        <v>685</v>
      </c>
      <c r="I1766">
        <v>93404023</v>
      </c>
      <c r="J1766" t="s">
        <v>2648</v>
      </c>
      <c r="K1766">
        <v>21592460.43</v>
      </c>
      <c r="L1766">
        <v>24475.22682</v>
      </c>
    </row>
    <row r="1767" spans="1:12" x14ac:dyDescent="0.25">
      <c r="A1767">
        <v>1763</v>
      </c>
      <c r="B1767" t="s">
        <v>1</v>
      </c>
      <c r="C1767" t="s">
        <v>537</v>
      </c>
      <c r="D1767" t="s">
        <v>2625</v>
      </c>
      <c r="E1767">
        <v>24</v>
      </c>
      <c r="F1767" t="s">
        <v>2345</v>
      </c>
      <c r="G1767" t="s">
        <v>2346</v>
      </c>
      <c r="H1767" s="56" t="s">
        <v>685</v>
      </c>
      <c r="I1767">
        <v>93404024</v>
      </c>
      <c r="J1767" t="s">
        <v>2649</v>
      </c>
      <c r="K1767">
        <v>48488542.659999996</v>
      </c>
      <c r="L1767">
        <v>33306.560940000003</v>
      </c>
    </row>
    <row r="1768" spans="1:12" x14ac:dyDescent="0.25">
      <c r="A1768">
        <v>1764</v>
      </c>
      <c r="B1768" t="s">
        <v>1</v>
      </c>
      <c r="C1768" t="s">
        <v>537</v>
      </c>
      <c r="D1768" t="s">
        <v>2625</v>
      </c>
      <c r="E1768">
        <v>25</v>
      </c>
      <c r="F1768" t="s">
        <v>2345</v>
      </c>
      <c r="G1768" t="s">
        <v>2346</v>
      </c>
      <c r="H1768" s="56" t="s">
        <v>685</v>
      </c>
      <c r="I1768">
        <v>93404025</v>
      </c>
      <c r="J1768" t="s">
        <v>2650</v>
      </c>
      <c r="K1768">
        <v>51786575.090000004</v>
      </c>
      <c r="L1768">
        <v>46468.721169999997</v>
      </c>
    </row>
    <row r="1769" spans="1:12" x14ac:dyDescent="0.25">
      <c r="A1769">
        <v>1765</v>
      </c>
      <c r="B1769" t="s">
        <v>1</v>
      </c>
      <c r="C1769" t="s">
        <v>537</v>
      </c>
      <c r="D1769" t="s">
        <v>2625</v>
      </c>
      <c r="E1769">
        <v>26</v>
      </c>
      <c r="F1769" t="s">
        <v>2345</v>
      </c>
      <c r="G1769" t="s">
        <v>2346</v>
      </c>
      <c r="H1769" s="56" t="s">
        <v>685</v>
      </c>
      <c r="I1769">
        <v>93404026</v>
      </c>
      <c r="J1769" t="s">
        <v>2651</v>
      </c>
      <c r="K1769">
        <v>1542461572</v>
      </c>
      <c r="L1769">
        <v>214744.0385</v>
      </c>
    </row>
    <row r="1770" spans="1:12" x14ac:dyDescent="0.25">
      <c r="A1770">
        <v>1766</v>
      </c>
      <c r="B1770" t="s">
        <v>1</v>
      </c>
      <c r="C1770" t="s">
        <v>537</v>
      </c>
      <c r="D1770" t="s">
        <v>2625</v>
      </c>
      <c r="E1770">
        <v>27</v>
      </c>
      <c r="F1770" t="s">
        <v>2345</v>
      </c>
      <c r="G1770" t="s">
        <v>2346</v>
      </c>
      <c r="H1770" s="56" t="s">
        <v>685</v>
      </c>
      <c r="I1770">
        <v>93404027</v>
      </c>
      <c r="J1770" t="s">
        <v>2652</v>
      </c>
      <c r="K1770">
        <v>9410284.0209999997</v>
      </c>
      <c r="L1770">
        <v>20694.060420000002</v>
      </c>
    </row>
    <row r="1771" spans="1:12" x14ac:dyDescent="0.25">
      <c r="A1771">
        <v>1767</v>
      </c>
      <c r="B1771" t="s">
        <v>1</v>
      </c>
      <c r="C1771" t="s">
        <v>537</v>
      </c>
      <c r="D1771" t="s">
        <v>2625</v>
      </c>
      <c r="E1771">
        <v>28</v>
      </c>
      <c r="F1771" t="s">
        <v>2345</v>
      </c>
      <c r="G1771" t="s">
        <v>2346</v>
      </c>
      <c r="H1771" s="56" t="s">
        <v>685</v>
      </c>
      <c r="I1771">
        <v>93404028</v>
      </c>
      <c r="J1771" t="s">
        <v>2653</v>
      </c>
      <c r="K1771">
        <v>17016131.98</v>
      </c>
      <c r="L1771">
        <v>27391.486379999998</v>
      </c>
    </row>
    <row r="1772" spans="1:12" x14ac:dyDescent="0.25">
      <c r="A1772">
        <v>1768</v>
      </c>
      <c r="B1772" t="s">
        <v>1</v>
      </c>
      <c r="C1772" t="s">
        <v>537</v>
      </c>
      <c r="D1772" t="s">
        <v>2625</v>
      </c>
      <c r="E1772">
        <v>29</v>
      </c>
      <c r="F1772" t="s">
        <v>2345</v>
      </c>
      <c r="G1772" t="s">
        <v>2346</v>
      </c>
      <c r="H1772" s="56" t="s">
        <v>685</v>
      </c>
      <c r="I1772">
        <v>93404029</v>
      </c>
      <c r="J1772" t="s">
        <v>2654</v>
      </c>
      <c r="K1772">
        <v>50334376.439999998</v>
      </c>
      <c r="L1772">
        <v>48256.604890000002</v>
      </c>
    </row>
    <row r="1773" spans="1:12" x14ac:dyDescent="0.25">
      <c r="A1773">
        <v>1769</v>
      </c>
      <c r="B1773" t="s">
        <v>1</v>
      </c>
      <c r="C1773" t="s">
        <v>537</v>
      </c>
      <c r="D1773" t="s">
        <v>2625</v>
      </c>
      <c r="E1773">
        <v>30</v>
      </c>
      <c r="F1773" t="s">
        <v>2345</v>
      </c>
      <c r="G1773" t="s">
        <v>2346</v>
      </c>
      <c r="H1773" s="56" t="s">
        <v>685</v>
      </c>
      <c r="I1773">
        <v>93404030</v>
      </c>
      <c r="J1773" t="s">
        <v>2655</v>
      </c>
      <c r="K1773">
        <v>116731447.8</v>
      </c>
      <c r="L1773">
        <v>75626.934399999998</v>
      </c>
    </row>
    <row r="1774" spans="1:12" x14ac:dyDescent="0.25">
      <c r="A1774">
        <v>1770</v>
      </c>
      <c r="B1774" t="s">
        <v>1</v>
      </c>
      <c r="C1774" t="s">
        <v>537</v>
      </c>
      <c r="D1774" t="s">
        <v>2625</v>
      </c>
      <c r="E1774">
        <v>31</v>
      </c>
      <c r="F1774" t="s">
        <v>2345</v>
      </c>
      <c r="G1774" t="s">
        <v>2346</v>
      </c>
      <c r="H1774" s="56" t="s">
        <v>685</v>
      </c>
      <c r="I1774">
        <v>93404031</v>
      </c>
      <c r="J1774" t="s">
        <v>2656</v>
      </c>
      <c r="K1774">
        <v>248638663.69999999</v>
      </c>
      <c r="L1774">
        <v>85292.356289999996</v>
      </c>
    </row>
    <row r="1775" spans="1:12" x14ac:dyDescent="0.25">
      <c r="A1775">
        <v>1771</v>
      </c>
      <c r="B1775" t="s">
        <v>1</v>
      </c>
      <c r="C1775" t="s">
        <v>537</v>
      </c>
      <c r="D1775" t="s">
        <v>2625</v>
      </c>
      <c r="E1775">
        <v>32</v>
      </c>
      <c r="F1775" t="s">
        <v>2345</v>
      </c>
      <c r="G1775" t="s">
        <v>2346</v>
      </c>
      <c r="H1775" s="56" t="s">
        <v>685</v>
      </c>
      <c r="I1775">
        <v>93404032</v>
      </c>
      <c r="J1775" t="s">
        <v>2657</v>
      </c>
      <c r="K1775">
        <v>27091867.789999999</v>
      </c>
      <c r="L1775">
        <v>30542.63034</v>
      </c>
    </row>
    <row r="1776" spans="1:12" x14ac:dyDescent="0.25">
      <c r="A1776">
        <v>1772</v>
      </c>
      <c r="B1776" t="s">
        <v>1</v>
      </c>
      <c r="C1776" t="s">
        <v>537</v>
      </c>
      <c r="D1776" t="s">
        <v>2625</v>
      </c>
      <c r="E1776">
        <v>33</v>
      </c>
      <c r="F1776" t="s">
        <v>2345</v>
      </c>
      <c r="G1776" t="s">
        <v>2346</v>
      </c>
      <c r="H1776" s="56" t="s">
        <v>685</v>
      </c>
      <c r="I1776">
        <v>93404033</v>
      </c>
      <c r="J1776" t="s">
        <v>2658</v>
      </c>
      <c r="K1776">
        <v>81051872.170000002</v>
      </c>
      <c r="L1776">
        <v>49883.378819999998</v>
      </c>
    </row>
    <row r="1777" spans="1:12" x14ac:dyDescent="0.25">
      <c r="A1777">
        <v>1773</v>
      </c>
      <c r="B1777" t="s">
        <v>1</v>
      </c>
      <c r="C1777" t="s">
        <v>537</v>
      </c>
      <c r="D1777" t="s">
        <v>2625</v>
      </c>
      <c r="E1777">
        <v>34</v>
      </c>
      <c r="F1777" t="s">
        <v>2345</v>
      </c>
      <c r="G1777" t="s">
        <v>2346</v>
      </c>
      <c r="H1777" s="56" t="s">
        <v>685</v>
      </c>
      <c r="I1777">
        <v>93404034</v>
      </c>
      <c r="J1777" t="s">
        <v>2659</v>
      </c>
      <c r="K1777">
        <v>22957664.18</v>
      </c>
      <c r="L1777">
        <v>22911.163530000002</v>
      </c>
    </row>
    <row r="1778" spans="1:12" x14ac:dyDescent="0.25">
      <c r="A1778">
        <v>1774</v>
      </c>
      <c r="B1778" t="s">
        <v>1</v>
      </c>
      <c r="C1778" t="s">
        <v>537</v>
      </c>
      <c r="D1778" t="s">
        <v>2625</v>
      </c>
      <c r="E1778">
        <v>35</v>
      </c>
      <c r="F1778" t="s">
        <v>2345</v>
      </c>
      <c r="G1778" t="s">
        <v>2346</v>
      </c>
      <c r="H1778" s="56" t="s">
        <v>685</v>
      </c>
      <c r="I1778">
        <v>93404035</v>
      </c>
      <c r="J1778" t="s">
        <v>2660</v>
      </c>
      <c r="K1778">
        <v>48955782.020000003</v>
      </c>
      <c r="L1778">
        <v>44813.234640000002</v>
      </c>
    </row>
    <row r="1779" spans="1:12" x14ac:dyDescent="0.25">
      <c r="A1779">
        <v>1775</v>
      </c>
      <c r="B1779" t="s">
        <v>1</v>
      </c>
      <c r="C1779" t="s">
        <v>537</v>
      </c>
      <c r="D1779" t="s">
        <v>2625</v>
      </c>
      <c r="E1779">
        <v>36</v>
      </c>
      <c r="F1779" t="s">
        <v>2345</v>
      </c>
      <c r="G1779" t="s">
        <v>2346</v>
      </c>
      <c r="H1779" s="56" t="s">
        <v>685</v>
      </c>
      <c r="I1779">
        <v>93404036</v>
      </c>
      <c r="J1779" t="s">
        <v>2661</v>
      </c>
      <c r="K1779">
        <v>77473825.069999993</v>
      </c>
      <c r="L1779">
        <v>45543.259109999999</v>
      </c>
    </row>
    <row r="1780" spans="1:12" x14ac:dyDescent="0.25">
      <c r="A1780">
        <v>1776</v>
      </c>
      <c r="B1780" t="s">
        <v>1</v>
      </c>
      <c r="C1780" t="s">
        <v>537</v>
      </c>
      <c r="D1780" t="s">
        <v>2625</v>
      </c>
      <c r="E1780">
        <v>37</v>
      </c>
      <c r="F1780" t="s">
        <v>2345</v>
      </c>
      <c r="G1780" t="s">
        <v>2346</v>
      </c>
      <c r="H1780" s="56" t="s">
        <v>685</v>
      </c>
      <c r="I1780">
        <v>93404037</v>
      </c>
      <c r="J1780" t="s">
        <v>2662</v>
      </c>
      <c r="K1780">
        <v>403934102.39999998</v>
      </c>
      <c r="L1780">
        <v>117348.622</v>
      </c>
    </row>
    <row r="1781" spans="1:12" x14ac:dyDescent="0.25">
      <c r="A1781">
        <v>1777</v>
      </c>
      <c r="B1781" t="s">
        <v>1</v>
      </c>
      <c r="C1781" t="s">
        <v>537</v>
      </c>
      <c r="D1781" t="s">
        <v>2625</v>
      </c>
      <c r="E1781">
        <v>38</v>
      </c>
      <c r="F1781" t="s">
        <v>2345</v>
      </c>
      <c r="G1781" t="s">
        <v>2346</v>
      </c>
      <c r="H1781" s="56" t="s">
        <v>685</v>
      </c>
      <c r="I1781">
        <v>93404038</v>
      </c>
      <c r="J1781" t="s">
        <v>2663</v>
      </c>
      <c r="K1781">
        <v>32415040.91</v>
      </c>
      <c r="L1781">
        <v>30797.829460000001</v>
      </c>
    </row>
    <row r="1782" spans="1:12" x14ac:dyDescent="0.25">
      <c r="A1782">
        <v>1778</v>
      </c>
      <c r="B1782" t="s">
        <v>1</v>
      </c>
      <c r="C1782" t="s">
        <v>2664</v>
      </c>
      <c r="D1782" t="s">
        <v>2665</v>
      </c>
      <c r="E1782">
        <v>1</v>
      </c>
      <c r="F1782" t="s">
        <v>2384</v>
      </c>
      <c r="G1782" t="s">
        <v>2385</v>
      </c>
      <c r="H1782" s="56" t="s">
        <v>685</v>
      </c>
      <c r="I1782">
        <v>94703001</v>
      </c>
      <c r="J1782" t="s">
        <v>2666</v>
      </c>
      <c r="K1782">
        <v>54536679.609999999</v>
      </c>
      <c r="L1782">
        <v>48411.790300000001</v>
      </c>
    </row>
    <row r="1783" spans="1:12" x14ac:dyDescent="0.25">
      <c r="A1783">
        <v>1779</v>
      </c>
      <c r="B1783" t="s">
        <v>1</v>
      </c>
      <c r="C1783" t="s">
        <v>2664</v>
      </c>
      <c r="D1783" t="s">
        <v>2665</v>
      </c>
      <c r="E1783">
        <v>2</v>
      </c>
      <c r="F1783" t="s">
        <v>2384</v>
      </c>
      <c r="G1783" t="s">
        <v>2385</v>
      </c>
      <c r="H1783" s="56" t="s">
        <v>685</v>
      </c>
      <c r="I1783">
        <v>94703002</v>
      </c>
      <c r="J1783" t="s">
        <v>2667</v>
      </c>
      <c r="K1783">
        <v>69784332.670000002</v>
      </c>
      <c r="L1783">
        <v>54527.402580000002</v>
      </c>
    </row>
    <row r="1784" spans="1:12" x14ac:dyDescent="0.25">
      <c r="A1784">
        <v>1780</v>
      </c>
      <c r="B1784" t="s">
        <v>1</v>
      </c>
      <c r="C1784" t="s">
        <v>2664</v>
      </c>
      <c r="D1784" t="s">
        <v>2665</v>
      </c>
      <c r="E1784">
        <v>3</v>
      </c>
      <c r="F1784" t="s">
        <v>2384</v>
      </c>
      <c r="G1784" t="s">
        <v>2385</v>
      </c>
      <c r="H1784" s="56" t="s">
        <v>685</v>
      </c>
      <c r="I1784">
        <v>94703003</v>
      </c>
      <c r="J1784" t="s">
        <v>2668</v>
      </c>
      <c r="K1784">
        <v>27743732.5</v>
      </c>
      <c r="L1784">
        <v>26418.785329999999</v>
      </c>
    </row>
    <row r="1785" spans="1:12" x14ac:dyDescent="0.25">
      <c r="A1785">
        <v>1781</v>
      </c>
      <c r="B1785" t="s">
        <v>1</v>
      </c>
      <c r="C1785" t="s">
        <v>2664</v>
      </c>
      <c r="D1785" t="s">
        <v>2665</v>
      </c>
      <c r="E1785">
        <v>4</v>
      </c>
      <c r="F1785" t="s">
        <v>2384</v>
      </c>
      <c r="G1785" t="s">
        <v>2385</v>
      </c>
      <c r="H1785" s="56" t="s">
        <v>685</v>
      </c>
      <c r="I1785">
        <v>94703004</v>
      </c>
      <c r="J1785" t="s">
        <v>2669</v>
      </c>
      <c r="K1785">
        <v>63076627.270000003</v>
      </c>
      <c r="L1785">
        <v>46929.11449</v>
      </c>
    </row>
    <row r="1786" spans="1:12" x14ac:dyDescent="0.25">
      <c r="A1786">
        <v>1782</v>
      </c>
      <c r="B1786" t="s">
        <v>1</v>
      </c>
      <c r="C1786" t="s">
        <v>2664</v>
      </c>
      <c r="D1786" t="s">
        <v>2665</v>
      </c>
      <c r="E1786">
        <v>5</v>
      </c>
      <c r="F1786" t="s">
        <v>2384</v>
      </c>
      <c r="G1786" t="s">
        <v>2385</v>
      </c>
      <c r="H1786" s="56" t="s">
        <v>685</v>
      </c>
      <c r="I1786">
        <v>94703005</v>
      </c>
      <c r="J1786" t="s">
        <v>2670</v>
      </c>
      <c r="K1786">
        <v>76596999.090000004</v>
      </c>
      <c r="L1786">
        <v>43373.6106</v>
      </c>
    </row>
    <row r="1787" spans="1:12" x14ac:dyDescent="0.25">
      <c r="A1787">
        <v>1783</v>
      </c>
      <c r="B1787" t="s">
        <v>1</v>
      </c>
      <c r="C1787" t="s">
        <v>2664</v>
      </c>
      <c r="D1787" t="s">
        <v>2665</v>
      </c>
      <c r="E1787">
        <v>6</v>
      </c>
      <c r="F1787" t="s">
        <v>2384</v>
      </c>
      <c r="G1787" t="s">
        <v>2385</v>
      </c>
      <c r="H1787" s="56" t="s">
        <v>685</v>
      </c>
      <c r="I1787">
        <v>94703006</v>
      </c>
      <c r="J1787" t="s">
        <v>2671</v>
      </c>
      <c r="K1787">
        <v>65828882.119999997</v>
      </c>
      <c r="L1787">
        <v>44203.194530000001</v>
      </c>
    </row>
    <row r="1788" spans="1:12" x14ac:dyDescent="0.25">
      <c r="A1788">
        <v>1784</v>
      </c>
      <c r="B1788" t="s">
        <v>1</v>
      </c>
      <c r="C1788" t="s">
        <v>2664</v>
      </c>
      <c r="D1788" t="s">
        <v>2665</v>
      </c>
      <c r="E1788">
        <v>7</v>
      </c>
      <c r="F1788" t="s">
        <v>2384</v>
      </c>
      <c r="G1788" t="s">
        <v>2385</v>
      </c>
      <c r="H1788" s="56" t="s">
        <v>685</v>
      </c>
      <c r="I1788">
        <v>94703007</v>
      </c>
      <c r="J1788" t="s">
        <v>2672</v>
      </c>
      <c r="K1788">
        <v>86382526.060000002</v>
      </c>
      <c r="L1788">
        <v>51589.014109999996</v>
      </c>
    </row>
    <row r="1789" spans="1:12" x14ac:dyDescent="0.25">
      <c r="A1789">
        <v>1785</v>
      </c>
      <c r="B1789" t="s">
        <v>1</v>
      </c>
      <c r="C1789" t="s">
        <v>2664</v>
      </c>
      <c r="D1789" t="s">
        <v>2665</v>
      </c>
      <c r="E1789">
        <v>8</v>
      </c>
      <c r="F1789" t="s">
        <v>2384</v>
      </c>
      <c r="G1789" t="s">
        <v>2385</v>
      </c>
      <c r="H1789" s="56" t="s">
        <v>685</v>
      </c>
      <c r="I1789">
        <v>94703008</v>
      </c>
      <c r="J1789" t="s">
        <v>2673</v>
      </c>
      <c r="K1789">
        <v>52770284.039999999</v>
      </c>
      <c r="L1789">
        <v>47414.060440000001</v>
      </c>
    </row>
    <row r="1790" spans="1:12" x14ac:dyDescent="0.25">
      <c r="A1790">
        <v>1786</v>
      </c>
      <c r="B1790" t="s">
        <v>1</v>
      </c>
      <c r="C1790" t="s">
        <v>2664</v>
      </c>
      <c r="D1790" t="s">
        <v>2665</v>
      </c>
      <c r="E1790">
        <v>9</v>
      </c>
      <c r="F1790" t="s">
        <v>2384</v>
      </c>
      <c r="G1790" t="s">
        <v>2385</v>
      </c>
      <c r="H1790" s="56" t="s">
        <v>685</v>
      </c>
      <c r="I1790">
        <v>94703009</v>
      </c>
      <c r="J1790" t="s">
        <v>2674</v>
      </c>
      <c r="K1790">
        <v>15610152.77</v>
      </c>
      <c r="L1790">
        <v>25052.429990000001</v>
      </c>
    </row>
    <row r="1791" spans="1:12" x14ac:dyDescent="0.25">
      <c r="A1791">
        <v>1787</v>
      </c>
      <c r="B1791" t="s">
        <v>1</v>
      </c>
      <c r="C1791" t="s">
        <v>2664</v>
      </c>
      <c r="D1791" t="s">
        <v>2665</v>
      </c>
      <c r="E1791">
        <v>10</v>
      </c>
      <c r="F1791" t="s">
        <v>2384</v>
      </c>
      <c r="G1791" t="s">
        <v>2385</v>
      </c>
      <c r="H1791" s="56" t="s">
        <v>685</v>
      </c>
      <c r="I1791">
        <v>94703010</v>
      </c>
      <c r="J1791" t="s">
        <v>2675</v>
      </c>
      <c r="K1791">
        <v>50123729.990000002</v>
      </c>
      <c r="L1791">
        <v>45110.027970000003</v>
      </c>
    </row>
    <row r="1792" spans="1:12" x14ac:dyDescent="0.25">
      <c r="A1792">
        <v>1788</v>
      </c>
      <c r="B1792" t="s">
        <v>1</v>
      </c>
      <c r="C1792" t="s">
        <v>2664</v>
      </c>
      <c r="D1792" t="s">
        <v>2665</v>
      </c>
      <c r="E1792">
        <v>11</v>
      </c>
      <c r="F1792" t="s">
        <v>2384</v>
      </c>
      <c r="G1792" t="s">
        <v>2385</v>
      </c>
      <c r="H1792" s="56" t="s">
        <v>685</v>
      </c>
      <c r="I1792">
        <v>94703011</v>
      </c>
      <c r="J1792" t="s">
        <v>2676</v>
      </c>
      <c r="K1792">
        <v>37326555.009999998</v>
      </c>
      <c r="L1792">
        <v>29518.096689999998</v>
      </c>
    </row>
    <row r="1793" spans="1:12" x14ac:dyDescent="0.25">
      <c r="A1793">
        <v>1789</v>
      </c>
      <c r="B1793" t="s">
        <v>1</v>
      </c>
      <c r="C1793" t="s">
        <v>2664</v>
      </c>
      <c r="D1793" t="s">
        <v>2665</v>
      </c>
      <c r="E1793">
        <v>12</v>
      </c>
      <c r="F1793" t="s">
        <v>2384</v>
      </c>
      <c r="G1793" t="s">
        <v>2385</v>
      </c>
      <c r="H1793" s="56" t="s">
        <v>685</v>
      </c>
      <c r="I1793">
        <v>94703012</v>
      </c>
      <c r="J1793" t="s">
        <v>2677</v>
      </c>
      <c r="K1793">
        <v>67918008.780000001</v>
      </c>
      <c r="L1793">
        <v>42533.88147</v>
      </c>
    </row>
    <row r="1794" spans="1:12" x14ac:dyDescent="0.25">
      <c r="A1794">
        <v>1790</v>
      </c>
      <c r="B1794" t="s">
        <v>1</v>
      </c>
      <c r="C1794" t="s">
        <v>2664</v>
      </c>
      <c r="D1794" t="s">
        <v>2665</v>
      </c>
      <c r="E1794">
        <v>13</v>
      </c>
      <c r="F1794" t="s">
        <v>2384</v>
      </c>
      <c r="G1794" t="s">
        <v>2385</v>
      </c>
      <c r="H1794" s="56" t="s">
        <v>685</v>
      </c>
      <c r="I1794">
        <v>94703013</v>
      </c>
      <c r="J1794" t="s">
        <v>2678</v>
      </c>
      <c r="K1794">
        <v>58781579.270000003</v>
      </c>
      <c r="L1794">
        <v>37312.468829999998</v>
      </c>
    </row>
    <row r="1795" spans="1:12" x14ac:dyDescent="0.25">
      <c r="A1795">
        <v>1791</v>
      </c>
      <c r="B1795" t="s">
        <v>1</v>
      </c>
      <c r="C1795" t="s">
        <v>2664</v>
      </c>
      <c r="D1795" t="s">
        <v>2665</v>
      </c>
      <c r="E1795">
        <v>14</v>
      </c>
      <c r="F1795" t="s">
        <v>2384</v>
      </c>
      <c r="G1795" t="s">
        <v>2385</v>
      </c>
      <c r="H1795" s="56" t="s">
        <v>685</v>
      </c>
      <c r="I1795">
        <v>94703014</v>
      </c>
      <c r="J1795" t="s">
        <v>2679</v>
      </c>
      <c r="K1795">
        <v>105376949.90000001</v>
      </c>
      <c r="L1795">
        <v>68081.136060000004</v>
      </c>
    </row>
    <row r="1796" spans="1:12" x14ac:dyDescent="0.25">
      <c r="A1796">
        <v>1792</v>
      </c>
      <c r="B1796" t="s">
        <v>1</v>
      </c>
      <c r="C1796" t="s">
        <v>2664</v>
      </c>
      <c r="D1796" t="s">
        <v>2665</v>
      </c>
      <c r="E1796">
        <v>15</v>
      </c>
      <c r="F1796" t="s">
        <v>2384</v>
      </c>
      <c r="G1796" t="s">
        <v>2385</v>
      </c>
      <c r="H1796" s="56" t="s">
        <v>685</v>
      </c>
      <c r="I1796">
        <v>94703015</v>
      </c>
      <c r="J1796" t="s">
        <v>2680</v>
      </c>
      <c r="K1796">
        <v>149212396.40000001</v>
      </c>
      <c r="L1796">
        <v>68043.577390000006</v>
      </c>
    </row>
    <row r="1797" spans="1:12" x14ac:dyDescent="0.25">
      <c r="A1797">
        <v>1793</v>
      </c>
      <c r="B1797" t="s">
        <v>1</v>
      </c>
      <c r="C1797" t="s">
        <v>2664</v>
      </c>
      <c r="D1797" t="s">
        <v>2665</v>
      </c>
      <c r="E1797">
        <v>16</v>
      </c>
      <c r="F1797" t="s">
        <v>2384</v>
      </c>
      <c r="G1797" t="s">
        <v>2385</v>
      </c>
      <c r="H1797" s="56" t="s">
        <v>685</v>
      </c>
      <c r="I1797">
        <v>94703016</v>
      </c>
      <c r="J1797" t="s">
        <v>2681</v>
      </c>
      <c r="K1797">
        <v>50905809.119999997</v>
      </c>
      <c r="L1797">
        <v>34384.399530000002</v>
      </c>
    </row>
    <row r="1798" spans="1:12" x14ac:dyDescent="0.25">
      <c r="A1798">
        <v>1794</v>
      </c>
      <c r="B1798" t="s">
        <v>1</v>
      </c>
      <c r="C1798" t="s">
        <v>2664</v>
      </c>
      <c r="D1798" t="s">
        <v>2665</v>
      </c>
      <c r="E1798">
        <v>17</v>
      </c>
      <c r="F1798" t="s">
        <v>2384</v>
      </c>
      <c r="G1798" t="s">
        <v>2385</v>
      </c>
      <c r="H1798" s="56" t="s">
        <v>685</v>
      </c>
      <c r="I1798">
        <v>94703017</v>
      </c>
      <c r="J1798" t="s">
        <v>2682</v>
      </c>
      <c r="K1798">
        <v>71250253.719999999</v>
      </c>
      <c r="L1798">
        <v>53570.595840000002</v>
      </c>
    </row>
    <row r="1799" spans="1:12" x14ac:dyDescent="0.25">
      <c r="A1799">
        <v>1795</v>
      </c>
      <c r="B1799" t="s">
        <v>1</v>
      </c>
      <c r="C1799" t="s">
        <v>2664</v>
      </c>
      <c r="D1799" t="s">
        <v>2665</v>
      </c>
      <c r="E1799">
        <v>18</v>
      </c>
      <c r="F1799" t="s">
        <v>2384</v>
      </c>
      <c r="G1799" t="s">
        <v>2385</v>
      </c>
      <c r="H1799" s="56" t="s">
        <v>685</v>
      </c>
      <c r="I1799">
        <v>94703018</v>
      </c>
      <c r="J1799" t="s">
        <v>2683</v>
      </c>
      <c r="K1799">
        <v>14019398.960000001</v>
      </c>
      <c r="L1799">
        <v>26322.637650000001</v>
      </c>
    </row>
    <row r="1800" spans="1:12" x14ac:dyDescent="0.25">
      <c r="A1800">
        <v>1796</v>
      </c>
      <c r="B1800" t="s">
        <v>1</v>
      </c>
      <c r="C1800" t="s">
        <v>2664</v>
      </c>
      <c r="D1800" t="s">
        <v>2665</v>
      </c>
      <c r="E1800">
        <v>19</v>
      </c>
      <c r="F1800" t="s">
        <v>2384</v>
      </c>
      <c r="G1800" t="s">
        <v>2385</v>
      </c>
      <c r="H1800" s="56" t="s">
        <v>685</v>
      </c>
      <c r="I1800">
        <v>94703019</v>
      </c>
      <c r="J1800" t="s">
        <v>2684</v>
      </c>
      <c r="K1800">
        <v>29108829.289999999</v>
      </c>
      <c r="L1800">
        <v>41756.734729999996</v>
      </c>
    </row>
    <row r="1801" spans="1:12" x14ac:dyDescent="0.25">
      <c r="A1801">
        <v>1797</v>
      </c>
      <c r="B1801" t="s">
        <v>1</v>
      </c>
      <c r="C1801" t="s">
        <v>2664</v>
      </c>
      <c r="D1801" t="s">
        <v>2665</v>
      </c>
      <c r="E1801">
        <v>20</v>
      </c>
      <c r="F1801" t="s">
        <v>2384</v>
      </c>
      <c r="G1801" t="s">
        <v>2385</v>
      </c>
      <c r="H1801" s="56" t="s">
        <v>685</v>
      </c>
      <c r="I1801">
        <v>94703020</v>
      </c>
      <c r="J1801" t="s">
        <v>2685</v>
      </c>
      <c r="K1801">
        <v>19715806.25</v>
      </c>
      <c r="L1801">
        <v>26051.14356</v>
      </c>
    </row>
    <row r="1802" spans="1:12" x14ac:dyDescent="0.25">
      <c r="A1802">
        <v>1798</v>
      </c>
      <c r="B1802" t="s">
        <v>1</v>
      </c>
      <c r="C1802" t="s">
        <v>2664</v>
      </c>
      <c r="D1802" t="s">
        <v>2665</v>
      </c>
      <c r="E1802">
        <v>21</v>
      </c>
      <c r="F1802" t="s">
        <v>2384</v>
      </c>
      <c r="G1802" t="s">
        <v>2385</v>
      </c>
      <c r="H1802" s="56" t="s">
        <v>685</v>
      </c>
      <c r="I1802">
        <v>94703021</v>
      </c>
      <c r="J1802" t="s">
        <v>2686</v>
      </c>
      <c r="K1802">
        <v>99018703.170000002</v>
      </c>
      <c r="L1802">
        <v>60758.30848</v>
      </c>
    </row>
    <row r="1803" spans="1:12" x14ac:dyDescent="0.25">
      <c r="A1803">
        <v>1799</v>
      </c>
      <c r="B1803" t="s">
        <v>1</v>
      </c>
      <c r="C1803" t="s">
        <v>2664</v>
      </c>
      <c r="D1803" t="s">
        <v>2665</v>
      </c>
      <c r="E1803">
        <v>22</v>
      </c>
      <c r="F1803" t="s">
        <v>2384</v>
      </c>
      <c r="G1803" t="s">
        <v>2385</v>
      </c>
      <c r="H1803" s="56" t="s">
        <v>685</v>
      </c>
      <c r="I1803">
        <v>94703022</v>
      </c>
      <c r="J1803" t="s">
        <v>2687</v>
      </c>
      <c r="K1803">
        <v>31318110.670000002</v>
      </c>
      <c r="L1803">
        <v>34771.396399999998</v>
      </c>
    </row>
    <row r="1804" spans="1:12" x14ac:dyDescent="0.25">
      <c r="A1804">
        <v>1800</v>
      </c>
      <c r="B1804" t="s">
        <v>1</v>
      </c>
      <c r="C1804" t="s">
        <v>2664</v>
      </c>
      <c r="D1804" t="s">
        <v>2665</v>
      </c>
      <c r="E1804">
        <v>23</v>
      </c>
      <c r="F1804" t="s">
        <v>2384</v>
      </c>
      <c r="G1804" t="s">
        <v>2385</v>
      </c>
      <c r="H1804" s="56" t="s">
        <v>685</v>
      </c>
      <c r="I1804">
        <v>94703023</v>
      </c>
      <c r="J1804" t="s">
        <v>2688</v>
      </c>
      <c r="K1804">
        <v>130749010.3</v>
      </c>
      <c r="L1804">
        <v>63603.831749999998</v>
      </c>
    </row>
    <row r="1805" spans="1:12" x14ac:dyDescent="0.25">
      <c r="A1805">
        <v>1801</v>
      </c>
      <c r="B1805" t="s">
        <v>1</v>
      </c>
      <c r="C1805" t="s">
        <v>2664</v>
      </c>
      <c r="D1805" t="s">
        <v>2665</v>
      </c>
      <c r="E1805">
        <v>24</v>
      </c>
      <c r="F1805" t="s">
        <v>2384</v>
      </c>
      <c r="G1805" t="s">
        <v>2385</v>
      </c>
      <c r="H1805" s="56" t="s">
        <v>685</v>
      </c>
      <c r="I1805">
        <v>94703024</v>
      </c>
      <c r="J1805" t="s">
        <v>2689</v>
      </c>
      <c r="K1805">
        <v>131784561.3</v>
      </c>
      <c r="L1805">
        <v>76727.988660000003</v>
      </c>
    </row>
    <row r="1806" spans="1:12" x14ac:dyDescent="0.25">
      <c r="A1806">
        <v>1802</v>
      </c>
      <c r="B1806" t="s">
        <v>1</v>
      </c>
      <c r="C1806" t="s">
        <v>2664</v>
      </c>
      <c r="D1806" t="s">
        <v>2665</v>
      </c>
      <c r="E1806">
        <v>25</v>
      </c>
      <c r="F1806" t="s">
        <v>2384</v>
      </c>
      <c r="G1806" t="s">
        <v>2385</v>
      </c>
      <c r="H1806" s="56" t="s">
        <v>685</v>
      </c>
      <c r="I1806">
        <v>94703025</v>
      </c>
      <c r="J1806" t="s">
        <v>2690</v>
      </c>
      <c r="K1806">
        <v>132403838.90000001</v>
      </c>
      <c r="L1806">
        <v>62545.461410000004</v>
      </c>
    </row>
    <row r="1807" spans="1:12" x14ac:dyDescent="0.25">
      <c r="A1807">
        <v>1803</v>
      </c>
      <c r="B1807" t="s">
        <v>1</v>
      </c>
      <c r="C1807" t="s">
        <v>2664</v>
      </c>
      <c r="D1807" t="s">
        <v>2665</v>
      </c>
      <c r="E1807">
        <v>26</v>
      </c>
      <c r="F1807" t="s">
        <v>2384</v>
      </c>
      <c r="G1807" t="s">
        <v>2385</v>
      </c>
      <c r="H1807" s="56" t="s">
        <v>685</v>
      </c>
      <c r="I1807">
        <v>94703026</v>
      </c>
      <c r="J1807" t="s">
        <v>2691</v>
      </c>
      <c r="K1807">
        <v>107077421.40000001</v>
      </c>
      <c r="L1807">
        <v>55045.136700000003</v>
      </c>
    </row>
    <row r="1808" spans="1:12" x14ac:dyDescent="0.25">
      <c r="A1808">
        <v>1804</v>
      </c>
      <c r="B1808" t="s">
        <v>1</v>
      </c>
      <c r="C1808" t="s">
        <v>2664</v>
      </c>
      <c r="D1808" t="s">
        <v>2665</v>
      </c>
      <c r="E1808">
        <v>27</v>
      </c>
      <c r="F1808" t="s">
        <v>2384</v>
      </c>
      <c r="G1808" t="s">
        <v>2385</v>
      </c>
      <c r="H1808" s="56" t="s">
        <v>685</v>
      </c>
      <c r="I1808">
        <v>94703027</v>
      </c>
      <c r="J1808" t="s">
        <v>2692</v>
      </c>
      <c r="K1808">
        <v>97257593.859999999</v>
      </c>
      <c r="L1808">
        <v>47939.288280000001</v>
      </c>
    </row>
    <row r="1809" spans="1:12" x14ac:dyDescent="0.25">
      <c r="A1809">
        <v>1805</v>
      </c>
      <c r="B1809" t="s">
        <v>1</v>
      </c>
      <c r="C1809" t="s">
        <v>2664</v>
      </c>
      <c r="D1809" t="s">
        <v>2665</v>
      </c>
      <c r="E1809">
        <v>28</v>
      </c>
      <c r="F1809" t="s">
        <v>2384</v>
      </c>
      <c r="G1809" t="s">
        <v>2385</v>
      </c>
      <c r="H1809" s="56" t="s">
        <v>685</v>
      </c>
      <c r="I1809">
        <v>94703028</v>
      </c>
      <c r="J1809" t="s">
        <v>2693</v>
      </c>
      <c r="K1809">
        <v>139123053.80000001</v>
      </c>
      <c r="L1809">
        <v>70376.2598</v>
      </c>
    </row>
    <row r="1810" spans="1:12" x14ac:dyDescent="0.25">
      <c r="A1810">
        <v>1806</v>
      </c>
      <c r="B1810" t="s">
        <v>1</v>
      </c>
      <c r="C1810" t="s">
        <v>2664</v>
      </c>
      <c r="D1810" t="s">
        <v>2665</v>
      </c>
      <c r="E1810">
        <v>29</v>
      </c>
      <c r="F1810" t="s">
        <v>2384</v>
      </c>
      <c r="G1810" t="s">
        <v>2385</v>
      </c>
      <c r="H1810" s="56" t="s">
        <v>685</v>
      </c>
      <c r="I1810">
        <v>94703029</v>
      </c>
      <c r="J1810" t="s">
        <v>2694</v>
      </c>
      <c r="K1810">
        <v>210963706.19999999</v>
      </c>
      <c r="L1810">
        <v>84589.05687</v>
      </c>
    </row>
    <row r="1811" spans="1:12" x14ac:dyDescent="0.25">
      <c r="A1811">
        <v>1807</v>
      </c>
      <c r="B1811" t="s">
        <v>1</v>
      </c>
      <c r="C1811" t="s">
        <v>2664</v>
      </c>
      <c r="D1811" t="s">
        <v>2665</v>
      </c>
      <c r="E1811">
        <v>30</v>
      </c>
      <c r="F1811" t="s">
        <v>2384</v>
      </c>
      <c r="G1811" t="s">
        <v>2385</v>
      </c>
      <c r="H1811" s="56" t="s">
        <v>685</v>
      </c>
      <c r="I1811">
        <v>94703030</v>
      </c>
      <c r="J1811" t="s">
        <v>2695</v>
      </c>
      <c r="K1811">
        <v>134680206.09999999</v>
      </c>
      <c r="L1811">
        <v>65277.078119999998</v>
      </c>
    </row>
    <row r="1812" spans="1:12" x14ac:dyDescent="0.25">
      <c r="A1812">
        <v>1808</v>
      </c>
      <c r="B1812" t="s">
        <v>1</v>
      </c>
      <c r="C1812" t="s">
        <v>2664</v>
      </c>
      <c r="D1812" t="s">
        <v>2665</v>
      </c>
      <c r="E1812">
        <v>31</v>
      </c>
      <c r="F1812" t="s">
        <v>2384</v>
      </c>
      <c r="G1812" t="s">
        <v>2385</v>
      </c>
      <c r="H1812" s="56" t="s">
        <v>685</v>
      </c>
      <c r="I1812">
        <v>94703031</v>
      </c>
      <c r="J1812" t="s">
        <v>2696</v>
      </c>
      <c r="K1812">
        <v>187607376.90000001</v>
      </c>
      <c r="L1812">
        <v>82136.061419999998</v>
      </c>
    </row>
    <row r="1813" spans="1:12" x14ac:dyDescent="0.25">
      <c r="A1813">
        <v>1809</v>
      </c>
      <c r="B1813" t="s">
        <v>1</v>
      </c>
      <c r="C1813" t="s">
        <v>539</v>
      </c>
      <c r="D1813" t="s">
        <v>2697</v>
      </c>
      <c r="E1813">
        <v>1</v>
      </c>
      <c r="F1813" t="s">
        <v>2285</v>
      </c>
      <c r="G1813" t="s">
        <v>2286</v>
      </c>
      <c r="H1813" s="56" t="s">
        <v>685</v>
      </c>
      <c r="I1813">
        <v>93305001</v>
      </c>
      <c r="J1813" t="s">
        <v>2698</v>
      </c>
      <c r="K1813">
        <v>1032631665</v>
      </c>
      <c r="L1813">
        <v>206508.48</v>
      </c>
    </row>
    <row r="1814" spans="1:12" x14ac:dyDescent="0.25">
      <c r="A1814">
        <v>1810</v>
      </c>
      <c r="B1814" t="s">
        <v>1</v>
      </c>
      <c r="C1814" t="s">
        <v>539</v>
      </c>
      <c r="D1814" t="s">
        <v>2697</v>
      </c>
      <c r="E1814">
        <v>2</v>
      </c>
      <c r="F1814" t="s">
        <v>2285</v>
      </c>
      <c r="G1814" t="s">
        <v>2286</v>
      </c>
      <c r="H1814" s="56" t="s">
        <v>685</v>
      </c>
      <c r="I1814">
        <v>93305002</v>
      </c>
      <c r="J1814" t="s">
        <v>2699</v>
      </c>
      <c r="K1814">
        <v>840976858.10000002</v>
      </c>
      <c r="L1814">
        <v>191392.16149999999</v>
      </c>
    </row>
    <row r="1815" spans="1:12" x14ac:dyDescent="0.25">
      <c r="A1815">
        <v>1811</v>
      </c>
      <c r="B1815" t="s">
        <v>1</v>
      </c>
      <c r="C1815" t="s">
        <v>539</v>
      </c>
      <c r="D1815" t="s">
        <v>2697</v>
      </c>
      <c r="E1815">
        <v>3</v>
      </c>
      <c r="F1815" t="s">
        <v>2285</v>
      </c>
      <c r="G1815" t="s">
        <v>2286</v>
      </c>
      <c r="H1815" s="56" t="s">
        <v>685</v>
      </c>
      <c r="I1815">
        <v>93305003</v>
      </c>
      <c r="J1815" t="s">
        <v>2700</v>
      </c>
      <c r="K1815">
        <v>96788765.670000002</v>
      </c>
      <c r="L1815">
        <v>48867.915269999998</v>
      </c>
    </row>
    <row r="1816" spans="1:12" x14ac:dyDescent="0.25">
      <c r="A1816">
        <v>1812</v>
      </c>
      <c r="B1816" t="s">
        <v>1</v>
      </c>
      <c r="C1816" t="s">
        <v>539</v>
      </c>
      <c r="D1816" t="s">
        <v>2697</v>
      </c>
      <c r="E1816">
        <v>4</v>
      </c>
      <c r="F1816" t="s">
        <v>2285</v>
      </c>
      <c r="G1816" t="s">
        <v>2286</v>
      </c>
      <c r="H1816" s="56" t="s">
        <v>685</v>
      </c>
      <c r="I1816">
        <v>93305004</v>
      </c>
      <c r="J1816" t="s">
        <v>2701</v>
      </c>
      <c r="K1816">
        <v>104722528.5</v>
      </c>
      <c r="L1816">
        <v>52050.823360000002</v>
      </c>
    </row>
    <row r="1817" spans="1:12" x14ac:dyDescent="0.25">
      <c r="A1817">
        <v>1813</v>
      </c>
      <c r="B1817" t="s">
        <v>1</v>
      </c>
      <c r="C1817" t="s">
        <v>539</v>
      </c>
      <c r="D1817" t="s">
        <v>2697</v>
      </c>
      <c r="E1817">
        <v>5</v>
      </c>
      <c r="F1817" t="s">
        <v>2285</v>
      </c>
      <c r="G1817" t="s">
        <v>2286</v>
      </c>
      <c r="H1817" s="56" t="s">
        <v>685</v>
      </c>
      <c r="I1817">
        <v>93305005</v>
      </c>
      <c r="J1817" t="s">
        <v>2702</v>
      </c>
      <c r="K1817">
        <v>62658766.850000001</v>
      </c>
      <c r="L1817">
        <v>46582.571689999997</v>
      </c>
    </row>
    <row r="1818" spans="1:12" x14ac:dyDescent="0.25">
      <c r="A1818">
        <v>1814</v>
      </c>
      <c r="B1818" t="s">
        <v>1</v>
      </c>
      <c r="C1818" t="s">
        <v>539</v>
      </c>
      <c r="D1818" t="s">
        <v>2697</v>
      </c>
      <c r="E1818">
        <v>6</v>
      </c>
      <c r="F1818" t="s">
        <v>2285</v>
      </c>
      <c r="G1818" t="s">
        <v>2286</v>
      </c>
      <c r="H1818" s="56" t="s">
        <v>685</v>
      </c>
      <c r="I1818">
        <v>93305006</v>
      </c>
      <c r="J1818" t="s">
        <v>2703</v>
      </c>
      <c r="K1818">
        <v>1640345496</v>
      </c>
      <c r="L1818">
        <v>290137.02500000002</v>
      </c>
    </row>
    <row r="1819" spans="1:12" x14ac:dyDescent="0.25">
      <c r="A1819">
        <v>1815</v>
      </c>
      <c r="B1819" t="s">
        <v>1</v>
      </c>
      <c r="C1819" t="s">
        <v>539</v>
      </c>
      <c r="D1819" t="s">
        <v>2697</v>
      </c>
      <c r="E1819">
        <v>7</v>
      </c>
      <c r="F1819" t="s">
        <v>2285</v>
      </c>
      <c r="G1819" t="s">
        <v>2286</v>
      </c>
      <c r="H1819" s="56" t="s">
        <v>685</v>
      </c>
      <c r="I1819">
        <v>93305007</v>
      </c>
      <c r="J1819" t="s">
        <v>2704</v>
      </c>
      <c r="K1819">
        <v>77372821.579999998</v>
      </c>
      <c r="L1819">
        <v>49699.391000000003</v>
      </c>
    </row>
    <row r="1820" spans="1:12" x14ac:dyDescent="0.25">
      <c r="A1820">
        <v>1816</v>
      </c>
      <c r="B1820" t="s">
        <v>1</v>
      </c>
      <c r="C1820" t="s">
        <v>539</v>
      </c>
      <c r="D1820" t="s">
        <v>2697</v>
      </c>
      <c r="E1820">
        <v>8</v>
      </c>
      <c r="F1820" t="s">
        <v>2285</v>
      </c>
      <c r="G1820" t="s">
        <v>2286</v>
      </c>
      <c r="H1820" s="56" t="s">
        <v>685</v>
      </c>
      <c r="I1820">
        <v>93305008</v>
      </c>
      <c r="J1820" t="s">
        <v>2705</v>
      </c>
      <c r="K1820">
        <v>56257134.100000001</v>
      </c>
      <c r="L1820">
        <v>37029.3292</v>
      </c>
    </row>
    <row r="1821" spans="1:12" x14ac:dyDescent="0.25">
      <c r="A1821">
        <v>1817</v>
      </c>
      <c r="B1821" t="s">
        <v>1</v>
      </c>
      <c r="C1821" t="s">
        <v>539</v>
      </c>
      <c r="D1821" t="s">
        <v>2697</v>
      </c>
      <c r="E1821">
        <v>9</v>
      </c>
      <c r="F1821" t="s">
        <v>2285</v>
      </c>
      <c r="G1821" t="s">
        <v>2286</v>
      </c>
      <c r="H1821" s="56" t="s">
        <v>685</v>
      </c>
      <c r="I1821">
        <v>93305009</v>
      </c>
      <c r="J1821" t="s">
        <v>2706</v>
      </c>
      <c r="K1821">
        <v>37778455.539999999</v>
      </c>
      <c r="L1821">
        <v>27878.473730000002</v>
      </c>
    </row>
    <row r="1822" spans="1:12" x14ac:dyDescent="0.25">
      <c r="A1822">
        <v>1818</v>
      </c>
      <c r="B1822" t="s">
        <v>1</v>
      </c>
      <c r="C1822" t="s">
        <v>539</v>
      </c>
      <c r="D1822" t="s">
        <v>2697</v>
      </c>
      <c r="E1822">
        <v>10</v>
      </c>
      <c r="F1822" t="s">
        <v>2285</v>
      </c>
      <c r="G1822" t="s">
        <v>2286</v>
      </c>
      <c r="H1822" s="56" t="s">
        <v>685</v>
      </c>
      <c r="I1822">
        <v>93305010</v>
      </c>
      <c r="J1822" t="s">
        <v>2707</v>
      </c>
      <c r="K1822">
        <v>94814854.420000002</v>
      </c>
      <c r="L1822">
        <v>44541.990339999997</v>
      </c>
    </row>
    <row r="1823" spans="1:12" x14ac:dyDescent="0.25">
      <c r="A1823">
        <v>1819</v>
      </c>
      <c r="B1823" t="s">
        <v>1</v>
      </c>
      <c r="C1823" t="s">
        <v>539</v>
      </c>
      <c r="D1823" t="s">
        <v>2697</v>
      </c>
      <c r="E1823">
        <v>11</v>
      </c>
      <c r="F1823" t="s">
        <v>2285</v>
      </c>
      <c r="G1823" t="s">
        <v>2286</v>
      </c>
      <c r="H1823" s="56" t="s">
        <v>685</v>
      </c>
      <c r="I1823">
        <v>93305011</v>
      </c>
      <c r="J1823" t="s">
        <v>2708</v>
      </c>
      <c r="K1823">
        <v>17697473.899999999</v>
      </c>
      <c r="L1823">
        <v>19748.660769999999</v>
      </c>
    </row>
    <row r="1824" spans="1:12" x14ac:dyDescent="0.25">
      <c r="A1824">
        <v>1820</v>
      </c>
      <c r="B1824" t="s">
        <v>1</v>
      </c>
      <c r="C1824" t="s">
        <v>539</v>
      </c>
      <c r="D1824" t="s">
        <v>2697</v>
      </c>
      <c r="E1824">
        <v>12</v>
      </c>
      <c r="F1824" t="s">
        <v>2285</v>
      </c>
      <c r="G1824" t="s">
        <v>2286</v>
      </c>
      <c r="H1824" s="56" t="s">
        <v>685</v>
      </c>
      <c r="I1824">
        <v>93305012</v>
      </c>
      <c r="J1824" t="s">
        <v>2709</v>
      </c>
      <c r="K1824">
        <v>14248534.49</v>
      </c>
      <c r="L1824">
        <v>18638.5543</v>
      </c>
    </row>
    <row r="1825" spans="1:12" x14ac:dyDescent="0.25">
      <c r="A1825">
        <v>1821</v>
      </c>
      <c r="B1825" t="s">
        <v>1</v>
      </c>
      <c r="C1825" t="s">
        <v>539</v>
      </c>
      <c r="D1825" t="s">
        <v>2697</v>
      </c>
      <c r="E1825">
        <v>13</v>
      </c>
      <c r="F1825" t="s">
        <v>2285</v>
      </c>
      <c r="G1825" t="s">
        <v>2286</v>
      </c>
      <c r="H1825" s="56" t="s">
        <v>685</v>
      </c>
      <c r="I1825">
        <v>93305013</v>
      </c>
      <c r="J1825" t="s">
        <v>2710</v>
      </c>
      <c r="K1825">
        <v>206425819.09999999</v>
      </c>
      <c r="L1825">
        <v>85719.905320000005</v>
      </c>
    </row>
    <row r="1826" spans="1:12" x14ac:dyDescent="0.25">
      <c r="A1826">
        <v>1822</v>
      </c>
      <c r="B1826" t="s">
        <v>1</v>
      </c>
      <c r="C1826" t="s">
        <v>539</v>
      </c>
      <c r="D1826" t="s">
        <v>2697</v>
      </c>
      <c r="E1826">
        <v>14</v>
      </c>
      <c r="F1826" t="s">
        <v>2285</v>
      </c>
      <c r="G1826" t="s">
        <v>2286</v>
      </c>
      <c r="H1826" s="56" t="s">
        <v>685</v>
      </c>
      <c r="I1826">
        <v>93305014</v>
      </c>
      <c r="J1826" t="s">
        <v>2711</v>
      </c>
      <c r="K1826">
        <v>24779832.460000001</v>
      </c>
      <c r="L1826">
        <v>32216.676810000001</v>
      </c>
    </row>
    <row r="1827" spans="1:12" x14ac:dyDescent="0.25">
      <c r="A1827">
        <v>1823</v>
      </c>
      <c r="B1827" t="s">
        <v>1</v>
      </c>
      <c r="C1827" t="s">
        <v>2712</v>
      </c>
      <c r="D1827" t="s">
        <v>2713</v>
      </c>
      <c r="E1827">
        <v>1</v>
      </c>
      <c r="F1827" t="s">
        <v>541</v>
      </c>
      <c r="G1827" t="s">
        <v>2308</v>
      </c>
      <c r="H1827" s="56" t="s">
        <v>685</v>
      </c>
      <c r="I1827">
        <v>93608001</v>
      </c>
      <c r="J1827" t="s">
        <v>2714</v>
      </c>
      <c r="K1827">
        <v>6914065.0130000003</v>
      </c>
      <c r="L1827">
        <v>14259.07093</v>
      </c>
    </row>
    <row r="1828" spans="1:12" x14ac:dyDescent="0.25">
      <c r="A1828">
        <v>1824</v>
      </c>
      <c r="B1828" t="s">
        <v>1</v>
      </c>
      <c r="C1828" t="s">
        <v>2712</v>
      </c>
      <c r="D1828" t="s">
        <v>2713</v>
      </c>
      <c r="E1828">
        <v>2</v>
      </c>
      <c r="F1828" t="s">
        <v>541</v>
      </c>
      <c r="G1828" t="s">
        <v>2308</v>
      </c>
      <c r="H1828" s="56" t="s">
        <v>685</v>
      </c>
      <c r="I1828">
        <v>93608002</v>
      </c>
      <c r="J1828" t="s">
        <v>2715</v>
      </c>
      <c r="K1828">
        <v>4597102319</v>
      </c>
      <c r="L1828">
        <v>534208.10950000002</v>
      </c>
    </row>
    <row r="1829" spans="1:12" x14ac:dyDescent="0.25">
      <c r="A1829">
        <v>1825</v>
      </c>
      <c r="B1829" t="s">
        <v>1</v>
      </c>
      <c r="C1829" t="s">
        <v>2712</v>
      </c>
      <c r="D1829" t="s">
        <v>2713</v>
      </c>
      <c r="E1829">
        <v>3</v>
      </c>
      <c r="F1829" t="s">
        <v>541</v>
      </c>
      <c r="G1829" t="s">
        <v>2308</v>
      </c>
      <c r="H1829" s="56" t="s">
        <v>685</v>
      </c>
      <c r="I1829">
        <v>93608003</v>
      </c>
      <c r="J1829" t="s">
        <v>2716</v>
      </c>
      <c r="K1829">
        <v>230560042.09999999</v>
      </c>
      <c r="L1829">
        <v>92758.729959999997</v>
      </c>
    </row>
    <row r="1830" spans="1:12" x14ac:dyDescent="0.25">
      <c r="A1830">
        <v>1826</v>
      </c>
      <c r="B1830" t="s">
        <v>1</v>
      </c>
      <c r="C1830" t="s">
        <v>2712</v>
      </c>
      <c r="D1830" t="s">
        <v>2713</v>
      </c>
      <c r="E1830">
        <v>4</v>
      </c>
      <c r="F1830" t="s">
        <v>541</v>
      </c>
      <c r="G1830" t="s">
        <v>2308</v>
      </c>
      <c r="H1830" s="56" t="s">
        <v>685</v>
      </c>
      <c r="I1830">
        <v>93608004</v>
      </c>
      <c r="J1830" t="s">
        <v>2717</v>
      </c>
      <c r="K1830">
        <v>15909355.210000001</v>
      </c>
      <c r="L1830">
        <v>19078.717619999999</v>
      </c>
    </row>
    <row r="1831" spans="1:12" x14ac:dyDescent="0.25">
      <c r="A1831">
        <v>1827</v>
      </c>
      <c r="B1831" t="s">
        <v>1</v>
      </c>
      <c r="C1831" t="s">
        <v>2712</v>
      </c>
      <c r="D1831" t="s">
        <v>2713</v>
      </c>
      <c r="E1831">
        <v>5</v>
      </c>
      <c r="F1831" t="s">
        <v>541</v>
      </c>
      <c r="G1831" t="s">
        <v>2308</v>
      </c>
      <c r="H1831" s="56" t="s">
        <v>685</v>
      </c>
      <c r="I1831">
        <v>93608005</v>
      </c>
      <c r="J1831" t="s">
        <v>2718</v>
      </c>
      <c r="K1831">
        <v>1893820160</v>
      </c>
      <c r="L1831">
        <v>249651.4302</v>
      </c>
    </row>
    <row r="1832" spans="1:12" x14ac:dyDescent="0.25">
      <c r="A1832">
        <v>1828</v>
      </c>
      <c r="B1832" t="s">
        <v>1</v>
      </c>
      <c r="C1832" t="s">
        <v>2712</v>
      </c>
      <c r="D1832" t="s">
        <v>2713</v>
      </c>
      <c r="E1832">
        <v>6</v>
      </c>
      <c r="F1832" t="s">
        <v>541</v>
      </c>
      <c r="G1832" t="s">
        <v>2308</v>
      </c>
      <c r="H1832" s="56" t="s">
        <v>685</v>
      </c>
      <c r="I1832">
        <v>93608006</v>
      </c>
      <c r="J1832" t="s">
        <v>2719</v>
      </c>
      <c r="K1832">
        <v>477330745.5</v>
      </c>
      <c r="L1832">
        <v>131824.61730000001</v>
      </c>
    </row>
    <row r="1833" spans="1:12" x14ac:dyDescent="0.25">
      <c r="A1833">
        <v>1829</v>
      </c>
      <c r="B1833" t="s">
        <v>1</v>
      </c>
      <c r="C1833" t="s">
        <v>2712</v>
      </c>
      <c r="D1833" t="s">
        <v>2713</v>
      </c>
      <c r="E1833">
        <v>7</v>
      </c>
      <c r="F1833" t="s">
        <v>541</v>
      </c>
      <c r="G1833" t="s">
        <v>2308</v>
      </c>
      <c r="H1833" s="56" t="s">
        <v>685</v>
      </c>
      <c r="I1833">
        <v>93608007</v>
      </c>
      <c r="J1833" t="s">
        <v>2720</v>
      </c>
      <c r="K1833">
        <v>299782297.39999998</v>
      </c>
      <c r="L1833">
        <v>83879.223020000005</v>
      </c>
    </row>
    <row r="1834" spans="1:12" x14ac:dyDescent="0.25">
      <c r="A1834">
        <v>1830</v>
      </c>
      <c r="B1834" t="s">
        <v>1</v>
      </c>
      <c r="C1834" t="s">
        <v>2712</v>
      </c>
      <c r="D1834" t="s">
        <v>2713</v>
      </c>
      <c r="E1834">
        <v>8</v>
      </c>
      <c r="F1834" t="s">
        <v>541</v>
      </c>
      <c r="G1834" t="s">
        <v>2308</v>
      </c>
      <c r="H1834" s="56" t="s">
        <v>685</v>
      </c>
      <c r="I1834">
        <v>93608008</v>
      </c>
      <c r="J1834" t="s">
        <v>2721</v>
      </c>
      <c r="K1834">
        <v>1974064.9380000001</v>
      </c>
      <c r="L1834">
        <v>6882.2759070000002</v>
      </c>
    </row>
    <row r="1835" spans="1:12" x14ac:dyDescent="0.25">
      <c r="A1835">
        <v>1831</v>
      </c>
      <c r="B1835" t="s">
        <v>1</v>
      </c>
      <c r="C1835" t="s">
        <v>2712</v>
      </c>
      <c r="D1835" t="s">
        <v>2713</v>
      </c>
      <c r="E1835">
        <v>9</v>
      </c>
      <c r="F1835" t="s">
        <v>541</v>
      </c>
      <c r="G1835" t="s">
        <v>2308</v>
      </c>
      <c r="H1835" s="56" t="s">
        <v>685</v>
      </c>
      <c r="I1835">
        <v>93608009</v>
      </c>
      <c r="J1835" t="s">
        <v>2722</v>
      </c>
      <c r="K1835">
        <v>608906095.20000005</v>
      </c>
      <c r="L1835">
        <v>124037.82490000001</v>
      </c>
    </row>
    <row r="1836" spans="1:12" x14ac:dyDescent="0.25">
      <c r="A1836">
        <v>1832</v>
      </c>
      <c r="B1836" t="s">
        <v>1</v>
      </c>
      <c r="C1836" t="s">
        <v>2712</v>
      </c>
      <c r="D1836" t="s">
        <v>2713</v>
      </c>
      <c r="E1836">
        <v>10</v>
      </c>
      <c r="F1836" t="s">
        <v>541</v>
      </c>
      <c r="G1836" t="s">
        <v>2308</v>
      </c>
      <c r="H1836" s="56" t="s">
        <v>685</v>
      </c>
      <c r="I1836">
        <v>93608010</v>
      </c>
      <c r="J1836" t="s">
        <v>2723</v>
      </c>
      <c r="K1836">
        <v>1971543.575</v>
      </c>
      <c r="L1836">
        <v>7247.7386130000004</v>
      </c>
    </row>
    <row r="1837" spans="1:12" x14ac:dyDescent="0.25">
      <c r="A1837">
        <v>1833</v>
      </c>
      <c r="B1837" t="s">
        <v>1</v>
      </c>
      <c r="C1837" t="s">
        <v>2712</v>
      </c>
      <c r="D1837" t="s">
        <v>2713</v>
      </c>
      <c r="E1837">
        <v>11</v>
      </c>
      <c r="F1837" t="s">
        <v>541</v>
      </c>
      <c r="G1837" t="s">
        <v>2308</v>
      </c>
      <c r="H1837" s="56" t="s">
        <v>685</v>
      </c>
      <c r="I1837">
        <v>93608011</v>
      </c>
      <c r="J1837" t="s">
        <v>2724</v>
      </c>
      <c r="K1837">
        <v>12412743.42</v>
      </c>
      <c r="L1837">
        <v>16645.569350000002</v>
      </c>
    </row>
    <row r="1838" spans="1:12" x14ac:dyDescent="0.25">
      <c r="A1838">
        <v>1834</v>
      </c>
      <c r="B1838" t="s">
        <v>1</v>
      </c>
      <c r="C1838" t="s">
        <v>2712</v>
      </c>
      <c r="D1838" t="s">
        <v>2713</v>
      </c>
      <c r="E1838">
        <v>12</v>
      </c>
      <c r="F1838" t="s">
        <v>541</v>
      </c>
      <c r="G1838" t="s">
        <v>2308</v>
      </c>
      <c r="H1838" s="56" t="s">
        <v>685</v>
      </c>
      <c r="I1838">
        <v>93608012</v>
      </c>
      <c r="J1838" t="s">
        <v>2725</v>
      </c>
      <c r="K1838">
        <v>39023226.350000001</v>
      </c>
      <c r="L1838">
        <v>27766.402259999999</v>
      </c>
    </row>
    <row r="1839" spans="1:12" x14ac:dyDescent="0.25">
      <c r="A1839">
        <v>1835</v>
      </c>
      <c r="B1839" t="s">
        <v>1</v>
      </c>
      <c r="C1839" t="s">
        <v>2712</v>
      </c>
      <c r="D1839" t="s">
        <v>2713</v>
      </c>
      <c r="E1839">
        <v>13</v>
      </c>
      <c r="F1839" t="s">
        <v>541</v>
      </c>
      <c r="G1839" t="s">
        <v>2308</v>
      </c>
      <c r="H1839" s="56" t="s">
        <v>685</v>
      </c>
      <c r="I1839">
        <v>93608013</v>
      </c>
      <c r="J1839" t="s">
        <v>2726</v>
      </c>
      <c r="K1839">
        <v>5565007.5410000002</v>
      </c>
      <c r="L1839">
        <v>11820.840480000001</v>
      </c>
    </row>
    <row r="1840" spans="1:12" x14ac:dyDescent="0.25">
      <c r="A1840">
        <v>1836</v>
      </c>
      <c r="B1840" t="s">
        <v>1</v>
      </c>
      <c r="C1840" t="s">
        <v>2712</v>
      </c>
      <c r="D1840" t="s">
        <v>2713</v>
      </c>
      <c r="E1840">
        <v>14</v>
      </c>
      <c r="F1840" t="s">
        <v>541</v>
      </c>
      <c r="G1840" t="s">
        <v>2308</v>
      </c>
      <c r="H1840" s="56" t="s">
        <v>685</v>
      </c>
      <c r="I1840">
        <v>93608014</v>
      </c>
      <c r="J1840" t="s">
        <v>2727</v>
      </c>
      <c r="K1840">
        <v>4385768691</v>
      </c>
      <c r="L1840">
        <v>336268.20199999999</v>
      </c>
    </row>
    <row r="1841" spans="1:12" x14ac:dyDescent="0.25">
      <c r="A1841">
        <v>1837</v>
      </c>
      <c r="B1841" t="s">
        <v>1</v>
      </c>
      <c r="C1841" t="s">
        <v>2728</v>
      </c>
      <c r="D1841" t="s">
        <v>2729</v>
      </c>
      <c r="E1841">
        <v>1</v>
      </c>
      <c r="F1841" t="s">
        <v>541</v>
      </c>
      <c r="G1841" t="s">
        <v>2308</v>
      </c>
      <c r="H1841" s="56" t="s">
        <v>685</v>
      </c>
      <c r="I1841">
        <v>93607001</v>
      </c>
      <c r="J1841" t="s">
        <v>2730</v>
      </c>
      <c r="K1841">
        <v>307859137.30000001</v>
      </c>
      <c r="L1841">
        <v>77596.103700000007</v>
      </c>
    </row>
    <row r="1842" spans="1:12" x14ac:dyDescent="0.25">
      <c r="A1842">
        <v>1838</v>
      </c>
      <c r="B1842" t="s">
        <v>1</v>
      </c>
      <c r="C1842" t="s">
        <v>2728</v>
      </c>
      <c r="D1842" t="s">
        <v>2729</v>
      </c>
      <c r="E1842">
        <v>2</v>
      </c>
      <c r="F1842" t="s">
        <v>541</v>
      </c>
      <c r="G1842" t="s">
        <v>2308</v>
      </c>
      <c r="H1842" s="56" t="s">
        <v>685</v>
      </c>
      <c r="I1842">
        <v>93607002</v>
      </c>
      <c r="J1842" t="s">
        <v>2731</v>
      </c>
      <c r="K1842">
        <v>241309135.5</v>
      </c>
      <c r="L1842">
        <v>77812.541880000004</v>
      </c>
    </row>
    <row r="1843" spans="1:12" x14ac:dyDescent="0.25">
      <c r="A1843">
        <v>1839</v>
      </c>
      <c r="B1843" t="s">
        <v>1</v>
      </c>
      <c r="C1843" t="s">
        <v>2728</v>
      </c>
      <c r="D1843" t="s">
        <v>2729</v>
      </c>
      <c r="E1843">
        <v>3</v>
      </c>
      <c r="F1843" t="s">
        <v>541</v>
      </c>
      <c r="G1843" t="s">
        <v>2308</v>
      </c>
      <c r="H1843" s="56" t="s">
        <v>685</v>
      </c>
      <c r="I1843">
        <v>93607003</v>
      </c>
      <c r="J1843" t="s">
        <v>2732</v>
      </c>
      <c r="K1843">
        <v>127583208.7</v>
      </c>
      <c r="L1843">
        <v>72117.196620000002</v>
      </c>
    </row>
    <row r="1844" spans="1:12" x14ac:dyDescent="0.25">
      <c r="A1844">
        <v>1840</v>
      </c>
      <c r="B1844" t="s">
        <v>1</v>
      </c>
      <c r="C1844" t="s">
        <v>2728</v>
      </c>
      <c r="D1844" t="s">
        <v>2729</v>
      </c>
      <c r="E1844">
        <v>4</v>
      </c>
      <c r="F1844" t="s">
        <v>541</v>
      </c>
      <c r="G1844" t="s">
        <v>2308</v>
      </c>
      <c r="H1844" s="56" t="s">
        <v>685</v>
      </c>
      <c r="I1844">
        <v>93607004</v>
      </c>
      <c r="J1844" t="s">
        <v>2733</v>
      </c>
      <c r="K1844">
        <v>205550900.19999999</v>
      </c>
      <c r="L1844">
        <v>69478.0242</v>
      </c>
    </row>
    <row r="1845" spans="1:12" x14ac:dyDescent="0.25">
      <c r="A1845">
        <v>1841</v>
      </c>
      <c r="B1845" t="s">
        <v>1</v>
      </c>
      <c r="C1845" t="s">
        <v>2728</v>
      </c>
      <c r="D1845" t="s">
        <v>2729</v>
      </c>
      <c r="E1845">
        <v>5</v>
      </c>
      <c r="F1845" t="s">
        <v>541</v>
      </c>
      <c r="G1845" t="s">
        <v>2308</v>
      </c>
      <c r="H1845" s="56" t="s">
        <v>685</v>
      </c>
      <c r="I1845">
        <v>93607005</v>
      </c>
      <c r="J1845" t="s">
        <v>2734</v>
      </c>
      <c r="K1845">
        <v>463489379.19999999</v>
      </c>
      <c r="L1845">
        <v>118092.5681</v>
      </c>
    </row>
    <row r="1846" spans="1:12" x14ac:dyDescent="0.25">
      <c r="A1846">
        <v>1842</v>
      </c>
      <c r="B1846" t="s">
        <v>1</v>
      </c>
      <c r="C1846" t="s">
        <v>2728</v>
      </c>
      <c r="D1846" t="s">
        <v>2729</v>
      </c>
      <c r="E1846">
        <v>6</v>
      </c>
      <c r="F1846" t="s">
        <v>541</v>
      </c>
      <c r="G1846" t="s">
        <v>2308</v>
      </c>
      <c r="H1846" s="56" t="s">
        <v>685</v>
      </c>
      <c r="I1846">
        <v>93607006</v>
      </c>
      <c r="J1846" t="s">
        <v>2735</v>
      </c>
      <c r="K1846">
        <v>196450078.90000001</v>
      </c>
      <c r="L1846">
        <v>61809.374759999999</v>
      </c>
    </row>
    <row r="1847" spans="1:12" x14ac:dyDescent="0.25">
      <c r="A1847">
        <v>1843</v>
      </c>
      <c r="B1847" t="s">
        <v>1</v>
      </c>
      <c r="C1847" t="s">
        <v>2728</v>
      </c>
      <c r="D1847" t="s">
        <v>2729</v>
      </c>
      <c r="E1847">
        <v>7</v>
      </c>
      <c r="F1847" t="s">
        <v>541</v>
      </c>
      <c r="G1847" t="s">
        <v>2308</v>
      </c>
      <c r="H1847" s="56" t="s">
        <v>685</v>
      </c>
      <c r="I1847">
        <v>93607007</v>
      </c>
      <c r="J1847" t="s">
        <v>2736</v>
      </c>
      <c r="K1847">
        <v>2252616770</v>
      </c>
      <c r="L1847">
        <v>283153.49449999997</v>
      </c>
    </row>
    <row r="1848" spans="1:12" x14ac:dyDescent="0.25">
      <c r="A1848">
        <v>1844</v>
      </c>
      <c r="B1848" t="s">
        <v>1</v>
      </c>
      <c r="C1848" t="s">
        <v>2728</v>
      </c>
      <c r="D1848" t="s">
        <v>2729</v>
      </c>
      <c r="E1848">
        <v>8</v>
      </c>
      <c r="F1848" t="s">
        <v>541</v>
      </c>
      <c r="G1848" t="s">
        <v>2308</v>
      </c>
      <c r="H1848" s="56" t="s">
        <v>685</v>
      </c>
      <c r="I1848">
        <v>93607008</v>
      </c>
      <c r="J1848" t="s">
        <v>2737</v>
      </c>
      <c r="K1848">
        <v>297334025.30000001</v>
      </c>
      <c r="L1848">
        <v>111436.56849999999</v>
      </c>
    </row>
    <row r="1849" spans="1:12" x14ac:dyDescent="0.25">
      <c r="A1849">
        <v>1845</v>
      </c>
      <c r="B1849" t="s">
        <v>1</v>
      </c>
      <c r="C1849" t="s">
        <v>2728</v>
      </c>
      <c r="D1849" t="s">
        <v>2729</v>
      </c>
      <c r="E1849">
        <v>9</v>
      </c>
      <c r="F1849" t="s">
        <v>541</v>
      </c>
      <c r="G1849" t="s">
        <v>2308</v>
      </c>
      <c r="H1849" s="56" t="s">
        <v>685</v>
      </c>
      <c r="I1849">
        <v>93607009</v>
      </c>
      <c r="J1849" t="s">
        <v>2738</v>
      </c>
      <c r="K1849">
        <v>169469429.19999999</v>
      </c>
      <c r="L1849">
        <v>84763.719920000003</v>
      </c>
    </row>
    <row r="1850" spans="1:12" x14ac:dyDescent="0.25">
      <c r="A1850">
        <v>1846</v>
      </c>
      <c r="B1850" t="s">
        <v>1</v>
      </c>
      <c r="C1850" t="s">
        <v>2728</v>
      </c>
      <c r="D1850" t="s">
        <v>2729</v>
      </c>
      <c r="E1850">
        <v>10</v>
      </c>
      <c r="F1850" t="s">
        <v>541</v>
      </c>
      <c r="G1850" t="s">
        <v>2308</v>
      </c>
      <c r="H1850" s="56" t="s">
        <v>685</v>
      </c>
      <c r="I1850">
        <v>93607010</v>
      </c>
      <c r="J1850" t="s">
        <v>2739</v>
      </c>
      <c r="K1850">
        <v>187051411.59999999</v>
      </c>
      <c r="L1850">
        <v>83183.906669999997</v>
      </c>
    </row>
    <row r="1851" spans="1:12" x14ac:dyDescent="0.25">
      <c r="A1851">
        <v>1847</v>
      </c>
      <c r="B1851" t="s">
        <v>1</v>
      </c>
      <c r="C1851" t="s">
        <v>2728</v>
      </c>
      <c r="D1851" t="s">
        <v>2729</v>
      </c>
      <c r="E1851">
        <v>11</v>
      </c>
      <c r="F1851" t="s">
        <v>541</v>
      </c>
      <c r="G1851" t="s">
        <v>2308</v>
      </c>
      <c r="H1851" s="56" t="s">
        <v>685</v>
      </c>
      <c r="I1851">
        <v>93607011</v>
      </c>
      <c r="J1851" t="s">
        <v>2740</v>
      </c>
      <c r="K1851">
        <v>116956811.40000001</v>
      </c>
      <c r="L1851">
        <v>57736.218939999999</v>
      </c>
    </row>
    <row r="1852" spans="1:12" x14ac:dyDescent="0.25">
      <c r="A1852">
        <v>1848</v>
      </c>
      <c r="B1852" t="s">
        <v>1</v>
      </c>
      <c r="C1852" t="s">
        <v>2728</v>
      </c>
      <c r="D1852" t="s">
        <v>2729</v>
      </c>
      <c r="E1852">
        <v>12</v>
      </c>
      <c r="F1852" t="s">
        <v>541</v>
      </c>
      <c r="G1852" t="s">
        <v>2308</v>
      </c>
      <c r="H1852" s="56" t="s">
        <v>685</v>
      </c>
      <c r="I1852">
        <v>93607012</v>
      </c>
      <c r="J1852" t="s">
        <v>2741</v>
      </c>
      <c r="K1852">
        <v>16578687.449999999</v>
      </c>
      <c r="L1852">
        <v>23462.89978</v>
      </c>
    </row>
    <row r="1853" spans="1:12" x14ac:dyDescent="0.25">
      <c r="A1853">
        <v>1849</v>
      </c>
      <c r="B1853" t="s">
        <v>1</v>
      </c>
      <c r="C1853" t="s">
        <v>2728</v>
      </c>
      <c r="D1853" t="s">
        <v>2729</v>
      </c>
      <c r="E1853">
        <v>13</v>
      </c>
      <c r="F1853" t="s">
        <v>541</v>
      </c>
      <c r="G1853" t="s">
        <v>2308</v>
      </c>
      <c r="H1853" s="56" t="s">
        <v>685</v>
      </c>
      <c r="I1853">
        <v>93607013</v>
      </c>
      <c r="J1853" t="s">
        <v>2742</v>
      </c>
      <c r="K1853">
        <v>239988422.69999999</v>
      </c>
      <c r="L1853">
        <v>87313.914260000005</v>
      </c>
    </row>
    <row r="1854" spans="1:12" x14ac:dyDescent="0.25">
      <c r="A1854">
        <v>1850</v>
      </c>
      <c r="B1854" t="s">
        <v>1</v>
      </c>
      <c r="C1854" t="s">
        <v>2728</v>
      </c>
      <c r="D1854" t="s">
        <v>2729</v>
      </c>
      <c r="E1854">
        <v>14</v>
      </c>
      <c r="F1854" t="s">
        <v>541</v>
      </c>
      <c r="G1854" t="s">
        <v>2308</v>
      </c>
      <c r="H1854" s="56" t="s">
        <v>685</v>
      </c>
      <c r="I1854">
        <v>93607014</v>
      </c>
      <c r="J1854" t="s">
        <v>2743</v>
      </c>
      <c r="K1854">
        <v>67774680.519999996</v>
      </c>
      <c r="L1854">
        <v>46659.229160000003</v>
      </c>
    </row>
    <row r="1855" spans="1:12" x14ac:dyDescent="0.25">
      <c r="A1855">
        <v>1851</v>
      </c>
      <c r="B1855" t="s">
        <v>1</v>
      </c>
      <c r="C1855" t="s">
        <v>2728</v>
      </c>
      <c r="D1855" t="s">
        <v>2729</v>
      </c>
      <c r="E1855">
        <v>15</v>
      </c>
      <c r="F1855" t="s">
        <v>541</v>
      </c>
      <c r="G1855" t="s">
        <v>2308</v>
      </c>
      <c r="H1855" s="56" t="s">
        <v>685</v>
      </c>
      <c r="I1855">
        <v>93607015</v>
      </c>
      <c r="J1855" t="s">
        <v>2744</v>
      </c>
      <c r="K1855">
        <v>117437546.09999999</v>
      </c>
      <c r="L1855">
        <v>91511.842080000002</v>
      </c>
    </row>
    <row r="1856" spans="1:12" x14ac:dyDescent="0.25">
      <c r="A1856">
        <v>1852</v>
      </c>
      <c r="B1856" t="s">
        <v>1</v>
      </c>
      <c r="C1856" t="s">
        <v>2728</v>
      </c>
      <c r="D1856" t="s">
        <v>2729</v>
      </c>
      <c r="E1856">
        <v>16</v>
      </c>
      <c r="F1856" t="s">
        <v>541</v>
      </c>
      <c r="G1856" t="s">
        <v>2308</v>
      </c>
      <c r="H1856" s="56" t="s">
        <v>685</v>
      </c>
      <c r="I1856">
        <v>93607016</v>
      </c>
      <c r="J1856" t="s">
        <v>2745</v>
      </c>
      <c r="K1856">
        <v>1845250796</v>
      </c>
      <c r="L1856">
        <v>336272.47379999998</v>
      </c>
    </row>
    <row r="1857" spans="1:12" x14ac:dyDescent="0.25">
      <c r="A1857">
        <v>1853</v>
      </c>
      <c r="B1857" t="s">
        <v>1</v>
      </c>
      <c r="C1857" t="s">
        <v>2728</v>
      </c>
      <c r="D1857" t="s">
        <v>2729</v>
      </c>
      <c r="E1857">
        <v>17</v>
      </c>
      <c r="F1857" t="s">
        <v>541</v>
      </c>
      <c r="G1857" t="s">
        <v>2308</v>
      </c>
      <c r="H1857" s="56" t="s">
        <v>685</v>
      </c>
      <c r="I1857">
        <v>93607017</v>
      </c>
      <c r="J1857" t="s">
        <v>2746</v>
      </c>
      <c r="K1857">
        <v>60682391.109999999</v>
      </c>
      <c r="L1857">
        <v>36617.46009</v>
      </c>
    </row>
    <row r="1858" spans="1:12" x14ac:dyDescent="0.25">
      <c r="A1858">
        <v>1854</v>
      </c>
      <c r="B1858" t="s">
        <v>1</v>
      </c>
      <c r="C1858" t="s">
        <v>2728</v>
      </c>
      <c r="D1858" t="s">
        <v>2729</v>
      </c>
      <c r="E1858">
        <v>18</v>
      </c>
      <c r="F1858" t="s">
        <v>541</v>
      </c>
      <c r="G1858" t="s">
        <v>2308</v>
      </c>
      <c r="H1858" s="56" t="s">
        <v>685</v>
      </c>
      <c r="I1858">
        <v>93607018</v>
      </c>
      <c r="J1858" t="s">
        <v>2747</v>
      </c>
      <c r="K1858">
        <v>219176423.30000001</v>
      </c>
      <c r="L1858">
        <v>69336.242939999996</v>
      </c>
    </row>
    <row r="1859" spans="1:12" x14ac:dyDescent="0.25">
      <c r="A1859">
        <v>1855</v>
      </c>
      <c r="B1859" t="s">
        <v>1</v>
      </c>
      <c r="C1859" t="s">
        <v>2728</v>
      </c>
      <c r="D1859" t="s">
        <v>2729</v>
      </c>
      <c r="E1859">
        <v>19</v>
      </c>
      <c r="F1859" t="s">
        <v>541</v>
      </c>
      <c r="G1859" t="s">
        <v>2308</v>
      </c>
      <c r="H1859" s="56" t="s">
        <v>685</v>
      </c>
      <c r="I1859">
        <v>93607019</v>
      </c>
      <c r="J1859" t="s">
        <v>2748</v>
      </c>
      <c r="K1859">
        <v>55001633.270000003</v>
      </c>
      <c r="L1859">
        <v>44193.377630000003</v>
      </c>
    </row>
    <row r="1860" spans="1:12" x14ac:dyDescent="0.25">
      <c r="A1860">
        <v>1856</v>
      </c>
      <c r="B1860" t="s">
        <v>1</v>
      </c>
      <c r="C1860" t="s">
        <v>2728</v>
      </c>
      <c r="D1860" t="s">
        <v>2729</v>
      </c>
      <c r="E1860">
        <v>20</v>
      </c>
      <c r="F1860" t="s">
        <v>541</v>
      </c>
      <c r="G1860" t="s">
        <v>2308</v>
      </c>
      <c r="H1860" s="56" t="s">
        <v>685</v>
      </c>
      <c r="I1860">
        <v>93607020</v>
      </c>
      <c r="J1860" t="s">
        <v>2749</v>
      </c>
      <c r="K1860">
        <v>70442417.150000006</v>
      </c>
      <c r="L1860">
        <v>44807.529909999997</v>
      </c>
    </row>
    <row r="1861" spans="1:12" x14ac:dyDescent="0.25">
      <c r="A1861">
        <v>1857</v>
      </c>
      <c r="B1861" t="s">
        <v>1</v>
      </c>
      <c r="C1861" t="s">
        <v>2728</v>
      </c>
      <c r="D1861" t="s">
        <v>2729</v>
      </c>
      <c r="E1861">
        <v>21</v>
      </c>
      <c r="F1861" t="s">
        <v>541</v>
      </c>
      <c r="G1861" t="s">
        <v>2308</v>
      </c>
      <c r="H1861" s="56" t="s">
        <v>685</v>
      </c>
      <c r="I1861">
        <v>93607021</v>
      </c>
      <c r="J1861" t="s">
        <v>2750</v>
      </c>
      <c r="K1861">
        <v>17290052.48</v>
      </c>
      <c r="L1861">
        <v>20132.717479999999</v>
      </c>
    </row>
    <row r="1862" spans="1:12" x14ac:dyDescent="0.25">
      <c r="A1862">
        <v>1858</v>
      </c>
      <c r="B1862" t="s">
        <v>1</v>
      </c>
      <c r="C1862" t="s">
        <v>2728</v>
      </c>
      <c r="D1862" t="s">
        <v>2729</v>
      </c>
      <c r="E1862">
        <v>22</v>
      </c>
      <c r="F1862" t="s">
        <v>541</v>
      </c>
      <c r="G1862" t="s">
        <v>2308</v>
      </c>
      <c r="H1862" s="56" t="s">
        <v>685</v>
      </c>
      <c r="I1862">
        <v>93607022</v>
      </c>
      <c r="J1862" t="s">
        <v>2751</v>
      </c>
      <c r="K1862">
        <v>5125898.3600000003</v>
      </c>
      <c r="L1862">
        <v>11145.30601</v>
      </c>
    </row>
    <row r="1863" spans="1:12" x14ac:dyDescent="0.25">
      <c r="A1863">
        <v>1859</v>
      </c>
      <c r="B1863" t="s">
        <v>1</v>
      </c>
      <c r="C1863" t="s">
        <v>2728</v>
      </c>
      <c r="D1863" t="s">
        <v>2729</v>
      </c>
      <c r="E1863">
        <v>23</v>
      </c>
      <c r="F1863" t="s">
        <v>541</v>
      </c>
      <c r="G1863" t="s">
        <v>2308</v>
      </c>
      <c r="H1863" s="56" t="s">
        <v>685</v>
      </c>
      <c r="I1863">
        <v>93607023</v>
      </c>
      <c r="J1863" t="s">
        <v>2752</v>
      </c>
      <c r="K1863">
        <v>23724997.649999999</v>
      </c>
      <c r="L1863">
        <v>26275.434509999999</v>
      </c>
    </row>
    <row r="1864" spans="1:12" x14ac:dyDescent="0.25">
      <c r="A1864">
        <v>1860</v>
      </c>
      <c r="B1864" t="s">
        <v>1</v>
      </c>
      <c r="C1864" t="s">
        <v>2728</v>
      </c>
      <c r="D1864" t="s">
        <v>2729</v>
      </c>
      <c r="E1864">
        <v>24</v>
      </c>
      <c r="F1864" t="s">
        <v>541</v>
      </c>
      <c r="G1864" t="s">
        <v>2308</v>
      </c>
      <c r="H1864" s="56" t="s">
        <v>685</v>
      </c>
      <c r="I1864">
        <v>93607024</v>
      </c>
      <c r="J1864" t="s">
        <v>2753</v>
      </c>
      <c r="K1864">
        <v>13026479.68</v>
      </c>
      <c r="L1864">
        <v>16432.054169999999</v>
      </c>
    </row>
    <row r="1865" spans="1:12" x14ac:dyDescent="0.25">
      <c r="A1865">
        <v>1861</v>
      </c>
      <c r="B1865" t="s">
        <v>1</v>
      </c>
      <c r="C1865" t="s">
        <v>2728</v>
      </c>
      <c r="D1865" t="s">
        <v>2729</v>
      </c>
      <c r="E1865">
        <v>25</v>
      </c>
      <c r="F1865" t="s">
        <v>541</v>
      </c>
      <c r="G1865" t="s">
        <v>2308</v>
      </c>
      <c r="H1865" s="56" t="s">
        <v>685</v>
      </c>
      <c r="I1865">
        <v>93607025</v>
      </c>
      <c r="J1865" t="s">
        <v>2754</v>
      </c>
      <c r="K1865">
        <v>8900125.068</v>
      </c>
      <c r="L1865">
        <v>19876.276839999999</v>
      </c>
    </row>
    <row r="1866" spans="1:12" x14ac:dyDescent="0.25">
      <c r="A1866">
        <v>1862</v>
      </c>
      <c r="B1866" t="s">
        <v>1</v>
      </c>
      <c r="C1866" t="s">
        <v>2728</v>
      </c>
      <c r="D1866" t="s">
        <v>2729</v>
      </c>
      <c r="E1866">
        <v>26</v>
      </c>
      <c r="F1866" t="s">
        <v>541</v>
      </c>
      <c r="G1866" t="s">
        <v>2308</v>
      </c>
      <c r="H1866" s="56" t="s">
        <v>685</v>
      </c>
      <c r="I1866">
        <v>93607026</v>
      </c>
      <c r="J1866" t="s">
        <v>2755</v>
      </c>
      <c r="K1866">
        <v>3468722.0750000002</v>
      </c>
      <c r="L1866">
        <v>11467.27643</v>
      </c>
    </row>
    <row r="1867" spans="1:12" x14ac:dyDescent="0.25">
      <c r="A1867">
        <v>1863</v>
      </c>
      <c r="B1867" t="s">
        <v>1</v>
      </c>
      <c r="C1867" t="s">
        <v>2728</v>
      </c>
      <c r="D1867" t="s">
        <v>2729</v>
      </c>
      <c r="E1867">
        <v>27</v>
      </c>
      <c r="F1867" t="s">
        <v>541</v>
      </c>
      <c r="G1867" t="s">
        <v>2308</v>
      </c>
      <c r="H1867" s="56" t="s">
        <v>685</v>
      </c>
      <c r="I1867">
        <v>93607027</v>
      </c>
      <c r="J1867" t="s">
        <v>2756</v>
      </c>
      <c r="K1867">
        <v>2067910.733</v>
      </c>
      <c r="L1867">
        <v>9785.9086310000002</v>
      </c>
    </row>
    <row r="1868" spans="1:12" x14ac:dyDescent="0.25">
      <c r="A1868">
        <v>1864</v>
      </c>
      <c r="B1868" t="s">
        <v>1</v>
      </c>
      <c r="C1868" t="s">
        <v>2728</v>
      </c>
      <c r="D1868" t="s">
        <v>2729</v>
      </c>
      <c r="E1868">
        <v>28</v>
      </c>
      <c r="F1868" t="s">
        <v>541</v>
      </c>
      <c r="G1868" t="s">
        <v>2308</v>
      </c>
      <c r="H1868" s="56" t="s">
        <v>685</v>
      </c>
      <c r="I1868">
        <v>93607028</v>
      </c>
      <c r="J1868" t="s">
        <v>2757</v>
      </c>
      <c r="K1868">
        <v>4807715.068</v>
      </c>
      <c r="L1868">
        <v>12567.462100000001</v>
      </c>
    </row>
    <row r="1869" spans="1:12" x14ac:dyDescent="0.25">
      <c r="A1869">
        <v>1865</v>
      </c>
      <c r="B1869" t="s">
        <v>1</v>
      </c>
      <c r="C1869" t="s">
        <v>2728</v>
      </c>
      <c r="D1869" t="s">
        <v>2729</v>
      </c>
      <c r="E1869">
        <v>29</v>
      </c>
      <c r="F1869" t="s">
        <v>541</v>
      </c>
      <c r="G1869" t="s">
        <v>2308</v>
      </c>
      <c r="H1869" s="56" t="s">
        <v>685</v>
      </c>
      <c r="I1869">
        <v>93607029</v>
      </c>
      <c r="J1869" t="s">
        <v>2758</v>
      </c>
      <c r="K1869">
        <v>8000154.75</v>
      </c>
      <c r="L1869">
        <v>16929.101559999999</v>
      </c>
    </row>
    <row r="1870" spans="1:12" x14ac:dyDescent="0.25">
      <c r="A1870">
        <v>1866</v>
      </c>
      <c r="B1870" t="s">
        <v>1</v>
      </c>
      <c r="C1870" t="s">
        <v>2728</v>
      </c>
      <c r="D1870" t="s">
        <v>2729</v>
      </c>
      <c r="E1870">
        <v>30</v>
      </c>
      <c r="F1870" t="s">
        <v>541</v>
      </c>
      <c r="G1870" t="s">
        <v>2308</v>
      </c>
      <c r="H1870" s="56" t="s">
        <v>685</v>
      </c>
      <c r="I1870">
        <v>93607030</v>
      </c>
      <c r="J1870" t="s">
        <v>2759</v>
      </c>
      <c r="K1870">
        <v>7077698.9809999997</v>
      </c>
      <c r="L1870">
        <v>11005.04702</v>
      </c>
    </row>
    <row r="1871" spans="1:12" x14ac:dyDescent="0.25">
      <c r="A1871">
        <v>1867</v>
      </c>
      <c r="B1871" t="s">
        <v>1</v>
      </c>
      <c r="C1871" t="s">
        <v>2728</v>
      </c>
      <c r="D1871" t="s">
        <v>2729</v>
      </c>
      <c r="E1871">
        <v>31</v>
      </c>
      <c r="F1871" t="s">
        <v>541</v>
      </c>
      <c r="G1871" t="s">
        <v>2308</v>
      </c>
      <c r="H1871" s="56" t="s">
        <v>685</v>
      </c>
      <c r="I1871">
        <v>93607031</v>
      </c>
      <c r="J1871" t="s">
        <v>2760</v>
      </c>
      <c r="K1871">
        <v>19197525.489999998</v>
      </c>
      <c r="L1871">
        <v>19232.412270000001</v>
      </c>
    </row>
    <row r="1872" spans="1:12" x14ac:dyDescent="0.25">
      <c r="A1872">
        <v>1868</v>
      </c>
      <c r="B1872" t="s">
        <v>1</v>
      </c>
      <c r="C1872" t="s">
        <v>2728</v>
      </c>
      <c r="D1872" t="s">
        <v>2729</v>
      </c>
      <c r="E1872">
        <v>32</v>
      </c>
      <c r="F1872" t="s">
        <v>541</v>
      </c>
      <c r="G1872" t="s">
        <v>2308</v>
      </c>
      <c r="H1872" s="56" t="s">
        <v>685</v>
      </c>
      <c r="I1872">
        <v>93607032</v>
      </c>
      <c r="J1872" t="s">
        <v>2761</v>
      </c>
      <c r="K1872">
        <v>21887710.359999999</v>
      </c>
      <c r="L1872">
        <v>22689.70782</v>
      </c>
    </row>
    <row r="1873" spans="1:12" x14ac:dyDescent="0.25">
      <c r="A1873">
        <v>1869</v>
      </c>
      <c r="B1873" t="s">
        <v>1</v>
      </c>
      <c r="C1873" t="s">
        <v>2762</v>
      </c>
      <c r="D1873" t="s">
        <v>2763</v>
      </c>
      <c r="E1873">
        <v>1</v>
      </c>
      <c r="F1873" t="s">
        <v>2319</v>
      </c>
      <c r="G1873" t="s">
        <v>2320</v>
      </c>
      <c r="H1873" s="56" t="s">
        <v>685</v>
      </c>
      <c r="I1873">
        <v>93503001</v>
      </c>
      <c r="J1873" t="s">
        <v>2764</v>
      </c>
      <c r="K1873">
        <v>2564427018</v>
      </c>
      <c r="L1873">
        <v>356963.10080000001</v>
      </c>
    </row>
    <row r="1874" spans="1:12" x14ac:dyDescent="0.25">
      <c r="A1874">
        <v>1870</v>
      </c>
      <c r="B1874" t="s">
        <v>1</v>
      </c>
      <c r="C1874" t="s">
        <v>2762</v>
      </c>
      <c r="D1874" t="s">
        <v>2763</v>
      </c>
      <c r="E1874">
        <v>2</v>
      </c>
      <c r="F1874" t="s">
        <v>2319</v>
      </c>
      <c r="G1874" t="s">
        <v>2320</v>
      </c>
      <c r="H1874" s="56" t="s">
        <v>685</v>
      </c>
      <c r="I1874">
        <v>93503002</v>
      </c>
      <c r="J1874" t="s">
        <v>2765</v>
      </c>
      <c r="K1874">
        <v>40944604.390000001</v>
      </c>
      <c r="L1874">
        <v>30299.448659999998</v>
      </c>
    </row>
    <row r="1875" spans="1:12" x14ac:dyDescent="0.25">
      <c r="A1875">
        <v>1871</v>
      </c>
      <c r="B1875" t="s">
        <v>1</v>
      </c>
      <c r="C1875" t="s">
        <v>2762</v>
      </c>
      <c r="D1875" t="s">
        <v>2763</v>
      </c>
      <c r="E1875">
        <v>3</v>
      </c>
      <c r="F1875" t="s">
        <v>2319</v>
      </c>
      <c r="G1875" t="s">
        <v>2320</v>
      </c>
      <c r="H1875" s="56" t="s">
        <v>685</v>
      </c>
      <c r="I1875">
        <v>93503003</v>
      </c>
      <c r="J1875" t="s">
        <v>2766</v>
      </c>
      <c r="K1875">
        <v>73317429.900000006</v>
      </c>
      <c r="L1875">
        <v>67535.536810000005</v>
      </c>
    </row>
    <row r="1876" spans="1:12" x14ac:dyDescent="0.25">
      <c r="A1876">
        <v>1872</v>
      </c>
      <c r="B1876" t="s">
        <v>1</v>
      </c>
      <c r="C1876" t="s">
        <v>2762</v>
      </c>
      <c r="D1876" t="s">
        <v>2763</v>
      </c>
      <c r="E1876">
        <v>4</v>
      </c>
      <c r="F1876" t="s">
        <v>2319</v>
      </c>
      <c r="G1876" t="s">
        <v>2320</v>
      </c>
      <c r="H1876" s="56" t="s">
        <v>685</v>
      </c>
      <c r="I1876">
        <v>93503004</v>
      </c>
      <c r="J1876" t="s">
        <v>2767</v>
      </c>
      <c r="K1876">
        <v>7190213.7640000004</v>
      </c>
      <c r="L1876">
        <v>13396.141149999999</v>
      </c>
    </row>
    <row r="1877" spans="1:12" x14ac:dyDescent="0.25">
      <c r="A1877">
        <v>1873</v>
      </c>
      <c r="B1877" t="s">
        <v>1</v>
      </c>
      <c r="C1877" t="s">
        <v>2762</v>
      </c>
      <c r="D1877" t="s">
        <v>2763</v>
      </c>
      <c r="E1877">
        <v>5</v>
      </c>
      <c r="F1877" t="s">
        <v>2319</v>
      </c>
      <c r="G1877" t="s">
        <v>2320</v>
      </c>
      <c r="H1877" s="56" t="s">
        <v>685</v>
      </c>
      <c r="I1877">
        <v>93503005</v>
      </c>
      <c r="J1877" t="s">
        <v>2768</v>
      </c>
      <c r="K1877">
        <v>61877068.159999996</v>
      </c>
      <c r="L1877">
        <v>42413.489289999998</v>
      </c>
    </row>
    <row r="1878" spans="1:12" x14ac:dyDescent="0.25">
      <c r="A1878">
        <v>1874</v>
      </c>
      <c r="B1878" t="s">
        <v>1</v>
      </c>
      <c r="C1878" t="s">
        <v>2762</v>
      </c>
      <c r="D1878" t="s">
        <v>2763</v>
      </c>
      <c r="E1878">
        <v>6</v>
      </c>
      <c r="F1878" t="s">
        <v>2319</v>
      </c>
      <c r="G1878" t="s">
        <v>2320</v>
      </c>
      <c r="H1878" s="56" t="s">
        <v>685</v>
      </c>
      <c r="I1878">
        <v>93503006</v>
      </c>
      <c r="J1878" t="s">
        <v>2769</v>
      </c>
      <c r="K1878">
        <v>41701964.060000002</v>
      </c>
      <c r="L1878">
        <v>42632.679089999998</v>
      </c>
    </row>
    <row r="1879" spans="1:12" x14ac:dyDescent="0.25">
      <c r="A1879">
        <v>1875</v>
      </c>
      <c r="B1879" t="s">
        <v>1</v>
      </c>
      <c r="C1879" t="s">
        <v>2762</v>
      </c>
      <c r="D1879" t="s">
        <v>2763</v>
      </c>
      <c r="E1879">
        <v>7</v>
      </c>
      <c r="F1879" t="s">
        <v>2319</v>
      </c>
      <c r="G1879" t="s">
        <v>2320</v>
      </c>
      <c r="H1879" s="56" t="s">
        <v>685</v>
      </c>
      <c r="I1879">
        <v>93503007</v>
      </c>
      <c r="J1879" t="s">
        <v>2770</v>
      </c>
      <c r="K1879">
        <v>39792600.32</v>
      </c>
      <c r="L1879">
        <v>37435.58713</v>
      </c>
    </row>
    <row r="1880" spans="1:12" x14ac:dyDescent="0.25">
      <c r="A1880">
        <v>1876</v>
      </c>
      <c r="B1880" t="s">
        <v>1</v>
      </c>
      <c r="C1880" t="s">
        <v>2762</v>
      </c>
      <c r="D1880" t="s">
        <v>2763</v>
      </c>
      <c r="E1880">
        <v>8</v>
      </c>
      <c r="F1880" t="s">
        <v>2319</v>
      </c>
      <c r="G1880" t="s">
        <v>2320</v>
      </c>
      <c r="H1880" s="56" t="s">
        <v>685</v>
      </c>
      <c r="I1880">
        <v>93503008</v>
      </c>
      <c r="J1880" t="s">
        <v>2771</v>
      </c>
      <c r="K1880">
        <v>70202586.170000002</v>
      </c>
      <c r="L1880">
        <v>39374.564720000002</v>
      </c>
    </row>
    <row r="1881" spans="1:12" x14ac:dyDescent="0.25">
      <c r="A1881">
        <v>1877</v>
      </c>
      <c r="B1881" t="s">
        <v>1</v>
      </c>
      <c r="C1881" t="s">
        <v>2762</v>
      </c>
      <c r="D1881" t="s">
        <v>2763</v>
      </c>
      <c r="E1881">
        <v>9</v>
      </c>
      <c r="F1881" t="s">
        <v>2319</v>
      </c>
      <c r="G1881" t="s">
        <v>2320</v>
      </c>
      <c r="H1881" s="56" t="s">
        <v>685</v>
      </c>
      <c r="I1881">
        <v>93503009</v>
      </c>
      <c r="J1881" t="s">
        <v>2772</v>
      </c>
      <c r="K1881">
        <v>4935457.2759999996</v>
      </c>
      <c r="L1881">
        <v>15011.859700000001</v>
      </c>
    </row>
    <row r="1882" spans="1:12" x14ac:dyDescent="0.25">
      <c r="A1882">
        <v>1878</v>
      </c>
      <c r="B1882" t="s">
        <v>1</v>
      </c>
      <c r="C1882" t="s">
        <v>2762</v>
      </c>
      <c r="D1882" t="s">
        <v>2763</v>
      </c>
      <c r="E1882">
        <v>10</v>
      </c>
      <c r="F1882" t="s">
        <v>2319</v>
      </c>
      <c r="G1882" t="s">
        <v>2320</v>
      </c>
      <c r="H1882" s="56" t="s">
        <v>685</v>
      </c>
      <c r="I1882">
        <v>93503010</v>
      </c>
      <c r="J1882" t="s">
        <v>2773</v>
      </c>
      <c r="K1882">
        <v>772325358.10000002</v>
      </c>
      <c r="L1882">
        <v>161909.0331</v>
      </c>
    </row>
    <row r="1883" spans="1:12" x14ac:dyDescent="0.25">
      <c r="A1883">
        <v>1879</v>
      </c>
      <c r="B1883" t="s">
        <v>1</v>
      </c>
      <c r="C1883" t="s">
        <v>2762</v>
      </c>
      <c r="D1883" t="s">
        <v>2763</v>
      </c>
      <c r="E1883">
        <v>11</v>
      </c>
      <c r="F1883" t="s">
        <v>2319</v>
      </c>
      <c r="G1883" t="s">
        <v>2320</v>
      </c>
      <c r="H1883" s="56" t="s">
        <v>685</v>
      </c>
      <c r="I1883">
        <v>93503011</v>
      </c>
      <c r="J1883" t="s">
        <v>2774</v>
      </c>
      <c r="K1883">
        <v>56694493.799999997</v>
      </c>
      <c r="L1883">
        <v>40135.91315</v>
      </c>
    </row>
    <row r="1884" spans="1:12" x14ac:dyDescent="0.25">
      <c r="A1884">
        <v>1880</v>
      </c>
      <c r="B1884" t="s">
        <v>1</v>
      </c>
      <c r="C1884" t="s">
        <v>2762</v>
      </c>
      <c r="D1884" t="s">
        <v>2763</v>
      </c>
      <c r="E1884">
        <v>12</v>
      </c>
      <c r="F1884" t="s">
        <v>2319</v>
      </c>
      <c r="G1884" t="s">
        <v>2320</v>
      </c>
      <c r="H1884" s="56" t="s">
        <v>685</v>
      </c>
      <c r="I1884">
        <v>93503012</v>
      </c>
      <c r="J1884" t="s">
        <v>2775</v>
      </c>
      <c r="K1884">
        <v>39522045.600000001</v>
      </c>
      <c r="L1884">
        <v>34535.366260000003</v>
      </c>
    </row>
    <row r="1885" spans="1:12" x14ac:dyDescent="0.25">
      <c r="A1885">
        <v>1881</v>
      </c>
      <c r="B1885" t="s">
        <v>1</v>
      </c>
      <c r="C1885" t="s">
        <v>2762</v>
      </c>
      <c r="D1885" t="s">
        <v>2763</v>
      </c>
      <c r="E1885">
        <v>13</v>
      </c>
      <c r="F1885" t="s">
        <v>2319</v>
      </c>
      <c r="G1885" t="s">
        <v>2320</v>
      </c>
      <c r="H1885" s="56" t="s">
        <v>685</v>
      </c>
      <c r="I1885">
        <v>93503013</v>
      </c>
      <c r="J1885" t="s">
        <v>2776</v>
      </c>
      <c r="K1885">
        <v>30806823.59</v>
      </c>
      <c r="L1885">
        <v>26598.7173</v>
      </c>
    </row>
    <row r="1886" spans="1:12" x14ac:dyDescent="0.25">
      <c r="A1886">
        <v>1882</v>
      </c>
      <c r="B1886" t="s">
        <v>1</v>
      </c>
      <c r="C1886" t="s">
        <v>2762</v>
      </c>
      <c r="D1886" t="s">
        <v>2763</v>
      </c>
      <c r="E1886">
        <v>14</v>
      </c>
      <c r="F1886" t="s">
        <v>2319</v>
      </c>
      <c r="G1886" t="s">
        <v>2320</v>
      </c>
      <c r="H1886" s="56" t="s">
        <v>685</v>
      </c>
      <c r="I1886">
        <v>93503014</v>
      </c>
      <c r="J1886" t="s">
        <v>2777</v>
      </c>
      <c r="K1886">
        <v>213595209.90000001</v>
      </c>
      <c r="L1886">
        <v>82829.849709999995</v>
      </c>
    </row>
    <row r="1887" spans="1:12" x14ac:dyDescent="0.25">
      <c r="A1887">
        <v>1883</v>
      </c>
      <c r="B1887" t="s">
        <v>1</v>
      </c>
      <c r="C1887" t="s">
        <v>2762</v>
      </c>
      <c r="D1887" t="s">
        <v>2763</v>
      </c>
      <c r="E1887">
        <v>15</v>
      </c>
      <c r="F1887" t="s">
        <v>2319</v>
      </c>
      <c r="G1887" t="s">
        <v>2320</v>
      </c>
      <c r="H1887" s="56" t="s">
        <v>685</v>
      </c>
      <c r="I1887">
        <v>93503015</v>
      </c>
      <c r="J1887" t="s">
        <v>2778</v>
      </c>
      <c r="K1887">
        <v>164803143.30000001</v>
      </c>
      <c r="L1887">
        <v>67789.920599999998</v>
      </c>
    </row>
    <row r="1888" spans="1:12" x14ac:dyDescent="0.25">
      <c r="A1888">
        <v>1884</v>
      </c>
      <c r="B1888" t="s">
        <v>1</v>
      </c>
      <c r="C1888" t="s">
        <v>2762</v>
      </c>
      <c r="D1888" t="s">
        <v>2763</v>
      </c>
      <c r="E1888">
        <v>16</v>
      </c>
      <c r="F1888" t="s">
        <v>2319</v>
      </c>
      <c r="G1888" t="s">
        <v>2320</v>
      </c>
      <c r="H1888" s="56" t="s">
        <v>685</v>
      </c>
      <c r="I1888">
        <v>93503016</v>
      </c>
      <c r="J1888" t="s">
        <v>2779</v>
      </c>
      <c r="K1888">
        <v>151019650.59999999</v>
      </c>
      <c r="L1888">
        <v>82659.979659999997</v>
      </c>
    </row>
    <row r="1889" spans="1:12" x14ac:dyDescent="0.25">
      <c r="A1889">
        <v>1885</v>
      </c>
      <c r="B1889" t="s">
        <v>1</v>
      </c>
      <c r="C1889" t="s">
        <v>542</v>
      </c>
      <c r="D1889" t="s">
        <v>2780</v>
      </c>
      <c r="E1889">
        <v>1</v>
      </c>
      <c r="F1889" t="s">
        <v>2345</v>
      </c>
      <c r="G1889" t="s">
        <v>2346</v>
      </c>
      <c r="H1889" s="56" t="s">
        <v>685</v>
      </c>
      <c r="I1889">
        <v>93401001</v>
      </c>
      <c r="J1889" t="s">
        <v>2781</v>
      </c>
      <c r="K1889">
        <v>2344262029</v>
      </c>
      <c r="L1889">
        <v>286626.60509999999</v>
      </c>
    </row>
    <row r="1890" spans="1:12" x14ac:dyDescent="0.25">
      <c r="A1890">
        <v>1886</v>
      </c>
      <c r="B1890" t="s">
        <v>1</v>
      </c>
      <c r="C1890" t="s">
        <v>542</v>
      </c>
      <c r="D1890" t="s">
        <v>2780</v>
      </c>
      <c r="E1890">
        <v>2</v>
      </c>
      <c r="F1890" t="s">
        <v>2345</v>
      </c>
      <c r="G1890" t="s">
        <v>2346</v>
      </c>
      <c r="H1890" s="56" t="s">
        <v>685</v>
      </c>
      <c r="I1890">
        <v>93401002</v>
      </c>
      <c r="J1890" t="s">
        <v>2782</v>
      </c>
      <c r="K1890">
        <v>6269655991</v>
      </c>
      <c r="L1890">
        <v>435536.65389999998</v>
      </c>
    </row>
    <row r="1891" spans="1:12" x14ac:dyDescent="0.25">
      <c r="A1891">
        <v>1887</v>
      </c>
      <c r="B1891" t="s">
        <v>1</v>
      </c>
      <c r="C1891" t="s">
        <v>542</v>
      </c>
      <c r="D1891" t="s">
        <v>2780</v>
      </c>
      <c r="E1891">
        <v>3</v>
      </c>
      <c r="F1891" t="s">
        <v>2345</v>
      </c>
      <c r="G1891" t="s">
        <v>2346</v>
      </c>
      <c r="H1891" s="56" t="s">
        <v>685</v>
      </c>
      <c r="I1891">
        <v>93401003</v>
      </c>
      <c r="J1891" t="s">
        <v>2783</v>
      </c>
      <c r="K1891">
        <v>1547304.4790000001</v>
      </c>
      <c r="L1891">
        <v>7762.5431900000003</v>
      </c>
    </row>
    <row r="1892" spans="1:12" x14ac:dyDescent="0.25">
      <c r="A1892">
        <v>1888</v>
      </c>
      <c r="B1892" t="s">
        <v>1</v>
      </c>
      <c r="C1892" t="s">
        <v>542</v>
      </c>
      <c r="D1892" t="s">
        <v>2780</v>
      </c>
      <c r="E1892">
        <v>4</v>
      </c>
      <c r="F1892" t="s">
        <v>2345</v>
      </c>
      <c r="G1892" t="s">
        <v>2346</v>
      </c>
      <c r="H1892" s="56" t="s">
        <v>685</v>
      </c>
      <c r="I1892">
        <v>93401004</v>
      </c>
      <c r="J1892" t="s">
        <v>2784</v>
      </c>
      <c r="K1892">
        <v>3892853.4649999999</v>
      </c>
      <c r="L1892">
        <v>11872.08941</v>
      </c>
    </row>
    <row r="1893" spans="1:12" x14ac:dyDescent="0.25">
      <c r="A1893">
        <v>1889</v>
      </c>
      <c r="B1893" t="s">
        <v>1</v>
      </c>
      <c r="C1893" t="s">
        <v>542</v>
      </c>
      <c r="D1893" t="s">
        <v>2780</v>
      </c>
      <c r="E1893">
        <v>5</v>
      </c>
      <c r="F1893" t="s">
        <v>2345</v>
      </c>
      <c r="G1893" t="s">
        <v>2346</v>
      </c>
      <c r="H1893" s="56" t="s">
        <v>685</v>
      </c>
      <c r="I1893">
        <v>93401005</v>
      </c>
      <c r="J1893" t="s">
        <v>2785</v>
      </c>
      <c r="K1893">
        <v>1083830.9080000001</v>
      </c>
      <c r="L1893">
        <v>4622.3743780000004</v>
      </c>
    </row>
    <row r="1894" spans="1:12" x14ac:dyDescent="0.25">
      <c r="A1894">
        <v>1890</v>
      </c>
      <c r="B1894" t="s">
        <v>1</v>
      </c>
      <c r="C1894" t="s">
        <v>542</v>
      </c>
      <c r="D1894" t="s">
        <v>2780</v>
      </c>
      <c r="E1894">
        <v>6</v>
      </c>
      <c r="F1894" t="s">
        <v>2345</v>
      </c>
      <c r="G1894" t="s">
        <v>2346</v>
      </c>
      <c r="H1894" s="56" t="s">
        <v>685</v>
      </c>
      <c r="I1894">
        <v>93401006</v>
      </c>
      <c r="J1894" t="s">
        <v>2786</v>
      </c>
      <c r="K1894">
        <v>82110625.709999993</v>
      </c>
      <c r="L1894">
        <v>41869.009680000003</v>
      </c>
    </row>
    <row r="1895" spans="1:12" x14ac:dyDescent="0.25">
      <c r="A1895">
        <v>1891</v>
      </c>
      <c r="B1895" t="s">
        <v>1</v>
      </c>
      <c r="C1895" t="s">
        <v>542</v>
      </c>
      <c r="D1895" t="s">
        <v>2780</v>
      </c>
      <c r="E1895">
        <v>7</v>
      </c>
      <c r="F1895" t="s">
        <v>2345</v>
      </c>
      <c r="G1895" t="s">
        <v>2346</v>
      </c>
      <c r="H1895" s="56" t="s">
        <v>685</v>
      </c>
      <c r="I1895">
        <v>93401007</v>
      </c>
      <c r="J1895" t="s">
        <v>2787</v>
      </c>
      <c r="K1895">
        <v>99882129.599999994</v>
      </c>
      <c r="L1895">
        <v>49930.145960000002</v>
      </c>
    </row>
    <row r="1896" spans="1:12" x14ac:dyDescent="0.25">
      <c r="A1896">
        <v>1892</v>
      </c>
      <c r="B1896" t="s">
        <v>1</v>
      </c>
      <c r="C1896" t="s">
        <v>542</v>
      </c>
      <c r="D1896" t="s">
        <v>2780</v>
      </c>
      <c r="E1896">
        <v>8</v>
      </c>
      <c r="F1896" t="s">
        <v>2345</v>
      </c>
      <c r="G1896" t="s">
        <v>2346</v>
      </c>
      <c r="H1896" s="56" t="s">
        <v>685</v>
      </c>
      <c r="I1896">
        <v>93401008</v>
      </c>
      <c r="J1896" t="s">
        <v>2788</v>
      </c>
      <c r="K1896">
        <v>220258901.80000001</v>
      </c>
      <c r="L1896">
        <v>94452.291150000005</v>
      </c>
    </row>
    <row r="1897" spans="1:12" x14ac:dyDescent="0.25">
      <c r="A1897">
        <v>1893</v>
      </c>
      <c r="B1897" t="s">
        <v>1</v>
      </c>
      <c r="C1897" t="s">
        <v>542</v>
      </c>
      <c r="D1897" t="s">
        <v>2780</v>
      </c>
      <c r="E1897">
        <v>9</v>
      </c>
      <c r="F1897" t="s">
        <v>2345</v>
      </c>
      <c r="G1897" t="s">
        <v>2346</v>
      </c>
      <c r="H1897" s="56" t="s">
        <v>685</v>
      </c>
      <c r="I1897">
        <v>93401009</v>
      </c>
      <c r="J1897" t="s">
        <v>2789</v>
      </c>
      <c r="K1897">
        <v>251278872.40000001</v>
      </c>
      <c r="L1897">
        <v>76379.750910000002</v>
      </c>
    </row>
    <row r="1898" spans="1:12" x14ac:dyDescent="0.25">
      <c r="A1898">
        <v>1894</v>
      </c>
      <c r="B1898" t="s">
        <v>1</v>
      </c>
      <c r="C1898" t="s">
        <v>542</v>
      </c>
      <c r="D1898" t="s">
        <v>2780</v>
      </c>
      <c r="E1898">
        <v>10</v>
      </c>
      <c r="F1898" t="s">
        <v>2345</v>
      </c>
      <c r="G1898" t="s">
        <v>2346</v>
      </c>
      <c r="H1898" s="56" t="s">
        <v>685</v>
      </c>
      <c r="I1898">
        <v>93401010</v>
      </c>
      <c r="J1898" t="s">
        <v>2790</v>
      </c>
      <c r="K1898">
        <v>430398240.30000001</v>
      </c>
      <c r="L1898">
        <v>103116.3057</v>
      </c>
    </row>
    <row r="1899" spans="1:12" x14ac:dyDescent="0.25">
      <c r="A1899">
        <v>1895</v>
      </c>
      <c r="B1899" t="s">
        <v>1</v>
      </c>
      <c r="C1899" t="s">
        <v>542</v>
      </c>
      <c r="D1899" t="s">
        <v>2780</v>
      </c>
      <c r="E1899">
        <v>11</v>
      </c>
      <c r="F1899" t="s">
        <v>2345</v>
      </c>
      <c r="G1899" t="s">
        <v>2346</v>
      </c>
      <c r="H1899" s="56" t="s">
        <v>685</v>
      </c>
      <c r="I1899">
        <v>93401011</v>
      </c>
      <c r="J1899" t="s">
        <v>2791</v>
      </c>
      <c r="K1899">
        <v>213824935.30000001</v>
      </c>
      <c r="L1899">
        <v>95909.494019999998</v>
      </c>
    </row>
    <row r="1900" spans="1:12" x14ac:dyDescent="0.25">
      <c r="A1900">
        <v>1896</v>
      </c>
      <c r="B1900" t="s">
        <v>1</v>
      </c>
      <c r="C1900" t="s">
        <v>542</v>
      </c>
      <c r="D1900" t="s">
        <v>2780</v>
      </c>
      <c r="E1900">
        <v>12</v>
      </c>
      <c r="F1900" t="s">
        <v>2345</v>
      </c>
      <c r="G1900" t="s">
        <v>2346</v>
      </c>
      <c r="H1900" s="56" t="s">
        <v>685</v>
      </c>
      <c r="I1900">
        <v>93401012</v>
      </c>
      <c r="J1900" t="s">
        <v>2792</v>
      </c>
      <c r="K1900">
        <v>2253093755</v>
      </c>
      <c r="L1900">
        <v>306300.9656</v>
      </c>
    </row>
    <row r="1901" spans="1:12" x14ac:dyDescent="0.25">
      <c r="A1901">
        <v>1897</v>
      </c>
      <c r="B1901" t="s">
        <v>1</v>
      </c>
      <c r="C1901" t="s">
        <v>543</v>
      </c>
      <c r="D1901" t="s">
        <v>2793</v>
      </c>
      <c r="E1901">
        <v>1</v>
      </c>
      <c r="F1901" t="s">
        <v>2319</v>
      </c>
      <c r="G1901" t="s">
        <v>2320</v>
      </c>
      <c r="H1901" s="56" t="s">
        <v>685</v>
      </c>
      <c r="I1901">
        <v>93504001</v>
      </c>
      <c r="J1901" t="s">
        <v>2794</v>
      </c>
      <c r="K1901">
        <v>1443263577</v>
      </c>
      <c r="L1901">
        <v>202874.2359</v>
      </c>
    </row>
    <row r="1902" spans="1:12" x14ac:dyDescent="0.25">
      <c r="A1902">
        <v>1898</v>
      </c>
      <c r="B1902" t="s">
        <v>1</v>
      </c>
      <c r="C1902" t="s">
        <v>543</v>
      </c>
      <c r="D1902" t="s">
        <v>2793</v>
      </c>
      <c r="E1902">
        <v>2</v>
      </c>
      <c r="F1902" t="s">
        <v>2319</v>
      </c>
      <c r="G1902" t="s">
        <v>2320</v>
      </c>
      <c r="H1902" s="56" t="s">
        <v>685</v>
      </c>
      <c r="I1902">
        <v>93504002</v>
      </c>
      <c r="J1902" t="s">
        <v>2795</v>
      </c>
      <c r="K1902">
        <v>341304978.39999998</v>
      </c>
      <c r="L1902">
        <v>89261.548649999997</v>
      </c>
    </row>
    <row r="1903" spans="1:12" x14ac:dyDescent="0.25">
      <c r="A1903">
        <v>1899</v>
      </c>
      <c r="B1903" t="s">
        <v>1</v>
      </c>
      <c r="C1903" t="s">
        <v>543</v>
      </c>
      <c r="D1903" t="s">
        <v>2793</v>
      </c>
      <c r="E1903">
        <v>3</v>
      </c>
      <c r="F1903" t="s">
        <v>2319</v>
      </c>
      <c r="G1903" t="s">
        <v>2320</v>
      </c>
      <c r="H1903" s="56" t="s">
        <v>685</v>
      </c>
      <c r="I1903">
        <v>93504003</v>
      </c>
      <c r="J1903" t="s">
        <v>2796</v>
      </c>
      <c r="K1903">
        <v>190476682</v>
      </c>
      <c r="L1903">
        <v>83913.122780000005</v>
      </c>
    </row>
    <row r="1904" spans="1:12" x14ac:dyDescent="0.25">
      <c r="A1904">
        <v>1900</v>
      </c>
      <c r="B1904" t="s">
        <v>1</v>
      </c>
      <c r="C1904" t="s">
        <v>543</v>
      </c>
      <c r="D1904" t="s">
        <v>2793</v>
      </c>
      <c r="E1904">
        <v>4</v>
      </c>
      <c r="F1904" t="s">
        <v>2319</v>
      </c>
      <c r="G1904" t="s">
        <v>2320</v>
      </c>
      <c r="H1904" s="56" t="s">
        <v>685</v>
      </c>
      <c r="I1904">
        <v>93504004</v>
      </c>
      <c r="J1904" t="s">
        <v>2797</v>
      </c>
      <c r="K1904">
        <v>130067139.3</v>
      </c>
      <c r="L1904">
        <v>69378.797380000004</v>
      </c>
    </row>
    <row r="1905" spans="1:12" x14ac:dyDescent="0.25">
      <c r="A1905">
        <v>1901</v>
      </c>
      <c r="B1905" t="s">
        <v>1</v>
      </c>
      <c r="C1905" t="s">
        <v>543</v>
      </c>
      <c r="D1905" t="s">
        <v>2793</v>
      </c>
      <c r="E1905">
        <v>5</v>
      </c>
      <c r="F1905" t="s">
        <v>2319</v>
      </c>
      <c r="G1905" t="s">
        <v>2320</v>
      </c>
      <c r="H1905" s="56" t="s">
        <v>685</v>
      </c>
      <c r="I1905">
        <v>93504005</v>
      </c>
      <c r="J1905" t="s">
        <v>2798</v>
      </c>
      <c r="K1905">
        <v>121948878.40000001</v>
      </c>
      <c r="L1905">
        <v>66771.881169999993</v>
      </c>
    </row>
    <row r="1906" spans="1:12" x14ac:dyDescent="0.25">
      <c r="A1906">
        <v>1902</v>
      </c>
      <c r="B1906" t="s">
        <v>1</v>
      </c>
      <c r="C1906" t="s">
        <v>543</v>
      </c>
      <c r="D1906" t="s">
        <v>2793</v>
      </c>
      <c r="E1906">
        <v>6</v>
      </c>
      <c r="F1906" t="s">
        <v>2319</v>
      </c>
      <c r="G1906" t="s">
        <v>2320</v>
      </c>
      <c r="H1906" s="56" t="s">
        <v>685</v>
      </c>
      <c r="I1906">
        <v>93504006</v>
      </c>
      <c r="J1906" t="s">
        <v>2799</v>
      </c>
      <c r="K1906">
        <v>402681025.5</v>
      </c>
      <c r="L1906">
        <v>133700.86850000001</v>
      </c>
    </row>
    <row r="1907" spans="1:12" x14ac:dyDescent="0.25">
      <c r="A1907">
        <v>1903</v>
      </c>
      <c r="B1907" t="s">
        <v>1</v>
      </c>
      <c r="C1907" t="s">
        <v>543</v>
      </c>
      <c r="D1907" t="s">
        <v>2793</v>
      </c>
      <c r="E1907">
        <v>7</v>
      </c>
      <c r="F1907" t="s">
        <v>2319</v>
      </c>
      <c r="G1907" t="s">
        <v>2320</v>
      </c>
      <c r="H1907" s="56" t="s">
        <v>685</v>
      </c>
      <c r="I1907">
        <v>93504007</v>
      </c>
      <c r="J1907" t="s">
        <v>2800</v>
      </c>
      <c r="K1907">
        <v>48289979.18</v>
      </c>
      <c r="L1907">
        <v>38970.501040000003</v>
      </c>
    </row>
    <row r="1908" spans="1:12" x14ac:dyDescent="0.25">
      <c r="A1908">
        <v>1904</v>
      </c>
      <c r="B1908" t="s">
        <v>1</v>
      </c>
      <c r="C1908" t="s">
        <v>543</v>
      </c>
      <c r="D1908" t="s">
        <v>2793</v>
      </c>
      <c r="E1908">
        <v>8</v>
      </c>
      <c r="F1908" t="s">
        <v>2319</v>
      </c>
      <c r="G1908" t="s">
        <v>2320</v>
      </c>
      <c r="H1908" s="56" t="s">
        <v>685</v>
      </c>
      <c r="I1908">
        <v>93504008</v>
      </c>
      <c r="J1908" t="s">
        <v>2801</v>
      </c>
      <c r="K1908">
        <v>12641234.109999999</v>
      </c>
      <c r="L1908">
        <v>17480.728660000001</v>
      </c>
    </row>
    <row r="1909" spans="1:12" x14ac:dyDescent="0.25">
      <c r="A1909">
        <v>1905</v>
      </c>
      <c r="B1909" t="s">
        <v>1</v>
      </c>
      <c r="C1909" t="s">
        <v>543</v>
      </c>
      <c r="D1909" t="s">
        <v>2793</v>
      </c>
      <c r="E1909">
        <v>9</v>
      </c>
      <c r="F1909" t="s">
        <v>2319</v>
      </c>
      <c r="G1909" t="s">
        <v>2320</v>
      </c>
      <c r="H1909" s="56" t="s">
        <v>685</v>
      </c>
      <c r="I1909">
        <v>93504009</v>
      </c>
      <c r="J1909" t="s">
        <v>2802</v>
      </c>
      <c r="K1909">
        <v>140928553.5</v>
      </c>
      <c r="L1909">
        <v>75325.151459999994</v>
      </c>
    </row>
    <row r="1910" spans="1:12" x14ac:dyDescent="0.25">
      <c r="A1910">
        <v>1906</v>
      </c>
      <c r="B1910" t="s">
        <v>1</v>
      </c>
      <c r="C1910" t="s">
        <v>543</v>
      </c>
      <c r="D1910" t="s">
        <v>2793</v>
      </c>
      <c r="E1910">
        <v>10</v>
      </c>
      <c r="F1910" t="s">
        <v>2319</v>
      </c>
      <c r="G1910" t="s">
        <v>2320</v>
      </c>
      <c r="H1910" s="56" t="s">
        <v>685</v>
      </c>
      <c r="I1910">
        <v>93504010</v>
      </c>
      <c r="J1910" t="s">
        <v>2803</v>
      </c>
      <c r="K1910">
        <v>8517544.9580000006</v>
      </c>
      <c r="L1910">
        <v>17817.83539</v>
      </c>
    </row>
    <row r="1911" spans="1:12" x14ac:dyDescent="0.25">
      <c r="A1911">
        <v>1907</v>
      </c>
      <c r="B1911" t="s">
        <v>1</v>
      </c>
      <c r="C1911" t="s">
        <v>543</v>
      </c>
      <c r="D1911" t="s">
        <v>2793</v>
      </c>
      <c r="E1911">
        <v>11</v>
      </c>
      <c r="F1911" t="s">
        <v>2319</v>
      </c>
      <c r="G1911" t="s">
        <v>2320</v>
      </c>
      <c r="H1911" s="56" t="s">
        <v>685</v>
      </c>
      <c r="I1911">
        <v>93504011</v>
      </c>
      <c r="J1911" t="s">
        <v>2804</v>
      </c>
      <c r="K1911">
        <v>6937640.0429999996</v>
      </c>
      <c r="L1911">
        <v>16028.300649999999</v>
      </c>
    </row>
    <row r="1912" spans="1:12" x14ac:dyDescent="0.25">
      <c r="A1912">
        <v>1908</v>
      </c>
      <c r="B1912" t="s">
        <v>1</v>
      </c>
      <c r="C1912" t="s">
        <v>543</v>
      </c>
      <c r="D1912" t="s">
        <v>2793</v>
      </c>
      <c r="E1912">
        <v>12</v>
      </c>
      <c r="F1912" t="s">
        <v>2319</v>
      </c>
      <c r="G1912" t="s">
        <v>2320</v>
      </c>
      <c r="H1912" s="56" t="s">
        <v>685</v>
      </c>
      <c r="I1912">
        <v>93504012</v>
      </c>
      <c r="J1912" t="s">
        <v>2805</v>
      </c>
      <c r="K1912">
        <v>7052625.8760000002</v>
      </c>
      <c r="L1912">
        <v>18514.480940000001</v>
      </c>
    </row>
    <row r="1913" spans="1:12" x14ac:dyDescent="0.25">
      <c r="A1913">
        <v>1909</v>
      </c>
      <c r="B1913" t="s">
        <v>1</v>
      </c>
      <c r="C1913" t="s">
        <v>543</v>
      </c>
      <c r="D1913" t="s">
        <v>2793</v>
      </c>
      <c r="E1913">
        <v>13</v>
      </c>
      <c r="F1913" t="s">
        <v>2319</v>
      </c>
      <c r="G1913" t="s">
        <v>2320</v>
      </c>
      <c r="H1913" s="56" t="s">
        <v>685</v>
      </c>
      <c r="I1913">
        <v>93504013</v>
      </c>
      <c r="J1913" t="s">
        <v>2806</v>
      </c>
      <c r="K1913">
        <v>23695806.039999999</v>
      </c>
      <c r="L1913">
        <v>29848.880410000002</v>
      </c>
    </row>
    <row r="1914" spans="1:12" x14ac:dyDescent="0.25">
      <c r="A1914">
        <v>1910</v>
      </c>
      <c r="B1914" t="s">
        <v>1</v>
      </c>
      <c r="C1914" t="s">
        <v>543</v>
      </c>
      <c r="D1914" t="s">
        <v>2793</v>
      </c>
      <c r="E1914">
        <v>14</v>
      </c>
      <c r="F1914" t="s">
        <v>2319</v>
      </c>
      <c r="G1914" t="s">
        <v>2320</v>
      </c>
      <c r="H1914" s="56" t="s">
        <v>685</v>
      </c>
      <c r="I1914">
        <v>93504014</v>
      </c>
      <c r="J1914" t="s">
        <v>2807</v>
      </c>
      <c r="K1914">
        <v>10137671.699999999</v>
      </c>
      <c r="L1914">
        <v>16115.52785</v>
      </c>
    </row>
    <row r="1915" spans="1:12" x14ac:dyDescent="0.25">
      <c r="A1915">
        <v>1911</v>
      </c>
      <c r="B1915" t="s">
        <v>1</v>
      </c>
      <c r="C1915" t="s">
        <v>543</v>
      </c>
      <c r="D1915" t="s">
        <v>2793</v>
      </c>
      <c r="E1915">
        <v>15</v>
      </c>
      <c r="F1915" t="s">
        <v>2319</v>
      </c>
      <c r="G1915" t="s">
        <v>2320</v>
      </c>
      <c r="H1915" s="56" t="s">
        <v>685</v>
      </c>
      <c r="I1915">
        <v>93504015</v>
      </c>
      <c r="J1915" t="s">
        <v>2808</v>
      </c>
      <c r="K1915">
        <v>192396853.09999999</v>
      </c>
      <c r="L1915">
        <v>79034.722139999998</v>
      </c>
    </row>
    <row r="1916" spans="1:12" x14ac:dyDescent="0.25">
      <c r="A1916">
        <v>1912</v>
      </c>
      <c r="B1916" t="s">
        <v>1</v>
      </c>
      <c r="C1916" t="s">
        <v>543</v>
      </c>
      <c r="D1916" t="s">
        <v>2793</v>
      </c>
      <c r="E1916">
        <v>16</v>
      </c>
      <c r="F1916" t="s">
        <v>2319</v>
      </c>
      <c r="G1916" t="s">
        <v>2320</v>
      </c>
      <c r="H1916" s="56" t="s">
        <v>685</v>
      </c>
      <c r="I1916">
        <v>93504016</v>
      </c>
      <c r="J1916" t="s">
        <v>2809</v>
      </c>
      <c r="K1916">
        <v>61238218.850000001</v>
      </c>
      <c r="L1916">
        <v>40638.998390000001</v>
      </c>
    </row>
    <row r="1917" spans="1:12" x14ac:dyDescent="0.25">
      <c r="A1917">
        <v>1913</v>
      </c>
      <c r="B1917" t="s">
        <v>1</v>
      </c>
      <c r="C1917" t="s">
        <v>543</v>
      </c>
      <c r="D1917" t="s">
        <v>2793</v>
      </c>
      <c r="E1917">
        <v>17</v>
      </c>
      <c r="F1917" t="s">
        <v>2319</v>
      </c>
      <c r="G1917" t="s">
        <v>2320</v>
      </c>
      <c r="H1917" s="56" t="s">
        <v>685</v>
      </c>
      <c r="I1917">
        <v>93504017</v>
      </c>
      <c r="J1917" t="s">
        <v>2810</v>
      </c>
      <c r="K1917">
        <v>6807485.8990000002</v>
      </c>
      <c r="L1917">
        <v>17676.239229999999</v>
      </c>
    </row>
    <row r="1918" spans="1:12" x14ac:dyDescent="0.25">
      <c r="A1918">
        <v>1914</v>
      </c>
      <c r="B1918" t="s">
        <v>1</v>
      </c>
      <c r="C1918" t="s">
        <v>543</v>
      </c>
      <c r="D1918" t="s">
        <v>2793</v>
      </c>
      <c r="E1918">
        <v>18</v>
      </c>
      <c r="F1918" t="s">
        <v>2319</v>
      </c>
      <c r="G1918" t="s">
        <v>2320</v>
      </c>
      <c r="H1918" s="56" t="s">
        <v>685</v>
      </c>
      <c r="I1918">
        <v>93504018</v>
      </c>
      <c r="J1918" t="s">
        <v>2811</v>
      </c>
      <c r="K1918">
        <v>69842977.170000002</v>
      </c>
      <c r="L1918">
        <v>48088.097889999997</v>
      </c>
    </row>
    <row r="1919" spans="1:12" x14ac:dyDescent="0.25">
      <c r="A1919">
        <v>1915</v>
      </c>
      <c r="B1919" t="s">
        <v>1</v>
      </c>
      <c r="C1919" t="s">
        <v>543</v>
      </c>
      <c r="D1919" t="s">
        <v>2793</v>
      </c>
      <c r="E1919">
        <v>19</v>
      </c>
      <c r="F1919" t="s">
        <v>2319</v>
      </c>
      <c r="G1919" t="s">
        <v>2320</v>
      </c>
      <c r="H1919" s="56" t="s">
        <v>685</v>
      </c>
      <c r="I1919">
        <v>93504019</v>
      </c>
      <c r="J1919" t="s">
        <v>2812</v>
      </c>
      <c r="K1919">
        <v>11443026.199999999</v>
      </c>
      <c r="L1919">
        <v>16940.194380000001</v>
      </c>
    </row>
    <row r="1920" spans="1:12" x14ac:dyDescent="0.25">
      <c r="A1920">
        <v>1916</v>
      </c>
      <c r="B1920" t="s">
        <v>1</v>
      </c>
      <c r="C1920" t="s">
        <v>543</v>
      </c>
      <c r="D1920" t="s">
        <v>2793</v>
      </c>
      <c r="E1920">
        <v>20</v>
      </c>
      <c r="F1920" t="s">
        <v>2319</v>
      </c>
      <c r="G1920" t="s">
        <v>2320</v>
      </c>
      <c r="H1920" s="56" t="s">
        <v>685</v>
      </c>
      <c r="I1920">
        <v>93504020</v>
      </c>
      <c r="J1920" t="s">
        <v>2813</v>
      </c>
      <c r="K1920">
        <v>36644409.369999997</v>
      </c>
      <c r="L1920">
        <v>32697.4552</v>
      </c>
    </row>
    <row r="1921" spans="1:12" x14ac:dyDescent="0.25">
      <c r="A1921">
        <v>1917</v>
      </c>
      <c r="B1921" t="s">
        <v>1</v>
      </c>
      <c r="C1921" t="s">
        <v>543</v>
      </c>
      <c r="D1921" t="s">
        <v>2793</v>
      </c>
      <c r="E1921">
        <v>21</v>
      </c>
      <c r="F1921" t="s">
        <v>2319</v>
      </c>
      <c r="G1921" t="s">
        <v>2320</v>
      </c>
      <c r="H1921" s="56" t="s">
        <v>685</v>
      </c>
      <c r="I1921">
        <v>93504021</v>
      </c>
      <c r="J1921" t="s">
        <v>2814</v>
      </c>
      <c r="K1921">
        <v>50772277.130000003</v>
      </c>
      <c r="L1921">
        <v>38436.071609999999</v>
      </c>
    </row>
    <row r="1922" spans="1:12" x14ac:dyDescent="0.25">
      <c r="A1922">
        <v>1918</v>
      </c>
      <c r="B1922" t="s">
        <v>1</v>
      </c>
      <c r="C1922" t="s">
        <v>543</v>
      </c>
      <c r="D1922" t="s">
        <v>2793</v>
      </c>
      <c r="E1922">
        <v>22</v>
      </c>
      <c r="F1922" t="s">
        <v>2319</v>
      </c>
      <c r="G1922" t="s">
        <v>2320</v>
      </c>
      <c r="H1922" s="56" t="s">
        <v>685</v>
      </c>
      <c r="I1922">
        <v>93504022</v>
      </c>
      <c r="J1922" t="s">
        <v>2815</v>
      </c>
      <c r="K1922">
        <v>19975514.620000001</v>
      </c>
      <c r="L1922">
        <v>30547.71874</v>
      </c>
    </row>
    <row r="1923" spans="1:12" x14ac:dyDescent="0.25">
      <c r="A1923">
        <v>1919</v>
      </c>
      <c r="B1923" t="s">
        <v>1</v>
      </c>
      <c r="C1923" t="s">
        <v>543</v>
      </c>
      <c r="D1923" t="s">
        <v>2793</v>
      </c>
      <c r="E1923">
        <v>23</v>
      </c>
      <c r="F1923" t="s">
        <v>2319</v>
      </c>
      <c r="G1923" t="s">
        <v>2320</v>
      </c>
      <c r="H1923" s="56" t="s">
        <v>685</v>
      </c>
      <c r="I1923">
        <v>93504023</v>
      </c>
      <c r="J1923" t="s">
        <v>2816</v>
      </c>
      <c r="K1923">
        <v>75365662.530000001</v>
      </c>
      <c r="L1923">
        <v>55102.921799999996</v>
      </c>
    </row>
    <row r="1924" spans="1:12" x14ac:dyDescent="0.25">
      <c r="A1924">
        <v>1920</v>
      </c>
      <c r="B1924" t="s">
        <v>1</v>
      </c>
      <c r="C1924" t="s">
        <v>543</v>
      </c>
      <c r="D1924" t="s">
        <v>2793</v>
      </c>
      <c r="E1924">
        <v>24</v>
      </c>
      <c r="F1924" t="s">
        <v>2319</v>
      </c>
      <c r="G1924" t="s">
        <v>2320</v>
      </c>
      <c r="H1924" s="56" t="s">
        <v>685</v>
      </c>
      <c r="I1924">
        <v>93504024</v>
      </c>
      <c r="J1924" t="s">
        <v>2817</v>
      </c>
      <c r="K1924">
        <v>105484260.59999999</v>
      </c>
      <c r="L1924">
        <v>53396.272429999997</v>
      </c>
    </row>
    <row r="1925" spans="1:12" x14ac:dyDescent="0.25">
      <c r="A1925">
        <v>1921</v>
      </c>
      <c r="B1925" t="s">
        <v>1</v>
      </c>
      <c r="C1925" t="s">
        <v>543</v>
      </c>
      <c r="D1925" t="s">
        <v>2793</v>
      </c>
      <c r="E1925">
        <v>25</v>
      </c>
      <c r="F1925" t="s">
        <v>2319</v>
      </c>
      <c r="G1925" t="s">
        <v>2320</v>
      </c>
      <c r="H1925" s="56" t="s">
        <v>685</v>
      </c>
      <c r="I1925">
        <v>93504025</v>
      </c>
      <c r="J1925" t="s">
        <v>2818</v>
      </c>
      <c r="K1925">
        <v>9718813.4010000005</v>
      </c>
      <c r="L1925">
        <v>15105.07842</v>
      </c>
    </row>
    <row r="1926" spans="1:12" x14ac:dyDescent="0.25">
      <c r="A1926">
        <v>1922</v>
      </c>
      <c r="B1926" t="s">
        <v>1</v>
      </c>
      <c r="C1926" t="s">
        <v>543</v>
      </c>
      <c r="D1926" t="s">
        <v>2793</v>
      </c>
      <c r="E1926">
        <v>26</v>
      </c>
      <c r="F1926" t="s">
        <v>2319</v>
      </c>
      <c r="G1926" t="s">
        <v>2320</v>
      </c>
      <c r="H1926" s="56" t="s">
        <v>685</v>
      </c>
      <c r="I1926">
        <v>93504026</v>
      </c>
      <c r="J1926" t="s">
        <v>2819</v>
      </c>
      <c r="K1926">
        <v>5674387.1270000003</v>
      </c>
      <c r="L1926">
        <v>11156.3685</v>
      </c>
    </row>
    <row r="1927" spans="1:12" x14ac:dyDescent="0.25">
      <c r="A1927">
        <v>1923</v>
      </c>
      <c r="B1927" t="s">
        <v>1</v>
      </c>
      <c r="C1927" t="s">
        <v>543</v>
      </c>
      <c r="D1927" t="s">
        <v>2793</v>
      </c>
      <c r="E1927">
        <v>27</v>
      </c>
      <c r="F1927" t="s">
        <v>2319</v>
      </c>
      <c r="G1927" t="s">
        <v>2320</v>
      </c>
      <c r="H1927" s="56" t="s">
        <v>685</v>
      </c>
      <c r="I1927">
        <v>93504027</v>
      </c>
      <c r="J1927" t="s">
        <v>2820</v>
      </c>
      <c r="K1927">
        <v>22077054.449999999</v>
      </c>
      <c r="L1927">
        <v>28908.230970000001</v>
      </c>
    </row>
    <row r="1928" spans="1:12" x14ac:dyDescent="0.25">
      <c r="A1928">
        <v>1924</v>
      </c>
      <c r="B1928" t="s">
        <v>1</v>
      </c>
      <c r="C1928" t="s">
        <v>543</v>
      </c>
      <c r="D1928" t="s">
        <v>2793</v>
      </c>
      <c r="E1928">
        <v>28</v>
      </c>
      <c r="F1928" t="s">
        <v>2319</v>
      </c>
      <c r="G1928" t="s">
        <v>2320</v>
      </c>
      <c r="H1928" s="56" t="s">
        <v>685</v>
      </c>
      <c r="I1928">
        <v>93504028</v>
      </c>
      <c r="J1928" t="s">
        <v>2821</v>
      </c>
      <c r="K1928">
        <v>56061124.090000004</v>
      </c>
      <c r="L1928">
        <v>55972.819320000002</v>
      </c>
    </row>
    <row r="1929" spans="1:12" x14ac:dyDescent="0.25">
      <c r="A1929">
        <v>1925</v>
      </c>
      <c r="B1929" t="s">
        <v>1</v>
      </c>
      <c r="C1929" t="s">
        <v>543</v>
      </c>
      <c r="D1929" t="s">
        <v>2793</v>
      </c>
      <c r="E1929">
        <v>29</v>
      </c>
      <c r="F1929" t="s">
        <v>2319</v>
      </c>
      <c r="G1929" t="s">
        <v>2320</v>
      </c>
      <c r="H1929" s="56" t="s">
        <v>685</v>
      </c>
      <c r="I1929">
        <v>93504029</v>
      </c>
      <c r="J1929" t="s">
        <v>2822</v>
      </c>
      <c r="K1929">
        <v>89017636.150000006</v>
      </c>
      <c r="L1929">
        <v>54939.576999999997</v>
      </c>
    </row>
    <row r="1930" spans="1:12" x14ac:dyDescent="0.25">
      <c r="A1930">
        <v>1926</v>
      </c>
      <c r="B1930" t="s">
        <v>1</v>
      </c>
      <c r="C1930" t="s">
        <v>543</v>
      </c>
      <c r="D1930" t="s">
        <v>2793</v>
      </c>
      <c r="E1930">
        <v>30</v>
      </c>
      <c r="F1930" t="s">
        <v>2319</v>
      </c>
      <c r="G1930" t="s">
        <v>2320</v>
      </c>
      <c r="H1930" s="56" t="s">
        <v>685</v>
      </c>
      <c r="I1930">
        <v>93504030</v>
      </c>
      <c r="J1930" t="s">
        <v>2823</v>
      </c>
      <c r="K1930">
        <v>150847000</v>
      </c>
      <c r="L1930">
        <v>87452.503679999994</v>
      </c>
    </row>
    <row r="1931" spans="1:12" x14ac:dyDescent="0.25">
      <c r="A1931">
        <v>1927</v>
      </c>
      <c r="B1931" t="s">
        <v>1</v>
      </c>
      <c r="C1931" t="s">
        <v>543</v>
      </c>
      <c r="D1931" t="s">
        <v>2793</v>
      </c>
      <c r="E1931">
        <v>31</v>
      </c>
      <c r="F1931" t="s">
        <v>2319</v>
      </c>
      <c r="G1931" t="s">
        <v>2320</v>
      </c>
      <c r="H1931" s="56" t="s">
        <v>685</v>
      </c>
      <c r="I1931">
        <v>93504031</v>
      </c>
      <c r="J1931" t="s">
        <v>2824</v>
      </c>
      <c r="K1931">
        <v>66982870.75</v>
      </c>
      <c r="L1931">
        <v>52585.690640000001</v>
      </c>
    </row>
    <row r="1932" spans="1:12" x14ac:dyDescent="0.25">
      <c r="A1932">
        <v>1928</v>
      </c>
      <c r="B1932" t="s">
        <v>1</v>
      </c>
      <c r="C1932" t="s">
        <v>543</v>
      </c>
      <c r="D1932" t="s">
        <v>2793</v>
      </c>
      <c r="E1932">
        <v>32</v>
      </c>
      <c r="F1932" t="s">
        <v>2319</v>
      </c>
      <c r="G1932" t="s">
        <v>2320</v>
      </c>
      <c r="H1932" s="56" t="s">
        <v>685</v>
      </c>
      <c r="I1932">
        <v>93504032</v>
      </c>
      <c r="J1932" t="s">
        <v>2825</v>
      </c>
      <c r="K1932">
        <v>69599852.620000005</v>
      </c>
      <c r="L1932">
        <v>37658.071230000001</v>
      </c>
    </row>
    <row r="1933" spans="1:12" x14ac:dyDescent="0.25">
      <c r="A1933">
        <v>1929</v>
      </c>
      <c r="B1933" t="s">
        <v>1</v>
      </c>
      <c r="C1933" t="s">
        <v>543</v>
      </c>
      <c r="D1933" t="s">
        <v>2793</v>
      </c>
      <c r="E1933">
        <v>33</v>
      </c>
      <c r="F1933" t="s">
        <v>2319</v>
      </c>
      <c r="G1933" t="s">
        <v>2320</v>
      </c>
      <c r="H1933" s="56" t="s">
        <v>685</v>
      </c>
      <c r="I1933">
        <v>93504033</v>
      </c>
      <c r="J1933" t="s">
        <v>2826</v>
      </c>
      <c r="K1933">
        <v>144187737.69999999</v>
      </c>
      <c r="L1933">
        <v>63823.054810000001</v>
      </c>
    </row>
    <row r="1934" spans="1:12" x14ac:dyDescent="0.25">
      <c r="A1934">
        <v>1930</v>
      </c>
      <c r="B1934" t="s">
        <v>1</v>
      </c>
      <c r="C1934" t="s">
        <v>543</v>
      </c>
      <c r="D1934" t="s">
        <v>2793</v>
      </c>
      <c r="E1934">
        <v>34</v>
      </c>
      <c r="F1934" t="s">
        <v>2319</v>
      </c>
      <c r="G1934" t="s">
        <v>2320</v>
      </c>
      <c r="H1934" s="56" t="s">
        <v>685</v>
      </c>
      <c r="I1934">
        <v>93504034</v>
      </c>
      <c r="J1934" t="s">
        <v>2827</v>
      </c>
      <c r="K1934">
        <v>52159185.07</v>
      </c>
      <c r="L1934">
        <v>49272.034399999997</v>
      </c>
    </row>
    <row r="1935" spans="1:12" x14ac:dyDescent="0.25">
      <c r="A1935">
        <v>1931</v>
      </c>
      <c r="B1935" t="s">
        <v>1</v>
      </c>
      <c r="C1935" t="s">
        <v>543</v>
      </c>
      <c r="D1935" t="s">
        <v>2793</v>
      </c>
      <c r="E1935">
        <v>35</v>
      </c>
      <c r="F1935" t="s">
        <v>2319</v>
      </c>
      <c r="G1935" t="s">
        <v>2320</v>
      </c>
      <c r="H1935" s="56" t="s">
        <v>685</v>
      </c>
      <c r="I1935">
        <v>93504035</v>
      </c>
      <c r="J1935" t="s">
        <v>2828</v>
      </c>
      <c r="K1935">
        <v>245334219.69999999</v>
      </c>
      <c r="L1935">
        <v>79010.732940000002</v>
      </c>
    </row>
    <row r="1936" spans="1:12" x14ac:dyDescent="0.25">
      <c r="A1936">
        <v>1932</v>
      </c>
      <c r="B1936" t="s">
        <v>1</v>
      </c>
      <c r="C1936" t="s">
        <v>543</v>
      </c>
      <c r="D1936" t="s">
        <v>2793</v>
      </c>
      <c r="E1936">
        <v>36</v>
      </c>
      <c r="F1936" t="s">
        <v>2319</v>
      </c>
      <c r="G1936" t="s">
        <v>2320</v>
      </c>
      <c r="H1936" s="56" t="s">
        <v>685</v>
      </c>
      <c r="I1936">
        <v>93504036</v>
      </c>
      <c r="J1936" t="s">
        <v>2829</v>
      </c>
      <c r="K1936">
        <v>184231584</v>
      </c>
      <c r="L1936">
        <v>77661.057990000001</v>
      </c>
    </row>
    <row r="1937" spans="1:12" x14ac:dyDescent="0.25">
      <c r="A1937">
        <v>1933</v>
      </c>
      <c r="B1937" t="s">
        <v>1</v>
      </c>
      <c r="C1937" t="s">
        <v>543</v>
      </c>
      <c r="D1937" t="s">
        <v>2793</v>
      </c>
      <c r="E1937">
        <v>37</v>
      </c>
      <c r="F1937" t="s">
        <v>2319</v>
      </c>
      <c r="G1937" t="s">
        <v>2320</v>
      </c>
      <c r="H1937" s="56" t="s">
        <v>685</v>
      </c>
      <c r="I1937">
        <v>93504037</v>
      </c>
      <c r="J1937" t="s">
        <v>2830</v>
      </c>
      <c r="K1937">
        <v>12265178.050000001</v>
      </c>
      <c r="L1937">
        <v>22316.157879999999</v>
      </c>
    </row>
    <row r="1938" spans="1:12" x14ac:dyDescent="0.25">
      <c r="A1938">
        <v>1934</v>
      </c>
      <c r="B1938" t="s">
        <v>1</v>
      </c>
      <c r="C1938" t="s">
        <v>543</v>
      </c>
      <c r="D1938" t="s">
        <v>2793</v>
      </c>
      <c r="E1938">
        <v>38</v>
      </c>
      <c r="F1938" t="s">
        <v>2319</v>
      </c>
      <c r="G1938" t="s">
        <v>2320</v>
      </c>
      <c r="H1938" s="56" t="s">
        <v>685</v>
      </c>
      <c r="I1938">
        <v>93504038</v>
      </c>
      <c r="J1938" t="s">
        <v>2831</v>
      </c>
      <c r="K1938">
        <v>67564169.840000004</v>
      </c>
      <c r="L1938">
        <v>40090.818099999997</v>
      </c>
    </row>
    <row r="1939" spans="1:12" x14ac:dyDescent="0.25">
      <c r="A1939">
        <v>1935</v>
      </c>
      <c r="B1939" t="s">
        <v>1</v>
      </c>
      <c r="C1939" t="s">
        <v>543</v>
      </c>
      <c r="D1939" t="s">
        <v>2793</v>
      </c>
      <c r="E1939">
        <v>39</v>
      </c>
      <c r="F1939" t="s">
        <v>2319</v>
      </c>
      <c r="G1939" t="s">
        <v>2320</v>
      </c>
      <c r="H1939" s="56" t="s">
        <v>685</v>
      </c>
      <c r="I1939">
        <v>93504039</v>
      </c>
      <c r="J1939" t="s">
        <v>2832</v>
      </c>
      <c r="K1939">
        <v>9792331.7249999996</v>
      </c>
      <c r="L1939">
        <v>14095.711740000001</v>
      </c>
    </row>
    <row r="1940" spans="1:12" x14ac:dyDescent="0.25">
      <c r="A1940">
        <v>1936</v>
      </c>
      <c r="B1940" t="s">
        <v>1</v>
      </c>
      <c r="C1940" t="s">
        <v>543</v>
      </c>
      <c r="D1940" t="s">
        <v>2793</v>
      </c>
      <c r="E1940">
        <v>40</v>
      </c>
      <c r="F1940" t="s">
        <v>2319</v>
      </c>
      <c r="G1940" t="s">
        <v>2320</v>
      </c>
      <c r="H1940" s="56" t="s">
        <v>685</v>
      </c>
      <c r="I1940">
        <v>93504040</v>
      </c>
      <c r="J1940" t="s">
        <v>2833</v>
      </c>
      <c r="K1940">
        <v>149049613</v>
      </c>
      <c r="L1940">
        <v>58422.758090000003</v>
      </c>
    </row>
    <row r="1941" spans="1:12" x14ac:dyDescent="0.25">
      <c r="A1941">
        <v>1937</v>
      </c>
      <c r="B1941" t="s">
        <v>1</v>
      </c>
      <c r="C1941" t="s">
        <v>543</v>
      </c>
      <c r="D1941" t="s">
        <v>2793</v>
      </c>
      <c r="E1941">
        <v>41</v>
      </c>
      <c r="F1941" t="s">
        <v>2319</v>
      </c>
      <c r="G1941" t="s">
        <v>2320</v>
      </c>
      <c r="H1941" s="56" t="s">
        <v>685</v>
      </c>
      <c r="I1941">
        <v>93504041</v>
      </c>
      <c r="J1941" t="s">
        <v>2834</v>
      </c>
      <c r="K1941">
        <v>268466688.80000001</v>
      </c>
      <c r="L1941">
        <v>100274.088</v>
      </c>
    </row>
    <row r="1942" spans="1:12" x14ac:dyDescent="0.25">
      <c r="A1942">
        <v>1938</v>
      </c>
      <c r="B1942" t="s">
        <v>1</v>
      </c>
      <c r="C1942" t="s">
        <v>543</v>
      </c>
      <c r="D1942" t="s">
        <v>2793</v>
      </c>
      <c r="E1942">
        <v>42</v>
      </c>
      <c r="F1942" t="s">
        <v>2319</v>
      </c>
      <c r="G1942" t="s">
        <v>2320</v>
      </c>
      <c r="H1942" s="56" t="s">
        <v>685</v>
      </c>
      <c r="I1942">
        <v>93504042</v>
      </c>
      <c r="J1942" t="s">
        <v>2835</v>
      </c>
      <c r="K1942">
        <v>192821760.80000001</v>
      </c>
      <c r="L1942">
        <v>82499.660430000004</v>
      </c>
    </row>
    <row r="1943" spans="1:12" x14ac:dyDescent="0.25">
      <c r="A1943">
        <v>1939</v>
      </c>
      <c r="B1943" t="s">
        <v>1</v>
      </c>
      <c r="C1943" t="s">
        <v>543</v>
      </c>
      <c r="D1943" t="s">
        <v>2793</v>
      </c>
      <c r="E1943">
        <v>43</v>
      </c>
      <c r="F1943" t="s">
        <v>2319</v>
      </c>
      <c r="G1943" t="s">
        <v>2320</v>
      </c>
      <c r="H1943" s="56" t="s">
        <v>685</v>
      </c>
      <c r="I1943">
        <v>93504043</v>
      </c>
      <c r="J1943" t="s">
        <v>2836</v>
      </c>
      <c r="K1943">
        <v>325521461.30000001</v>
      </c>
      <c r="L1943">
        <v>105416.4856</v>
      </c>
    </row>
    <row r="1944" spans="1:12" x14ac:dyDescent="0.25">
      <c r="A1944">
        <v>1940</v>
      </c>
      <c r="B1944" t="s">
        <v>1</v>
      </c>
      <c r="C1944" t="s">
        <v>543</v>
      </c>
      <c r="D1944" t="s">
        <v>2793</v>
      </c>
      <c r="E1944">
        <v>44</v>
      </c>
      <c r="F1944" t="s">
        <v>2319</v>
      </c>
      <c r="G1944" t="s">
        <v>2320</v>
      </c>
      <c r="H1944" s="56" t="s">
        <v>685</v>
      </c>
      <c r="I1944">
        <v>93504044</v>
      </c>
      <c r="J1944" t="s">
        <v>2837</v>
      </c>
      <c r="K1944">
        <v>240551043.90000001</v>
      </c>
      <c r="L1944">
        <v>79774.611739999993</v>
      </c>
    </row>
    <row r="1945" spans="1:12" x14ac:dyDescent="0.25">
      <c r="A1945">
        <v>1941</v>
      </c>
      <c r="B1945" t="s">
        <v>1</v>
      </c>
      <c r="C1945" t="s">
        <v>543</v>
      </c>
      <c r="D1945" t="s">
        <v>2793</v>
      </c>
      <c r="E1945">
        <v>45</v>
      </c>
      <c r="F1945" t="s">
        <v>2319</v>
      </c>
      <c r="G1945" t="s">
        <v>2320</v>
      </c>
      <c r="H1945" s="56" t="s">
        <v>685</v>
      </c>
      <c r="I1945">
        <v>93504045</v>
      </c>
      <c r="J1945" t="s">
        <v>2838</v>
      </c>
      <c r="K1945">
        <v>192918065.09999999</v>
      </c>
      <c r="L1945">
        <v>77299.040410000001</v>
      </c>
    </row>
    <row r="1946" spans="1:12" x14ac:dyDescent="0.25">
      <c r="A1946">
        <v>1942</v>
      </c>
      <c r="B1946" t="s">
        <v>1</v>
      </c>
      <c r="C1946" t="s">
        <v>545</v>
      </c>
      <c r="D1946" t="s">
        <v>2839</v>
      </c>
      <c r="E1946">
        <v>1</v>
      </c>
      <c r="F1946" t="s">
        <v>541</v>
      </c>
      <c r="G1946" t="s">
        <v>2308</v>
      </c>
      <c r="H1946" s="56" t="s">
        <v>685</v>
      </c>
      <c r="I1946">
        <v>93601001</v>
      </c>
      <c r="J1946" t="s">
        <v>2840</v>
      </c>
      <c r="K1946">
        <v>6354462117</v>
      </c>
      <c r="L1946">
        <v>560015.73849999998</v>
      </c>
    </row>
    <row r="1947" spans="1:12" x14ac:dyDescent="0.25">
      <c r="A1947">
        <v>1943</v>
      </c>
      <c r="B1947" t="s">
        <v>1</v>
      </c>
      <c r="C1947" t="s">
        <v>545</v>
      </c>
      <c r="D1947" t="s">
        <v>2839</v>
      </c>
      <c r="E1947">
        <v>2</v>
      </c>
      <c r="F1947" t="s">
        <v>541</v>
      </c>
      <c r="G1947" t="s">
        <v>2308</v>
      </c>
      <c r="H1947" s="56" t="s">
        <v>685</v>
      </c>
      <c r="I1947">
        <v>93601002</v>
      </c>
      <c r="J1947" t="s">
        <v>2841</v>
      </c>
      <c r="K1947">
        <v>128572204.7</v>
      </c>
      <c r="L1947">
        <v>69169.59001</v>
      </c>
    </row>
    <row r="1948" spans="1:12" x14ac:dyDescent="0.25">
      <c r="A1948">
        <v>1944</v>
      </c>
      <c r="B1948" t="s">
        <v>1</v>
      </c>
      <c r="C1948" t="s">
        <v>545</v>
      </c>
      <c r="D1948" t="s">
        <v>2839</v>
      </c>
      <c r="E1948">
        <v>3</v>
      </c>
      <c r="F1948" t="s">
        <v>541</v>
      </c>
      <c r="G1948" t="s">
        <v>2308</v>
      </c>
      <c r="H1948" s="56" t="s">
        <v>685</v>
      </c>
      <c r="I1948">
        <v>93601003</v>
      </c>
      <c r="J1948" t="s">
        <v>2842</v>
      </c>
      <c r="K1948">
        <v>6433467.1490000002</v>
      </c>
      <c r="L1948">
        <v>15651.199210000001</v>
      </c>
    </row>
    <row r="1949" spans="1:12" x14ac:dyDescent="0.25">
      <c r="A1949">
        <v>1945</v>
      </c>
      <c r="B1949" t="s">
        <v>1</v>
      </c>
      <c r="C1949" t="s">
        <v>545</v>
      </c>
      <c r="D1949" t="s">
        <v>2839</v>
      </c>
      <c r="E1949">
        <v>4</v>
      </c>
      <c r="F1949" t="s">
        <v>541</v>
      </c>
      <c r="G1949" t="s">
        <v>2308</v>
      </c>
      <c r="H1949" s="56" t="s">
        <v>685</v>
      </c>
      <c r="I1949">
        <v>93601004</v>
      </c>
      <c r="J1949" t="s">
        <v>2843</v>
      </c>
      <c r="K1949">
        <v>2454960438</v>
      </c>
      <c r="L1949">
        <v>292332.80089999997</v>
      </c>
    </row>
    <row r="1950" spans="1:12" x14ac:dyDescent="0.25">
      <c r="A1950">
        <v>1946</v>
      </c>
      <c r="B1950" t="s">
        <v>1</v>
      </c>
      <c r="C1950" t="s">
        <v>545</v>
      </c>
      <c r="D1950" t="s">
        <v>2839</v>
      </c>
      <c r="E1950">
        <v>5</v>
      </c>
      <c r="F1950" t="s">
        <v>541</v>
      </c>
      <c r="G1950" t="s">
        <v>2308</v>
      </c>
      <c r="H1950" s="56" t="s">
        <v>685</v>
      </c>
      <c r="I1950">
        <v>93601005</v>
      </c>
      <c r="J1950" t="s">
        <v>2844</v>
      </c>
      <c r="K1950">
        <v>3381029180</v>
      </c>
      <c r="L1950">
        <v>395725.69880000001</v>
      </c>
    </row>
    <row r="1951" spans="1:12" x14ac:dyDescent="0.25">
      <c r="A1951">
        <v>1947</v>
      </c>
      <c r="B1951" t="s">
        <v>1</v>
      </c>
      <c r="C1951" t="s">
        <v>545</v>
      </c>
      <c r="D1951" t="s">
        <v>2839</v>
      </c>
      <c r="E1951">
        <v>6</v>
      </c>
      <c r="F1951" t="s">
        <v>541</v>
      </c>
      <c r="G1951" t="s">
        <v>2308</v>
      </c>
      <c r="H1951" s="56" t="s">
        <v>685</v>
      </c>
      <c r="I1951">
        <v>93601006</v>
      </c>
      <c r="J1951" t="s">
        <v>2845</v>
      </c>
      <c r="K1951">
        <v>722011569.29999995</v>
      </c>
      <c r="L1951">
        <v>150446.03279999999</v>
      </c>
    </row>
    <row r="1952" spans="1:12" x14ac:dyDescent="0.25">
      <c r="A1952">
        <v>1948</v>
      </c>
      <c r="B1952" t="s">
        <v>1</v>
      </c>
      <c r="C1952" t="s">
        <v>545</v>
      </c>
      <c r="D1952" t="s">
        <v>2839</v>
      </c>
      <c r="E1952">
        <v>7</v>
      </c>
      <c r="F1952" t="s">
        <v>541</v>
      </c>
      <c r="G1952" t="s">
        <v>2308</v>
      </c>
      <c r="H1952" s="56" t="s">
        <v>685</v>
      </c>
      <c r="I1952">
        <v>93601007</v>
      </c>
      <c r="J1952" t="s">
        <v>2846</v>
      </c>
      <c r="K1952">
        <v>183299842.90000001</v>
      </c>
      <c r="L1952">
        <v>61302.540119999998</v>
      </c>
    </row>
    <row r="1953" spans="1:12" x14ac:dyDescent="0.25">
      <c r="A1953">
        <v>1949</v>
      </c>
      <c r="B1953" t="s">
        <v>1</v>
      </c>
      <c r="C1953" t="s">
        <v>545</v>
      </c>
      <c r="D1953" t="s">
        <v>2839</v>
      </c>
      <c r="E1953">
        <v>8</v>
      </c>
      <c r="F1953" t="s">
        <v>541</v>
      </c>
      <c r="G1953" t="s">
        <v>2308</v>
      </c>
      <c r="H1953" s="56" t="s">
        <v>685</v>
      </c>
      <c r="I1953">
        <v>93601008</v>
      </c>
      <c r="J1953" t="s">
        <v>2847</v>
      </c>
      <c r="K1953">
        <v>133280432.90000001</v>
      </c>
      <c r="L1953">
        <v>84238.886050000001</v>
      </c>
    </row>
    <row r="1954" spans="1:12" x14ac:dyDescent="0.25">
      <c r="A1954">
        <v>1950</v>
      </c>
      <c r="B1954" t="s">
        <v>1</v>
      </c>
      <c r="C1954" t="s">
        <v>545</v>
      </c>
      <c r="D1954" t="s">
        <v>2839</v>
      </c>
      <c r="E1954">
        <v>9</v>
      </c>
      <c r="F1954" t="s">
        <v>541</v>
      </c>
      <c r="G1954" t="s">
        <v>2308</v>
      </c>
      <c r="H1954" s="56" t="s">
        <v>685</v>
      </c>
      <c r="I1954">
        <v>93601009</v>
      </c>
      <c r="J1954" t="s">
        <v>2848</v>
      </c>
      <c r="K1954">
        <v>83484698.680000007</v>
      </c>
      <c r="L1954">
        <v>43384.274080000003</v>
      </c>
    </row>
    <row r="1955" spans="1:12" x14ac:dyDescent="0.25">
      <c r="A1955">
        <v>1951</v>
      </c>
      <c r="B1955" t="s">
        <v>1</v>
      </c>
      <c r="C1955" t="s">
        <v>545</v>
      </c>
      <c r="D1955" t="s">
        <v>2839</v>
      </c>
      <c r="E1955">
        <v>10</v>
      </c>
      <c r="F1955" t="s">
        <v>541</v>
      </c>
      <c r="G1955" t="s">
        <v>2308</v>
      </c>
      <c r="H1955" s="56" t="s">
        <v>685</v>
      </c>
      <c r="I1955">
        <v>93601010</v>
      </c>
      <c r="J1955" t="s">
        <v>2849</v>
      </c>
      <c r="K1955">
        <v>870443.16159999999</v>
      </c>
      <c r="L1955">
        <v>5847.9225859999997</v>
      </c>
    </row>
    <row r="1956" spans="1:12" x14ac:dyDescent="0.25">
      <c r="A1956">
        <v>1952</v>
      </c>
      <c r="B1956" t="s">
        <v>1</v>
      </c>
      <c r="C1956" t="s">
        <v>545</v>
      </c>
      <c r="D1956" t="s">
        <v>2839</v>
      </c>
      <c r="E1956">
        <v>11</v>
      </c>
      <c r="F1956" t="s">
        <v>541</v>
      </c>
      <c r="G1956" t="s">
        <v>2308</v>
      </c>
      <c r="H1956" s="56" t="s">
        <v>685</v>
      </c>
      <c r="I1956">
        <v>93601011</v>
      </c>
      <c r="J1956" t="s">
        <v>2850</v>
      </c>
      <c r="K1956">
        <v>130869058.90000001</v>
      </c>
      <c r="L1956">
        <v>66443.362240000002</v>
      </c>
    </row>
    <row r="1957" spans="1:12" x14ac:dyDescent="0.25">
      <c r="A1957">
        <v>1953</v>
      </c>
      <c r="B1957" t="s">
        <v>1</v>
      </c>
      <c r="C1957" t="s">
        <v>545</v>
      </c>
      <c r="D1957" t="s">
        <v>2839</v>
      </c>
      <c r="E1957">
        <v>12</v>
      </c>
      <c r="F1957" t="s">
        <v>541</v>
      </c>
      <c r="G1957" t="s">
        <v>2308</v>
      </c>
      <c r="H1957" s="56" t="s">
        <v>685</v>
      </c>
      <c r="I1957">
        <v>93601012</v>
      </c>
      <c r="J1957" t="s">
        <v>2851</v>
      </c>
      <c r="K1957">
        <v>4237924.818</v>
      </c>
      <c r="L1957">
        <v>12645.78767</v>
      </c>
    </row>
    <row r="1958" spans="1:12" x14ac:dyDescent="0.25">
      <c r="A1958">
        <v>1954</v>
      </c>
      <c r="B1958" t="s">
        <v>1</v>
      </c>
      <c r="C1958" t="s">
        <v>2852</v>
      </c>
      <c r="D1958" t="s">
        <v>2853</v>
      </c>
      <c r="E1958">
        <v>1</v>
      </c>
      <c r="F1958" t="s">
        <v>2345</v>
      </c>
      <c r="G1958" t="s">
        <v>2346</v>
      </c>
      <c r="H1958" s="56" t="s">
        <v>685</v>
      </c>
      <c r="I1958">
        <v>93403001</v>
      </c>
      <c r="J1958" t="s">
        <v>2854</v>
      </c>
      <c r="K1958">
        <v>331547112.39999998</v>
      </c>
      <c r="L1958">
        <v>97955.004639999999</v>
      </c>
    </row>
    <row r="1959" spans="1:12" x14ac:dyDescent="0.25">
      <c r="A1959">
        <v>1955</v>
      </c>
      <c r="B1959" t="s">
        <v>1</v>
      </c>
      <c r="C1959" t="s">
        <v>2852</v>
      </c>
      <c r="D1959" t="s">
        <v>2853</v>
      </c>
      <c r="E1959">
        <v>2</v>
      </c>
      <c r="F1959" t="s">
        <v>2345</v>
      </c>
      <c r="G1959" t="s">
        <v>2346</v>
      </c>
      <c r="H1959" s="56" t="s">
        <v>685</v>
      </c>
      <c r="I1959">
        <v>93403002</v>
      </c>
      <c r="J1959" t="s">
        <v>2855</v>
      </c>
      <c r="K1959">
        <v>342552090.10000002</v>
      </c>
      <c r="L1959">
        <v>139465.16819999999</v>
      </c>
    </row>
    <row r="1960" spans="1:12" x14ac:dyDescent="0.25">
      <c r="A1960">
        <v>1956</v>
      </c>
      <c r="B1960" t="s">
        <v>1</v>
      </c>
      <c r="C1960" t="s">
        <v>2852</v>
      </c>
      <c r="D1960" t="s">
        <v>2853</v>
      </c>
      <c r="E1960">
        <v>3</v>
      </c>
      <c r="F1960" t="s">
        <v>2345</v>
      </c>
      <c r="G1960" t="s">
        <v>2346</v>
      </c>
      <c r="H1960" s="56" t="s">
        <v>685</v>
      </c>
      <c r="I1960">
        <v>93403003</v>
      </c>
      <c r="J1960" t="s">
        <v>2856</v>
      </c>
      <c r="K1960">
        <v>43986236.020000003</v>
      </c>
      <c r="L1960">
        <v>36063.18404</v>
      </c>
    </row>
    <row r="1961" spans="1:12" x14ac:dyDescent="0.25">
      <c r="A1961">
        <v>1957</v>
      </c>
      <c r="B1961" t="s">
        <v>1</v>
      </c>
      <c r="C1961" t="s">
        <v>2852</v>
      </c>
      <c r="D1961" t="s">
        <v>2853</v>
      </c>
      <c r="E1961">
        <v>4</v>
      </c>
      <c r="F1961" t="s">
        <v>2345</v>
      </c>
      <c r="G1961" t="s">
        <v>2346</v>
      </c>
      <c r="H1961" s="56" t="s">
        <v>685</v>
      </c>
      <c r="I1961">
        <v>93403004</v>
      </c>
      <c r="J1961" t="s">
        <v>2857</v>
      </c>
      <c r="K1961">
        <v>103110674.59999999</v>
      </c>
      <c r="L1961">
        <v>73103.542079999999</v>
      </c>
    </row>
    <row r="1962" spans="1:12" x14ac:dyDescent="0.25">
      <c r="A1962">
        <v>1958</v>
      </c>
      <c r="B1962" t="s">
        <v>1</v>
      </c>
      <c r="C1962" t="s">
        <v>2852</v>
      </c>
      <c r="D1962" t="s">
        <v>2853</v>
      </c>
      <c r="E1962">
        <v>5</v>
      </c>
      <c r="F1962" t="s">
        <v>2345</v>
      </c>
      <c r="G1962" t="s">
        <v>2346</v>
      </c>
      <c r="H1962" s="56" t="s">
        <v>685</v>
      </c>
      <c r="I1962">
        <v>93403005</v>
      </c>
      <c r="J1962" t="s">
        <v>2858</v>
      </c>
      <c r="K1962">
        <v>255346837.80000001</v>
      </c>
      <c r="L1962">
        <v>99766.108460000003</v>
      </c>
    </row>
    <row r="1963" spans="1:12" x14ac:dyDescent="0.25">
      <c r="A1963">
        <v>1959</v>
      </c>
      <c r="B1963" t="s">
        <v>1</v>
      </c>
      <c r="C1963" t="s">
        <v>2852</v>
      </c>
      <c r="D1963" t="s">
        <v>2853</v>
      </c>
      <c r="E1963">
        <v>6</v>
      </c>
      <c r="F1963" t="s">
        <v>2345</v>
      </c>
      <c r="G1963" t="s">
        <v>2346</v>
      </c>
      <c r="H1963" s="56" t="s">
        <v>685</v>
      </c>
      <c r="I1963">
        <v>93403006</v>
      </c>
      <c r="J1963" t="s">
        <v>2859</v>
      </c>
      <c r="K1963">
        <v>506097958.80000001</v>
      </c>
      <c r="L1963">
        <v>137020.36189999999</v>
      </c>
    </row>
    <row r="1964" spans="1:12" x14ac:dyDescent="0.25">
      <c r="A1964">
        <v>1960</v>
      </c>
      <c r="B1964" t="s">
        <v>1</v>
      </c>
      <c r="C1964" t="s">
        <v>2852</v>
      </c>
      <c r="D1964" t="s">
        <v>2853</v>
      </c>
      <c r="E1964">
        <v>7</v>
      </c>
      <c r="F1964" t="s">
        <v>2345</v>
      </c>
      <c r="G1964" t="s">
        <v>2346</v>
      </c>
      <c r="H1964" s="56" t="s">
        <v>685</v>
      </c>
      <c r="I1964">
        <v>93403007</v>
      </c>
      <c r="J1964" t="s">
        <v>2860</v>
      </c>
      <c r="K1964">
        <v>85711140.090000004</v>
      </c>
      <c r="L1964">
        <v>52196.242449999998</v>
      </c>
    </row>
    <row r="1965" spans="1:12" x14ac:dyDescent="0.25">
      <c r="A1965">
        <v>1961</v>
      </c>
      <c r="B1965" t="s">
        <v>1</v>
      </c>
      <c r="C1965" t="s">
        <v>2852</v>
      </c>
      <c r="D1965" t="s">
        <v>2853</v>
      </c>
      <c r="E1965">
        <v>8</v>
      </c>
      <c r="F1965" t="s">
        <v>2345</v>
      </c>
      <c r="G1965" t="s">
        <v>2346</v>
      </c>
      <c r="H1965" s="56" t="s">
        <v>685</v>
      </c>
      <c r="I1965">
        <v>93403008</v>
      </c>
      <c r="J1965" t="s">
        <v>2861</v>
      </c>
      <c r="K1965">
        <v>54067706.890000001</v>
      </c>
      <c r="L1965">
        <v>38080.863510000003</v>
      </c>
    </row>
    <row r="1966" spans="1:12" x14ac:dyDescent="0.25">
      <c r="A1966">
        <v>1962</v>
      </c>
      <c r="B1966" t="s">
        <v>1</v>
      </c>
      <c r="C1966" t="s">
        <v>2852</v>
      </c>
      <c r="D1966" t="s">
        <v>2853</v>
      </c>
      <c r="E1966">
        <v>9</v>
      </c>
      <c r="F1966" t="s">
        <v>2345</v>
      </c>
      <c r="G1966" t="s">
        <v>2346</v>
      </c>
      <c r="H1966" s="56" t="s">
        <v>685</v>
      </c>
      <c r="I1966">
        <v>93403009</v>
      </c>
      <c r="J1966" t="s">
        <v>2862</v>
      </c>
      <c r="K1966">
        <v>47348499.75</v>
      </c>
      <c r="L1966">
        <v>41344.262940000001</v>
      </c>
    </row>
    <row r="1967" spans="1:12" x14ac:dyDescent="0.25">
      <c r="A1967">
        <v>1963</v>
      </c>
      <c r="B1967" t="s">
        <v>1</v>
      </c>
      <c r="C1967" t="s">
        <v>2852</v>
      </c>
      <c r="D1967" t="s">
        <v>2853</v>
      </c>
      <c r="E1967">
        <v>10</v>
      </c>
      <c r="F1967" t="s">
        <v>2345</v>
      </c>
      <c r="G1967" t="s">
        <v>2346</v>
      </c>
      <c r="H1967" s="56" t="s">
        <v>685</v>
      </c>
      <c r="I1967">
        <v>93403010</v>
      </c>
      <c r="J1967" t="s">
        <v>2863</v>
      </c>
      <c r="K1967">
        <v>49213811.159999996</v>
      </c>
      <c r="L1967">
        <v>37676.425210000001</v>
      </c>
    </row>
    <row r="1968" spans="1:12" x14ac:dyDescent="0.25">
      <c r="A1968">
        <v>1964</v>
      </c>
      <c r="B1968" t="s">
        <v>1</v>
      </c>
      <c r="C1968" t="s">
        <v>2852</v>
      </c>
      <c r="D1968" t="s">
        <v>2853</v>
      </c>
      <c r="E1968">
        <v>11</v>
      </c>
      <c r="F1968" t="s">
        <v>2345</v>
      </c>
      <c r="G1968" t="s">
        <v>2346</v>
      </c>
      <c r="H1968" s="56" t="s">
        <v>685</v>
      </c>
      <c r="I1968">
        <v>93403011</v>
      </c>
      <c r="J1968" t="s">
        <v>2864</v>
      </c>
      <c r="K1968">
        <v>44973195.780000001</v>
      </c>
      <c r="L1968">
        <v>42199.302530000001</v>
      </c>
    </row>
    <row r="1969" spans="1:12" x14ac:dyDescent="0.25">
      <c r="A1969">
        <v>1965</v>
      </c>
      <c r="B1969" t="s">
        <v>1</v>
      </c>
      <c r="C1969" t="s">
        <v>2852</v>
      </c>
      <c r="D1969" t="s">
        <v>2853</v>
      </c>
      <c r="E1969">
        <v>12</v>
      </c>
      <c r="F1969" t="s">
        <v>2345</v>
      </c>
      <c r="G1969" t="s">
        <v>2346</v>
      </c>
      <c r="H1969" s="56" t="s">
        <v>685</v>
      </c>
      <c r="I1969">
        <v>93403012</v>
      </c>
      <c r="J1969" t="s">
        <v>2865</v>
      </c>
      <c r="K1969">
        <v>40479242.659999996</v>
      </c>
      <c r="L1969">
        <v>35547.829510000003</v>
      </c>
    </row>
    <row r="1970" spans="1:12" x14ac:dyDescent="0.25">
      <c r="A1970">
        <v>1966</v>
      </c>
      <c r="B1970" t="s">
        <v>1</v>
      </c>
      <c r="C1970" t="s">
        <v>2852</v>
      </c>
      <c r="D1970" t="s">
        <v>2853</v>
      </c>
      <c r="E1970">
        <v>13</v>
      </c>
      <c r="F1970" t="s">
        <v>2345</v>
      </c>
      <c r="G1970" t="s">
        <v>2346</v>
      </c>
      <c r="H1970" s="56" t="s">
        <v>685</v>
      </c>
      <c r="I1970">
        <v>93403013</v>
      </c>
      <c r="J1970" t="s">
        <v>2866</v>
      </c>
      <c r="K1970">
        <v>40071101.460000001</v>
      </c>
      <c r="L1970">
        <v>35475.320870000003</v>
      </c>
    </row>
    <row r="1971" spans="1:12" x14ac:dyDescent="0.25">
      <c r="A1971">
        <v>1967</v>
      </c>
      <c r="B1971" t="s">
        <v>1</v>
      </c>
      <c r="C1971" t="s">
        <v>2852</v>
      </c>
      <c r="D1971" t="s">
        <v>2853</v>
      </c>
      <c r="E1971">
        <v>14</v>
      </c>
      <c r="F1971" t="s">
        <v>2345</v>
      </c>
      <c r="G1971" t="s">
        <v>2346</v>
      </c>
      <c r="H1971" s="56" t="s">
        <v>685</v>
      </c>
      <c r="I1971">
        <v>93403014</v>
      </c>
      <c r="J1971" t="s">
        <v>2867</v>
      </c>
      <c r="K1971">
        <v>46996105.939999998</v>
      </c>
      <c r="L1971">
        <v>53069.395199999999</v>
      </c>
    </row>
    <row r="1972" spans="1:12" x14ac:dyDescent="0.25">
      <c r="A1972">
        <v>1968</v>
      </c>
      <c r="B1972" t="s">
        <v>1</v>
      </c>
      <c r="C1972" t="s">
        <v>2852</v>
      </c>
      <c r="D1972" t="s">
        <v>2853</v>
      </c>
      <c r="E1972">
        <v>15</v>
      </c>
      <c r="F1972" t="s">
        <v>2345</v>
      </c>
      <c r="G1972" t="s">
        <v>2346</v>
      </c>
      <c r="H1972" s="56" t="s">
        <v>685</v>
      </c>
      <c r="I1972">
        <v>93403015</v>
      </c>
      <c r="J1972" t="s">
        <v>2868</v>
      </c>
      <c r="K1972">
        <v>98595725.030000001</v>
      </c>
      <c r="L1972">
        <v>54189.707600000002</v>
      </c>
    </row>
    <row r="1973" spans="1:12" x14ac:dyDescent="0.25">
      <c r="A1973">
        <v>1969</v>
      </c>
      <c r="B1973" t="s">
        <v>1</v>
      </c>
      <c r="C1973" t="s">
        <v>2852</v>
      </c>
      <c r="D1973" t="s">
        <v>2853</v>
      </c>
      <c r="E1973">
        <v>16</v>
      </c>
      <c r="F1973" t="s">
        <v>2345</v>
      </c>
      <c r="G1973" t="s">
        <v>2346</v>
      </c>
      <c r="H1973" s="56" t="s">
        <v>685</v>
      </c>
      <c r="I1973">
        <v>93403016</v>
      </c>
      <c r="J1973" t="s">
        <v>2869</v>
      </c>
      <c r="K1973">
        <v>54979902.759999998</v>
      </c>
      <c r="L1973">
        <v>45014.542520000003</v>
      </c>
    </row>
    <row r="1974" spans="1:12" x14ac:dyDescent="0.25">
      <c r="A1974">
        <v>1970</v>
      </c>
      <c r="B1974" t="s">
        <v>1</v>
      </c>
      <c r="C1974" t="s">
        <v>2852</v>
      </c>
      <c r="D1974" t="s">
        <v>2853</v>
      </c>
      <c r="E1974">
        <v>17</v>
      </c>
      <c r="F1974" t="s">
        <v>2345</v>
      </c>
      <c r="G1974" t="s">
        <v>2346</v>
      </c>
      <c r="H1974" s="56" t="s">
        <v>685</v>
      </c>
      <c r="I1974">
        <v>93403017</v>
      </c>
      <c r="J1974" t="s">
        <v>2870</v>
      </c>
      <c r="K1974">
        <v>10000582.84</v>
      </c>
      <c r="L1974">
        <v>17577.130669999999</v>
      </c>
    </row>
    <row r="1975" spans="1:12" x14ac:dyDescent="0.25">
      <c r="A1975">
        <v>1971</v>
      </c>
      <c r="B1975" t="s">
        <v>1</v>
      </c>
      <c r="C1975" t="s">
        <v>2852</v>
      </c>
      <c r="D1975" t="s">
        <v>2853</v>
      </c>
      <c r="E1975">
        <v>18</v>
      </c>
      <c r="F1975" t="s">
        <v>2345</v>
      </c>
      <c r="G1975" t="s">
        <v>2346</v>
      </c>
      <c r="H1975" s="56" t="s">
        <v>685</v>
      </c>
      <c r="I1975">
        <v>93403018</v>
      </c>
      <c r="J1975" t="s">
        <v>2871</v>
      </c>
      <c r="K1975">
        <v>13202472.4</v>
      </c>
      <c r="L1975">
        <v>26358.249629999998</v>
      </c>
    </row>
    <row r="1976" spans="1:12" x14ac:dyDescent="0.25">
      <c r="A1976">
        <v>1972</v>
      </c>
      <c r="B1976" t="s">
        <v>1</v>
      </c>
      <c r="C1976" t="s">
        <v>2852</v>
      </c>
      <c r="D1976" t="s">
        <v>2853</v>
      </c>
      <c r="E1976">
        <v>19</v>
      </c>
      <c r="F1976" t="s">
        <v>2345</v>
      </c>
      <c r="G1976" t="s">
        <v>2346</v>
      </c>
      <c r="H1976" s="56" t="s">
        <v>685</v>
      </c>
      <c r="I1976">
        <v>93403019</v>
      </c>
      <c r="J1976" t="s">
        <v>2872</v>
      </c>
      <c r="K1976">
        <v>53508077.130000003</v>
      </c>
      <c r="L1976">
        <v>39404.824520000002</v>
      </c>
    </row>
    <row r="1977" spans="1:12" x14ac:dyDescent="0.25">
      <c r="A1977">
        <v>1973</v>
      </c>
      <c r="B1977" t="s">
        <v>1</v>
      </c>
      <c r="C1977" t="s">
        <v>2852</v>
      </c>
      <c r="D1977" t="s">
        <v>2853</v>
      </c>
      <c r="E1977">
        <v>20</v>
      </c>
      <c r="F1977" t="s">
        <v>2345</v>
      </c>
      <c r="G1977" t="s">
        <v>2346</v>
      </c>
      <c r="H1977" s="56" t="s">
        <v>685</v>
      </c>
      <c r="I1977">
        <v>93403020</v>
      </c>
      <c r="J1977" t="s">
        <v>2873</v>
      </c>
      <c r="K1977">
        <v>23898281.219999999</v>
      </c>
      <c r="L1977">
        <v>22636.50879</v>
      </c>
    </row>
    <row r="1978" spans="1:12" x14ac:dyDescent="0.25">
      <c r="A1978">
        <v>1974</v>
      </c>
      <c r="B1978" t="s">
        <v>1</v>
      </c>
      <c r="C1978" t="s">
        <v>2852</v>
      </c>
      <c r="D1978" t="s">
        <v>2853</v>
      </c>
      <c r="E1978">
        <v>21</v>
      </c>
      <c r="F1978" t="s">
        <v>2345</v>
      </c>
      <c r="G1978" t="s">
        <v>2346</v>
      </c>
      <c r="H1978" s="56" t="s">
        <v>685</v>
      </c>
      <c r="I1978">
        <v>93403021</v>
      </c>
      <c r="J1978" t="s">
        <v>2874</v>
      </c>
      <c r="K1978">
        <v>11011252.380000001</v>
      </c>
      <c r="L1978">
        <v>17702.477910000001</v>
      </c>
    </row>
    <row r="1979" spans="1:12" x14ac:dyDescent="0.25">
      <c r="A1979">
        <v>1975</v>
      </c>
      <c r="B1979" t="s">
        <v>1</v>
      </c>
      <c r="C1979" t="s">
        <v>2852</v>
      </c>
      <c r="D1979" t="s">
        <v>2853</v>
      </c>
      <c r="E1979">
        <v>22</v>
      </c>
      <c r="F1979" t="s">
        <v>2345</v>
      </c>
      <c r="G1979" t="s">
        <v>2346</v>
      </c>
      <c r="H1979" s="56" t="s">
        <v>685</v>
      </c>
      <c r="I1979">
        <v>93403022</v>
      </c>
      <c r="J1979" t="s">
        <v>2875</v>
      </c>
      <c r="K1979">
        <v>5487951.6569999997</v>
      </c>
      <c r="L1979">
        <v>14202.814270000001</v>
      </c>
    </row>
    <row r="1980" spans="1:12" x14ac:dyDescent="0.25">
      <c r="A1980">
        <v>1976</v>
      </c>
      <c r="B1980" t="s">
        <v>1</v>
      </c>
      <c r="C1980" t="s">
        <v>2852</v>
      </c>
      <c r="D1980" t="s">
        <v>2853</v>
      </c>
      <c r="E1980">
        <v>23</v>
      </c>
      <c r="F1980" t="s">
        <v>2345</v>
      </c>
      <c r="G1980" t="s">
        <v>2346</v>
      </c>
      <c r="H1980" s="56" t="s">
        <v>685</v>
      </c>
      <c r="I1980">
        <v>93403023</v>
      </c>
      <c r="J1980" t="s">
        <v>2876</v>
      </c>
      <c r="K1980">
        <v>16551118.49</v>
      </c>
      <c r="L1980">
        <v>24874.52404</v>
      </c>
    </row>
    <row r="1981" spans="1:12" x14ac:dyDescent="0.25">
      <c r="A1981">
        <v>1977</v>
      </c>
      <c r="B1981" t="s">
        <v>1</v>
      </c>
      <c r="C1981" t="s">
        <v>2852</v>
      </c>
      <c r="D1981" t="s">
        <v>2853</v>
      </c>
      <c r="E1981">
        <v>24</v>
      </c>
      <c r="F1981" t="s">
        <v>2345</v>
      </c>
      <c r="G1981" t="s">
        <v>2346</v>
      </c>
      <c r="H1981" s="56" t="s">
        <v>685</v>
      </c>
      <c r="I1981">
        <v>93403024</v>
      </c>
      <c r="J1981" t="s">
        <v>2877</v>
      </c>
      <c r="K1981">
        <v>24480028.359999999</v>
      </c>
      <c r="L1981">
        <v>36352.01152</v>
      </c>
    </row>
    <row r="1982" spans="1:12" x14ac:dyDescent="0.25">
      <c r="A1982">
        <v>1978</v>
      </c>
      <c r="B1982" t="s">
        <v>1</v>
      </c>
      <c r="C1982" t="s">
        <v>2852</v>
      </c>
      <c r="D1982" t="s">
        <v>2853</v>
      </c>
      <c r="E1982">
        <v>25</v>
      </c>
      <c r="F1982" t="s">
        <v>2345</v>
      </c>
      <c r="G1982" t="s">
        <v>2346</v>
      </c>
      <c r="H1982" s="56" t="s">
        <v>685</v>
      </c>
      <c r="I1982">
        <v>93403025</v>
      </c>
      <c r="J1982" t="s">
        <v>2878</v>
      </c>
      <c r="K1982">
        <v>25491787.670000002</v>
      </c>
      <c r="L1982">
        <v>29768.690640000001</v>
      </c>
    </row>
    <row r="1983" spans="1:12" x14ac:dyDescent="0.25">
      <c r="A1983">
        <v>1979</v>
      </c>
      <c r="B1983" t="s">
        <v>1</v>
      </c>
      <c r="C1983" t="s">
        <v>2852</v>
      </c>
      <c r="D1983" t="s">
        <v>2853</v>
      </c>
      <c r="E1983">
        <v>26</v>
      </c>
      <c r="F1983" t="s">
        <v>2345</v>
      </c>
      <c r="G1983" t="s">
        <v>2346</v>
      </c>
      <c r="H1983" s="56" t="s">
        <v>685</v>
      </c>
      <c r="I1983">
        <v>93403026</v>
      </c>
      <c r="J1983" t="s">
        <v>2879</v>
      </c>
      <c r="K1983">
        <v>34146999.640000001</v>
      </c>
      <c r="L1983">
        <v>33460.473169999997</v>
      </c>
    </row>
    <row r="1984" spans="1:12" x14ac:dyDescent="0.25">
      <c r="A1984">
        <v>1980</v>
      </c>
      <c r="B1984" t="s">
        <v>1</v>
      </c>
      <c r="C1984" t="s">
        <v>2852</v>
      </c>
      <c r="D1984" t="s">
        <v>2853</v>
      </c>
      <c r="E1984">
        <v>27</v>
      </c>
      <c r="F1984" t="s">
        <v>2345</v>
      </c>
      <c r="G1984" t="s">
        <v>2346</v>
      </c>
      <c r="H1984" s="56" t="s">
        <v>685</v>
      </c>
      <c r="I1984">
        <v>93403027</v>
      </c>
      <c r="J1984" t="s">
        <v>2880</v>
      </c>
      <c r="K1984">
        <v>33070821.600000001</v>
      </c>
      <c r="L1984">
        <v>34859.920169999998</v>
      </c>
    </row>
    <row r="1985" spans="1:12" x14ac:dyDescent="0.25">
      <c r="A1985">
        <v>1981</v>
      </c>
      <c r="B1985" t="s">
        <v>1</v>
      </c>
      <c r="C1985" t="s">
        <v>2852</v>
      </c>
      <c r="D1985" t="s">
        <v>2853</v>
      </c>
      <c r="E1985">
        <v>28</v>
      </c>
      <c r="F1985" t="s">
        <v>2345</v>
      </c>
      <c r="G1985" t="s">
        <v>2346</v>
      </c>
      <c r="H1985" s="56" t="s">
        <v>685</v>
      </c>
      <c r="I1985">
        <v>93403028</v>
      </c>
      <c r="J1985" t="s">
        <v>2881</v>
      </c>
      <c r="K1985">
        <v>97770066.719999999</v>
      </c>
      <c r="L1985">
        <v>59719.862090000002</v>
      </c>
    </row>
    <row r="1986" spans="1:12" x14ac:dyDescent="0.25">
      <c r="A1986">
        <v>1982</v>
      </c>
      <c r="B1986" t="s">
        <v>1</v>
      </c>
      <c r="C1986" t="s">
        <v>2852</v>
      </c>
      <c r="D1986" t="s">
        <v>2853</v>
      </c>
      <c r="E1986">
        <v>29</v>
      </c>
      <c r="F1986" t="s">
        <v>2345</v>
      </c>
      <c r="G1986" t="s">
        <v>2346</v>
      </c>
      <c r="H1986" s="56" t="s">
        <v>685</v>
      </c>
      <c r="I1986">
        <v>93403029</v>
      </c>
      <c r="J1986" t="s">
        <v>2882</v>
      </c>
      <c r="K1986">
        <v>28393776.690000001</v>
      </c>
      <c r="L1986">
        <v>31807.406439999999</v>
      </c>
    </row>
    <row r="1987" spans="1:12" x14ac:dyDescent="0.25">
      <c r="A1987">
        <v>1983</v>
      </c>
      <c r="B1987" t="s">
        <v>1</v>
      </c>
      <c r="C1987" t="s">
        <v>2852</v>
      </c>
      <c r="D1987" t="s">
        <v>2853</v>
      </c>
      <c r="E1987">
        <v>30</v>
      </c>
      <c r="F1987" t="s">
        <v>2345</v>
      </c>
      <c r="G1987" t="s">
        <v>2346</v>
      </c>
      <c r="H1987" s="56" t="s">
        <v>685</v>
      </c>
      <c r="I1987">
        <v>93403030</v>
      </c>
      <c r="J1987" t="s">
        <v>2883</v>
      </c>
      <c r="K1987">
        <v>164991751.69999999</v>
      </c>
      <c r="L1987">
        <v>76706.088690000004</v>
      </c>
    </row>
    <row r="1988" spans="1:12" x14ac:dyDescent="0.25">
      <c r="A1988">
        <v>1984</v>
      </c>
      <c r="B1988" t="s">
        <v>1</v>
      </c>
      <c r="C1988" t="s">
        <v>2852</v>
      </c>
      <c r="D1988" t="s">
        <v>2853</v>
      </c>
      <c r="E1988">
        <v>31</v>
      </c>
      <c r="F1988" t="s">
        <v>2345</v>
      </c>
      <c r="G1988" t="s">
        <v>2346</v>
      </c>
      <c r="H1988" s="56" t="s">
        <v>685</v>
      </c>
      <c r="I1988">
        <v>93403031</v>
      </c>
      <c r="J1988" t="s">
        <v>2884</v>
      </c>
      <c r="K1988">
        <v>78016062.969999999</v>
      </c>
      <c r="L1988">
        <v>50942.023889999997</v>
      </c>
    </row>
    <row r="1989" spans="1:12" x14ac:dyDescent="0.25">
      <c r="A1989">
        <v>1985</v>
      </c>
      <c r="B1989" t="s">
        <v>1</v>
      </c>
      <c r="C1989" t="s">
        <v>2852</v>
      </c>
      <c r="D1989" t="s">
        <v>2853</v>
      </c>
      <c r="E1989">
        <v>32</v>
      </c>
      <c r="F1989" t="s">
        <v>2345</v>
      </c>
      <c r="G1989" t="s">
        <v>2346</v>
      </c>
      <c r="H1989" s="56" t="s">
        <v>685</v>
      </c>
      <c r="I1989">
        <v>93403032</v>
      </c>
      <c r="J1989" t="s">
        <v>2885</v>
      </c>
      <c r="K1989">
        <v>64571846.450000003</v>
      </c>
      <c r="L1989">
        <v>46865.020389999998</v>
      </c>
    </row>
    <row r="1990" spans="1:12" x14ac:dyDescent="0.25">
      <c r="A1990">
        <v>1986</v>
      </c>
      <c r="B1990" t="s">
        <v>1</v>
      </c>
      <c r="C1990" t="s">
        <v>2852</v>
      </c>
      <c r="D1990" t="s">
        <v>2853</v>
      </c>
      <c r="E1990">
        <v>33</v>
      </c>
      <c r="F1990" t="s">
        <v>2345</v>
      </c>
      <c r="G1990" t="s">
        <v>2346</v>
      </c>
      <c r="H1990" s="56" t="s">
        <v>685</v>
      </c>
      <c r="I1990">
        <v>93403033</v>
      </c>
      <c r="J1990" t="s">
        <v>2886</v>
      </c>
      <c r="K1990">
        <v>22140658.739999998</v>
      </c>
      <c r="L1990">
        <v>37796.80702</v>
      </c>
    </row>
    <row r="1991" spans="1:12" x14ac:dyDescent="0.25">
      <c r="A1991">
        <v>1987</v>
      </c>
      <c r="B1991" t="s">
        <v>1</v>
      </c>
      <c r="C1991" t="s">
        <v>2852</v>
      </c>
      <c r="D1991" t="s">
        <v>2853</v>
      </c>
      <c r="E1991">
        <v>34</v>
      </c>
      <c r="F1991" t="s">
        <v>2345</v>
      </c>
      <c r="G1991" t="s">
        <v>2346</v>
      </c>
      <c r="H1991" s="56" t="s">
        <v>685</v>
      </c>
      <c r="I1991">
        <v>93403034</v>
      </c>
      <c r="J1991" t="s">
        <v>2887</v>
      </c>
      <c r="K1991">
        <v>75669952.719999999</v>
      </c>
      <c r="L1991">
        <v>47138.191830000003</v>
      </c>
    </row>
    <row r="1992" spans="1:12" x14ac:dyDescent="0.25">
      <c r="A1992">
        <v>1988</v>
      </c>
      <c r="B1992" t="s">
        <v>1</v>
      </c>
      <c r="C1992" t="s">
        <v>2852</v>
      </c>
      <c r="D1992" t="s">
        <v>2853</v>
      </c>
      <c r="E1992">
        <v>35</v>
      </c>
      <c r="F1992" t="s">
        <v>2345</v>
      </c>
      <c r="G1992" t="s">
        <v>2346</v>
      </c>
      <c r="H1992" s="56" t="s">
        <v>685</v>
      </c>
      <c r="I1992">
        <v>93403035</v>
      </c>
      <c r="J1992" t="s">
        <v>2888</v>
      </c>
      <c r="K1992">
        <v>19883661.48</v>
      </c>
      <c r="L1992">
        <v>36137.194519999997</v>
      </c>
    </row>
    <row r="1993" spans="1:12" x14ac:dyDescent="0.25">
      <c r="A1993">
        <v>1989</v>
      </c>
      <c r="B1993" t="s">
        <v>1</v>
      </c>
      <c r="C1993" t="s">
        <v>2852</v>
      </c>
      <c r="D1993" t="s">
        <v>2853</v>
      </c>
      <c r="E1993">
        <v>36</v>
      </c>
      <c r="F1993" t="s">
        <v>2345</v>
      </c>
      <c r="G1993" t="s">
        <v>2346</v>
      </c>
      <c r="H1993" s="56" t="s">
        <v>685</v>
      </c>
      <c r="I1993">
        <v>93403036</v>
      </c>
      <c r="J1993" t="s">
        <v>2889</v>
      </c>
      <c r="K1993">
        <v>44552043.789999999</v>
      </c>
      <c r="L1993">
        <v>37525.2408</v>
      </c>
    </row>
    <row r="1994" spans="1:12" x14ac:dyDescent="0.25">
      <c r="A1994">
        <v>1990</v>
      </c>
      <c r="B1994" t="s">
        <v>1</v>
      </c>
      <c r="C1994" t="s">
        <v>2852</v>
      </c>
      <c r="D1994" t="s">
        <v>2853</v>
      </c>
      <c r="E1994">
        <v>37</v>
      </c>
      <c r="F1994" t="s">
        <v>2345</v>
      </c>
      <c r="G1994" t="s">
        <v>2346</v>
      </c>
      <c r="H1994" s="56" t="s">
        <v>685</v>
      </c>
      <c r="I1994">
        <v>93403037</v>
      </c>
      <c r="J1994" t="s">
        <v>2890</v>
      </c>
      <c r="K1994">
        <v>14156851.27</v>
      </c>
      <c r="L1994">
        <v>25148.994480000001</v>
      </c>
    </row>
    <row r="1995" spans="1:12" x14ac:dyDescent="0.25">
      <c r="A1995">
        <v>1991</v>
      </c>
      <c r="B1995" t="s">
        <v>1</v>
      </c>
      <c r="C1995" t="s">
        <v>2852</v>
      </c>
      <c r="D1995" t="s">
        <v>2853</v>
      </c>
      <c r="E1995">
        <v>38</v>
      </c>
      <c r="F1995" t="s">
        <v>2345</v>
      </c>
      <c r="G1995" t="s">
        <v>2346</v>
      </c>
      <c r="H1995" s="56" t="s">
        <v>685</v>
      </c>
      <c r="I1995">
        <v>93403038</v>
      </c>
      <c r="J1995" t="s">
        <v>2891</v>
      </c>
      <c r="K1995">
        <v>5640467.0669999998</v>
      </c>
      <c r="L1995">
        <v>12382.52598</v>
      </c>
    </row>
    <row r="1996" spans="1:12" x14ac:dyDescent="0.25">
      <c r="A1996">
        <v>1992</v>
      </c>
      <c r="B1996" t="s">
        <v>1</v>
      </c>
      <c r="C1996" t="s">
        <v>2852</v>
      </c>
      <c r="D1996" t="s">
        <v>2853</v>
      </c>
      <c r="E1996">
        <v>39</v>
      </c>
      <c r="F1996" t="s">
        <v>2345</v>
      </c>
      <c r="G1996" t="s">
        <v>2346</v>
      </c>
      <c r="H1996" s="56" t="s">
        <v>685</v>
      </c>
      <c r="I1996">
        <v>93403039</v>
      </c>
      <c r="J1996" t="s">
        <v>2892</v>
      </c>
      <c r="K1996">
        <v>84716931.379999995</v>
      </c>
      <c r="L1996">
        <v>48712.320619999999</v>
      </c>
    </row>
    <row r="1997" spans="1:12" x14ac:dyDescent="0.25">
      <c r="A1997">
        <v>1993</v>
      </c>
      <c r="B1997" t="s">
        <v>1</v>
      </c>
      <c r="C1997" t="s">
        <v>2852</v>
      </c>
      <c r="D1997" t="s">
        <v>2853</v>
      </c>
      <c r="E1997">
        <v>40</v>
      </c>
      <c r="F1997" t="s">
        <v>2345</v>
      </c>
      <c r="G1997" t="s">
        <v>2346</v>
      </c>
      <c r="H1997" s="56" t="s">
        <v>685</v>
      </c>
      <c r="I1997">
        <v>93403040</v>
      </c>
      <c r="J1997" t="s">
        <v>2893</v>
      </c>
      <c r="K1997">
        <v>14359594.800000001</v>
      </c>
      <c r="L1997">
        <v>22997.031429999999</v>
      </c>
    </row>
    <row r="1998" spans="1:12" x14ac:dyDescent="0.25">
      <c r="A1998">
        <v>1994</v>
      </c>
      <c r="B1998" t="s">
        <v>1</v>
      </c>
      <c r="C1998" t="s">
        <v>2852</v>
      </c>
      <c r="D1998" t="s">
        <v>2853</v>
      </c>
      <c r="E1998">
        <v>41</v>
      </c>
      <c r="F1998" t="s">
        <v>2345</v>
      </c>
      <c r="G1998" t="s">
        <v>2346</v>
      </c>
      <c r="H1998" s="56" t="s">
        <v>685</v>
      </c>
      <c r="I1998">
        <v>93403041</v>
      </c>
      <c r="J1998" t="s">
        <v>2894</v>
      </c>
      <c r="K1998">
        <v>11702774.07</v>
      </c>
      <c r="L1998">
        <v>15866.52318</v>
      </c>
    </row>
    <row r="1999" spans="1:12" x14ac:dyDescent="0.25">
      <c r="A1999">
        <v>1995</v>
      </c>
      <c r="B1999" t="s">
        <v>2895</v>
      </c>
      <c r="C1999" t="s">
        <v>2896</v>
      </c>
      <c r="D1999" t="s">
        <v>2897</v>
      </c>
      <c r="E1999">
        <v>1</v>
      </c>
      <c r="F1999" t="s">
        <v>576</v>
      </c>
      <c r="G1999" t="s">
        <v>2898</v>
      </c>
      <c r="H1999" s="56" t="s">
        <v>685</v>
      </c>
      <c r="I1999">
        <v>52603001</v>
      </c>
      <c r="J1999" t="s">
        <v>2899</v>
      </c>
      <c r="K1999">
        <v>426623105.80000001</v>
      </c>
      <c r="L1999">
        <v>160526.59669999999</v>
      </c>
    </row>
    <row r="2000" spans="1:12" x14ac:dyDescent="0.25">
      <c r="A2000">
        <v>1996</v>
      </c>
      <c r="B2000" t="s">
        <v>2895</v>
      </c>
      <c r="C2000" t="s">
        <v>2896</v>
      </c>
      <c r="D2000" t="s">
        <v>2897</v>
      </c>
      <c r="E2000">
        <v>2</v>
      </c>
      <c r="F2000" t="s">
        <v>576</v>
      </c>
      <c r="G2000" t="s">
        <v>2898</v>
      </c>
      <c r="H2000" s="56" t="s">
        <v>685</v>
      </c>
      <c r="I2000">
        <v>52603002</v>
      </c>
      <c r="J2000" t="s">
        <v>2900</v>
      </c>
      <c r="K2000">
        <v>907886404.39999998</v>
      </c>
      <c r="L2000">
        <v>196428.7844</v>
      </c>
    </row>
    <row r="2001" spans="1:12" x14ac:dyDescent="0.25">
      <c r="A2001">
        <v>1997</v>
      </c>
      <c r="B2001" t="s">
        <v>2895</v>
      </c>
      <c r="C2001" t="s">
        <v>2896</v>
      </c>
      <c r="D2001" t="s">
        <v>2897</v>
      </c>
      <c r="E2001">
        <v>3</v>
      </c>
      <c r="F2001" t="s">
        <v>576</v>
      </c>
      <c r="G2001" t="s">
        <v>2898</v>
      </c>
      <c r="H2001" s="56" t="s">
        <v>685</v>
      </c>
      <c r="I2001">
        <v>52603003</v>
      </c>
      <c r="J2001" t="s">
        <v>2901</v>
      </c>
      <c r="K2001">
        <v>342006784.89999998</v>
      </c>
      <c r="L2001">
        <v>89575.34014</v>
      </c>
    </row>
    <row r="2002" spans="1:12" x14ac:dyDescent="0.25">
      <c r="A2002">
        <v>1998</v>
      </c>
      <c r="B2002" t="s">
        <v>2895</v>
      </c>
      <c r="C2002" t="s">
        <v>2896</v>
      </c>
      <c r="D2002" t="s">
        <v>2897</v>
      </c>
      <c r="E2002">
        <v>4</v>
      </c>
      <c r="F2002" t="s">
        <v>576</v>
      </c>
      <c r="G2002" t="s">
        <v>2898</v>
      </c>
      <c r="H2002" s="56" t="s">
        <v>685</v>
      </c>
      <c r="I2002">
        <v>52603004</v>
      </c>
      <c r="J2002" t="s">
        <v>2902</v>
      </c>
      <c r="K2002">
        <v>770174937.20000005</v>
      </c>
      <c r="L2002">
        <v>177562.94750000001</v>
      </c>
    </row>
    <row r="2003" spans="1:12" x14ac:dyDescent="0.25">
      <c r="A2003">
        <v>1999</v>
      </c>
      <c r="B2003" t="s">
        <v>2895</v>
      </c>
      <c r="C2003" t="s">
        <v>2896</v>
      </c>
      <c r="D2003" t="s">
        <v>2897</v>
      </c>
      <c r="E2003">
        <v>5</v>
      </c>
      <c r="F2003" t="s">
        <v>576</v>
      </c>
      <c r="G2003" t="s">
        <v>2898</v>
      </c>
      <c r="H2003" s="56" t="s">
        <v>685</v>
      </c>
      <c r="I2003">
        <v>52603005</v>
      </c>
      <c r="J2003" t="s">
        <v>2903</v>
      </c>
      <c r="K2003">
        <v>342221251.69999999</v>
      </c>
      <c r="L2003">
        <v>109944.518</v>
      </c>
    </row>
    <row r="2004" spans="1:12" x14ac:dyDescent="0.25">
      <c r="A2004">
        <v>2000</v>
      </c>
      <c r="B2004" t="s">
        <v>2895</v>
      </c>
      <c r="C2004" t="s">
        <v>2896</v>
      </c>
      <c r="D2004" t="s">
        <v>2897</v>
      </c>
      <c r="E2004">
        <v>6</v>
      </c>
      <c r="F2004" t="s">
        <v>576</v>
      </c>
      <c r="G2004" t="s">
        <v>2898</v>
      </c>
      <c r="H2004" s="56" t="s">
        <v>685</v>
      </c>
      <c r="I2004">
        <v>52603006</v>
      </c>
      <c r="J2004" t="s">
        <v>2904</v>
      </c>
      <c r="K2004">
        <v>259152711.09999999</v>
      </c>
      <c r="L2004">
        <v>102381.599</v>
      </c>
    </row>
    <row r="2005" spans="1:12" x14ac:dyDescent="0.25">
      <c r="A2005">
        <v>2001</v>
      </c>
      <c r="B2005" t="s">
        <v>2895</v>
      </c>
      <c r="C2005" t="s">
        <v>2896</v>
      </c>
      <c r="D2005" t="s">
        <v>2897</v>
      </c>
      <c r="E2005">
        <v>7</v>
      </c>
      <c r="F2005" t="s">
        <v>576</v>
      </c>
      <c r="G2005" t="s">
        <v>2898</v>
      </c>
      <c r="H2005" s="56" t="s">
        <v>685</v>
      </c>
      <c r="I2005">
        <v>52603007</v>
      </c>
      <c r="J2005" t="s">
        <v>2905</v>
      </c>
      <c r="K2005">
        <v>467217327.30000001</v>
      </c>
      <c r="L2005">
        <v>149152.9466</v>
      </c>
    </row>
    <row r="2006" spans="1:12" x14ac:dyDescent="0.25">
      <c r="A2006">
        <v>2002</v>
      </c>
      <c r="B2006" t="s">
        <v>2895</v>
      </c>
      <c r="C2006" t="s">
        <v>2896</v>
      </c>
      <c r="D2006" t="s">
        <v>2897</v>
      </c>
      <c r="E2006">
        <v>8</v>
      </c>
      <c r="F2006" t="s">
        <v>576</v>
      </c>
      <c r="G2006" t="s">
        <v>2898</v>
      </c>
      <c r="H2006" s="56" t="s">
        <v>685</v>
      </c>
      <c r="I2006">
        <v>52603008</v>
      </c>
      <c r="J2006" t="s">
        <v>2906</v>
      </c>
      <c r="K2006">
        <v>26599954.170000002</v>
      </c>
      <c r="L2006">
        <v>25657.52</v>
      </c>
    </row>
    <row r="2007" spans="1:12" x14ac:dyDescent="0.25">
      <c r="A2007">
        <v>2003</v>
      </c>
      <c r="B2007" t="s">
        <v>2895</v>
      </c>
      <c r="C2007" t="s">
        <v>2896</v>
      </c>
      <c r="D2007" t="s">
        <v>2897</v>
      </c>
      <c r="E2007">
        <v>9</v>
      </c>
      <c r="F2007" t="s">
        <v>576</v>
      </c>
      <c r="G2007" t="s">
        <v>2898</v>
      </c>
      <c r="H2007" s="56" t="s">
        <v>685</v>
      </c>
      <c r="I2007">
        <v>52603009</v>
      </c>
      <c r="J2007" t="s">
        <v>2907</v>
      </c>
      <c r="K2007">
        <v>52168346.710000001</v>
      </c>
      <c r="L2007">
        <v>46311.65206</v>
      </c>
    </row>
    <row r="2008" spans="1:12" x14ac:dyDescent="0.25">
      <c r="A2008">
        <v>2004</v>
      </c>
      <c r="B2008" t="s">
        <v>2895</v>
      </c>
      <c r="C2008" t="s">
        <v>2896</v>
      </c>
      <c r="D2008" t="s">
        <v>2897</v>
      </c>
      <c r="E2008">
        <v>10</v>
      </c>
      <c r="F2008" t="s">
        <v>576</v>
      </c>
      <c r="G2008" t="s">
        <v>2898</v>
      </c>
      <c r="H2008" s="56" t="s">
        <v>685</v>
      </c>
      <c r="I2008">
        <v>52603010</v>
      </c>
      <c r="J2008" t="s">
        <v>2908</v>
      </c>
      <c r="K2008">
        <v>6520960.4950000001</v>
      </c>
      <c r="L2008">
        <v>16022.88199</v>
      </c>
    </row>
    <row r="2009" spans="1:12" x14ac:dyDescent="0.25">
      <c r="A2009">
        <v>2005</v>
      </c>
      <c r="B2009" t="s">
        <v>2895</v>
      </c>
      <c r="C2009" t="s">
        <v>2896</v>
      </c>
      <c r="D2009" t="s">
        <v>2897</v>
      </c>
      <c r="E2009">
        <v>11</v>
      </c>
      <c r="F2009" t="s">
        <v>576</v>
      </c>
      <c r="G2009" t="s">
        <v>2898</v>
      </c>
      <c r="H2009" s="56" t="s">
        <v>685</v>
      </c>
      <c r="I2009">
        <v>52603011</v>
      </c>
      <c r="J2009" t="s">
        <v>2909</v>
      </c>
      <c r="K2009">
        <v>1460922.551</v>
      </c>
      <c r="L2009">
        <v>7913.4994269999997</v>
      </c>
    </row>
    <row r="2010" spans="1:12" x14ac:dyDescent="0.25">
      <c r="A2010">
        <v>2006</v>
      </c>
      <c r="B2010" t="s">
        <v>2895</v>
      </c>
      <c r="C2010" t="s">
        <v>2896</v>
      </c>
      <c r="D2010" t="s">
        <v>2897</v>
      </c>
      <c r="E2010">
        <v>12</v>
      </c>
      <c r="F2010" t="s">
        <v>576</v>
      </c>
      <c r="G2010" t="s">
        <v>2898</v>
      </c>
      <c r="H2010" s="56" t="s">
        <v>685</v>
      </c>
      <c r="I2010">
        <v>52603012</v>
      </c>
      <c r="J2010" t="s">
        <v>2910</v>
      </c>
      <c r="K2010">
        <v>869470836.60000002</v>
      </c>
      <c r="L2010">
        <v>241267.31020000001</v>
      </c>
    </row>
    <row r="2011" spans="1:12" x14ac:dyDescent="0.25">
      <c r="A2011">
        <v>2007</v>
      </c>
      <c r="B2011" t="s">
        <v>2895</v>
      </c>
      <c r="C2011" t="s">
        <v>2896</v>
      </c>
      <c r="D2011" t="s">
        <v>2897</v>
      </c>
      <c r="E2011">
        <v>13</v>
      </c>
      <c r="F2011" t="s">
        <v>576</v>
      </c>
      <c r="G2011" t="s">
        <v>2898</v>
      </c>
      <c r="H2011" s="56" t="s">
        <v>685</v>
      </c>
      <c r="I2011">
        <v>52603013</v>
      </c>
      <c r="J2011" t="s">
        <v>2911</v>
      </c>
      <c r="K2011">
        <v>429695464.69999999</v>
      </c>
      <c r="L2011">
        <v>128972.3912</v>
      </c>
    </row>
    <row r="2012" spans="1:12" x14ac:dyDescent="0.25">
      <c r="A2012">
        <v>2008</v>
      </c>
      <c r="B2012" t="s">
        <v>2895</v>
      </c>
      <c r="C2012" t="s">
        <v>2896</v>
      </c>
      <c r="D2012" t="s">
        <v>2897</v>
      </c>
      <c r="E2012">
        <v>14</v>
      </c>
      <c r="F2012" t="s">
        <v>576</v>
      </c>
      <c r="G2012" t="s">
        <v>2898</v>
      </c>
      <c r="H2012" s="56" t="s">
        <v>685</v>
      </c>
      <c r="I2012">
        <v>52603014</v>
      </c>
      <c r="J2012" t="s">
        <v>2912</v>
      </c>
      <c r="K2012">
        <v>89620194.769999996</v>
      </c>
      <c r="L2012">
        <v>65903.506500000003</v>
      </c>
    </row>
    <row r="2013" spans="1:12" x14ac:dyDescent="0.25">
      <c r="A2013">
        <v>2009</v>
      </c>
      <c r="B2013" t="s">
        <v>2895</v>
      </c>
      <c r="C2013" t="s">
        <v>2896</v>
      </c>
      <c r="D2013" t="s">
        <v>2897</v>
      </c>
      <c r="E2013">
        <v>15</v>
      </c>
      <c r="F2013" t="s">
        <v>576</v>
      </c>
      <c r="G2013" t="s">
        <v>2898</v>
      </c>
      <c r="H2013" s="56" t="s">
        <v>685</v>
      </c>
      <c r="I2013">
        <v>52603015</v>
      </c>
      <c r="J2013" t="s">
        <v>2913</v>
      </c>
      <c r="K2013">
        <v>119288832</v>
      </c>
      <c r="L2013">
        <v>79680.745060000001</v>
      </c>
    </row>
    <row r="2014" spans="1:12" x14ac:dyDescent="0.25">
      <c r="A2014">
        <v>2010</v>
      </c>
      <c r="B2014" t="s">
        <v>2895</v>
      </c>
      <c r="C2014" t="s">
        <v>2896</v>
      </c>
      <c r="D2014" t="s">
        <v>2897</v>
      </c>
      <c r="E2014">
        <v>16</v>
      </c>
      <c r="F2014" t="s">
        <v>576</v>
      </c>
      <c r="G2014" t="s">
        <v>2898</v>
      </c>
      <c r="H2014" s="56" t="s">
        <v>685</v>
      </c>
      <c r="I2014">
        <v>52603016</v>
      </c>
      <c r="J2014" t="s">
        <v>2914</v>
      </c>
      <c r="K2014">
        <v>15001399.039999999</v>
      </c>
      <c r="L2014">
        <v>19286.47033</v>
      </c>
    </row>
    <row r="2015" spans="1:12" x14ac:dyDescent="0.25">
      <c r="A2015">
        <v>2011</v>
      </c>
      <c r="B2015" t="s">
        <v>2895</v>
      </c>
      <c r="C2015" t="s">
        <v>2896</v>
      </c>
      <c r="D2015" t="s">
        <v>2897</v>
      </c>
      <c r="E2015">
        <v>17</v>
      </c>
      <c r="F2015" t="s">
        <v>576</v>
      </c>
      <c r="G2015" t="s">
        <v>2898</v>
      </c>
      <c r="H2015" s="56" t="s">
        <v>685</v>
      </c>
      <c r="I2015">
        <v>52603017</v>
      </c>
      <c r="J2015" t="s">
        <v>2915</v>
      </c>
      <c r="K2015">
        <v>63824916.75</v>
      </c>
      <c r="L2015">
        <v>37820.581420000002</v>
      </c>
    </row>
    <row r="2016" spans="1:12" x14ac:dyDescent="0.25">
      <c r="A2016">
        <v>2012</v>
      </c>
      <c r="B2016" t="s">
        <v>2895</v>
      </c>
      <c r="C2016" t="s">
        <v>2896</v>
      </c>
      <c r="D2016" t="s">
        <v>2897</v>
      </c>
      <c r="E2016">
        <v>18</v>
      </c>
      <c r="F2016" t="s">
        <v>576</v>
      </c>
      <c r="G2016" t="s">
        <v>2898</v>
      </c>
      <c r="H2016" s="56" t="s">
        <v>685</v>
      </c>
      <c r="I2016">
        <v>52603018</v>
      </c>
      <c r="J2016" t="s">
        <v>2916</v>
      </c>
      <c r="K2016">
        <v>8293512.7379999999</v>
      </c>
      <c r="L2016">
        <v>18075.12976</v>
      </c>
    </row>
    <row r="2017" spans="1:12" x14ac:dyDescent="0.25">
      <c r="A2017">
        <v>2013</v>
      </c>
      <c r="B2017" t="s">
        <v>2895</v>
      </c>
      <c r="C2017" t="s">
        <v>2896</v>
      </c>
      <c r="D2017" t="s">
        <v>2897</v>
      </c>
      <c r="E2017">
        <v>19</v>
      </c>
      <c r="F2017" t="s">
        <v>576</v>
      </c>
      <c r="G2017" t="s">
        <v>2898</v>
      </c>
      <c r="H2017" s="56" t="s">
        <v>685</v>
      </c>
      <c r="I2017">
        <v>52603019</v>
      </c>
      <c r="J2017" t="s">
        <v>2917</v>
      </c>
      <c r="K2017">
        <v>12254940.470000001</v>
      </c>
      <c r="L2017">
        <v>16232.68038</v>
      </c>
    </row>
    <row r="2018" spans="1:12" x14ac:dyDescent="0.25">
      <c r="A2018">
        <v>2014</v>
      </c>
      <c r="B2018" t="s">
        <v>2895</v>
      </c>
      <c r="C2018" t="s">
        <v>2896</v>
      </c>
      <c r="D2018" t="s">
        <v>2897</v>
      </c>
      <c r="E2018">
        <v>20</v>
      </c>
      <c r="F2018" t="s">
        <v>576</v>
      </c>
      <c r="G2018" t="s">
        <v>2898</v>
      </c>
      <c r="H2018" s="56" t="s">
        <v>685</v>
      </c>
      <c r="I2018">
        <v>52603020</v>
      </c>
      <c r="J2018" t="s">
        <v>2918</v>
      </c>
      <c r="K2018">
        <v>5675400.1519999998</v>
      </c>
      <c r="L2018">
        <v>17520.247309999999</v>
      </c>
    </row>
    <row r="2019" spans="1:12" x14ac:dyDescent="0.25">
      <c r="A2019">
        <v>2015</v>
      </c>
      <c r="B2019" t="s">
        <v>2895</v>
      </c>
      <c r="C2019" t="s">
        <v>2896</v>
      </c>
      <c r="D2019" t="s">
        <v>2897</v>
      </c>
      <c r="E2019">
        <v>21</v>
      </c>
      <c r="F2019" t="s">
        <v>576</v>
      </c>
      <c r="G2019" t="s">
        <v>2898</v>
      </c>
      <c r="H2019" s="56" t="s">
        <v>685</v>
      </c>
      <c r="I2019">
        <v>52603021</v>
      </c>
      <c r="J2019" t="s">
        <v>2919</v>
      </c>
      <c r="K2019">
        <v>50888174.840000004</v>
      </c>
      <c r="L2019">
        <v>54023.937160000001</v>
      </c>
    </row>
    <row r="2020" spans="1:12" x14ac:dyDescent="0.25">
      <c r="A2020">
        <v>2016</v>
      </c>
      <c r="B2020" t="s">
        <v>2895</v>
      </c>
      <c r="C2020" t="s">
        <v>2896</v>
      </c>
      <c r="D2020" t="s">
        <v>2897</v>
      </c>
      <c r="E2020">
        <v>22</v>
      </c>
      <c r="F2020" t="s">
        <v>576</v>
      </c>
      <c r="G2020" t="s">
        <v>2898</v>
      </c>
      <c r="H2020" s="56" t="s">
        <v>685</v>
      </c>
      <c r="I2020">
        <v>52603022</v>
      </c>
      <c r="J2020" t="s">
        <v>2920</v>
      </c>
      <c r="K2020">
        <v>147224398.30000001</v>
      </c>
      <c r="L2020">
        <v>82251.858730000007</v>
      </c>
    </row>
    <row r="2021" spans="1:12" x14ac:dyDescent="0.25">
      <c r="A2021">
        <v>2017</v>
      </c>
      <c r="B2021" t="s">
        <v>2895</v>
      </c>
      <c r="C2021" t="s">
        <v>2896</v>
      </c>
      <c r="D2021" t="s">
        <v>2897</v>
      </c>
      <c r="E2021">
        <v>23</v>
      </c>
      <c r="F2021" t="s">
        <v>576</v>
      </c>
      <c r="G2021" t="s">
        <v>2898</v>
      </c>
      <c r="H2021" s="56" t="s">
        <v>685</v>
      </c>
      <c r="I2021">
        <v>52603023</v>
      </c>
      <c r="J2021" t="s">
        <v>2921</v>
      </c>
      <c r="K2021">
        <v>123023704.2</v>
      </c>
      <c r="L2021">
        <v>75303.772889999993</v>
      </c>
    </row>
    <row r="2022" spans="1:12" x14ac:dyDescent="0.25">
      <c r="A2022">
        <v>2018</v>
      </c>
      <c r="B2022" t="s">
        <v>2895</v>
      </c>
      <c r="C2022" t="s">
        <v>2922</v>
      </c>
      <c r="D2022" t="s">
        <v>2923</v>
      </c>
      <c r="E2022">
        <v>1</v>
      </c>
      <c r="F2022" t="s">
        <v>575</v>
      </c>
      <c r="G2022" t="s">
        <v>2924</v>
      </c>
      <c r="H2022" s="56" t="s">
        <v>685</v>
      </c>
      <c r="I2022">
        <v>52308001</v>
      </c>
      <c r="J2022" t="s">
        <v>2925</v>
      </c>
      <c r="K2022">
        <v>3218325.4610000001</v>
      </c>
      <c r="L2022">
        <v>10493.97265</v>
      </c>
    </row>
    <row r="2023" spans="1:12" x14ac:dyDescent="0.25">
      <c r="A2023">
        <v>2019</v>
      </c>
      <c r="B2023" t="s">
        <v>2895</v>
      </c>
      <c r="C2023" t="s">
        <v>2922</v>
      </c>
      <c r="D2023" t="s">
        <v>2923</v>
      </c>
      <c r="E2023">
        <v>2</v>
      </c>
      <c r="F2023" t="s">
        <v>575</v>
      </c>
      <c r="G2023" t="s">
        <v>2924</v>
      </c>
      <c r="H2023" s="56" t="s">
        <v>685</v>
      </c>
      <c r="I2023">
        <v>52308002</v>
      </c>
      <c r="J2023" t="s">
        <v>2926</v>
      </c>
      <c r="K2023">
        <v>1914152.4080000001</v>
      </c>
      <c r="L2023">
        <v>6609.9915650000003</v>
      </c>
    </row>
    <row r="2024" spans="1:12" x14ac:dyDescent="0.25">
      <c r="A2024">
        <v>2020</v>
      </c>
      <c r="B2024" t="s">
        <v>2895</v>
      </c>
      <c r="C2024" t="s">
        <v>2922</v>
      </c>
      <c r="D2024" t="s">
        <v>2923</v>
      </c>
      <c r="E2024">
        <v>3</v>
      </c>
      <c r="F2024" t="s">
        <v>575</v>
      </c>
      <c r="G2024" t="s">
        <v>2924</v>
      </c>
      <c r="H2024" s="56" t="s">
        <v>685</v>
      </c>
      <c r="I2024">
        <v>52308003</v>
      </c>
      <c r="J2024" t="s">
        <v>2927</v>
      </c>
      <c r="K2024">
        <v>6776594.7089999998</v>
      </c>
      <c r="L2024">
        <v>15190.1698</v>
      </c>
    </row>
    <row r="2025" spans="1:12" x14ac:dyDescent="0.25">
      <c r="A2025">
        <v>2021</v>
      </c>
      <c r="B2025" t="s">
        <v>2895</v>
      </c>
      <c r="C2025" t="s">
        <v>2922</v>
      </c>
      <c r="D2025" t="s">
        <v>2923</v>
      </c>
      <c r="E2025">
        <v>4</v>
      </c>
      <c r="F2025" t="s">
        <v>575</v>
      </c>
      <c r="G2025" t="s">
        <v>2924</v>
      </c>
      <c r="H2025" s="56" t="s">
        <v>685</v>
      </c>
      <c r="I2025">
        <v>52308004</v>
      </c>
      <c r="J2025" t="s">
        <v>2928</v>
      </c>
      <c r="K2025">
        <v>38536290.740000002</v>
      </c>
      <c r="L2025">
        <v>33569.173569999999</v>
      </c>
    </row>
    <row r="2026" spans="1:12" x14ac:dyDescent="0.25">
      <c r="A2026">
        <v>2022</v>
      </c>
      <c r="B2026" t="s">
        <v>2895</v>
      </c>
      <c r="C2026" t="s">
        <v>2922</v>
      </c>
      <c r="D2026" t="s">
        <v>2923</v>
      </c>
      <c r="E2026">
        <v>5</v>
      </c>
      <c r="F2026" t="s">
        <v>575</v>
      </c>
      <c r="G2026" t="s">
        <v>2924</v>
      </c>
      <c r="H2026" s="56" t="s">
        <v>685</v>
      </c>
      <c r="I2026">
        <v>52308005</v>
      </c>
      <c r="J2026" t="s">
        <v>2929</v>
      </c>
      <c r="K2026">
        <v>3714490.1349999998</v>
      </c>
      <c r="L2026">
        <v>9448.0084330000009</v>
      </c>
    </row>
    <row r="2027" spans="1:12" x14ac:dyDescent="0.25">
      <c r="A2027">
        <v>2023</v>
      </c>
      <c r="B2027" t="s">
        <v>2895</v>
      </c>
      <c r="C2027" t="s">
        <v>2922</v>
      </c>
      <c r="D2027" t="s">
        <v>2923</v>
      </c>
      <c r="E2027">
        <v>6</v>
      </c>
      <c r="F2027" t="s">
        <v>575</v>
      </c>
      <c r="G2027" t="s">
        <v>2924</v>
      </c>
      <c r="H2027" s="56" t="s">
        <v>685</v>
      </c>
      <c r="I2027">
        <v>52308006</v>
      </c>
      <c r="J2027" t="s">
        <v>2930</v>
      </c>
      <c r="K2027">
        <v>45611995.369999997</v>
      </c>
      <c r="L2027">
        <v>43315.944779999998</v>
      </c>
    </row>
    <row r="2028" spans="1:12" x14ac:dyDescent="0.25">
      <c r="A2028">
        <v>2024</v>
      </c>
      <c r="B2028" t="s">
        <v>2895</v>
      </c>
      <c r="C2028" t="s">
        <v>2922</v>
      </c>
      <c r="D2028" t="s">
        <v>2923</v>
      </c>
      <c r="E2028">
        <v>7</v>
      </c>
      <c r="F2028" t="s">
        <v>575</v>
      </c>
      <c r="G2028" t="s">
        <v>2924</v>
      </c>
      <c r="H2028" s="56" t="s">
        <v>685</v>
      </c>
      <c r="I2028">
        <v>52308007</v>
      </c>
      <c r="J2028" t="s">
        <v>2931</v>
      </c>
      <c r="K2028">
        <v>129003340.8</v>
      </c>
      <c r="L2028">
        <v>71438.523520000002</v>
      </c>
    </row>
    <row r="2029" spans="1:12" x14ac:dyDescent="0.25">
      <c r="A2029">
        <v>2025</v>
      </c>
      <c r="B2029" t="s">
        <v>2895</v>
      </c>
      <c r="C2029" t="s">
        <v>2922</v>
      </c>
      <c r="D2029" t="s">
        <v>2923</v>
      </c>
      <c r="E2029">
        <v>8</v>
      </c>
      <c r="F2029" t="s">
        <v>575</v>
      </c>
      <c r="G2029" t="s">
        <v>2924</v>
      </c>
      <c r="H2029" s="56" t="s">
        <v>685</v>
      </c>
      <c r="I2029">
        <v>52308008</v>
      </c>
      <c r="J2029" t="s">
        <v>2932</v>
      </c>
      <c r="K2029">
        <v>36522353.640000001</v>
      </c>
      <c r="L2029">
        <v>31765.24078</v>
      </c>
    </row>
    <row r="2030" spans="1:12" x14ac:dyDescent="0.25">
      <c r="A2030">
        <v>2026</v>
      </c>
      <c r="B2030" t="s">
        <v>2895</v>
      </c>
      <c r="C2030" t="s">
        <v>2922</v>
      </c>
      <c r="D2030" t="s">
        <v>2923</v>
      </c>
      <c r="E2030">
        <v>9</v>
      </c>
      <c r="F2030" t="s">
        <v>575</v>
      </c>
      <c r="G2030" t="s">
        <v>2924</v>
      </c>
      <c r="H2030" s="56" t="s">
        <v>685</v>
      </c>
      <c r="I2030">
        <v>52308009</v>
      </c>
      <c r="J2030" t="s">
        <v>2933</v>
      </c>
      <c r="K2030">
        <v>10027590.26</v>
      </c>
      <c r="L2030">
        <v>13101.75671</v>
      </c>
    </row>
    <row r="2031" spans="1:12" x14ac:dyDescent="0.25">
      <c r="A2031">
        <v>2027</v>
      </c>
      <c r="B2031" t="s">
        <v>2895</v>
      </c>
      <c r="C2031" t="s">
        <v>2922</v>
      </c>
      <c r="D2031" t="s">
        <v>2923</v>
      </c>
      <c r="E2031">
        <v>10</v>
      </c>
      <c r="F2031" t="s">
        <v>575</v>
      </c>
      <c r="G2031" t="s">
        <v>2924</v>
      </c>
      <c r="H2031" s="56" t="s">
        <v>685</v>
      </c>
      <c r="I2031">
        <v>52308010</v>
      </c>
      <c r="J2031" t="s">
        <v>2934</v>
      </c>
      <c r="K2031">
        <v>10479108.1</v>
      </c>
      <c r="L2031">
        <v>18927.309539999998</v>
      </c>
    </row>
    <row r="2032" spans="1:12" x14ac:dyDescent="0.25">
      <c r="A2032">
        <v>2028</v>
      </c>
      <c r="B2032" t="s">
        <v>2895</v>
      </c>
      <c r="C2032" t="s">
        <v>2922</v>
      </c>
      <c r="D2032" t="s">
        <v>2923</v>
      </c>
      <c r="E2032">
        <v>11</v>
      </c>
      <c r="F2032" t="s">
        <v>575</v>
      </c>
      <c r="G2032" t="s">
        <v>2924</v>
      </c>
      <c r="H2032" s="56" t="s">
        <v>685</v>
      </c>
      <c r="I2032">
        <v>52308011</v>
      </c>
      <c r="J2032" t="s">
        <v>2935</v>
      </c>
      <c r="K2032">
        <v>199364072.59999999</v>
      </c>
      <c r="L2032">
        <v>94917.925430000003</v>
      </c>
    </row>
    <row r="2033" spans="1:12" x14ac:dyDescent="0.25">
      <c r="A2033">
        <v>2029</v>
      </c>
      <c r="B2033" t="s">
        <v>2895</v>
      </c>
      <c r="C2033" t="s">
        <v>2922</v>
      </c>
      <c r="D2033" t="s">
        <v>2923</v>
      </c>
      <c r="E2033">
        <v>12</v>
      </c>
      <c r="F2033" t="s">
        <v>575</v>
      </c>
      <c r="G2033" t="s">
        <v>2924</v>
      </c>
      <c r="H2033" s="56" t="s">
        <v>685</v>
      </c>
      <c r="I2033">
        <v>52308012</v>
      </c>
      <c r="J2033" t="s">
        <v>2936</v>
      </c>
      <c r="K2033">
        <v>6787837.3810000001</v>
      </c>
      <c r="L2033">
        <v>15221.37297</v>
      </c>
    </row>
    <row r="2034" spans="1:12" x14ac:dyDescent="0.25">
      <c r="A2034">
        <v>2030</v>
      </c>
      <c r="B2034" t="s">
        <v>2895</v>
      </c>
      <c r="C2034" t="s">
        <v>2922</v>
      </c>
      <c r="D2034" t="s">
        <v>2923</v>
      </c>
      <c r="E2034">
        <v>13</v>
      </c>
      <c r="F2034" t="s">
        <v>575</v>
      </c>
      <c r="G2034" t="s">
        <v>2924</v>
      </c>
      <c r="H2034" s="56" t="s">
        <v>685</v>
      </c>
      <c r="I2034">
        <v>52308013</v>
      </c>
      <c r="J2034" t="s">
        <v>2937</v>
      </c>
      <c r="K2034">
        <v>83650177.329999998</v>
      </c>
      <c r="L2034">
        <v>46874.541039999996</v>
      </c>
    </row>
    <row r="2035" spans="1:12" x14ac:dyDescent="0.25">
      <c r="A2035">
        <v>2031</v>
      </c>
      <c r="B2035" t="s">
        <v>2895</v>
      </c>
      <c r="C2035" t="s">
        <v>2922</v>
      </c>
      <c r="D2035" t="s">
        <v>2923</v>
      </c>
      <c r="E2035">
        <v>14</v>
      </c>
      <c r="F2035" t="s">
        <v>575</v>
      </c>
      <c r="G2035" t="s">
        <v>2924</v>
      </c>
      <c r="H2035" s="56" t="s">
        <v>685</v>
      </c>
      <c r="I2035">
        <v>52308014</v>
      </c>
      <c r="J2035" t="s">
        <v>2938</v>
      </c>
      <c r="K2035">
        <v>65914199.450000003</v>
      </c>
      <c r="L2035">
        <v>50464.727789999997</v>
      </c>
    </row>
    <row r="2036" spans="1:12" x14ac:dyDescent="0.25">
      <c r="A2036">
        <v>2032</v>
      </c>
      <c r="B2036" t="s">
        <v>2895</v>
      </c>
      <c r="C2036" t="s">
        <v>2922</v>
      </c>
      <c r="D2036" t="s">
        <v>2923</v>
      </c>
      <c r="E2036">
        <v>15</v>
      </c>
      <c r="F2036" t="s">
        <v>575</v>
      </c>
      <c r="G2036" t="s">
        <v>2924</v>
      </c>
      <c r="H2036" s="56" t="s">
        <v>685</v>
      </c>
      <c r="I2036">
        <v>52308015</v>
      </c>
      <c r="J2036" t="s">
        <v>2939</v>
      </c>
      <c r="K2036">
        <v>10245603.09</v>
      </c>
      <c r="L2036">
        <v>19082.837299999999</v>
      </c>
    </row>
    <row r="2037" spans="1:12" x14ac:dyDescent="0.25">
      <c r="A2037">
        <v>2033</v>
      </c>
      <c r="B2037" t="s">
        <v>2895</v>
      </c>
      <c r="C2037" t="s">
        <v>2922</v>
      </c>
      <c r="D2037" t="s">
        <v>2923</v>
      </c>
      <c r="E2037">
        <v>16</v>
      </c>
      <c r="F2037" t="s">
        <v>575</v>
      </c>
      <c r="G2037" t="s">
        <v>2924</v>
      </c>
      <c r="H2037" s="56" t="s">
        <v>685</v>
      </c>
      <c r="I2037">
        <v>52308016</v>
      </c>
      <c r="J2037" t="s">
        <v>2940</v>
      </c>
      <c r="K2037">
        <v>22368145.140000001</v>
      </c>
      <c r="L2037">
        <v>32627.71125</v>
      </c>
    </row>
    <row r="2038" spans="1:12" x14ac:dyDescent="0.25">
      <c r="A2038">
        <v>2034</v>
      </c>
      <c r="B2038" t="s">
        <v>2895</v>
      </c>
      <c r="C2038" t="s">
        <v>2922</v>
      </c>
      <c r="D2038" t="s">
        <v>2923</v>
      </c>
      <c r="E2038">
        <v>17</v>
      </c>
      <c r="F2038" t="s">
        <v>575</v>
      </c>
      <c r="G2038" t="s">
        <v>2924</v>
      </c>
      <c r="H2038" s="56" t="s">
        <v>685</v>
      </c>
      <c r="I2038">
        <v>52308017</v>
      </c>
      <c r="J2038" t="s">
        <v>2941</v>
      </c>
      <c r="K2038">
        <v>72388980.799999997</v>
      </c>
      <c r="L2038">
        <v>37508.998</v>
      </c>
    </row>
    <row r="2039" spans="1:12" x14ac:dyDescent="0.25">
      <c r="A2039">
        <v>2035</v>
      </c>
      <c r="B2039" t="s">
        <v>2895</v>
      </c>
      <c r="C2039" t="s">
        <v>2922</v>
      </c>
      <c r="D2039" t="s">
        <v>2923</v>
      </c>
      <c r="E2039">
        <v>18</v>
      </c>
      <c r="F2039" t="s">
        <v>575</v>
      </c>
      <c r="G2039" t="s">
        <v>2924</v>
      </c>
      <c r="H2039" s="56" t="s">
        <v>685</v>
      </c>
      <c r="I2039">
        <v>52308018</v>
      </c>
      <c r="J2039" t="s">
        <v>2942</v>
      </c>
      <c r="K2039">
        <v>54430851.189999998</v>
      </c>
      <c r="L2039">
        <v>47923.231059999998</v>
      </c>
    </row>
    <row r="2040" spans="1:12" x14ac:dyDescent="0.25">
      <c r="A2040">
        <v>2036</v>
      </c>
      <c r="B2040" t="s">
        <v>2895</v>
      </c>
      <c r="C2040" t="s">
        <v>2922</v>
      </c>
      <c r="D2040" t="s">
        <v>2923</v>
      </c>
      <c r="E2040">
        <v>19</v>
      </c>
      <c r="F2040" t="s">
        <v>575</v>
      </c>
      <c r="G2040" t="s">
        <v>2924</v>
      </c>
      <c r="H2040" s="56" t="s">
        <v>685</v>
      </c>
      <c r="I2040">
        <v>52308019</v>
      </c>
      <c r="J2040" t="s">
        <v>2943</v>
      </c>
      <c r="K2040">
        <v>94085184.129999995</v>
      </c>
      <c r="L2040">
        <v>44783.697930000002</v>
      </c>
    </row>
    <row r="2041" spans="1:12" x14ac:dyDescent="0.25">
      <c r="A2041">
        <v>2037</v>
      </c>
      <c r="B2041" t="s">
        <v>2895</v>
      </c>
      <c r="C2041" t="s">
        <v>2922</v>
      </c>
      <c r="D2041" t="s">
        <v>2923</v>
      </c>
      <c r="E2041">
        <v>20</v>
      </c>
      <c r="F2041" t="s">
        <v>575</v>
      </c>
      <c r="G2041" t="s">
        <v>2924</v>
      </c>
      <c r="H2041" s="56" t="s">
        <v>685</v>
      </c>
      <c r="I2041">
        <v>52308020</v>
      </c>
      <c r="J2041" t="s">
        <v>2944</v>
      </c>
      <c r="K2041">
        <v>9071522.9930000007</v>
      </c>
      <c r="L2041">
        <v>17706.94023</v>
      </c>
    </row>
    <row r="2042" spans="1:12" x14ac:dyDescent="0.25">
      <c r="A2042">
        <v>2038</v>
      </c>
      <c r="B2042" t="s">
        <v>2895</v>
      </c>
      <c r="C2042" t="s">
        <v>2922</v>
      </c>
      <c r="D2042" t="s">
        <v>2923</v>
      </c>
      <c r="E2042">
        <v>21</v>
      </c>
      <c r="F2042" t="s">
        <v>575</v>
      </c>
      <c r="G2042" t="s">
        <v>2924</v>
      </c>
      <c r="H2042" s="56" t="s">
        <v>685</v>
      </c>
      <c r="I2042">
        <v>52308021</v>
      </c>
      <c r="J2042" t="s">
        <v>2945</v>
      </c>
      <c r="K2042">
        <v>14564921.130000001</v>
      </c>
      <c r="L2042">
        <v>21922.744170000002</v>
      </c>
    </row>
    <row r="2043" spans="1:12" x14ac:dyDescent="0.25">
      <c r="A2043">
        <v>2039</v>
      </c>
      <c r="B2043" t="s">
        <v>2895</v>
      </c>
      <c r="C2043" t="s">
        <v>2922</v>
      </c>
      <c r="D2043" t="s">
        <v>2923</v>
      </c>
      <c r="E2043">
        <v>22</v>
      </c>
      <c r="F2043" t="s">
        <v>575</v>
      </c>
      <c r="G2043" t="s">
        <v>2924</v>
      </c>
      <c r="H2043" s="56" t="s">
        <v>685</v>
      </c>
      <c r="I2043">
        <v>52308022</v>
      </c>
      <c r="J2043" t="s">
        <v>2946</v>
      </c>
      <c r="K2043">
        <v>289801593.30000001</v>
      </c>
      <c r="L2043">
        <v>99615.218410000001</v>
      </c>
    </row>
    <row r="2044" spans="1:12" x14ac:dyDescent="0.25">
      <c r="A2044">
        <v>2040</v>
      </c>
      <c r="B2044" t="s">
        <v>2895</v>
      </c>
      <c r="C2044" t="s">
        <v>2922</v>
      </c>
      <c r="D2044" t="s">
        <v>2923</v>
      </c>
      <c r="E2044">
        <v>23</v>
      </c>
      <c r="F2044" t="s">
        <v>575</v>
      </c>
      <c r="G2044" t="s">
        <v>2924</v>
      </c>
      <c r="H2044" s="56" t="s">
        <v>685</v>
      </c>
      <c r="I2044">
        <v>52308023</v>
      </c>
      <c r="J2044" t="s">
        <v>2947</v>
      </c>
      <c r="K2044">
        <v>33333983.210000001</v>
      </c>
      <c r="L2044">
        <v>28396.26814</v>
      </c>
    </row>
    <row r="2045" spans="1:12" x14ac:dyDescent="0.25">
      <c r="A2045">
        <v>2041</v>
      </c>
      <c r="B2045" t="s">
        <v>2895</v>
      </c>
      <c r="C2045" t="s">
        <v>2922</v>
      </c>
      <c r="D2045" t="s">
        <v>2923</v>
      </c>
      <c r="E2045">
        <v>24</v>
      </c>
      <c r="F2045" t="s">
        <v>575</v>
      </c>
      <c r="G2045" t="s">
        <v>2924</v>
      </c>
      <c r="H2045" s="56" t="s">
        <v>685</v>
      </c>
      <c r="I2045">
        <v>52308024</v>
      </c>
      <c r="J2045" t="s">
        <v>2948</v>
      </c>
      <c r="K2045">
        <v>1032058329</v>
      </c>
      <c r="L2045">
        <v>248968.29519999999</v>
      </c>
    </row>
    <row r="2046" spans="1:12" x14ac:dyDescent="0.25">
      <c r="A2046">
        <v>2042</v>
      </c>
      <c r="B2046" t="s">
        <v>2895</v>
      </c>
      <c r="C2046" t="s">
        <v>2922</v>
      </c>
      <c r="D2046" t="s">
        <v>2923</v>
      </c>
      <c r="E2046">
        <v>25</v>
      </c>
      <c r="F2046" t="s">
        <v>575</v>
      </c>
      <c r="G2046" t="s">
        <v>2924</v>
      </c>
      <c r="H2046" s="56" t="s">
        <v>685</v>
      </c>
      <c r="I2046">
        <v>52308025</v>
      </c>
      <c r="J2046" t="s">
        <v>2949</v>
      </c>
      <c r="K2046">
        <v>241896925.19999999</v>
      </c>
      <c r="L2046">
        <v>95918.480129999996</v>
      </c>
    </row>
    <row r="2047" spans="1:12" x14ac:dyDescent="0.25">
      <c r="A2047">
        <v>2043</v>
      </c>
      <c r="B2047" t="s">
        <v>2895</v>
      </c>
      <c r="C2047" t="s">
        <v>2922</v>
      </c>
      <c r="D2047" t="s">
        <v>2923</v>
      </c>
      <c r="E2047">
        <v>26</v>
      </c>
      <c r="F2047" t="s">
        <v>575</v>
      </c>
      <c r="G2047" t="s">
        <v>2924</v>
      </c>
      <c r="H2047" s="56" t="s">
        <v>685</v>
      </c>
      <c r="I2047">
        <v>52308026</v>
      </c>
      <c r="J2047" t="s">
        <v>2950</v>
      </c>
      <c r="K2047">
        <v>1269069628</v>
      </c>
      <c r="L2047">
        <v>283094.98879999999</v>
      </c>
    </row>
    <row r="2048" spans="1:12" x14ac:dyDescent="0.25">
      <c r="A2048">
        <v>2044</v>
      </c>
      <c r="B2048" t="s">
        <v>2895</v>
      </c>
      <c r="C2048" t="s">
        <v>2922</v>
      </c>
      <c r="D2048" t="s">
        <v>2923</v>
      </c>
      <c r="E2048">
        <v>27</v>
      </c>
      <c r="F2048" t="s">
        <v>575</v>
      </c>
      <c r="G2048" t="s">
        <v>2924</v>
      </c>
      <c r="H2048" s="56" t="s">
        <v>685</v>
      </c>
      <c r="I2048">
        <v>52308027</v>
      </c>
      <c r="J2048" t="s">
        <v>2951</v>
      </c>
      <c r="K2048">
        <v>34523547.700000003</v>
      </c>
      <c r="L2048">
        <v>30163.300950000001</v>
      </c>
    </row>
    <row r="2049" spans="1:12" x14ac:dyDescent="0.25">
      <c r="A2049">
        <v>2045</v>
      </c>
      <c r="B2049" t="s">
        <v>2895</v>
      </c>
      <c r="C2049" t="s">
        <v>2922</v>
      </c>
      <c r="D2049" t="s">
        <v>2923</v>
      </c>
      <c r="E2049">
        <v>28</v>
      </c>
      <c r="F2049" t="s">
        <v>575</v>
      </c>
      <c r="G2049" t="s">
        <v>2924</v>
      </c>
      <c r="H2049" s="56" t="s">
        <v>685</v>
      </c>
      <c r="I2049">
        <v>52308028</v>
      </c>
      <c r="J2049" t="s">
        <v>2952</v>
      </c>
      <c r="K2049">
        <v>201914225.90000001</v>
      </c>
      <c r="L2049">
        <v>74231.794290000005</v>
      </c>
    </row>
    <row r="2050" spans="1:12" x14ac:dyDescent="0.25">
      <c r="A2050">
        <v>2046</v>
      </c>
      <c r="B2050" t="s">
        <v>2895</v>
      </c>
      <c r="C2050" t="s">
        <v>2922</v>
      </c>
      <c r="D2050" t="s">
        <v>2923</v>
      </c>
      <c r="E2050">
        <v>29</v>
      </c>
      <c r="F2050" t="s">
        <v>575</v>
      </c>
      <c r="G2050" t="s">
        <v>2924</v>
      </c>
      <c r="H2050" s="56" t="s">
        <v>685</v>
      </c>
      <c r="I2050">
        <v>52308029</v>
      </c>
      <c r="J2050" t="s">
        <v>2953</v>
      </c>
      <c r="K2050">
        <v>206174598</v>
      </c>
      <c r="L2050">
        <v>80046.456449999998</v>
      </c>
    </row>
    <row r="2051" spans="1:12" x14ac:dyDescent="0.25">
      <c r="A2051">
        <v>2047</v>
      </c>
      <c r="B2051" t="s">
        <v>2895</v>
      </c>
      <c r="C2051" t="s">
        <v>2922</v>
      </c>
      <c r="D2051" t="s">
        <v>2923</v>
      </c>
      <c r="E2051">
        <v>30</v>
      </c>
      <c r="F2051" t="s">
        <v>575</v>
      </c>
      <c r="G2051" t="s">
        <v>2924</v>
      </c>
      <c r="H2051" s="56" t="s">
        <v>685</v>
      </c>
      <c r="I2051">
        <v>52308030</v>
      </c>
      <c r="J2051" t="s">
        <v>2954</v>
      </c>
      <c r="K2051">
        <v>163292436.80000001</v>
      </c>
      <c r="L2051">
        <v>77080.354460000002</v>
      </c>
    </row>
    <row r="2052" spans="1:12" x14ac:dyDescent="0.25">
      <c r="A2052">
        <v>2048</v>
      </c>
      <c r="B2052" t="s">
        <v>2895</v>
      </c>
      <c r="C2052" t="s">
        <v>2922</v>
      </c>
      <c r="D2052" t="s">
        <v>2923</v>
      </c>
      <c r="E2052">
        <v>31</v>
      </c>
      <c r="F2052" t="s">
        <v>575</v>
      </c>
      <c r="G2052" t="s">
        <v>2924</v>
      </c>
      <c r="H2052" s="56" t="s">
        <v>685</v>
      </c>
      <c r="I2052">
        <v>52308031</v>
      </c>
      <c r="J2052" t="s">
        <v>2955</v>
      </c>
      <c r="K2052">
        <v>201877099.09999999</v>
      </c>
      <c r="L2052">
        <v>77029.806660000002</v>
      </c>
    </row>
    <row r="2053" spans="1:12" x14ac:dyDescent="0.25">
      <c r="A2053">
        <v>2049</v>
      </c>
      <c r="B2053" t="s">
        <v>2895</v>
      </c>
      <c r="C2053" t="s">
        <v>2922</v>
      </c>
      <c r="D2053" t="s">
        <v>2923</v>
      </c>
      <c r="E2053">
        <v>32</v>
      </c>
      <c r="F2053" t="s">
        <v>575</v>
      </c>
      <c r="G2053" t="s">
        <v>2924</v>
      </c>
      <c r="H2053" s="56" t="s">
        <v>685</v>
      </c>
      <c r="I2053">
        <v>52308032</v>
      </c>
      <c r="J2053" t="s">
        <v>2956</v>
      </c>
      <c r="K2053">
        <v>71260461.579999998</v>
      </c>
      <c r="L2053">
        <v>55066.105649999998</v>
      </c>
    </row>
    <row r="2054" spans="1:12" x14ac:dyDescent="0.25">
      <c r="A2054">
        <v>2050</v>
      </c>
      <c r="B2054" t="s">
        <v>2895</v>
      </c>
      <c r="C2054" t="s">
        <v>2922</v>
      </c>
      <c r="D2054" t="s">
        <v>2923</v>
      </c>
      <c r="E2054">
        <v>33</v>
      </c>
      <c r="F2054" t="s">
        <v>575</v>
      </c>
      <c r="G2054" t="s">
        <v>2924</v>
      </c>
      <c r="H2054" s="56" t="s">
        <v>685</v>
      </c>
      <c r="I2054">
        <v>52308033</v>
      </c>
      <c r="J2054" t="s">
        <v>2957</v>
      </c>
      <c r="K2054">
        <v>8378695.6399999997</v>
      </c>
      <c r="L2054">
        <v>14939.61393</v>
      </c>
    </row>
    <row r="2055" spans="1:12" x14ac:dyDescent="0.25">
      <c r="A2055">
        <v>2051</v>
      </c>
      <c r="B2055" t="s">
        <v>2895</v>
      </c>
      <c r="C2055" t="s">
        <v>2922</v>
      </c>
      <c r="D2055" t="s">
        <v>2923</v>
      </c>
      <c r="E2055">
        <v>34</v>
      </c>
      <c r="F2055" t="s">
        <v>575</v>
      </c>
      <c r="G2055" t="s">
        <v>2924</v>
      </c>
      <c r="H2055" s="56" t="s">
        <v>685</v>
      </c>
      <c r="I2055">
        <v>52308034</v>
      </c>
      <c r="J2055" t="s">
        <v>2958</v>
      </c>
      <c r="K2055">
        <v>38629606.369999997</v>
      </c>
      <c r="L2055">
        <v>30056.786889999999</v>
      </c>
    </row>
    <row r="2056" spans="1:12" x14ac:dyDescent="0.25">
      <c r="A2056">
        <v>2052</v>
      </c>
      <c r="B2056" t="s">
        <v>2895</v>
      </c>
      <c r="C2056" t="s">
        <v>2922</v>
      </c>
      <c r="D2056" t="s">
        <v>2923</v>
      </c>
      <c r="E2056">
        <v>35</v>
      </c>
      <c r="F2056" t="s">
        <v>575</v>
      </c>
      <c r="G2056" t="s">
        <v>2924</v>
      </c>
      <c r="H2056" s="56" t="s">
        <v>685</v>
      </c>
      <c r="I2056">
        <v>52308035</v>
      </c>
      <c r="J2056" t="s">
        <v>2959</v>
      </c>
      <c r="K2056">
        <v>38018446.479999997</v>
      </c>
      <c r="L2056">
        <v>40277.475570000002</v>
      </c>
    </row>
    <row r="2057" spans="1:12" x14ac:dyDescent="0.25">
      <c r="A2057">
        <v>2053</v>
      </c>
      <c r="B2057" t="s">
        <v>2895</v>
      </c>
      <c r="C2057" t="s">
        <v>2922</v>
      </c>
      <c r="D2057" t="s">
        <v>2923</v>
      </c>
      <c r="E2057">
        <v>36</v>
      </c>
      <c r="F2057" t="s">
        <v>575</v>
      </c>
      <c r="G2057" t="s">
        <v>2924</v>
      </c>
      <c r="H2057" s="56" t="s">
        <v>685</v>
      </c>
      <c r="I2057">
        <v>52308036</v>
      </c>
      <c r="J2057" t="s">
        <v>2960</v>
      </c>
      <c r="K2057">
        <v>61296374.200000003</v>
      </c>
      <c r="L2057">
        <v>38996.503550000001</v>
      </c>
    </row>
    <row r="2058" spans="1:12" x14ac:dyDescent="0.25">
      <c r="A2058">
        <v>2054</v>
      </c>
      <c r="B2058" t="s">
        <v>2895</v>
      </c>
      <c r="C2058" t="s">
        <v>2922</v>
      </c>
      <c r="D2058" t="s">
        <v>2923</v>
      </c>
      <c r="E2058">
        <v>37</v>
      </c>
      <c r="F2058" t="s">
        <v>575</v>
      </c>
      <c r="G2058" t="s">
        <v>2924</v>
      </c>
      <c r="H2058" s="56" t="s">
        <v>685</v>
      </c>
      <c r="I2058">
        <v>52308037</v>
      </c>
      <c r="J2058" t="s">
        <v>2961</v>
      </c>
      <c r="K2058">
        <v>78741581.049999997</v>
      </c>
      <c r="L2058">
        <v>67240.062449999998</v>
      </c>
    </row>
    <row r="2059" spans="1:12" x14ac:dyDescent="0.25">
      <c r="A2059">
        <v>2055</v>
      </c>
      <c r="B2059" t="s">
        <v>2895</v>
      </c>
      <c r="C2059" t="s">
        <v>2962</v>
      </c>
      <c r="D2059" t="s">
        <v>2963</v>
      </c>
      <c r="E2059">
        <v>1</v>
      </c>
      <c r="F2059" t="s">
        <v>2964</v>
      </c>
      <c r="G2059" t="s">
        <v>2965</v>
      </c>
      <c r="H2059" s="56" t="s">
        <v>685</v>
      </c>
      <c r="I2059">
        <v>52706001</v>
      </c>
      <c r="J2059" t="s">
        <v>2966</v>
      </c>
      <c r="K2059">
        <v>785819377.39999998</v>
      </c>
      <c r="L2059">
        <v>250898.3941</v>
      </c>
    </row>
    <row r="2060" spans="1:12" x14ac:dyDescent="0.25">
      <c r="A2060">
        <v>2056</v>
      </c>
      <c r="B2060" t="s">
        <v>2895</v>
      </c>
      <c r="C2060" t="s">
        <v>2962</v>
      </c>
      <c r="D2060" t="s">
        <v>2963</v>
      </c>
      <c r="E2060">
        <v>2</v>
      </c>
      <c r="F2060" t="s">
        <v>2964</v>
      </c>
      <c r="G2060" t="s">
        <v>2965</v>
      </c>
      <c r="H2060" s="56" t="s">
        <v>685</v>
      </c>
      <c r="I2060">
        <v>52706002</v>
      </c>
      <c r="J2060" t="s">
        <v>2967</v>
      </c>
      <c r="K2060">
        <v>409698991</v>
      </c>
      <c r="L2060">
        <v>120964.7702</v>
      </c>
    </row>
    <row r="2061" spans="1:12" x14ac:dyDescent="0.25">
      <c r="A2061">
        <v>2057</v>
      </c>
      <c r="B2061" t="s">
        <v>2895</v>
      </c>
      <c r="C2061" t="s">
        <v>2962</v>
      </c>
      <c r="D2061" t="s">
        <v>2963</v>
      </c>
      <c r="E2061">
        <v>3</v>
      </c>
      <c r="F2061" t="s">
        <v>2964</v>
      </c>
      <c r="G2061" t="s">
        <v>2965</v>
      </c>
      <c r="H2061" s="56" t="s">
        <v>685</v>
      </c>
      <c r="I2061">
        <v>52706003</v>
      </c>
      <c r="J2061" t="s">
        <v>2968</v>
      </c>
      <c r="K2061">
        <v>65935348.969999999</v>
      </c>
      <c r="L2061">
        <v>52867.077819999999</v>
      </c>
    </row>
    <row r="2062" spans="1:12" x14ac:dyDescent="0.25">
      <c r="A2062">
        <v>2058</v>
      </c>
      <c r="B2062" t="s">
        <v>2895</v>
      </c>
      <c r="C2062" t="s">
        <v>2962</v>
      </c>
      <c r="D2062" t="s">
        <v>2963</v>
      </c>
      <c r="E2062">
        <v>4</v>
      </c>
      <c r="F2062" t="s">
        <v>2964</v>
      </c>
      <c r="G2062" t="s">
        <v>2965</v>
      </c>
      <c r="H2062" s="56" t="s">
        <v>685</v>
      </c>
      <c r="I2062">
        <v>52706004</v>
      </c>
      <c r="J2062" t="s">
        <v>2969</v>
      </c>
      <c r="K2062">
        <v>872550851.5</v>
      </c>
      <c r="L2062">
        <v>145406.3671</v>
      </c>
    </row>
    <row r="2063" spans="1:12" x14ac:dyDescent="0.25">
      <c r="A2063">
        <v>2059</v>
      </c>
      <c r="B2063" t="s">
        <v>2895</v>
      </c>
      <c r="C2063" t="s">
        <v>2962</v>
      </c>
      <c r="D2063" t="s">
        <v>2963</v>
      </c>
      <c r="E2063">
        <v>5</v>
      </c>
      <c r="F2063" t="s">
        <v>2964</v>
      </c>
      <c r="G2063" t="s">
        <v>2965</v>
      </c>
      <c r="H2063" s="56" t="s">
        <v>685</v>
      </c>
      <c r="I2063">
        <v>52706005</v>
      </c>
      <c r="J2063" t="s">
        <v>2970</v>
      </c>
      <c r="K2063">
        <v>328104270.19999999</v>
      </c>
      <c r="L2063">
        <v>131122.20420000001</v>
      </c>
    </row>
    <row r="2064" spans="1:12" x14ac:dyDescent="0.25">
      <c r="A2064">
        <v>2060</v>
      </c>
      <c r="B2064" t="s">
        <v>2895</v>
      </c>
      <c r="C2064" t="s">
        <v>2962</v>
      </c>
      <c r="D2064" t="s">
        <v>2963</v>
      </c>
      <c r="E2064">
        <v>6</v>
      </c>
      <c r="F2064" t="s">
        <v>2964</v>
      </c>
      <c r="G2064" t="s">
        <v>2965</v>
      </c>
      <c r="H2064" s="56" t="s">
        <v>685</v>
      </c>
      <c r="I2064">
        <v>52706006</v>
      </c>
      <c r="J2064" t="s">
        <v>2971</v>
      </c>
      <c r="K2064">
        <v>92103948.870000005</v>
      </c>
      <c r="L2064">
        <v>61792.26152</v>
      </c>
    </row>
    <row r="2065" spans="1:12" x14ac:dyDescent="0.25">
      <c r="A2065">
        <v>2061</v>
      </c>
      <c r="B2065" t="s">
        <v>2895</v>
      </c>
      <c r="C2065" t="s">
        <v>2962</v>
      </c>
      <c r="D2065" t="s">
        <v>2963</v>
      </c>
      <c r="E2065">
        <v>7</v>
      </c>
      <c r="F2065" t="s">
        <v>2964</v>
      </c>
      <c r="G2065" t="s">
        <v>2965</v>
      </c>
      <c r="H2065" s="56" t="s">
        <v>685</v>
      </c>
      <c r="I2065">
        <v>52706007</v>
      </c>
      <c r="J2065" t="s">
        <v>2972</v>
      </c>
      <c r="K2065">
        <v>85732314.310000002</v>
      </c>
      <c r="L2065">
        <v>87521.854590000003</v>
      </c>
    </row>
    <row r="2066" spans="1:12" x14ac:dyDescent="0.25">
      <c r="A2066">
        <v>2062</v>
      </c>
      <c r="B2066" t="s">
        <v>2895</v>
      </c>
      <c r="C2066" t="s">
        <v>2962</v>
      </c>
      <c r="D2066" t="s">
        <v>2963</v>
      </c>
      <c r="E2066">
        <v>8</v>
      </c>
      <c r="F2066" t="s">
        <v>2964</v>
      </c>
      <c r="G2066" t="s">
        <v>2965</v>
      </c>
      <c r="H2066" s="56" t="s">
        <v>685</v>
      </c>
      <c r="I2066">
        <v>52706008</v>
      </c>
      <c r="J2066" t="s">
        <v>2973</v>
      </c>
      <c r="K2066">
        <v>1230262847</v>
      </c>
      <c r="L2066">
        <v>214958.4068</v>
      </c>
    </row>
    <row r="2067" spans="1:12" x14ac:dyDescent="0.25">
      <c r="A2067">
        <v>2063</v>
      </c>
      <c r="B2067" t="s">
        <v>2895</v>
      </c>
      <c r="C2067" t="s">
        <v>2962</v>
      </c>
      <c r="D2067" t="s">
        <v>2963</v>
      </c>
      <c r="E2067">
        <v>9</v>
      </c>
      <c r="F2067" t="s">
        <v>2964</v>
      </c>
      <c r="G2067" t="s">
        <v>2965</v>
      </c>
      <c r="H2067" s="56" t="s">
        <v>685</v>
      </c>
      <c r="I2067">
        <v>52706009</v>
      </c>
      <c r="J2067" t="s">
        <v>2974</v>
      </c>
      <c r="K2067">
        <v>113263144.40000001</v>
      </c>
      <c r="L2067">
        <v>66540.330289999998</v>
      </c>
    </row>
    <row r="2068" spans="1:12" x14ac:dyDescent="0.25">
      <c r="A2068">
        <v>2064</v>
      </c>
      <c r="B2068" t="s">
        <v>2895</v>
      </c>
      <c r="C2068" t="s">
        <v>2962</v>
      </c>
      <c r="D2068" t="s">
        <v>2963</v>
      </c>
      <c r="E2068">
        <v>10</v>
      </c>
      <c r="F2068" t="s">
        <v>2964</v>
      </c>
      <c r="G2068" t="s">
        <v>2965</v>
      </c>
      <c r="H2068" s="56" t="s">
        <v>685</v>
      </c>
      <c r="I2068">
        <v>52706010</v>
      </c>
      <c r="J2068" t="s">
        <v>2975</v>
      </c>
      <c r="K2068">
        <v>116207312</v>
      </c>
      <c r="L2068">
        <v>71570.667809999999</v>
      </c>
    </row>
    <row r="2069" spans="1:12" x14ac:dyDescent="0.25">
      <c r="A2069">
        <v>2065</v>
      </c>
      <c r="B2069" t="s">
        <v>2895</v>
      </c>
      <c r="C2069" t="s">
        <v>2962</v>
      </c>
      <c r="D2069" t="s">
        <v>2963</v>
      </c>
      <c r="E2069">
        <v>11</v>
      </c>
      <c r="F2069" t="s">
        <v>2964</v>
      </c>
      <c r="G2069" t="s">
        <v>2965</v>
      </c>
      <c r="H2069" s="56" t="s">
        <v>685</v>
      </c>
      <c r="I2069">
        <v>52706011</v>
      </c>
      <c r="J2069" t="s">
        <v>2976</v>
      </c>
      <c r="K2069">
        <v>101557931.2</v>
      </c>
      <c r="L2069">
        <v>65883.325889999993</v>
      </c>
    </row>
    <row r="2070" spans="1:12" x14ac:dyDescent="0.25">
      <c r="A2070">
        <v>2066</v>
      </c>
      <c r="B2070" t="s">
        <v>2895</v>
      </c>
      <c r="C2070" t="s">
        <v>2962</v>
      </c>
      <c r="D2070" t="s">
        <v>2963</v>
      </c>
      <c r="E2070">
        <v>12</v>
      </c>
      <c r="F2070" t="s">
        <v>2964</v>
      </c>
      <c r="G2070" t="s">
        <v>2965</v>
      </c>
      <c r="H2070" s="56" t="s">
        <v>685</v>
      </c>
      <c r="I2070">
        <v>52706012</v>
      </c>
      <c r="J2070" t="s">
        <v>2977</v>
      </c>
      <c r="K2070">
        <v>14115520.67</v>
      </c>
      <c r="L2070">
        <v>20134.485489999999</v>
      </c>
    </row>
    <row r="2071" spans="1:12" x14ac:dyDescent="0.25">
      <c r="A2071">
        <v>2067</v>
      </c>
      <c r="B2071" t="s">
        <v>2895</v>
      </c>
      <c r="C2071" t="s">
        <v>2962</v>
      </c>
      <c r="D2071" t="s">
        <v>2963</v>
      </c>
      <c r="E2071">
        <v>13</v>
      </c>
      <c r="F2071" t="s">
        <v>2964</v>
      </c>
      <c r="G2071" t="s">
        <v>2965</v>
      </c>
      <c r="H2071" s="56" t="s">
        <v>685</v>
      </c>
      <c r="I2071">
        <v>52706013</v>
      </c>
      <c r="J2071" t="s">
        <v>2978</v>
      </c>
      <c r="K2071">
        <v>140298049.80000001</v>
      </c>
      <c r="L2071">
        <v>87981.853719999999</v>
      </c>
    </row>
    <row r="2072" spans="1:12" x14ac:dyDescent="0.25">
      <c r="A2072">
        <v>2068</v>
      </c>
      <c r="B2072" t="s">
        <v>2895</v>
      </c>
      <c r="C2072" t="s">
        <v>2962</v>
      </c>
      <c r="D2072" t="s">
        <v>2963</v>
      </c>
      <c r="E2072">
        <v>14</v>
      </c>
      <c r="F2072" t="s">
        <v>2964</v>
      </c>
      <c r="G2072" t="s">
        <v>2965</v>
      </c>
      <c r="H2072" s="56" t="s">
        <v>685</v>
      </c>
      <c r="I2072">
        <v>52706014</v>
      </c>
      <c r="J2072" t="s">
        <v>2979</v>
      </c>
      <c r="K2072">
        <v>115177833.09999999</v>
      </c>
      <c r="L2072">
        <v>63210.805959999998</v>
      </c>
    </row>
    <row r="2073" spans="1:12" x14ac:dyDescent="0.25">
      <c r="A2073">
        <v>2069</v>
      </c>
      <c r="B2073" t="s">
        <v>2895</v>
      </c>
      <c r="C2073" t="s">
        <v>2980</v>
      </c>
      <c r="D2073" t="s">
        <v>2981</v>
      </c>
      <c r="E2073">
        <v>1</v>
      </c>
      <c r="F2073" t="s">
        <v>565</v>
      </c>
      <c r="G2073" t="s">
        <v>2982</v>
      </c>
      <c r="H2073" s="56" t="s">
        <v>685</v>
      </c>
      <c r="I2073">
        <v>52504001</v>
      </c>
      <c r="J2073" t="s">
        <v>2983</v>
      </c>
      <c r="K2073">
        <v>1219466995</v>
      </c>
      <c r="L2073">
        <v>253482.0845</v>
      </c>
    </row>
    <row r="2074" spans="1:12" x14ac:dyDescent="0.25">
      <c r="A2074">
        <v>2070</v>
      </c>
      <c r="B2074" t="s">
        <v>2895</v>
      </c>
      <c r="C2074" t="s">
        <v>2980</v>
      </c>
      <c r="D2074" t="s">
        <v>2981</v>
      </c>
      <c r="E2074">
        <v>2</v>
      </c>
      <c r="F2074" t="s">
        <v>565</v>
      </c>
      <c r="G2074" t="s">
        <v>2982</v>
      </c>
      <c r="H2074" s="56" t="s">
        <v>685</v>
      </c>
      <c r="I2074">
        <v>52504002</v>
      </c>
      <c r="J2074" t="s">
        <v>2984</v>
      </c>
      <c r="K2074">
        <v>42373266.420000002</v>
      </c>
      <c r="L2074">
        <v>42691.466959999998</v>
      </c>
    </row>
    <row r="2075" spans="1:12" x14ac:dyDescent="0.25">
      <c r="A2075">
        <v>2071</v>
      </c>
      <c r="B2075" t="s">
        <v>2895</v>
      </c>
      <c r="C2075" t="s">
        <v>2980</v>
      </c>
      <c r="D2075" t="s">
        <v>2981</v>
      </c>
      <c r="E2075">
        <v>3</v>
      </c>
      <c r="F2075" t="s">
        <v>565</v>
      </c>
      <c r="G2075" t="s">
        <v>2982</v>
      </c>
      <c r="H2075" s="56" t="s">
        <v>685</v>
      </c>
      <c r="I2075">
        <v>52504003</v>
      </c>
      <c r="J2075" t="s">
        <v>2985</v>
      </c>
      <c r="K2075">
        <v>309768610.5</v>
      </c>
      <c r="L2075">
        <v>107653.0068</v>
      </c>
    </row>
    <row r="2076" spans="1:12" x14ac:dyDescent="0.25">
      <c r="A2076">
        <v>2072</v>
      </c>
      <c r="B2076" t="s">
        <v>2895</v>
      </c>
      <c r="C2076" t="s">
        <v>2980</v>
      </c>
      <c r="D2076" t="s">
        <v>2981</v>
      </c>
      <c r="E2076">
        <v>4</v>
      </c>
      <c r="F2076" t="s">
        <v>565</v>
      </c>
      <c r="G2076" t="s">
        <v>2982</v>
      </c>
      <c r="H2076" s="56" t="s">
        <v>685</v>
      </c>
      <c r="I2076">
        <v>52504004</v>
      </c>
      <c r="J2076" t="s">
        <v>2986</v>
      </c>
      <c r="K2076">
        <v>145804106.69999999</v>
      </c>
      <c r="L2076">
        <v>71338.926659999997</v>
      </c>
    </row>
    <row r="2077" spans="1:12" x14ac:dyDescent="0.25">
      <c r="A2077">
        <v>2073</v>
      </c>
      <c r="B2077" t="s">
        <v>2895</v>
      </c>
      <c r="C2077" t="s">
        <v>2980</v>
      </c>
      <c r="D2077" t="s">
        <v>2981</v>
      </c>
      <c r="E2077">
        <v>5</v>
      </c>
      <c r="F2077" t="s">
        <v>565</v>
      </c>
      <c r="G2077" t="s">
        <v>2982</v>
      </c>
      <c r="H2077" s="56" t="s">
        <v>685</v>
      </c>
      <c r="I2077">
        <v>52504005</v>
      </c>
      <c r="J2077" t="s">
        <v>2987</v>
      </c>
      <c r="K2077">
        <v>53140561.68</v>
      </c>
      <c r="L2077">
        <v>47384.327949999999</v>
      </c>
    </row>
    <row r="2078" spans="1:12" x14ac:dyDescent="0.25">
      <c r="A2078">
        <v>2074</v>
      </c>
      <c r="B2078" t="s">
        <v>2895</v>
      </c>
      <c r="C2078" t="s">
        <v>2980</v>
      </c>
      <c r="D2078" t="s">
        <v>2981</v>
      </c>
      <c r="E2078">
        <v>6</v>
      </c>
      <c r="F2078" t="s">
        <v>565</v>
      </c>
      <c r="G2078" t="s">
        <v>2982</v>
      </c>
      <c r="H2078" s="56" t="s">
        <v>685</v>
      </c>
      <c r="I2078">
        <v>52504006</v>
      </c>
      <c r="J2078" t="s">
        <v>2988</v>
      </c>
      <c r="K2078">
        <v>46499483.219999999</v>
      </c>
      <c r="L2078">
        <v>37435.899660000003</v>
      </c>
    </row>
    <row r="2079" spans="1:12" x14ac:dyDescent="0.25">
      <c r="A2079">
        <v>2075</v>
      </c>
      <c r="B2079" t="s">
        <v>2895</v>
      </c>
      <c r="C2079" t="s">
        <v>2980</v>
      </c>
      <c r="D2079" t="s">
        <v>2981</v>
      </c>
      <c r="E2079">
        <v>7</v>
      </c>
      <c r="F2079" t="s">
        <v>565</v>
      </c>
      <c r="G2079" t="s">
        <v>2982</v>
      </c>
      <c r="H2079" s="56" t="s">
        <v>685</v>
      </c>
      <c r="I2079">
        <v>52504007</v>
      </c>
      <c r="J2079" t="s">
        <v>2989</v>
      </c>
      <c r="K2079">
        <v>40849892.380000003</v>
      </c>
      <c r="L2079">
        <v>33855.035530000001</v>
      </c>
    </row>
    <row r="2080" spans="1:12" x14ac:dyDescent="0.25">
      <c r="A2080">
        <v>2076</v>
      </c>
      <c r="B2080" t="s">
        <v>2895</v>
      </c>
      <c r="C2080" t="s">
        <v>2980</v>
      </c>
      <c r="D2080" t="s">
        <v>2981</v>
      </c>
      <c r="E2080">
        <v>8</v>
      </c>
      <c r="F2080" t="s">
        <v>565</v>
      </c>
      <c r="G2080" t="s">
        <v>2982</v>
      </c>
      <c r="H2080" s="56" t="s">
        <v>685</v>
      </c>
      <c r="I2080">
        <v>52504008</v>
      </c>
      <c r="J2080" t="s">
        <v>2990</v>
      </c>
      <c r="K2080">
        <v>71077716.790000007</v>
      </c>
      <c r="L2080">
        <v>41775.45536</v>
      </c>
    </row>
    <row r="2081" spans="1:12" x14ac:dyDescent="0.25">
      <c r="A2081">
        <v>2077</v>
      </c>
      <c r="B2081" t="s">
        <v>2895</v>
      </c>
      <c r="C2081" t="s">
        <v>2980</v>
      </c>
      <c r="D2081" t="s">
        <v>2981</v>
      </c>
      <c r="E2081">
        <v>9</v>
      </c>
      <c r="F2081" t="s">
        <v>565</v>
      </c>
      <c r="G2081" t="s">
        <v>2982</v>
      </c>
      <c r="H2081" s="56" t="s">
        <v>685</v>
      </c>
      <c r="I2081">
        <v>52504009</v>
      </c>
      <c r="J2081" t="s">
        <v>2991</v>
      </c>
      <c r="K2081">
        <v>54480456.740000002</v>
      </c>
      <c r="L2081">
        <v>51383.868419999999</v>
      </c>
    </row>
    <row r="2082" spans="1:12" x14ac:dyDescent="0.25">
      <c r="A2082">
        <v>2078</v>
      </c>
      <c r="B2082" t="s">
        <v>2895</v>
      </c>
      <c r="C2082" t="s">
        <v>2980</v>
      </c>
      <c r="D2082" t="s">
        <v>2981</v>
      </c>
      <c r="E2082">
        <v>10</v>
      </c>
      <c r="F2082" t="s">
        <v>565</v>
      </c>
      <c r="G2082" t="s">
        <v>2982</v>
      </c>
      <c r="H2082" s="56" t="s">
        <v>685</v>
      </c>
      <c r="I2082">
        <v>52504010</v>
      </c>
      <c r="J2082" t="s">
        <v>2992</v>
      </c>
      <c r="K2082">
        <v>56018695.5</v>
      </c>
      <c r="L2082">
        <v>51378.195590000003</v>
      </c>
    </row>
    <row r="2083" spans="1:12" x14ac:dyDescent="0.25">
      <c r="A2083">
        <v>2079</v>
      </c>
      <c r="B2083" t="s">
        <v>2895</v>
      </c>
      <c r="C2083" t="s">
        <v>2980</v>
      </c>
      <c r="D2083" t="s">
        <v>2981</v>
      </c>
      <c r="E2083">
        <v>11</v>
      </c>
      <c r="F2083" t="s">
        <v>565</v>
      </c>
      <c r="G2083" t="s">
        <v>2982</v>
      </c>
      <c r="H2083" s="56" t="s">
        <v>685</v>
      </c>
      <c r="I2083">
        <v>52504011</v>
      </c>
      <c r="J2083" t="s">
        <v>2993</v>
      </c>
      <c r="K2083">
        <v>27644768.859999999</v>
      </c>
      <c r="L2083">
        <v>24602.94238</v>
      </c>
    </row>
    <row r="2084" spans="1:12" x14ac:dyDescent="0.25">
      <c r="A2084">
        <v>2080</v>
      </c>
      <c r="B2084" t="s">
        <v>2895</v>
      </c>
      <c r="C2084" t="s">
        <v>2980</v>
      </c>
      <c r="D2084" t="s">
        <v>2981</v>
      </c>
      <c r="E2084">
        <v>12</v>
      </c>
      <c r="F2084" t="s">
        <v>565</v>
      </c>
      <c r="G2084" t="s">
        <v>2982</v>
      </c>
      <c r="H2084" s="56" t="s">
        <v>685</v>
      </c>
      <c r="I2084">
        <v>52504012</v>
      </c>
      <c r="J2084" t="s">
        <v>2994</v>
      </c>
      <c r="K2084">
        <v>70965500.569999993</v>
      </c>
      <c r="L2084">
        <v>49242.864110000002</v>
      </c>
    </row>
    <row r="2085" spans="1:12" x14ac:dyDescent="0.25">
      <c r="A2085">
        <v>2081</v>
      </c>
      <c r="B2085" t="s">
        <v>2895</v>
      </c>
      <c r="C2085" t="s">
        <v>2980</v>
      </c>
      <c r="D2085" t="s">
        <v>2981</v>
      </c>
      <c r="E2085">
        <v>13</v>
      </c>
      <c r="F2085" t="s">
        <v>565</v>
      </c>
      <c r="G2085" t="s">
        <v>2982</v>
      </c>
      <c r="H2085" s="56" t="s">
        <v>685</v>
      </c>
      <c r="I2085">
        <v>52504013</v>
      </c>
      <c r="J2085" t="s">
        <v>2995</v>
      </c>
      <c r="K2085">
        <v>61035931.880000003</v>
      </c>
      <c r="L2085">
        <v>43304.737419999998</v>
      </c>
    </row>
    <row r="2086" spans="1:12" x14ac:dyDescent="0.25">
      <c r="A2086">
        <v>2082</v>
      </c>
      <c r="B2086" t="s">
        <v>2895</v>
      </c>
      <c r="C2086" t="s">
        <v>2996</v>
      </c>
      <c r="D2086" t="s">
        <v>2997</v>
      </c>
      <c r="E2086">
        <v>1</v>
      </c>
      <c r="F2086" t="s">
        <v>567</v>
      </c>
      <c r="G2086" t="s">
        <v>2998</v>
      </c>
      <c r="H2086" s="56" t="s">
        <v>685</v>
      </c>
      <c r="I2086">
        <v>54306001</v>
      </c>
      <c r="J2086" t="s">
        <v>2999</v>
      </c>
      <c r="K2086">
        <v>531907910.10000002</v>
      </c>
      <c r="L2086">
        <v>202951.88370000001</v>
      </c>
    </row>
    <row r="2087" spans="1:12" x14ac:dyDescent="0.25">
      <c r="A2087">
        <v>2083</v>
      </c>
      <c r="B2087" t="s">
        <v>2895</v>
      </c>
      <c r="C2087" t="s">
        <v>2996</v>
      </c>
      <c r="D2087" t="s">
        <v>2997</v>
      </c>
      <c r="E2087">
        <v>2</v>
      </c>
      <c r="F2087" t="s">
        <v>567</v>
      </c>
      <c r="G2087" t="s">
        <v>2998</v>
      </c>
      <c r="H2087" s="56" t="s">
        <v>685</v>
      </c>
      <c r="I2087">
        <v>54306002</v>
      </c>
      <c r="J2087" t="s">
        <v>3000</v>
      </c>
      <c r="K2087">
        <v>1276605574</v>
      </c>
      <c r="L2087">
        <v>332146.73100000003</v>
      </c>
    </row>
    <row r="2088" spans="1:12" x14ac:dyDescent="0.25">
      <c r="A2088">
        <v>2084</v>
      </c>
      <c r="B2088" t="s">
        <v>2895</v>
      </c>
      <c r="C2088" t="s">
        <v>2996</v>
      </c>
      <c r="D2088" t="s">
        <v>2997</v>
      </c>
      <c r="E2088">
        <v>3</v>
      </c>
      <c r="F2088" t="s">
        <v>567</v>
      </c>
      <c r="G2088" t="s">
        <v>2998</v>
      </c>
      <c r="H2088" s="56" t="s">
        <v>685</v>
      </c>
      <c r="I2088">
        <v>54306003</v>
      </c>
      <c r="J2088" t="s">
        <v>3001</v>
      </c>
      <c r="K2088">
        <v>998039731.10000002</v>
      </c>
      <c r="L2088">
        <v>214734.57939999999</v>
      </c>
    </row>
    <row r="2089" spans="1:12" x14ac:dyDescent="0.25">
      <c r="A2089">
        <v>2085</v>
      </c>
      <c r="B2089" t="s">
        <v>2895</v>
      </c>
      <c r="C2089" t="s">
        <v>2996</v>
      </c>
      <c r="D2089" t="s">
        <v>2997</v>
      </c>
      <c r="E2089">
        <v>4</v>
      </c>
      <c r="F2089" t="s">
        <v>567</v>
      </c>
      <c r="G2089" t="s">
        <v>2998</v>
      </c>
      <c r="H2089" s="56" t="s">
        <v>685</v>
      </c>
      <c r="I2089">
        <v>54306004</v>
      </c>
      <c r="J2089" t="s">
        <v>3002</v>
      </c>
      <c r="K2089">
        <v>111473949.5</v>
      </c>
      <c r="L2089">
        <v>89174.665779999996</v>
      </c>
    </row>
    <row r="2090" spans="1:12" x14ac:dyDescent="0.25">
      <c r="A2090">
        <v>2086</v>
      </c>
      <c r="B2090" t="s">
        <v>2895</v>
      </c>
      <c r="C2090" t="s">
        <v>2996</v>
      </c>
      <c r="D2090" t="s">
        <v>2997</v>
      </c>
      <c r="E2090">
        <v>5</v>
      </c>
      <c r="F2090" t="s">
        <v>567</v>
      </c>
      <c r="G2090" t="s">
        <v>2998</v>
      </c>
      <c r="H2090" s="56" t="s">
        <v>685</v>
      </c>
      <c r="I2090">
        <v>54306005</v>
      </c>
      <c r="J2090" t="s">
        <v>3003</v>
      </c>
      <c r="K2090">
        <v>90660137.219999999</v>
      </c>
      <c r="L2090">
        <v>76968.858200000002</v>
      </c>
    </row>
    <row r="2091" spans="1:12" x14ac:dyDescent="0.25">
      <c r="A2091">
        <v>2087</v>
      </c>
      <c r="B2091" t="s">
        <v>2895</v>
      </c>
      <c r="C2091" t="s">
        <v>2996</v>
      </c>
      <c r="D2091" t="s">
        <v>2997</v>
      </c>
      <c r="E2091">
        <v>6</v>
      </c>
      <c r="F2091" t="s">
        <v>567</v>
      </c>
      <c r="G2091" t="s">
        <v>2998</v>
      </c>
      <c r="H2091" s="56" t="s">
        <v>685</v>
      </c>
      <c r="I2091">
        <v>54306006</v>
      </c>
      <c r="J2091" t="s">
        <v>3004</v>
      </c>
      <c r="K2091">
        <v>118916863.8</v>
      </c>
      <c r="L2091">
        <v>106945.537</v>
      </c>
    </row>
    <row r="2092" spans="1:12" x14ac:dyDescent="0.25">
      <c r="A2092">
        <v>2088</v>
      </c>
      <c r="B2092" t="s">
        <v>2895</v>
      </c>
      <c r="C2092" t="s">
        <v>2996</v>
      </c>
      <c r="D2092" t="s">
        <v>2997</v>
      </c>
      <c r="E2092">
        <v>7</v>
      </c>
      <c r="F2092" t="s">
        <v>567</v>
      </c>
      <c r="G2092" t="s">
        <v>2998</v>
      </c>
      <c r="H2092" s="56" t="s">
        <v>685</v>
      </c>
      <c r="I2092">
        <v>54306007</v>
      </c>
      <c r="J2092" t="s">
        <v>3005</v>
      </c>
      <c r="K2092">
        <v>160686670.69999999</v>
      </c>
      <c r="L2092">
        <v>85997.341090000002</v>
      </c>
    </row>
    <row r="2093" spans="1:12" x14ac:dyDescent="0.25">
      <c r="A2093">
        <v>2089</v>
      </c>
      <c r="B2093" t="s">
        <v>2895</v>
      </c>
      <c r="C2093" t="s">
        <v>2996</v>
      </c>
      <c r="D2093" t="s">
        <v>2997</v>
      </c>
      <c r="E2093">
        <v>8</v>
      </c>
      <c r="F2093" t="s">
        <v>567</v>
      </c>
      <c r="G2093" t="s">
        <v>2998</v>
      </c>
      <c r="H2093" s="56" t="s">
        <v>685</v>
      </c>
      <c r="I2093">
        <v>54306008</v>
      </c>
      <c r="J2093" t="s">
        <v>3006</v>
      </c>
      <c r="K2093">
        <v>110029847.09999999</v>
      </c>
      <c r="L2093">
        <v>84946.934280000001</v>
      </c>
    </row>
    <row r="2094" spans="1:12" x14ac:dyDescent="0.25">
      <c r="A2094">
        <v>2090</v>
      </c>
      <c r="B2094" t="s">
        <v>2895</v>
      </c>
      <c r="C2094" t="s">
        <v>2996</v>
      </c>
      <c r="D2094" t="s">
        <v>2997</v>
      </c>
      <c r="E2094">
        <v>9</v>
      </c>
      <c r="F2094" t="s">
        <v>567</v>
      </c>
      <c r="G2094" t="s">
        <v>2998</v>
      </c>
      <c r="H2094" s="56" t="s">
        <v>685</v>
      </c>
      <c r="I2094">
        <v>54306009</v>
      </c>
      <c r="J2094" t="s">
        <v>3007</v>
      </c>
      <c r="K2094">
        <v>29962301.030000001</v>
      </c>
      <c r="L2094">
        <v>31680.020949999998</v>
      </c>
    </row>
    <row r="2095" spans="1:12" x14ac:dyDescent="0.25">
      <c r="A2095">
        <v>2091</v>
      </c>
      <c r="B2095" t="s">
        <v>2895</v>
      </c>
      <c r="C2095" t="s">
        <v>2996</v>
      </c>
      <c r="D2095" t="s">
        <v>2997</v>
      </c>
      <c r="E2095">
        <v>10</v>
      </c>
      <c r="F2095" t="s">
        <v>567</v>
      </c>
      <c r="G2095" t="s">
        <v>2998</v>
      </c>
      <c r="H2095" s="56" t="s">
        <v>685</v>
      </c>
      <c r="I2095">
        <v>54306010</v>
      </c>
      <c r="J2095" t="s">
        <v>3008</v>
      </c>
      <c r="K2095">
        <v>277580920</v>
      </c>
      <c r="L2095">
        <v>122694.97349999999</v>
      </c>
    </row>
    <row r="2096" spans="1:12" x14ac:dyDescent="0.25">
      <c r="A2096">
        <v>2092</v>
      </c>
      <c r="B2096" t="s">
        <v>2895</v>
      </c>
      <c r="C2096" t="s">
        <v>2996</v>
      </c>
      <c r="D2096" t="s">
        <v>2997</v>
      </c>
      <c r="E2096">
        <v>11</v>
      </c>
      <c r="F2096" t="s">
        <v>567</v>
      </c>
      <c r="G2096" t="s">
        <v>2998</v>
      </c>
      <c r="H2096" s="56" t="s">
        <v>685</v>
      </c>
      <c r="I2096">
        <v>54306011</v>
      </c>
      <c r="J2096" t="s">
        <v>3009</v>
      </c>
      <c r="K2096">
        <v>96838875.799999997</v>
      </c>
      <c r="L2096">
        <v>80221.421419999999</v>
      </c>
    </row>
    <row r="2097" spans="1:12" x14ac:dyDescent="0.25">
      <c r="A2097">
        <v>2093</v>
      </c>
      <c r="B2097" t="s">
        <v>2895</v>
      </c>
      <c r="C2097" t="s">
        <v>2996</v>
      </c>
      <c r="D2097" t="s">
        <v>2997</v>
      </c>
      <c r="E2097">
        <v>12</v>
      </c>
      <c r="F2097" t="s">
        <v>567</v>
      </c>
      <c r="G2097" t="s">
        <v>2998</v>
      </c>
      <c r="H2097" s="56" t="s">
        <v>685</v>
      </c>
      <c r="I2097">
        <v>54306012</v>
      </c>
      <c r="J2097" t="s">
        <v>3010</v>
      </c>
      <c r="K2097">
        <v>121510635.59999999</v>
      </c>
      <c r="L2097">
        <v>91192.480519999997</v>
      </c>
    </row>
    <row r="2098" spans="1:12" x14ac:dyDescent="0.25">
      <c r="A2098">
        <v>2094</v>
      </c>
      <c r="B2098" t="s">
        <v>2895</v>
      </c>
      <c r="C2098" t="s">
        <v>2996</v>
      </c>
      <c r="D2098" t="s">
        <v>2997</v>
      </c>
      <c r="E2098">
        <v>13</v>
      </c>
      <c r="F2098" t="s">
        <v>567</v>
      </c>
      <c r="G2098" t="s">
        <v>2998</v>
      </c>
      <c r="H2098" s="56" t="s">
        <v>685</v>
      </c>
      <c r="I2098">
        <v>54306013</v>
      </c>
      <c r="J2098" t="s">
        <v>3011</v>
      </c>
      <c r="K2098">
        <v>124659332.8</v>
      </c>
      <c r="L2098">
        <v>63039.998910000002</v>
      </c>
    </row>
    <row r="2099" spans="1:12" x14ac:dyDescent="0.25">
      <c r="A2099">
        <v>2095</v>
      </c>
      <c r="B2099" t="s">
        <v>2895</v>
      </c>
      <c r="C2099" t="s">
        <v>2996</v>
      </c>
      <c r="D2099" t="s">
        <v>2997</v>
      </c>
      <c r="E2099">
        <v>14</v>
      </c>
      <c r="F2099" t="s">
        <v>567</v>
      </c>
      <c r="G2099" t="s">
        <v>2998</v>
      </c>
      <c r="H2099" s="56" t="s">
        <v>685</v>
      </c>
      <c r="I2099">
        <v>54306014</v>
      </c>
      <c r="J2099" t="s">
        <v>3012</v>
      </c>
      <c r="K2099">
        <v>290399435.89999998</v>
      </c>
      <c r="L2099">
        <v>114518.1458</v>
      </c>
    </row>
    <row r="2100" spans="1:12" x14ac:dyDescent="0.25">
      <c r="A2100">
        <v>2096</v>
      </c>
      <c r="B2100" t="s">
        <v>2895</v>
      </c>
      <c r="C2100" t="s">
        <v>2996</v>
      </c>
      <c r="D2100" t="s">
        <v>2997</v>
      </c>
      <c r="E2100">
        <v>15</v>
      </c>
      <c r="F2100" t="s">
        <v>567</v>
      </c>
      <c r="G2100" t="s">
        <v>2998</v>
      </c>
      <c r="H2100" s="56" t="s">
        <v>685</v>
      </c>
      <c r="I2100">
        <v>54306015</v>
      </c>
      <c r="J2100" t="s">
        <v>3013</v>
      </c>
      <c r="K2100">
        <v>463310756.39999998</v>
      </c>
      <c r="L2100">
        <v>127823.19680000001</v>
      </c>
    </row>
    <row r="2101" spans="1:12" x14ac:dyDescent="0.25">
      <c r="A2101">
        <v>2097</v>
      </c>
      <c r="B2101" t="s">
        <v>2895</v>
      </c>
      <c r="C2101" t="s">
        <v>3014</v>
      </c>
      <c r="D2101" t="s">
        <v>3015</v>
      </c>
      <c r="E2101">
        <v>1</v>
      </c>
      <c r="F2101" t="s">
        <v>576</v>
      </c>
      <c r="G2101" t="s">
        <v>2898</v>
      </c>
      <c r="H2101" s="56" t="s">
        <v>685</v>
      </c>
      <c r="I2101">
        <v>52601001</v>
      </c>
      <c r="J2101" t="s">
        <v>3016</v>
      </c>
      <c r="K2101">
        <v>502181330.19999999</v>
      </c>
      <c r="L2101">
        <v>134614.39379999999</v>
      </c>
    </row>
    <row r="2102" spans="1:12" x14ac:dyDescent="0.25">
      <c r="A2102">
        <v>2098</v>
      </c>
      <c r="B2102" t="s">
        <v>2895</v>
      </c>
      <c r="C2102" t="s">
        <v>3014</v>
      </c>
      <c r="D2102" t="s">
        <v>3015</v>
      </c>
      <c r="E2102">
        <v>2</v>
      </c>
      <c r="F2102" t="s">
        <v>576</v>
      </c>
      <c r="G2102" t="s">
        <v>2898</v>
      </c>
      <c r="H2102" s="56" t="s">
        <v>685</v>
      </c>
      <c r="I2102">
        <v>52601002</v>
      </c>
      <c r="J2102" t="s">
        <v>3017</v>
      </c>
      <c r="K2102">
        <v>39499543.340000004</v>
      </c>
      <c r="L2102">
        <v>38010.616730000002</v>
      </c>
    </row>
    <row r="2103" spans="1:12" x14ac:dyDescent="0.25">
      <c r="A2103">
        <v>2099</v>
      </c>
      <c r="B2103" t="s">
        <v>2895</v>
      </c>
      <c r="C2103" t="s">
        <v>3014</v>
      </c>
      <c r="D2103" t="s">
        <v>3015</v>
      </c>
      <c r="E2103">
        <v>3</v>
      </c>
      <c r="F2103" t="s">
        <v>576</v>
      </c>
      <c r="G2103" t="s">
        <v>2898</v>
      </c>
      <c r="H2103" s="56" t="s">
        <v>685</v>
      </c>
      <c r="I2103">
        <v>52601003</v>
      </c>
      <c r="J2103" t="s">
        <v>3018</v>
      </c>
      <c r="K2103">
        <v>4683691.1030000001</v>
      </c>
      <c r="L2103">
        <v>11665.38163</v>
      </c>
    </row>
    <row r="2104" spans="1:12" x14ac:dyDescent="0.25">
      <c r="A2104">
        <v>2100</v>
      </c>
      <c r="B2104" t="s">
        <v>2895</v>
      </c>
      <c r="C2104" t="s">
        <v>3014</v>
      </c>
      <c r="D2104" t="s">
        <v>3015</v>
      </c>
      <c r="E2104">
        <v>4</v>
      </c>
      <c r="F2104" t="s">
        <v>576</v>
      </c>
      <c r="G2104" t="s">
        <v>2898</v>
      </c>
      <c r="H2104" s="56" t="s">
        <v>685</v>
      </c>
      <c r="I2104">
        <v>52601004</v>
      </c>
      <c r="J2104" t="s">
        <v>3019</v>
      </c>
      <c r="K2104">
        <v>15160428</v>
      </c>
      <c r="L2104">
        <v>22719.804329999999</v>
      </c>
    </row>
    <row r="2105" spans="1:12" x14ac:dyDescent="0.25">
      <c r="A2105">
        <v>2101</v>
      </c>
      <c r="B2105" t="s">
        <v>2895</v>
      </c>
      <c r="C2105" t="s">
        <v>3014</v>
      </c>
      <c r="D2105" t="s">
        <v>3015</v>
      </c>
      <c r="E2105">
        <v>5</v>
      </c>
      <c r="F2105" t="s">
        <v>576</v>
      </c>
      <c r="G2105" t="s">
        <v>2898</v>
      </c>
      <c r="H2105" s="56" t="s">
        <v>685</v>
      </c>
      <c r="I2105">
        <v>52601005</v>
      </c>
      <c r="J2105" t="s">
        <v>3020</v>
      </c>
      <c r="K2105">
        <v>109553022.7</v>
      </c>
      <c r="L2105">
        <v>70985.950339999996</v>
      </c>
    </row>
    <row r="2106" spans="1:12" x14ac:dyDescent="0.25">
      <c r="A2106">
        <v>2102</v>
      </c>
      <c r="B2106" t="s">
        <v>2895</v>
      </c>
      <c r="C2106" t="s">
        <v>3014</v>
      </c>
      <c r="D2106" t="s">
        <v>3015</v>
      </c>
      <c r="E2106">
        <v>6</v>
      </c>
      <c r="F2106" t="s">
        <v>576</v>
      </c>
      <c r="G2106" t="s">
        <v>2898</v>
      </c>
      <c r="H2106" s="56" t="s">
        <v>685</v>
      </c>
      <c r="I2106">
        <v>52601006</v>
      </c>
      <c r="J2106" t="s">
        <v>3021</v>
      </c>
      <c r="K2106">
        <v>239421806</v>
      </c>
      <c r="L2106">
        <v>115418.16499999999</v>
      </c>
    </row>
    <row r="2107" spans="1:12" x14ac:dyDescent="0.25">
      <c r="A2107">
        <v>2103</v>
      </c>
      <c r="B2107" t="s">
        <v>2895</v>
      </c>
      <c r="C2107" t="s">
        <v>3014</v>
      </c>
      <c r="D2107" t="s">
        <v>3015</v>
      </c>
      <c r="E2107">
        <v>7</v>
      </c>
      <c r="F2107" t="s">
        <v>576</v>
      </c>
      <c r="G2107" t="s">
        <v>2898</v>
      </c>
      <c r="H2107" s="56" t="s">
        <v>685</v>
      </c>
      <c r="I2107">
        <v>52601007</v>
      </c>
      <c r="J2107" t="s">
        <v>3022</v>
      </c>
      <c r="K2107">
        <v>821387721.29999995</v>
      </c>
      <c r="L2107">
        <v>182259.7555</v>
      </c>
    </row>
    <row r="2108" spans="1:12" x14ac:dyDescent="0.25">
      <c r="A2108">
        <v>2104</v>
      </c>
      <c r="B2108" t="s">
        <v>2895</v>
      </c>
      <c r="C2108" t="s">
        <v>3014</v>
      </c>
      <c r="D2108" t="s">
        <v>3015</v>
      </c>
      <c r="E2108">
        <v>8</v>
      </c>
      <c r="F2108" t="s">
        <v>576</v>
      </c>
      <c r="G2108" t="s">
        <v>2898</v>
      </c>
      <c r="H2108" s="56" t="s">
        <v>685</v>
      </c>
      <c r="I2108">
        <v>52601008</v>
      </c>
      <c r="J2108" t="s">
        <v>3023</v>
      </c>
      <c r="K2108">
        <v>79576479.629999995</v>
      </c>
      <c r="L2108">
        <v>58185.077510000003</v>
      </c>
    </row>
    <row r="2109" spans="1:12" x14ac:dyDescent="0.25">
      <c r="A2109">
        <v>2105</v>
      </c>
      <c r="B2109" t="s">
        <v>2895</v>
      </c>
      <c r="C2109" t="s">
        <v>3014</v>
      </c>
      <c r="D2109" t="s">
        <v>3015</v>
      </c>
      <c r="E2109">
        <v>9</v>
      </c>
      <c r="F2109" t="s">
        <v>576</v>
      </c>
      <c r="G2109" t="s">
        <v>2898</v>
      </c>
      <c r="H2109" s="56" t="s">
        <v>685</v>
      </c>
      <c r="I2109">
        <v>52601009</v>
      </c>
      <c r="J2109" t="s">
        <v>3024</v>
      </c>
      <c r="K2109">
        <v>642653037.60000002</v>
      </c>
      <c r="L2109">
        <v>204472.46049999999</v>
      </c>
    </row>
    <row r="2110" spans="1:12" x14ac:dyDescent="0.25">
      <c r="A2110">
        <v>2106</v>
      </c>
      <c r="B2110" t="s">
        <v>2895</v>
      </c>
      <c r="C2110" t="s">
        <v>3014</v>
      </c>
      <c r="D2110" t="s">
        <v>3015</v>
      </c>
      <c r="E2110">
        <v>10</v>
      </c>
      <c r="F2110" t="s">
        <v>576</v>
      </c>
      <c r="G2110" t="s">
        <v>2898</v>
      </c>
      <c r="H2110" s="56" t="s">
        <v>685</v>
      </c>
      <c r="I2110">
        <v>52601010</v>
      </c>
      <c r="J2110" t="s">
        <v>3025</v>
      </c>
      <c r="K2110">
        <v>23318701.73</v>
      </c>
      <c r="L2110">
        <v>34439.034699999997</v>
      </c>
    </row>
    <row r="2111" spans="1:12" x14ac:dyDescent="0.25">
      <c r="A2111">
        <v>2107</v>
      </c>
      <c r="B2111" t="s">
        <v>2895</v>
      </c>
      <c r="C2111" t="s">
        <v>3026</v>
      </c>
      <c r="D2111" t="s">
        <v>3027</v>
      </c>
      <c r="E2111">
        <v>1</v>
      </c>
      <c r="F2111" t="s">
        <v>565</v>
      </c>
      <c r="G2111" t="s">
        <v>2982</v>
      </c>
      <c r="H2111" s="56" t="s">
        <v>685</v>
      </c>
      <c r="I2111">
        <v>52503001</v>
      </c>
      <c r="J2111" t="s">
        <v>3028</v>
      </c>
      <c r="K2111">
        <v>1095996197</v>
      </c>
      <c r="L2111">
        <v>209751.27780000001</v>
      </c>
    </row>
    <row r="2112" spans="1:12" x14ac:dyDescent="0.25">
      <c r="A2112">
        <v>2108</v>
      </c>
      <c r="B2112" t="s">
        <v>2895</v>
      </c>
      <c r="C2112" t="s">
        <v>3026</v>
      </c>
      <c r="D2112" t="s">
        <v>3027</v>
      </c>
      <c r="E2112">
        <v>2</v>
      </c>
      <c r="F2112" t="s">
        <v>565</v>
      </c>
      <c r="G2112" t="s">
        <v>2982</v>
      </c>
      <c r="H2112" s="56" t="s">
        <v>685</v>
      </c>
      <c r="I2112">
        <v>52503002</v>
      </c>
      <c r="J2112" t="s">
        <v>3029</v>
      </c>
      <c r="K2112">
        <v>76905586.920000002</v>
      </c>
      <c r="L2112">
        <v>56251.603969999996</v>
      </c>
    </row>
    <row r="2113" spans="1:12" x14ac:dyDescent="0.25">
      <c r="A2113">
        <v>2109</v>
      </c>
      <c r="B2113" t="s">
        <v>2895</v>
      </c>
      <c r="C2113" t="s">
        <v>3026</v>
      </c>
      <c r="D2113" t="s">
        <v>3027</v>
      </c>
      <c r="E2113">
        <v>3</v>
      </c>
      <c r="F2113" t="s">
        <v>565</v>
      </c>
      <c r="G2113" t="s">
        <v>2982</v>
      </c>
      <c r="H2113" s="56" t="s">
        <v>685</v>
      </c>
      <c r="I2113">
        <v>52503003</v>
      </c>
      <c r="J2113" t="s">
        <v>3030</v>
      </c>
      <c r="K2113">
        <v>501217486.80000001</v>
      </c>
      <c r="L2113">
        <v>168887.28909999999</v>
      </c>
    </row>
    <row r="2114" spans="1:12" x14ac:dyDescent="0.25">
      <c r="A2114">
        <v>2110</v>
      </c>
      <c r="B2114" t="s">
        <v>2895</v>
      </c>
      <c r="C2114" t="s">
        <v>3026</v>
      </c>
      <c r="D2114" t="s">
        <v>3027</v>
      </c>
      <c r="E2114">
        <v>4</v>
      </c>
      <c r="F2114" t="s">
        <v>565</v>
      </c>
      <c r="G2114" t="s">
        <v>2982</v>
      </c>
      <c r="H2114" s="56" t="s">
        <v>685</v>
      </c>
      <c r="I2114">
        <v>52503004</v>
      </c>
      <c r="J2114" t="s">
        <v>3031</v>
      </c>
      <c r="K2114">
        <v>1224178059</v>
      </c>
      <c r="L2114">
        <v>249893.9111</v>
      </c>
    </row>
    <row r="2115" spans="1:12" x14ac:dyDescent="0.25">
      <c r="A2115">
        <v>2111</v>
      </c>
      <c r="B2115" t="s">
        <v>2895</v>
      </c>
      <c r="C2115" t="s">
        <v>3026</v>
      </c>
      <c r="D2115" t="s">
        <v>3027</v>
      </c>
      <c r="E2115">
        <v>5</v>
      </c>
      <c r="F2115" t="s">
        <v>565</v>
      </c>
      <c r="G2115" t="s">
        <v>2982</v>
      </c>
      <c r="H2115" s="56" t="s">
        <v>685</v>
      </c>
      <c r="I2115">
        <v>52503005</v>
      </c>
      <c r="J2115" t="s">
        <v>3032</v>
      </c>
      <c r="K2115">
        <v>430102692.5</v>
      </c>
      <c r="L2115">
        <v>109038.76949999999</v>
      </c>
    </row>
    <row r="2116" spans="1:12" x14ac:dyDescent="0.25">
      <c r="A2116">
        <v>2112</v>
      </c>
      <c r="B2116" t="s">
        <v>2895</v>
      </c>
      <c r="C2116" t="s">
        <v>3026</v>
      </c>
      <c r="D2116" t="s">
        <v>3027</v>
      </c>
      <c r="E2116">
        <v>6</v>
      </c>
      <c r="F2116" t="s">
        <v>565</v>
      </c>
      <c r="G2116" t="s">
        <v>2982</v>
      </c>
      <c r="H2116" s="56" t="s">
        <v>685</v>
      </c>
      <c r="I2116">
        <v>52503006</v>
      </c>
      <c r="J2116" t="s">
        <v>3033</v>
      </c>
      <c r="K2116">
        <v>1197088657</v>
      </c>
      <c r="L2116">
        <v>320423.06770000001</v>
      </c>
    </row>
    <row r="2117" spans="1:12" x14ac:dyDescent="0.25">
      <c r="A2117">
        <v>2113</v>
      </c>
      <c r="B2117" t="s">
        <v>2895</v>
      </c>
      <c r="C2117" t="s">
        <v>3034</v>
      </c>
      <c r="D2117" t="s">
        <v>3035</v>
      </c>
      <c r="E2117">
        <v>1</v>
      </c>
      <c r="F2117" t="s">
        <v>3036</v>
      </c>
      <c r="G2117" t="s">
        <v>3037</v>
      </c>
      <c r="H2117" s="56" t="s">
        <v>685</v>
      </c>
      <c r="I2117">
        <v>52401001</v>
      </c>
      <c r="J2117" t="s">
        <v>3038</v>
      </c>
      <c r="K2117">
        <v>578151543</v>
      </c>
      <c r="L2117">
        <v>172104.73970000001</v>
      </c>
    </row>
    <row r="2118" spans="1:12" x14ac:dyDescent="0.25">
      <c r="A2118">
        <v>2114</v>
      </c>
      <c r="B2118" t="s">
        <v>2895</v>
      </c>
      <c r="C2118" t="s">
        <v>3034</v>
      </c>
      <c r="D2118" t="s">
        <v>3035</v>
      </c>
      <c r="E2118">
        <v>2</v>
      </c>
      <c r="F2118" t="s">
        <v>3036</v>
      </c>
      <c r="G2118" t="s">
        <v>3037</v>
      </c>
      <c r="H2118" s="56" t="s">
        <v>685</v>
      </c>
      <c r="I2118">
        <v>52401002</v>
      </c>
      <c r="J2118" t="s">
        <v>3039</v>
      </c>
      <c r="K2118">
        <v>35859017.850000001</v>
      </c>
      <c r="L2118">
        <v>31699.140609999999</v>
      </c>
    </row>
    <row r="2119" spans="1:12" x14ac:dyDescent="0.25">
      <c r="A2119">
        <v>2115</v>
      </c>
      <c r="B2119" t="s">
        <v>2895</v>
      </c>
      <c r="C2119" t="s">
        <v>3034</v>
      </c>
      <c r="D2119" t="s">
        <v>3035</v>
      </c>
      <c r="E2119">
        <v>3</v>
      </c>
      <c r="F2119" t="s">
        <v>3036</v>
      </c>
      <c r="G2119" t="s">
        <v>3037</v>
      </c>
      <c r="H2119" s="56" t="s">
        <v>685</v>
      </c>
      <c r="I2119">
        <v>52401003</v>
      </c>
      <c r="J2119" t="s">
        <v>3040</v>
      </c>
      <c r="K2119">
        <v>3288437.4339999999</v>
      </c>
      <c r="L2119">
        <v>8313.5995920000005</v>
      </c>
    </row>
    <row r="2120" spans="1:12" x14ac:dyDescent="0.25">
      <c r="A2120">
        <v>2116</v>
      </c>
      <c r="B2120" t="s">
        <v>2895</v>
      </c>
      <c r="C2120" t="s">
        <v>3034</v>
      </c>
      <c r="D2120" t="s">
        <v>3035</v>
      </c>
      <c r="E2120">
        <v>4</v>
      </c>
      <c r="F2120" t="s">
        <v>3036</v>
      </c>
      <c r="G2120" t="s">
        <v>3037</v>
      </c>
      <c r="H2120" s="56" t="s">
        <v>685</v>
      </c>
      <c r="I2120">
        <v>52401004</v>
      </c>
      <c r="J2120" t="s">
        <v>3041</v>
      </c>
      <c r="K2120">
        <v>3288681.2179999999</v>
      </c>
      <c r="L2120">
        <v>9548.2340189999995</v>
      </c>
    </row>
    <row r="2121" spans="1:12" x14ac:dyDescent="0.25">
      <c r="A2121">
        <v>2117</v>
      </c>
      <c r="B2121" t="s">
        <v>2895</v>
      </c>
      <c r="C2121" t="s">
        <v>3034</v>
      </c>
      <c r="D2121" t="s">
        <v>3035</v>
      </c>
      <c r="E2121">
        <v>5</v>
      </c>
      <c r="F2121" t="s">
        <v>3036</v>
      </c>
      <c r="G2121" t="s">
        <v>3037</v>
      </c>
      <c r="H2121" s="56" t="s">
        <v>685</v>
      </c>
      <c r="I2121">
        <v>52401005</v>
      </c>
      <c r="J2121" t="s">
        <v>3042</v>
      </c>
      <c r="K2121">
        <v>244182701.19999999</v>
      </c>
      <c r="L2121">
        <v>130134.2561</v>
      </c>
    </row>
    <row r="2122" spans="1:12" x14ac:dyDescent="0.25">
      <c r="A2122">
        <v>2118</v>
      </c>
      <c r="B2122" t="s">
        <v>2895</v>
      </c>
      <c r="C2122" t="s">
        <v>3034</v>
      </c>
      <c r="D2122" t="s">
        <v>3035</v>
      </c>
      <c r="E2122">
        <v>6</v>
      </c>
      <c r="F2122" t="s">
        <v>3036</v>
      </c>
      <c r="G2122" t="s">
        <v>3037</v>
      </c>
      <c r="H2122" s="56" t="s">
        <v>685</v>
      </c>
      <c r="I2122">
        <v>52401006</v>
      </c>
      <c r="J2122" t="s">
        <v>3043</v>
      </c>
      <c r="K2122">
        <v>870051408.39999998</v>
      </c>
      <c r="L2122">
        <v>207229.15520000001</v>
      </c>
    </row>
    <row r="2123" spans="1:12" x14ac:dyDescent="0.25">
      <c r="A2123">
        <v>2119</v>
      </c>
      <c r="B2123" t="s">
        <v>2895</v>
      </c>
      <c r="C2123" t="s">
        <v>3034</v>
      </c>
      <c r="D2123" t="s">
        <v>3035</v>
      </c>
      <c r="E2123">
        <v>7</v>
      </c>
      <c r="F2123" t="s">
        <v>3036</v>
      </c>
      <c r="G2123" t="s">
        <v>3037</v>
      </c>
      <c r="H2123" s="56" t="s">
        <v>685</v>
      </c>
      <c r="I2123">
        <v>52401007</v>
      </c>
      <c r="J2123" t="s">
        <v>3044</v>
      </c>
      <c r="K2123">
        <v>344987126.39999998</v>
      </c>
      <c r="L2123">
        <v>124159.6207</v>
      </c>
    </row>
    <row r="2124" spans="1:12" x14ac:dyDescent="0.25">
      <c r="A2124">
        <v>2120</v>
      </c>
      <c r="B2124" t="s">
        <v>2895</v>
      </c>
      <c r="C2124" t="s">
        <v>3045</v>
      </c>
      <c r="D2124" t="s">
        <v>3046</v>
      </c>
      <c r="E2124">
        <v>1</v>
      </c>
      <c r="F2124" t="s">
        <v>566</v>
      </c>
      <c r="G2124" t="s">
        <v>3046</v>
      </c>
      <c r="H2124" s="56" t="s">
        <v>685</v>
      </c>
      <c r="I2124">
        <v>59500001</v>
      </c>
      <c r="J2124" t="s">
        <v>3047</v>
      </c>
      <c r="K2124">
        <v>117273301.2</v>
      </c>
      <c r="L2124">
        <v>84279.142040000006</v>
      </c>
    </row>
    <row r="2125" spans="1:12" x14ac:dyDescent="0.25">
      <c r="A2125">
        <v>2121</v>
      </c>
      <c r="B2125" t="s">
        <v>2895</v>
      </c>
      <c r="C2125" t="s">
        <v>3045</v>
      </c>
      <c r="D2125" t="s">
        <v>3046</v>
      </c>
      <c r="E2125">
        <v>2</v>
      </c>
      <c r="F2125" t="s">
        <v>566</v>
      </c>
      <c r="G2125" t="s">
        <v>3046</v>
      </c>
      <c r="H2125" s="56" t="s">
        <v>685</v>
      </c>
      <c r="I2125">
        <v>59500002</v>
      </c>
      <c r="J2125" t="s">
        <v>3048</v>
      </c>
      <c r="K2125">
        <v>221778224</v>
      </c>
      <c r="L2125">
        <v>91846.202709999998</v>
      </c>
    </row>
    <row r="2126" spans="1:12" x14ac:dyDescent="0.25">
      <c r="A2126">
        <v>2122</v>
      </c>
      <c r="B2126" t="s">
        <v>2895</v>
      </c>
      <c r="C2126" t="s">
        <v>3045</v>
      </c>
      <c r="D2126" t="s">
        <v>3046</v>
      </c>
      <c r="E2126">
        <v>3</v>
      </c>
      <c r="F2126" t="s">
        <v>566</v>
      </c>
      <c r="G2126" t="s">
        <v>3046</v>
      </c>
      <c r="H2126" s="56" t="s">
        <v>685</v>
      </c>
      <c r="I2126">
        <v>59500003</v>
      </c>
      <c r="J2126" t="s">
        <v>3049</v>
      </c>
      <c r="K2126">
        <v>104153262</v>
      </c>
      <c r="L2126">
        <v>72771.123099999997</v>
      </c>
    </row>
    <row r="2127" spans="1:12" x14ac:dyDescent="0.25">
      <c r="A2127">
        <v>2123</v>
      </c>
      <c r="B2127" t="s">
        <v>2895</v>
      </c>
      <c r="C2127" t="s">
        <v>3045</v>
      </c>
      <c r="D2127" t="s">
        <v>3046</v>
      </c>
      <c r="E2127">
        <v>4</v>
      </c>
      <c r="F2127" t="s">
        <v>566</v>
      </c>
      <c r="G2127" t="s">
        <v>3046</v>
      </c>
      <c r="H2127" s="56" t="s">
        <v>685</v>
      </c>
      <c r="I2127">
        <v>59500004</v>
      </c>
      <c r="J2127" t="s">
        <v>3050</v>
      </c>
      <c r="K2127">
        <v>85105652.829999998</v>
      </c>
      <c r="L2127">
        <v>69297.995540000004</v>
      </c>
    </row>
    <row r="2128" spans="1:12" x14ac:dyDescent="0.25">
      <c r="A2128">
        <v>2124</v>
      </c>
      <c r="B2128" t="s">
        <v>2895</v>
      </c>
      <c r="C2128" t="s">
        <v>3045</v>
      </c>
      <c r="D2128" t="s">
        <v>3046</v>
      </c>
      <c r="E2128">
        <v>5</v>
      </c>
      <c r="F2128" t="s">
        <v>566</v>
      </c>
      <c r="G2128" t="s">
        <v>3046</v>
      </c>
      <c r="H2128" s="56" t="s">
        <v>685</v>
      </c>
      <c r="I2128">
        <v>59500005</v>
      </c>
      <c r="J2128" t="s">
        <v>3051</v>
      </c>
      <c r="K2128">
        <v>58617050.979999997</v>
      </c>
      <c r="L2128">
        <v>50823.597000000002</v>
      </c>
    </row>
    <row r="2129" spans="1:12" x14ac:dyDescent="0.25">
      <c r="A2129">
        <v>2125</v>
      </c>
      <c r="B2129" t="s">
        <v>2895</v>
      </c>
      <c r="C2129" t="s">
        <v>3045</v>
      </c>
      <c r="D2129" t="s">
        <v>3046</v>
      </c>
      <c r="E2129">
        <v>6</v>
      </c>
      <c r="F2129" t="s">
        <v>566</v>
      </c>
      <c r="G2129" t="s">
        <v>3046</v>
      </c>
      <c r="H2129" s="56" t="s">
        <v>685</v>
      </c>
      <c r="I2129">
        <v>59500006</v>
      </c>
      <c r="J2129" t="s">
        <v>3052</v>
      </c>
      <c r="K2129">
        <v>20836822.010000002</v>
      </c>
      <c r="L2129">
        <v>35224.769930000002</v>
      </c>
    </row>
    <row r="2130" spans="1:12" x14ac:dyDescent="0.25">
      <c r="A2130">
        <v>2126</v>
      </c>
      <c r="B2130" t="s">
        <v>2895</v>
      </c>
      <c r="C2130" t="s">
        <v>3045</v>
      </c>
      <c r="D2130" t="s">
        <v>3046</v>
      </c>
      <c r="E2130">
        <v>7</v>
      </c>
      <c r="F2130" t="s">
        <v>566</v>
      </c>
      <c r="G2130" t="s">
        <v>3046</v>
      </c>
      <c r="H2130" s="56" t="s">
        <v>685</v>
      </c>
      <c r="I2130">
        <v>59500007</v>
      </c>
      <c r="J2130" t="s">
        <v>3053</v>
      </c>
      <c r="K2130">
        <v>86335802.599999994</v>
      </c>
      <c r="L2130">
        <v>67724.90092</v>
      </c>
    </row>
    <row r="2131" spans="1:12" x14ac:dyDescent="0.25">
      <c r="A2131">
        <v>2127</v>
      </c>
      <c r="B2131" t="s">
        <v>2895</v>
      </c>
      <c r="C2131" t="s">
        <v>3045</v>
      </c>
      <c r="D2131" t="s">
        <v>3046</v>
      </c>
      <c r="E2131">
        <v>8</v>
      </c>
      <c r="F2131" t="s">
        <v>566</v>
      </c>
      <c r="G2131" t="s">
        <v>3046</v>
      </c>
      <c r="H2131" s="56" t="s">
        <v>685</v>
      </c>
      <c r="I2131">
        <v>59500008</v>
      </c>
      <c r="J2131" t="s">
        <v>3054</v>
      </c>
      <c r="K2131">
        <v>83052233.079999998</v>
      </c>
      <c r="L2131">
        <v>61539.176910000002</v>
      </c>
    </row>
    <row r="2132" spans="1:12" x14ac:dyDescent="0.25">
      <c r="A2132">
        <v>2128</v>
      </c>
      <c r="B2132" t="s">
        <v>2895</v>
      </c>
      <c r="C2132" t="s">
        <v>3045</v>
      </c>
      <c r="D2132" t="s">
        <v>3046</v>
      </c>
      <c r="E2132">
        <v>9</v>
      </c>
      <c r="F2132" t="s">
        <v>566</v>
      </c>
      <c r="G2132" t="s">
        <v>3046</v>
      </c>
      <c r="H2132" s="56" t="s">
        <v>685</v>
      </c>
      <c r="I2132">
        <v>59500009</v>
      </c>
      <c r="J2132" t="s">
        <v>3055</v>
      </c>
      <c r="K2132">
        <v>64056020.450000003</v>
      </c>
      <c r="L2132">
        <v>47169.253929999999</v>
      </c>
    </row>
    <row r="2133" spans="1:12" x14ac:dyDescent="0.25">
      <c r="A2133">
        <v>2129</v>
      </c>
      <c r="B2133" t="s">
        <v>2895</v>
      </c>
      <c r="C2133" t="s">
        <v>3045</v>
      </c>
      <c r="D2133" t="s">
        <v>3046</v>
      </c>
      <c r="E2133">
        <v>10</v>
      </c>
      <c r="F2133" t="s">
        <v>566</v>
      </c>
      <c r="G2133" t="s">
        <v>3046</v>
      </c>
      <c r="H2133" s="56" t="s">
        <v>685</v>
      </c>
      <c r="I2133">
        <v>59500010</v>
      </c>
      <c r="J2133" t="s">
        <v>3056</v>
      </c>
      <c r="K2133">
        <v>62494120.859999999</v>
      </c>
      <c r="L2133">
        <v>38631.877110000001</v>
      </c>
    </row>
    <row r="2134" spans="1:12" x14ac:dyDescent="0.25">
      <c r="A2134">
        <v>2130</v>
      </c>
      <c r="B2134" t="s">
        <v>2895</v>
      </c>
      <c r="C2134" t="s">
        <v>3045</v>
      </c>
      <c r="D2134" t="s">
        <v>3046</v>
      </c>
      <c r="E2134">
        <v>11</v>
      </c>
      <c r="F2134" t="s">
        <v>566</v>
      </c>
      <c r="G2134" t="s">
        <v>3046</v>
      </c>
      <c r="H2134" s="56" t="s">
        <v>685</v>
      </c>
      <c r="I2134">
        <v>59500011</v>
      </c>
      <c r="J2134" t="s">
        <v>3057</v>
      </c>
      <c r="K2134">
        <v>15967248.17</v>
      </c>
      <c r="L2134">
        <v>22421.27089</v>
      </c>
    </row>
    <row r="2135" spans="1:12" x14ac:dyDescent="0.25">
      <c r="A2135">
        <v>2131</v>
      </c>
      <c r="B2135" t="s">
        <v>2895</v>
      </c>
      <c r="C2135" t="s">
        <v>3045</v>
      </c>
      <c r="D2135" t="s">
        <v>3046</v>
      </c>
      <c r="E2135">
        <v>12</v>
      </c>
      <c r="F2135" t="s">
        <v>566</v>
      </c>
      <c r="G2135" t="s">
        <v>3046</v>
      </c>
      <c r="H2135" s="56" t="s">
        <v>685</v>
      </c>
      <c r="I2135">
        <v>59500012</v>
      </c>
      <c r="J2135" t="s">
        <v>3058</v>
      </c>
      <c r="K2135">
        <v>11901667.810000001</v>
      </c>
      <c r="L2135">
        <v>19499.416160000001</v>
      </c>
    </row>
    <row r="2136" spans="1:12" x14ac:dyDescent="0.25">
      <c r="A2136">
        <v>2132</v>
      </c>
      <c r="B2136" t="s">
        <v>2895</v>
      </c>
      <c r="C2136" t="s">
        <v>3045</v>
      </c>
      <c r="D2136" t="s">
        <v>3046</v>
      </c>
      <c r="E2136">
        <v>13</v>
      </c>
      <c r="F2136" t="s">
        <v>566</v>
      </c>
      <c r="G2136" t="s">
        <v>3046</v>
      </c>
      <c r="H2136" s="56" t="s">
        <v>685</v>
      </c>
      <c r="I2136">
        <v>59500013</v>
      </c>
      <c r="J2136" t="s">
        <v>3059</v>
      </c>
      <c r="K2136">
        <v>13894634.140000001</v>
      </c>
      <c r="L2136">
        <v>23156.957170000001</v>
      </c>
    </row>
    <row r="2137" spans="1:12" x14ac:dyDescent="0.25">
      <c r="A2137">
        <v>2133</v>
      </c>
      <c r="B2137" t="s">
        <v>2895</v>
      </c>
      <c r="C2137" t="s">
        <v>3045</v>
      </c>
      <c r="D2137" t="s">
        <v>3046</v>
      </c>
      <c r="E2137">
        <v>14</v>
      </c>
      <c r="F2137" t="s">
        <v>566</v>
      </c>
      <c r="G2137" t="s">
        <v>3046</v>
      </c>
      <c r="H2137" s="56" t="s">
        <v>685</v>
      </c>
      <c r="I2137">
        <v>59500014</v>
      </c>
      <c r="J2137" t="s">
        <v>3060</v>
      </c>
      <c r="K2137">
        <v>9906227.6679999996</v>
      </c>
      <c r="L2137">
        <v>24733.17856</v>
      </c>
    </row>
    <row r="2138" spans="1:12" x14ac:dyDescent="0.25">
      <c r="A2138">
        <v>2134</v>
      </c>
      <c r="B2138" t="s">
        <v>2895</v>
      </c>
      <c r="C2138" t="s">
        <v>3045</v>
      </c>
      <c r="D2138" t="s">
        <v>3046</v>
      </c>
      <c r="E2138">
        <v>15</v>
      </c>
      <c r="F2138" t="s">
        <v>566</v>
      </c>
      <c r="G2138" t="s">
        <v>3046</v>
      </c>
      <c r="H2138" s="56" t="s">
        <v>685</v>
      </c>
      <c r="I2138">
        <v>59500015</v>
      </c>
      <c r="J2138" t="s">
        <v>3061</v>
      </c>
      <c r="K2138">
        <v>30232926.920000002</v>
      </c>
      <c r="L2138">
        <v>30120.242279999999</v>
      </c>
    </row>
    <row r="2139" spans="1:12" x14ac:dyDescent="0.25">
      <c r="A2139">
        <v>2135</v>
      </c>
      <c r="B2139" t="s">
        <v>2895</v>
      </c>
      <c r="C2139" t="s">
        <v>3045</v>
      </c>
      <c r="D2139" t="s">
        <v>3046</v>
      </c>
      <c r="E2139">
        <v>16</v>
      </c>
      <c r="F2139" t="s">
        <v>566</v>
      </c>
      <c r="G2139" t="s">
        <v>3046</v>
      </c>
      <c r="H2139" s="56" t="s">
        <v>685</v>
      </c>
      <c r="I2139">
        <v>59500016</v>
      </c>
      <c r="J2139" t="s">
        <v>3062</v>
      </c>
      <c r="K2139">
        <v>19102472.760000002</v>
      </c>
      <c r="L2139">
        <v>26767.993539999999</v>
      </c>
    </row>
    <row r="2140" spans="1:12" x14ac:dyDescent="0.25">
      <c r="A2140">
        <v>2136</v>
      </c>
      <c r="B2140" t="s">
        <v>2895</v>
      </c>
      <c r="C2140" t="s">
        <v>3045</v>
      </c>
      <c r="D2140" t="s">
        <v>3046</v>
      </c>
      <c r="E2140">
        <v>17</v>
      </c>
      <c r="F2140" t="s">
        <v>566</v>
      </c>
      <c r="G2140" t="s">
        <v>3046</v>
      </c>
      <c r="H2140" s="56" t="s">
        <v>685</v>
      </c>
      <c r="I2140">
        <v>59500017</v>
      </c>
      <c r="J2140" t="s">
        <v>3063</v>
      </c>
      <c r="K2140">
        <v>18244303.780000001</v>
      </c>
      <c r="L2140">
        <v>23858.22954</v>
      </c>
    </row>
    <row r="2141" spans="1:12" x14ac:dyDescent="0.25">
      <c r="A2141">
        <v>2137</v>
      </c>
      <c r="B2141" t="s">
        <v>2895</v>
      </c>
      <c r="C2141" t="s">
        <v>3045</v>
      </c>
      <c r="D2141" t="s">
        <v>3046</v>
      </c>
      <c r="E2141">
        <v>18</v>
      </c>
      <c r="F2141" t="s">
        <v>566</v>
      </c>
      <c r="G2141" t="s">
        <v>3046</v>
      </c>
      <c r="H2141" s="56" t="s">
        <v>685</v>
      </c>
      <c r="I2141">
        <v>59500018</v>
      </c>
      <c r="J2141" t="s">
        <v>3064</v>
      </c>
      <c r="K2141">
        <v>34348965</v>
      </c>
      <c r="L2141">
        <v>37072.46617</v>
      </c>
    </row>
    <row r="2142" spans="1:12" x14ac:dyDescent="0.25">
      <c r="A2142">
        <v>2138</v>
      </c>
      <c r="B2142" t="s">
        <v>2895</v>
      </c>
      <c r="C2142" t="s">
        <v>3045</v>
      </c>
      <c r="D2142" t="s">
        <v>3046</v>
      </c>
      <c r="E2142">
        <v>19</v>
      </c>
      <c r="F2142" t="s">
        <v>566</v>
      </c>
      <c r="G2142" t="s">
        <v>3046</v>
      </c>
      <c r="H2142" s="56" t="s">
        <v>685</v>
      </c>
      <c r="I2142">
        <v>59500019</v>
      </c>
      <c r="J2142" t="s">
        <v>3065</v>
      </c>
      <c r="K2142">
        <v>12559354.59</v>
      </c>
      <c r="L2142">
        <v>20456.199799999999</v>
      </c>
    </row>
    <row r="2143" spans="1:12" x14ac:dyDescent="0.25">
      <c r="A2143">
        <v>2139</v>
      </c>
      <c r="B2143" t="s">
        <v>2895</v>
      </c>
      <c r="C2143" t="s">
        <v>3045</v>
      </c>
      <c r="D2143" t="s">
        <v>3046</v>
      </c>
      <c r="E2143">
        <v>20</v>
      </c>
      <c r="F2143" t="s">
        <v>566</v>
      </c>
      <c r="G2143" t="s">
        <v>3046</v>
      </c>
      <c r="H2143" s="56" t="s">
        <v>685</v>
      </c>
      <c r="I2143">
        <v>59500020</v>
      </c>
      <c r="J2143" t="s">
        <v>3066</v>
      </c>
      <c r="K2143">
        <v>6829180.0360000003</v>
      </c>
      <c r="L2143">
        <v>15695.777990000001</v>
      </c>
    </row>
    <row r="2144" spans="1:12" x14ac:dyDescent="0.25">
      <c r="A2144">
        <v>2140</v>
      </c>
      <c r="B2144" t="s">
        <v>2895</v>
      </c>
      <c r="C2144" t="s">
        <v>3045</v>
      </c>
      <c r="D2144" t="s">
        <v>3046</v>
      </c>
      <c r="E2144">
        <v>21</v>
      </c>
      <c r="F2144" t="s">
        <v>566</v>
      </c>
      <c r="G2144" t="s">
        <v>3046</v>
      </c>
      <c r="H2144" s="56" t="s">
        <v>685</v>
      </c>
      <c r="I2144">
        <v>59500021</v>
      </c>
      <c r="J2144" t="s">
        <v>3067</v>
      </c>
      <c r="K2144">
        <v>10669271.26</v>
      </c>
      <c r="L2144">
        <v>17895.065129999999</v>
      </c>
    </row>
    <row r="2145" spans="1:12" x14ac:dyDescent="0.25">
      <c r="A2145">
        <v>2141</v>
      </c>
      <c r="B2145" t="s">
        <v>2895</v>
      </c>
      <c r="C2145" t="s">
        <v>3045</v>
      </c>
      <c r="D2145" t="s">
        <v>3046</v>
      </c>
      <c r="E2145">
        <v>22</v>
      </c>
      <c r="F2145" t="s">
        <v>566</v>
      </c>
      <c r="G2145" t="s">
        <v>3046</v>
      </c>
      <c r="H2145" s="56" t="s">
        <v>685</v>
      </c>
      <c r="I2145">
        <v>59500022</v>
      </c>
      <c r="J2145" t="s">
        <v>3068</v>
      </c>
      <c r="K2145">
        <v>3243872.8360000001</v>
      </c>
      <c r="L2145">
        <v>11431.05234</v>
      </c>
    </row>
    <row r="2146" spans="1:12" x14ac:dyDescent="0.25">
      <c r="A2146">
        <v>2142</v>
      </c>
      <c r="B2146" t="s">
        <v>2895</v>
      </c>
      <c r="C2146" t="s">
        <v>3045</v>
      </c>
      <c r="D2146" t="s">
        <v>3046</v>
      </c>
      <c r="E2146">
        <v>23</v>
      </c>
      <c r="F2146" t="s">
        <v>566</v>
      </c>
      <c r="G2146" t="s">
        <v>3046</v>
      </c>
      <c r="H2146" s="56" t="s">
        <v>685</v>
      </c>
      <c r="I2146">
        <v>59500023</v>
      </c>
      <c r="J2146" t="s">
        <v>3069</v>
      </c>
      <c r="K2146">
        <v>17341890.390000001</v>
      </c>
      <c r="L2146">
        <v>26991.342949999998</v>
      </c>
    </row>
    <row r="2147" spans="1:12" x14ac:dyDescent="0.25">
      <c r="A2147">
        <v>2143</v>
      </c>
      <c r="B2147" t="s">
        <v>2895</v>
      </c>
      <c r="C2147" t="s">
        <v>3045</v>
      </c>
      <c r="D2147" t="s">
        <v>3046</v>
      </c>
      <c r="E2147">
        <v>24</v>
      </c>
      <c r="F2147" t="s">
        <v>566</v>
      </c>
      <c r="G2147" t="s">
        <v>3046</v>
      </c>
      <c r="H2147" s="56" t="s">
        <v>685</v>
      </c>
      <c r="I2147">
        <v>59500024</v>
      </c>
      <c r="J2147" t="s">
        <v>3070</v>
      </c>
      <c r="K2147">
        <v>22580759.27</v>
      </c>
      <c r="L2147">
        <v>28763.26513</v>
      </c>
    </row>
    <row r="2148" spans="1:12" x14ac:dyDescent="0.25">
      <c r="A2148">
        <v>2144</v>
      </c>
      <c r="B2148" t="s">
        <v>2895</v>
      </c>
      <c r="C2148" t="s">
        <v>3045</v>
      </c>
      <c r="D2148" t="s">
        <v>3046</v>
      </c>
      <c r="E2148">
        <v>25</v>
      </c>
      <c r="F2148" t="s">
        <v>566</v>
      </c>
      <c r="G2148" t="s">
        <v>3046</v>
      </c>
      <c r="H2148" s="56" t="s">
        <v>685</v>
      </c>
      <c r="I2148">
        <v>59500025</v>
      </c>
      <c r="J2148" t="s">
        <v>3071</v>
      </c>
      <c r="K2148">
        <v>9782240.5700000003</v>
      </c>
      <c r="L2148">
        <v>17573.358069999998</v>
      </c>
    </row>
    <row r="2149" spans="1:12" x14ac:dyDescent="0.25">
      <c r="A2149">
        <v>2145</v>
      </c>
      <c r="B2149" t="s">
        <v>2895</v>
      </c>
      <c r="C2149" t="s">
        <v>3045</v>
      </c>
      <c r="D2149" t="s">
        <v>3046</v>
      </c>
      <c r="E2149">
        <v>26</v>
      </c>
      <c r="F2149" t="s">
        <v>566</v>
      </c>
      <c r="G2149" t="s">
        <v>3046</v>
      </c>
      <c r="H2149" s="56" t="s">
        <v>685</v>
      </c>
      <c r="I2149">
        <v>59500026</v>
      </c>
      <c r="J2149" t="s">
        <v>3072</v>
      </c>
      <c r="K2149">
        <v>9399510.4000000004</v>
      </c>
      <c r="L2149">
        <v>18978.55975</v>
      </c>
    </row>
    <row r="2150" spans="1:12" x14ac:dyDescent="0.25">
      <c r="A2150">
        <v>2146</v>
      </c>
      <c r="B2150" t="s">
        <v>2895</v>
      </c>
      <c r="C2150" t="s">
        <v>3045</v>
      </c>
      <c r="D2150" t="s">
        <v>3046</v>
      </c>
      <c r="E2150">
        <v>27</v>
      </c>
      <c r="F2150" t="s">
        <v>566</v>
      </c>
      <c r="G2150" t="s">
        <v>3046</v>
      </c>
      <c r="H2150" s="56" t="s">
        <v>685</v>
      </c>
      <c r="I2150">
        <v>59500027</v>
      </c>
      <c r="J2150" t="s">
        <v>3073</v>
      </c>
      <c r="K2150">
        <v>16793900.210000001</v>
      </c>
      <c r="L2150">
        <v>21593.769380000002</v>
      </c>
    </row>
    <row r="2151" spans="1:12" x14ac:dyDescent="0.25">
      <c r="A2151">
        <v>2147</v>
      </c>
      <c r="B2151" t="s">
        <v>2895</v>
      </c>
      <c r="C2151" t="s">
        <v>3045</v>
      </c>
      <c r="D2151" t="s">
        <v>3046</v>
      </c>
      <c r="E2151">
        <v>28</v>
      </c>
      <c r="F2151" t="s">
        <v>566</v>
      </c>
      <c r="G2151" t="s">
        <v>3046</v>
      </c>
      <c r="H2151" s="56" t="s">
        <v>685</v>
      </c>
      <c r="I2151">
        <v>59500028</v>
      </c>
      <c r="J2151" t="s">
        <v>3074</v>
      </c>
      <c r="K2151">
        <v>4452012.2379999999</v>
      </c>
      <c r="L2151">
        <v>12532.22005</v>
      </c>
    </row>
    <row r="2152" spans="1:12" x14ac:dyDescent="0.25">
      <c r="A2152">
        <v>2148</v>
      </c>
      <c r="B2152" t="s">
        <v>2895</v>
      </c>
      <c r="C2152" t="s">
        <v>3045</v>
      </c>
      <c r="D2152" t="s">
        <v>3046</v>
      </c>
      <c r="E2152">
        <v>29</v>
      </c>
      <c r="F2152" t="s">
        <v>566</v>
      </c>
      <c r="G2152" t="s">
        <v>3046</v>
      </c>
      <c r="H2152" s="56" t="s">
        <v>685</v>
      </c>
      <c r="I2152">
        <v>59500029</v>
      </c>
      <c r="J2152" t="s">
        <v>3075</v>
      </c>
      <c r="K2152">
        <v>7278560.8269999996</v>
      </c>
      <c r="L2152">
        <v>13745.43384</v>
      </c>
    </row>
    <row r="2153" spans="1:12" x14ac:dyDescent="0.25">
      <c r="A2153">
        <v>2149</v>
      </c>
      <c r="B2153" t="s">
        <v>2895</v>
      </c>
      <c r="C2153" t="s">
        <v>3045</v>
      </c>
      <c r="D2153" t="s">
        <v>3046</v>
      </c>
      <c r="E2153">
        <v>30</v>
      </c>
      <c r="F2153" t="s">
        <v>566</v>
      </c>
      <c r="G2153" t="s">
        <v>3046</v>
      </c>
      <c r="H2153" s="56" t="s">
        <v>685</v>
      </c>
      <c r="I2153">
        <v>59500030</v>
      </c>
      <c r="J2153" t="s">
        <v>3076</v>
      </c>
      <c r="K2153">
        <v>17220256.739999998</v>
      </c>
      <c r="L2153">
        <v>26678.208569999999</v>
      </c>
    </row>
    <row r="2154" spans="1:12" x14ac:dyDescent="0.25">
      <c r="A2154">
        <v>2150</v>
      </c>
      <c r="B2154" t="s">
        <v>2895</v>
      </c>
      <c r="C2154" t="s">
        <v>3045</v>
      </c>
      <c r="D2154" t="s">
        <v>3046</v>
      </c>
      <c r="E2154">
        <v>31</v>
      </c>
      <c r="F2154" t="s">
        <v>566</v>
      </c>
      <c r="G2154" t="s">
        <v>3046</v>
      </c>
      <c r="H2154" s="56" t="s">
        <v>685</v>
      </c>
      <c r="I2154">
        <v>59500031</v>
      </c>
      <c r="J2154" t="s">
        <v>3077</v>
      </c>
      <c r="K2154">
        <v>8161931.5640000002</v>
      </c>
      <c r="L2154">
        <v>17567.286189999999</v>
      </c>
    </row>
    <row r="2155" spans="1:12" x14ac:dyDescent="0.25">
      <c r="A2155">
        <v>2151</v>
      </c>
      <c r="B2155" t="s">
        <v>2895</v>
      </c>
      <c r="C2155" t="s">
        <v>3045</v>
      </c>
      <c r="D2155" t="s">
        <v>3046</v>
      </c>
      <c r="E2155">
        <v>32</v>
      </c>
      <c r="F2155" t="s">
        <v>566</v>
      </c>
      <c r="G2155" t="s">
        <v>3046</v>
      </c>
      <c r="H2155" s="56" t="s">
        <v>685</v>
      </c>
      <c r="I2155">
        <v>59500032</v>
      </c>
      <c r="J2155" t="s">
        <v>3078</v>
      </c>
      <c r="K2155">
        <v>34343755.859999999</v>
      </c>
      <c r="L2155">
        <v>34806.787779999999</v>
      </c>
    </row>
    <row r="2156" spans="1:12" x14ac:dyDescent="0.25">
      <c r="A2156">
        <v>2152</v>
      </c>
      <c r="B2156" t="s">
        <v>2895</v>
      </c>
      <c r="C2156" t="s">
        <v>3045</v>
      </c>
      <c r="D2156" t="s">
        <v>3046</v>
      </c>
      <c r="E2156">
        <v>33</v>
      </c>
      <c r="F2156" t="s">
        <v>566</v>
      </c>
      <c r="G2156" t="s">
        <v>3046</v>
      </c>
      <c r="H2156" s="56" t="s">
        <v>685</v>
      </c>
      <c r="I2156">
        <v>59500033</v>
      </c>
      <c r="J2156" t="s">
        <v>3079</v>
      </c>
      <c r="K2156">
        <v>9469190.8059999999</v>
      </c>
      <c r="L2156">
        <v>20542.200690000001</v>
      </c>
    </row>
    <row r="2157" spans="1:12" x14ac:dyDescent="0.25">
      <c r="A2157">
        <v>2153</v>
      </c>
      <c r="B2157" t="s">
        <v>2895</v>
      </c>
      <c r="C2157" t="s">
        <v>3045</v>
      </c>
      <c r="D2157" t="s">
        <v>3046</v>
      </c>
      <c r="E2157">
        <v>34</v>
      </c>
      <c r="F2157" t="s">
        <v>566</v>
      </c>
      <c r="G2157" t="s">
        <v>3046</v>
      </c>
      <c r="H2157" s="56" t="s">
        <v>685</v>
      </c>
      <c r="I2157">
        <v>59500034</v>
      </c>
      <c r="J2157" t="s">
        <v>3080</v>
      </c>
      <c r="K2157">
        <v>16517885.15</v>
      </c>
      <c r="L2157">
        <v>18964.944599999999</v>
      </c>
    </row>
    <row r="2158" spans="1:12" x14ac:dyDescent="0.25">
      <c r="A2158">
        <v>2154</v>
      </c>
      <c r="B2158" t="s">
        <v>2895</v>
      </c>
      <c r="C2158" t="s">
        <v>3045</v>
      </c>
      <c r="D2158" t="s">
        <v>3046</v>
      </c>
      <c r="E2158">
        <v>35</v>
      </c>
      <c r="F2158" t="s">
        <v>566</v>
      </c>
      <c r="G2158" t="s">
        <v>3046</v>
      </c>
      <c r="H2158" s="56" t="s">
        <v>685</v>
      </c>
      <c r="I2158">
        <v>59500035</v>
      </c>
      <c r="J2158" t="s">
        <v>3081</v>
      </c>
      <c r="K2158">
        <v>29949734.699999999</v>
      </c>
      <c r="L2158">
        <v>28771.605759999999</v>
      </c>
    </row>
    <row r="2159" spans="1:12" x14ac:dyDescent="0.25">
      <c r="A2159">
        <v>2155</v>
      </c>
      <c r="B2159" t="s">
        <v>2895</v>
      </c>
      <c r="C2159" t="s">
        <v>3045</v>
      </c>
      <c r="D2159" t="s">
        <v>3046</v>
      </c>
      <c r="E2159">
        <v>36</v>
      </c>
      <c r="F2159" t="s">
        <v>566</v>
      </c>
      <c r="G2159" t="s">
        <v>3046</v>
      </c>
      <c r="H2159" s="56" t="s">
        <v>685</v>
      </c>
      <c r="I2159">
        <v>59500036</v>
      </c>
      <c r="J2159" t="s">
        <v>3082</v>
      </c>
      <c r="K2159">
        <v>17677109.370000001</v>
      </c>
      <c r="L2159">
        <v>20308.867320000001</v>
      </c>
    </row>
    <row r="2160" spans="1:12" x14ac:dyDescent="0.25">
      <c r="A2160">
        <v>2156</v>
      </c>
      <c r="B2160" t="s">
        <v>2895</v>
      </c>
      <c r="C2160" t="s">
        <v>3045</v>
      </c>
      <c r="D2160" t="s">
        <v>3046</v>
      </c>
      <c r="E2160">
        <v>37</v>
      </c>
      <c r="F2160" t="s">
        <v>566</v>
      </c>
      <c r="G2160" t="s">
        <v>3046</v>
      </c>
      <c r="H2160" s="56" t="s">
        <v>685</v>
      </c>
      <c r="I2160">
        <v>59500037</v>
      </c>
      <c r="J2160" t="s">
        <v>3083</v>
      </c>
      <c r="K2160">
        <v>16674660</v>
      </c>
      <c r="L2160">
        <v>24194.0753</v>
      </c>
    </row>
    <row r="2161" spans="1:12" x14ac:dyDescent="0.25">
      <c r="A2161">
        <v>2157</v>
      </c>
      <c r="B2161" t="s">
        <v>2895</v>
      </c>
      <c r="C2161" t="s">
        <v>3045</v>
      </c>
      <c r="D2161" t="s">
        <v>3046</v>
      </c>
      <c r="E2161">
        <v>38</v>
      </c>
      <c r="F2161" t="s">
        <v>566</v>
      </c>
      <c r="G2161" t="s">
        <v>3046</v>
      </c>
      <c r="H2161" s="56" t="s">
        <v>685</v>
      </c>
      <c r="I2161">
        <v>59500038</v>
      </c>
      <c r="J2161" t="s">
        <v>3084</v>
      </c>
      <c r="K2161">
        <v>6911135.9809999997</v>
      </c>
      <c r="L2161">
        <v>17386.457969999999</v>
      </c>
    </row>
    <row r="2162" spans="1:12" x14ac:dyDescent="0.25">
      <c r="A2162">
        <v>2158</v>
      </c>
      <c r="B2162" t="s">
        <v>2895</v>
      </c>
      <c r="C2162" t="s">
        <v>3045</v>
      </c>
      <c r="D2162" t="s">
        <v>3046</v>
      </c>
      <c r="E2162">
        <v>39</v>
      </c>
      <c r="F2162" t="s">
        <v>566</v>
      </c>
      <c r="G2162" t="s">
        <v>3046</v>
      </c>
      <c r="H2162" s="56" t="s">
        <v>685</v>
      </c>
      <c r="I2162">
        <v>59500039</v>
      </c>
      <c r="J2162" t="s">
        <v>3085</v>
      </c>
      <c r="K2162">
        <v>5103985.5930000003</v>
      </c>
      <c r="L2162">
        <v>12198.22609</v>
      </c>
    </row>
    <row r="2163" spans="1:12" x14ac:dyDescent="0.25">
      <c r="A2163">
        <v>2159</v>
      </c>
      <c r="B2163" t="s">
        <v>2895</v>
      </c>
      <c r="C2163" t="s">
        <v>3045</v>
      </c>
      <c r="D2163" t="s">
        <v>3046</v>
      </c>
      <c r="E2163">
        <v>40</v>
      </c>
      <c r="F2163" t="s">
        <v>566</v>
      </c>
      <c r="G2163" t="s">
        <v>3046</v>
      </c>
      <c r="H2163" s="56" t="s">
        <v>685</v>
      </c>
      <c r="I2163">
        <v>59500040</v>
      </c>
      <c r="J2163" t="s">
        <v>3086</v>
      </c>
      <c r="K2163">
        <v>4217925.7050000001</v>
      </c>
      <c r="L2163">
        <v>8521.6069060000009</v>
      </c>
    </row>
    <row r="2164" spans="1:12" x14ac:dyDescent="0.25">
      <c r="A2164">
        <v>2160</v>
      </c>
      <c r="B2164" t="s">
        <v>2895</v>
      </c>
      <c r="C2164" t="s">
        <v>3045</v>
      </c>
      <c r="D2164" t="s">
        <v>3046</v>
      </c>
      <c r="E2164">
        <v>41</v>
      </c>
      <c r="F2164" t="s">
        <v>566</v>
      </c>
      <c r="G2164" t="s">
        <v>3046</v>
      </c>
      <c r="H2164" s="56" t="s">
        <v>685</v>
      </c>
      <c r="I2164">
        <v>59500041</v>
      </c>
      <c r="J2164" t="s">
        <v>3087</v>
      </c>
      <c r="K2164">
        <v>4124970.21</v>
      </c>
      <c r="L2164">
        <v>12424.39891</v>
      </c>
    </row>
    <row r="2165" spans="1:12" x14ac:dyDescent="0.25">
      <c r="A2165">
        <v>2161</v>
      </c>
      <c r="B2165" t="s">
        <v>2895</v>
      </c>
      <c r="C2165" t="s">
        <v>3045</v>
      </c>
      <c r="D2165" t="s">
        <v>3046</v>
      </c>
      <c r="E2165">
        <v>42</v>
      </c>
      <c r="F2165" t="s">
        <v>566</v>
      </c>
      <c r="G2165" t="s">
        <v>3046</v>
      </c>
      <c r="H2165" s="56" t="s">
        <v>685</v>
      </c>
      <c r="I2165">
        <v>59500042</v>
      </c>
      <c r="J2165" t="s">
        <v>3088</v>
      </c>
      <c r="K2165">
        <v>4704597.0329999998</v>
      </c>
      <c r="L2165">
        <v>14083.729139999999</v>
      </c>
    </row>
    <row r="2166" spans="1:12" x14ac:dyDescent="0.25">
      <c r="A2166">
        <v>2162</v>
      </c>
      <c r="B2166" t="s">
        <v>2895</v>
      </c>
      <c r="C2166" t="s">
        <v>3045</v>
      </c>
      <c r="D2166" t="s">
        <v>3046</v>
      </c>
      <c r="E2166">
        <v>43</v>
      </c>
      <c r="F2166" t="s">
        <v>566</v>
      </c>
      <c r="G2166" t="s">
        <v>3046</v>
      </c>
      <c r="H2166" s="56" t="s">
        <v>685</v>
      </c>
      <c r="I2166">
        <v>59500043</v>
      </c>
      <c r="J2166" t="s">
        <v>3089</v>
      </c>
      <c r="K2166">
        <v>5953255.8099999996</v>
      </c>
      <c r="L2166">
        <v>11137.955480000001</v>
      </c>
    </row>
    <row r="2167" spans="1:12" x14ac:dyDescent="0.25">
      <c r="A2167">
        <v>2163</v>
      </c>
      <c r="B2167" t="s">
        <v>2895</v>
      </c>
      <c r="C2167" t="s">
        <v>3045</v>
      </c>
      <c r="D2167" t="s">
        <v>3046</v>
      </c>
      <c r="E2167">
        <v>44</v>
      </c>
      <c r="F2167" t="s">
        <v>566</v>
      </c>
      <c r="G2167" t="s">
        <v>3046</v>
      </c>
      <c r="H2167" s="56" t="s">
        <v>685</v>
      </c>
      <c r="I2167">
        <v>59500044</v>
      </c>
      <c r="J2167" t="s">
        <v>3090</v>
      </c>
      <c r="K2167">
        <v>23260277.739999998</v>
      </c>
      <c r="L2167">
        <v>32482.07403</v>
      </c>
    </row>
    <row r="2168" spans="1:12" x14ac:dyDescent="0.25">
      <c r="A2168">
        <v>2164</v>
      </c>
      <c r="B2168" t="s">
        <v>2895</v>
      </c>
      <c r="C2168" t="s">
        <v>3045</v>
      </c>
      <c r="D2168" t="s">
        <v>3046</v>
      </c>
      <c r="E2168">
        <v>45</v>
      </c>
      <c r="F2168" t="s">
        <v>566</v>
      </c>
      <c r="G2168" t="s">
        <v>3046</v>
      </c>
      <c r="H2168" s="56" t="s">
        <v>685</v>
      </c>
      <c r="I2168">
        <v>59500045</v>
      </c>
      <c r="J2168" t="s">
        <v>3091</v>
      </c>
      <c r="K2168">
        <v>7396121.693</v>
      </c>
      <c r="L2168">
        <v>17437.416310000001</v>
      </c>
    </row>
    <row r="2169" spans="1:12" x14ac:dyDescent="0.25">
      <c r="A2169">
        <v>2165</v>
      </c>
      <c r="B2169" t="s">
        <v>2895</v>
      </c>
      <c r="C2169" t="s">
        <v>3045</v>
      </c>
      <c r="D2169" t="s">
        <v>3046</v>
      </c>
      <c r="E2169">
        <v>46</v>
      </c>
      <c r="F2169" t="s">
        <v>566</v>
      </c>
      <c r="G2169" t="s">
        <v>3046</v>
      </c>
      <c r="H2169" s="56" t="s">
        <v>685</v>
      </c>
      <c r="I2169">
        <v>59500046</v>
      </c>
      <c r="J2169" t="s">
        <v>3092</v>
      </c>
      <c r="K2169">
        <v>4083160.4369999999</v>
      </c>
      <c r="L2169">
        <v>12718.150009999999</v>
      </c>
    </row>
    <row r="2170" spans="1:12" x14ac:dyDescent="0.25">
      <c r="A2170">
        <v>2166</v>
      </c>
      <c r="B2170" t="s">
        <v>2895</v>
      </c>
      <c r="C2170" t="s">
        <v>3045</v>
      </c>
      <c r="D2170" t="s">
        <v>3046</v>
      </c>
      <c r="E2170">
        <v>47</v>
      </c>
      <c r="F2170" t="s">
        <v>566</v>
      </c>
      <c r="G2170" t="s">
        <v>3046</v>
      </c>
      <c r="H2170" s="56" t="s">
        <v>685</v>
      </c>
      <c r="I2170">
        <v>59500047</v>
      </c>
      <c r="J2170" t="s">
        <v>3093</v>
      </c>
      <c r="K2170">
        <v>4874454.1229999997</v>
      </c>
      <c r="L2170">
        <v>14902.949919999999</v>
      </c>
    </row>
    <row r="2171" spans="1:12" x14ac:dyDescent="0.25">
      <c r="A2171">
        <v>2167</v>
      </c>
      <c r="B2171" t="s">
        <v>2895</v>
      </c>
      <c r="C2171" t="s">
        <v>3045</v>
      </c>
      <c r="D2171" t="s">
        <v>3046</v>
      </c>
      <c r="E2171">
        <v>48</v>
      </c>
      <c r="F2171" t="s">
        <v>566</v>
      </c>
      <c r="G2171" t="s">
        <v>3046</v>
      </c>
      <c r="H2171" s="56" t="s">
        <v>685</v>
      </c>
      <c r="I2171">
        <v>59500048</v>
      </c>
      <c r="J2171" t="s">
        <v>3094</v>
      </c>
      <c r="K2171">
        <v>9857866.4059999995</v>
      </c>
      <c r="L2171">
        <v>20006.659220000001</v>
      </c>
    </row>
    <row r="2172" spans="1:12" x14ac:dyDescent="0.25">
      <c r="A2172">
        <v>2168</v>
      </c>
      <c r="B2172" t="s">
        <v>2895</v>
      </c>
      <c r="C2172" t="s">
        <v>3045</v>
      </c>
      <c r="D2172" t="s">
        <v>3046</v>
      </c>
      <c r="E2172">
        <v>49</v>
      </c>
      <c r="F2172" t="s">
        <v>566</v>
      </c>
      <c r="G2172" t="s">
        <v>3046</v>
      </c>
      <c r="H2172" s="56" t="s">
        <v>685</v>
      </c>
      <c r="I2172">
        <v>59500049</v>
      </c>
      <c r="J2172" t="s">
        <v>3095</v>
      </c>
      <c r="K2172">
        <v>9768002.9379999992</v>
      </c>
      <c r="L2172">
        <v>14923.302519999999</v>
      </c>
    </row>
    <row r="2173" spans="1:12" x14ac:dyDescent="0.25">
      <c r="A2173">
        <v>2169</v>
      </c>
      <c r="B2173" t="s">
        <v>2895</v>
      </c>
      <c r="C2173" t="s">
        <v>3045</v>
      </c>
      <c r="D2173" t="s">
        <v>3046</v>
      </c>
      <c r="E2173">
        <v>50</v>
      </c>
      <c r="F2173" t="s">
        <v>566</v>
      </c>
      <c r="G2173" t="s">
        <v>3046</v>
      </c>
      <c r="H2173" s="56" t="s">
        <v>685</v>
      </c>
      <c r="I2173">
        <v>59500050</v>
      </c>
      <c r="J2173" t="s">
        <v>3096</v>
      </c>
      <c r="K2173">
        <v>7491936.2810000004</v>
      </c>
      <c r="L2173">
        <v>15345.62581</v>
      </c>
    </row>
    <row r="2174" spans="1:12" x14ac:dyDescent="0.25">
      <c r="A2174">
        <v>2170</v>
      </c>
      <c r="B2174" t="s">
        <v>2895</v>
      </c>
      <c r="C2174" t="s">
        <v>3045</v>
      </c>
      <c r="D2174" t="s">
        <v>3046</v>
      </c>
      <c r="E2174">
        <v>51</v>
      </c>
      <c r="F2174" t="s">
        <v>566</v>
      </c>
      <c r="G2174" t="s">
        <v>3046</v>
      </c>
      <c r="H2174" s="56" t="s">
        <v>685</v>
      </c>
      <c r="I2174">
        <v>59500051</v>
      </c>
      <c r="J2174" t="s">
        <v>3097</v>
      </c>
      <c r="K2174">
        <v>5989397.773</v>
      </c>
      <c r="L2174">
        <v>15301.008900000001</v>
      </c>
    </row>
    <row r="2175" spans="1:12" x14ac:dyDescent="0.25">
      <c r="A2175">
        <v>2171</v>
      </c>
      <c r="B2175" t="s">
        <v>2895</v>
      </c>
      <c r="C2175" t="s">
        <v>3045</v>
      </c>
      <c r="D2175" t="s">
        <v>3046</v>
      </c>
      <c r="E2175">
        <v>52</v>
      </c>
      <c r="F2175" t="s">
        <v>566</v>
      </c>
      <c r="G2175" t="s">
        <v>3046</v>
      </c>
      <c r="H2175" s="56" t="s">
        <v>685</v>
      </c>
      <c r="I2175">
        <v>59500052</v>
      </c>
      <c r="J2175" t="s">
        <v>3098</v>
      </c>
      <c r="K2175">
        <v>5178102.3650000002</v>
      </c>
      <c r="L2175">
        <v>14542.09512</v>
      </c>
    </row>
    <row r="2176" spans="1:12" x14ac:dyDescent="0.25">
      <c r="A2176">
        <v>2172</v>
      </c>
      <c r="B2176" t="s">
        <v>2895</v>
      </c>
      <c r="C2176" t="s">
        <v>3045</v>
      </c>
      <c r="D2176" t="s">
        <v>3046</v>
      </c>
      <c r="E2176">
        <v>53</v>
      </c>
      <c r="F2176" t="s">
        <v>566</v>
      </c>
      <c r="G2176" t="s">
        <v>3046</v>
      </c>
      <c r="H2176" s="56" t="s">
        <v>685</v>
      </c>
      <c r="I2176">
        <v>59500053</v>
      </c>
      <c r="J2176" t="s">
        <v>3099</v>
      </c>
      <c r="K2176">
        <v>8581884.2200000007</v>
      </c>
      <c r="L2176">
        <v>19446.077069999999</v>
      </c>
    </row>
    <row r="2177" spans="1:12" x14ac:dyDescent="0.25">
      <c r="A2177">
        <v>2173</v>
      </c>
      <c r="B2177" t="s">
        <v>2895</v>
      </c>
      <c r="C2177" t="s">
        <v>3045</v>
      </c>
      <c r="D2177" t="s">
        <v>3046</v>
      </c>
      <c r="E2177">
        <v>54</v>
      </c>
      <c r="F2177" t="s">
        <v>566</v>
      </c>
      <c r="G2177" t="s">
        <v>3046</v>
      </c>
      <c r="H2177" s="56" t="s">
        <v>685</v>
      </c>
      <c r="I2177">
        <v>59500054</v>
      </c>
      <c r="J2177" t="s">
        <v>3100</v>
      </c>
      <c r="K2177">
        <v>3578251.9789999998</v>
      </c>
      <c r="L2177">
        <v>12142.293949999999</v>
      </c>
    </row>
    <row r="2178" spans="1:12" x14ac:dyDescent="0.25">
      <c r="A2178">
        <v>2174</v>
      </c>
      <c r="B2178" t="s">
        <v>2895</v>
      </c>
      <c r="C2178" t="s">
        <v>3045</v>
      </c>
      <c r="D2178" t="s">
        <v>3046</v>
      </c>
      <c r="E2178">
        <v>55</v>
      </c>
      <c r="F2178" t="s">
        <v>566</v>
      </c>
      <c r="G2178" t="s">
        <v>3046</v>
      </c>
      <c r="H2178" s="56" t="s">
        <v>685</v>
      </c>
      <c r="I2178">
        <v>59500055</v>
      </c>
      <c r="J2178" t="s">
        <v>3101</v>
      </c>
      <c r="K2178">
        <v>6982480.3550000004</v>
      </c>
      <c r="L2178">
        <v>19882.133099999999</v>
      </c>
    </row>
    <row r="2179" spans="1:12" x14ac:dyDescent="0.25">
      <c r="A2179">
        <v>2175</v>
      </c>
      <c r="B2179" t="s">
        <v>2895</v>
      </c>
      <c r="C2179" t="s">
        <v>3045</v>
      </c>
      <c r="D2179" t="s">
        <v>3046</v>
      </c>
      <c r="E2179">
        <v>56</v>
      </c>
      <c r="F2179" t="s">
        <v>566</v>
      </c>
      <c r="G2179" t="s">
        <v>3046</v>
      </c>
      <c r="H2179" s="56" t="s">
        <v>685</v>
      </c>
      <c r="I2179">
        <v>59500056</v>
      </c>
      <c r="J2179" t="s">
        <v>3102</v>
      </c>
      <c r="K2179">
        <v>11370279.630000001</v>
      </c>
      <c r="L2179">
        <v>23887.950789999999</v>
      </c>
    </row>
    <row r="2180" spans="1:12" x14ac:dyDescent="0.25">
      <c r="A2180">
        <v>2176</v>
      </c>
      <c r="B2180" t="s">
        <v>2895</v>
      </c>
      <c r="C2180" t="s">
        <v>3045</v>
      </c>
      <c r="D2180" t="s">
        <v>3046</v>
      </c>
      <c r="E2180">
        <v>57</v>
      </c>
      <c r="F2180" t="s">
        <v>566</v>
      </c>
      <c r="G2180" t="s">
        <v>3046</v>
      </c>
      <c r="H2180" s="56" t="s">
        <v>685</v>
      </c>
      <c r="I2180">
        <v>59500057</v>
      </c>
      <c r="J2180" t="s">
        <v>3103</v>
      </c>
      <c r="K2180">
        <v>6021580.324</v>
      </c>
      <c r="L2180">
        <v>15270.833570000001</v>
      </c>
    </row>
    <row r="2181" spans="1:12" x14ac:dyDescent="0.25">
      <c r="A2181">
        <v>2177</v>
      </c>
      <c r="B2181" t="s">
        <v>2895</v>
      </c>
      <c r="C2181" t="s">
        <v>3045</v>
      </c>
      <c r="D2181" t="s">
        <v>3046</v>
      </c>
      <c r="E2181">
        <v>58</v>
      </c>
      <c r="F2181" t="s">
        <v>566</v>
      </c>
      <c r="G2181" t="s">
        <v>3046</v>
      </c>
      <c r="H2181" s="56" t="s">
        <v>685</v>
      </c>
      <c r="I2181">
        <v>59500058</v>
      </c>
      <c r="J2181" t="s">
        <v>3104</v>
      </c>
      <c r="K2181">
        <v>141092140.09999999</v>
      </c>
      <c r="L2181">
        <v>73942.19472</v>
      </c>
    </row>
    <row r="2182" spans="1:12" x14ac:dyDescent="0.25">
      <c r="A2182">
        <v>2178</v>
      </c>
      <c r="B2182" t="s">
        <v>2895</v>
      </c>
      <c r="C2182" t="s">
        <v>3045</v>
      </c>
      <c r="D2182" t="s">
        <v>3046</v>
      </c>
      <c r="E2182">
        <v>59</v>
      </c>
      <c r="F2182" t="s">
        <v>566</v>
      </c>
      <c r="G2182" t="s">
        <v>3046</v>
      </c>
      <c r="H2182" s="56" t="s">
        <v>685</v>
      </c>
      <c r="I2182">
        <v>59500059</v>
      </c>
      <c r="J2182" t="s">
        <v>3105</v>
      </c>
      <c r="K2182">
        <v>58413383.960000001</v>
      </c>
      <c r="L2182">
        <v>50831.168899999997</v>
      </c>
    </row>
    <row r="2183" spans="1:12" x14ac:dyDescent="0.25">
      <c r="A2183">
        <v>2179</v>
      </c>
      <c r="B2183" t="s">
        <v>2895</v>
      </c>
      <c r="C2183" t="s">
        <v>3045</v>
      </c>
      <c r="D2183" t="s">
        <v>3046</v>
      </c>
      <c r="E2183">
        <v>60</v>
      </c>
      <c r="F2183" t="s">
        <v>566</v>
      </c>
      <c r="G2183" t="s">
        <v>3046</v>
      </c>
      <c r="H2183" s="56" t="s">
        <v>685</v>
      </c>
      <c r="I2183">
        <v>59500060</v>
      </c>
      <c r="J2183" t="s">
        <v>3106</v>
      </c>
      <c r="K2183">
        <v>56102413.079999998</v>
      </c>
      <c r="L2183">
        <v>45223.054810000001</v>
      </c>
    </row>
    <row r="2184" spans="1:12" x14ac:dyDescent="0.25">
      <c r="A2184">
        <v>2180</v>
      </c>
      <c r="B2184" t="s">
        <v>2895</v>
      </c>
      <c r="C2184" t="s">
        <v>3045</v>
      </c>
      <c r="D2184" t="s">
        <v>3046</v>
      </c>
      <c r="E2184">
        <v>61</v>
      </c>
      <c r="F2184" t="s">
        <v>566</v>
      </c>
      <c r="G2184" t="s">
        <v>3046</v>
      </c>
      <c r="H2184" s="56" t="s">
        <v>685</v>
      </c>
      <c r="I2184">
        <v>59500061</v>
      </c>
      <c r="J2184" t="s">
        <v>3107</v>
      </c>
      <c r="K2184">
        <v>37385652.810000002</v>
      </c>
      <c r="L2184">
        <v>33763.067029999998</v>
      </c>
    </row>
    <row r="2185" spans="1:12" x14ac:dyDescent="0.25">
      <c r="A2185">
        <v>2181</v>
      </c>
      <c r="B2185" t="s">
        <v>2895</v>
      </c>
      <c r="C2185" t="s">
        <v>3045</v>
      </c>
      <c r="D2185" t="s">
        <v>3046</v>
      </c>
      <c r="E2185">
        <v>62</v>
      </c>
      <c r="F2185" t="s">
        <v>566</v>
      </c>
      <c r="G2185" t="s">
        <v>3046</v>
      </c>
      <c r="H2185" s="56" t="s">
        <v>685</v>
      </c>
      <c r="I2185">
        <v>59500062</v>
      </c>
      <c r="J2185" t="s">
        <v>3108</v>
      </c>
      <c r="K2185">
        <v>41295325.670000002</v>
      </c>
      <c r="L2185">
        <v>38377.980900000002</v>
      </c>
    </row>
    <row r="2186" spans="1:12" x14ac:dyDescent="0.25">
      <c r="A2186">
        <v>2182</v>
      </c>
      <c r="B2186" t="s">
        <v>2895</v>
      </c>
      <c r="C2186" t="s">
        <v>3045</v>
      </c>
      <c r="D2186" t="s">
        <v>3046</v>
      </c>
      <c r="E2186">
        <v>63</v>
      </c>
      <c r="F2186" t="s">
        <v>566</v>
      </c>
      <c r="G2186" t="s">
        <v>3046</v>
      </c>
      <c r="H2186" s="56" t="s">
        <v>685</v>
      </c>
      <c r="I2186">
        <v>59500063</v>
      </c>
      <c r="J2186" t="s">
        <v>3109</v>
      </c>
      <c r="K2186">
        <v>27413248.219999999</v>
      </c>
      <c r="L2186">
        <v>30368.997070000001</v>
      </c>
    </row>
    <row r="2187" spans="1:12" x14ac:dyDescent="0.25">
      <c r="A2187">
        <v>2183</v>
      </c>
      <c r="B2187" t="s">
        <v>2895</v>
      </c>
      <c r="C2187" t="s">
        <v>3045</v>
      </c>
      <c r="D2187" t="s">
        <v>3046</v>
      </c>
      <c r="E2187">
        <v>64</v>
      </c>
      <c r="F2187" t="s">
        <v>566</v>
      </c>
      <c r="G2187" t="s">
        <v>3046</v>
      </c>
      <c r="H2187" s="56" t="s">
        <v>685</v>
      </c>
      <c r="I2187">
        <v>59500064</v>
      </c>
      <c r="J2187" t="s">
        <v>3110</v>
      </c>
      <c r="K2187">
        <v>21579527.739999998</v>
      </c>
      <c r="L2187">
        <v>23460.454470000001</v>
      </c>
    </row>
    <row r="2188" spans="1:12" x14ac:dyDescent="0.25">
      <c r="A2188">
        <v>2184</v>
      </c>
      <c r="B2188" t="s">
        <v>2895</v>
      </c>
      <c r="C2188" t="s">
        <v>3045</v>
      </c>
      <c r="D2188" t="s">
        <v>3046</v>
      </c>
      <c r="E2188">
        <v>65</v>
      </c>
      <c r="F2188" t="s">
        <v>566</v>
      </c>
      <c r="G2188" t="s">
        <v>3046</v>
      </c>
      <c r="H2188" s="56" t="s">
        <v>685</v>
      </c>
      <c r="I2188">
        <v>59500065</v>
      </c>
      <c r="J2188" t="s">
        <v>3111</v>
      </c>
      <c r="K2188">
        <v>24044426.109999999</v>
      </c>
      <c r="L2188">
        <v>33006.986340000003</v>
      </c>
    </row>
    <row r="2189" spans="1:12" x14ac:dyDescent="0.25">
      <c r="A2189">
        <v>2185</v>
      </c>
      <c r="B2189" t="s">
        <v>2895</v>
      </c>
      <c r="C2189" t="s">
        <v>3045</v>
      </c>
      <c r="D2189" t="s">
        <v>3046</v>
      </c>
      <c r="E2189">
        <v>66</v>
      </c>
      <c r="F2189" t="s">
        <v>566</v>
      </c>
      <c r="G2189" t="s">
        <v>3046</v>
      </c>
      <c r="H2189" s="56" t="s">
        <v>685</v>
      </c>
      <c r="I2189">
        <v>59500066</v>
      </c>
      <c r="J2189" t="s">
        <v>3112</v>
      </c>
      <c r="K2189">
        <v>24189238.030000001</v>
      </c>
      <c r="L2189">
        <v>33279.22307</v>
      </c>
    </row>
    <row r="2190" spans="1:12" x14ac:dyDescent="0.25">
      <c r="A2190">
        <v>2186</v>
      </c>
      <c r="B2190" t="s">
        <v>2895</v>
      </c>
      <c r="C2190" t="s">
        <v>3045</v>
      </c>
      <c r="D2190" t="s">
        <v>3046</v>
      </c>
      <c r="E2190">
        <v>67</v>
      </c>
      <c r="F2190" t="s">
        <v>566</v>
      </c>
      <c r="G2190" t="s">
        <v>3046</v>
      </c>
      <c r="H2190" s="56" t="s">
        <v>685</v>
      </c>
      <c r="I2190">
        <v>59500067</v>
      </c>
      <c r="J2190" t="s">
        <v>3113</v>
      </c>
      <c r="K2190">
        <v>32470505.309999999</v>
      </c>
      <c r="L2190">
        <v>36103.885280000002</v>
      </c>
    </row>
    <row r="2191" spans="1:12" x14ac:dyDescent="0.25">
      <c r="A2191">
        <v>2187</v>
      </c>
      <c r="B2191" t="s">
        <v>2895</v>
      </c>
      <c r="C2191" t="s">
        <v>3045</v>
      </c>
      <c r="D2191" t="s">
        <v>3046</v>
      </c>
      <c r="E2191">
        <v>68</v>
      </c>
      <c r="F2191" t="s">
        <v>566</v>
      </c>
      <c r="G2191" t="s">
        <v>3046</v>
      </c>
      <c r="H2191" s="56" t="s">
        <v>685</v>
      </c>
      <c r="I2191">
        <v>59500068</v>
      </c>
      <c r="J2191" t="s">
        <v>3114</v>
      </c>
      <c r="K2191">
        <v>7936107.5250000004</v>
      </c>
      <c r="L2191">
        <v>17393.915440000001</v>
      </c>
    </row>
    <row r="2192" spans="1:12" x14ac:dyDescent="0.25">
      <c r="A2192">
        <v>2188</v>
      </c>
      <c r="B2192" t="s">
        <v>2895</v>
      </c>
      <c r="C2192" t="s">
        <v>3045</v>
      </c>
      <c r="D2192" t="s">
        <v>3046</v>
      </c>
      <c r="E2192">
        <v>69</v>
      </c>
      <c r="F2192" t="s">
        <v>566</v>
      </c>
      <c r="G2192" t="s">
        <v>3046</v>
      </c>
      <c r="H2192" s="56" t="s">
        <v>685</v>
      </c>
      <c r="I2192">
        <v>59500069</v>
      </c>
      <c r="J2192" t="s">
        <v>3115</v>
      </c>
      <c r="K2192">
        <v>10481798.189999999</v>
      </c>
      <c r="L2192">
        <v>19400.76094</v>
      </c>
    </row>
    <row r="2193" spans="1:12" x14ac:dyDescent="0.25">
      <c r="A2193">
        <v>2189</v>
      </c>
      <c r="B2193" t="s">
        <v>2895</v>
      </c>
      <c r="C2193" t="s">
        <v>3045</v>
      </c>
      <c r="D2193" t="s">
        <v>3046</v>
      </c>
      <c r="E2193">
        <v>70</v>
      </c>
      <c r="F2193" t="s">
        <v>566</v>
      </c>
      <c r="G2193" t="s">
        <v>3046</v>
      </c>
      <c r="H2193" s="56" t="s">
        <v>685</v>
      </c>
      <c r="I2193">
        <v>59500070</v>
      </c>
      <c r="J2193" t="s">
        <v>3116</v>
      </c>
      <c r="K2193">
        <v>8983870.1329999994</v>
      </c>
      <c r="L2193">
        <v>18173.388559999999</v>
      </c>
    </row>
    <row r="2194" spans="1:12" x14ac:dyDescent="0.25">
      <c r="A2194">
        <v>2190</v>
      </c>
      <c r="B2194" t="s">
        <v>2895</v>
      </c>
      <c r="C2194" t="s">
        <v>3045</v>
      </c>
      <c r="D2194" t="s">
        <v>3046</v>
      </c>
      <c r="E2194">
        <v>71</v>
      </c>
      <c r="F2194" t="s">
        <v>566</v>
      </c>
      <c r="G2194" t="s">
        <v>3046</v>
      </c>
      <c r="H2194" s="56" t="s">
        <v>685</v>
      </c>
      <c r="I2194">
        <v>59500071</v>
      </c>
      <c r="J2194" t="s">
        <v>3117</v>
      </c>
      <c r="K2194">
        <v>6304890.3229999999</v>
      </c>
      <c r="L2194">
        <v>12635.80675</v>
      </c>
    </row>
    <row r="2195" spans="1:12" x14ac:dyDescent="0.25">
      <c r="A2195">
        <v>2191</v>
      </c>
      <c r="B2195" t="s">
        <v>2895</v>
      </c>
      <c r="C2195" t="s">
        <v>3045</v>
      </c>
      <c r="D2195" t="s">
        <v>3046</v>
      </c>
      <c r="E2195">
        <v>72</v>
      </c>
      <c r="F2195" t="s">
        <v>566</v>
      </c>
      <c r="G2195" t="s">
        <v>3046</v>
      </c>
      <c r="H2195" s="56" t="s">
        <v>685</v>
      </c>
      <c r="I2195">
        <v>59500072</v>
      </c>
      <c r="J2195" t="s">
        <v>3118</v>
      </c>
      <c r="K2195">
        <v>24977463.109999999</v>
      </c>
      <c r="L2195">
        <v>32413.003929999999</v>
      </c>
    </row>
    <row r="2196" spans="1:12" x14ac:dyDescent="0.25">
      <c r="A2196">
        <v>2192</v>
      </c>
      <c r="B2196" t="s">
        <v>2895</v>
      </c>
      <c r="C2196" t="s">
        <v>3045</v>
      </c>
      <c r="D2196" t="s">
        <v>3046</v>
      </c>
      <c r="E2196">
        <v>73</v>
      </c>
      <c r="F2196" t="s">
        <v>566</v>
      </c>
      <c r="G2196" t="s">
        <v>3046</v>
      </c>
      <c r="H2196" s="56" t="s">
        <v>685</v>
      </c>
      <c r="I2196">
        <v>59500073</v>
      </c>
      <c r="J2196" t="s">
        <v>3119</v>
      </c>
      <c r="K2196">
        <v>11635782.73</v>
      </c>
      <c r="L2196">
        <v>20171.119330000001</v>
      </c>
    </row>
    <row r="2197" spans="1:12" x14ac:dyDescent="0.25">
      <c r="A2197">
        <v>2193</v>
      </c>
      <c r="B2197" t="s">
        <v>2895</v>
      </c>
      <c r="C2197" t="s">
        <v>3045</v>
      </c>
      <c r="D2197" t="s">
        <v>3046</v>
      </c>
      <c r="E2197">
        <v>74</v>
      </c>
      <c r="F2197" t="s">
        <v>566</v>
      </c>
      <c r="G2197" t="s">
        <v>3046</v>
      </c>
      <c r="H2197" s="56" t="s">
        <v>685</v>
      </c>
      <c r="I2197">
        <v>59500074</v>
      </c>
      <c r="J2197" t="s">
        <v>3120</v>
      </c>
      <c r="K2197">
        <v>5141768.7</v>
      </c>
      <c r="L2197">
        <v>14599.20318</v>
      </c>
    </row>
    <row r="2198" spans="1:12" x14ac:dyDescent="0.25">
      <c r="A2198">
        <v>2194</v>
      </c>
      <c r="B2198" t="s">
        <v>2895</v>
      </c>
      <c r="C2198" t="s">
        <v>3045</v>
      </c>
      <c r="D2198" t="s">
        <v>3046</v>
      </c>
      <c r="E2198">
        <v>75</v>
      </c>
      <c r="F2198" t="s">
        <v>566</v>
      </c>
      <c r="G2198" t="s">
        <v>3046</v>
      </c>
      <c r="H2198" s="56" t="s">
        <v>685</v>
      </c>
      <c r="I2198">
        <v>59500075</v>
      </c>
      <c r="J2198" t="s">
        <v>3121</v>
      </c>
      <c r="K2198">
        <v>9433911.2219999991</v>
      </c>
      <c r="L2198">
        <v>19564.497889999999</v>
      </c>
    </row>
    <row r="2199" spans="1:12" x14ac:dyDescent="0.25">
      <c r="A2199">
        <v>2195</v>
      </c>
      <c r="B2199" t="s">
        <v>2895</v>
      </c>
      <c r="C2199" t="s">
        <v>3045</v>
      </c>
      <c r="D2199" t="s">
        <v>3046</v>
      </c>
      <c r="E2199">
        <v>76</v>
      </c>
      <c r="F2199" t="s">
        <v>566</v>
      </c>
      <c r="G2199" t="s">
        <v>3046</v>
      </c>
      <c r="H2199" s="56" t="s">
        <v>685</v>
      </c>
      <c r="I2199">
        <v>59500076</v>
      </c>
      <c r="J2199" t="s">
        <v>3122</v>
      </c>
      <c r="K2199">
        <v>4531091.46</v>
      </c>
      <c r="L2199">
        <v>11134.08455</v>
      </c>
    </row>
    <row r="2200" spans="1:12" x14ac:dyDescent="0.25">
      <c r="A2200">
        <v>2196</v>
      </c>
      <c r="B2200" t="s">
        <v>2895</v>
      </c>
      <c r="C2200" t="s">
        <v>3045</v>
      </c>
      <c r="D2200" t="s">
        <v>3046</v>
      </c>
      <c r="E2200">
        <v>77</v>
      </c>
      <c r="F2200" t="s">
        <v>566</v>
      </c>
      <c r="G2200" t="s">
        <v>3046</v>
      </c>
      <c r="H2200" s="56" t="s">
        <v>685</v>
      </c>
      <c r="I2200">
        <v>59500077</v>
      </c>
      <c r="J2200" t="s">
        <v>3123</v>
      </c>
      <c r="K2200">
        <v>10624670.5</v>
      </c>
      <c r="L2200">
        <v>22389.512770000001</v>
      </c>
    </row>
    <row r="2201" spans="1:12" x14ac:dyDescent="0.25">
      <c r="A2201">
        <v>2197</v>
      </c>
      <c r="B2201" t="s">
        <v>2895</v>
      </c>
      <c r="C2201" t="s">
        <v>3045</v>
      </c>
      <c r="D2201" t="s">
        <v>3046</v>
      </c>
      <c r="E2201">
        <v>78</v>
      </c>
      <c r="F2201" t="s">
        <v>566</v>
      </c>
      <c r="G2201" t="s">
        <v>3046</v>
      </c>
      <c r="H2201" s="56" t="s">
        <v>685</v>
      </c>
      <c r="I2201">
        <v>59500078</v>
      </c>
      <c r="J2201" t="s">
        <v>3124</v>
      </c>
      <c r="K2201">
        <v>4467229.0779999997</v>
      </c>
      <c r="L2201">
        <v>11738.26442</v>
      </c>
    </row>
    <row r="2202" spans="1:12" x14ac:dyDescent="0.25">
      <c r="A2202">
        <v>2198</v>
      </c>
      <c r="B2202" t="s">
        <v>2895</v>
      </c>
      <c r="C2202" t="s">
        <v>3045</v>
      </c>
      <c r="D2202" t="s">
        <v>3046</v>
      </c>
      <c r="E2202">
        <v>79</v>
      </c>
      <c r="F2202" t="s">
        <v>566</v>
      </c>
      <c r="G2202" t="s">
        <v>3046</v>
      </c>
      <c r="H2202" s="56" t="s">
        <v>685</v>
      </c>
      <c r="I2202">
        <v>59500079</v>
      </c>
      <c r="J2202" t="s">
        <v>3125</v>
      </c>
      <c r="K2202">
        <v>4836403.483</v>
      </c>
      <c r="L2202">
        <v>15879.19843</v>
      </c>
    </row>
    <row r="2203" spans="1:12" x14ac:dyDescent="0.25">
      <c r="A2203">
        <v>2199</v>
      </c>
      <c r="B2203" t="s">
        <v>2895</v>
      </c>
      <c r="C2203" t="s">
        <v>3045</v>
      </c>
      <c r="D2203" t="s">
        <v>3046</v>
      </c>
      <c r="E2203">
        <v>80</v>
      </c>
      <c r="F2203" t="s">
        <v>566</v>
      </c>
      <c r="G2203" t="s">
        <v>3046</v>
      </c>
      <c r="H2203" s="56" t="s">
        <v>685</v>
      </c>
      <c r="I2203">
        <v>59500080</v>
      </c>
      <c r="J2203" t="s">
        <v>3126</v>
      </c>
      <c r="K2203">
        <v>4467532.9119999995</v>
      </c>
      <c r="L2203">
        <v>13247.14337</v>
      </c>
    </row>
    <row r="2204" spans="1:12" x14ac:dyDescent="0.25">
      <c r="A2204">
        <v>2200</v>
      </c>
      <c r="B2204" t="s">
        <v>2895</v>
      </c>
      <c r="C2204" t="s">
        <v>3045</v>
      </c>
      <c r="D2204" t="s">
        <v>3046</v>
      </c>
      <c r="E2204">
        <v>81</v>
      </c>
      <c r="F2204" t="s">
        <v>566</v>
      </c>
      <c r="G2204" t="s">
        <v>3046</v>
      </c>
      <c r="H2204" s="56" t="s">
        <v>685</v>
      </c>
      <c r="I2204">
        <v>59500081</v>
      </c>
      <c r="J2204" t="s">
        <v>3127</v>
      </c>
      <c r="K2204">
        <v>3110156.003</v>
      </c>
      <c r="L2204">
        <v>11886.351430000001</v>
      </c>
    </row>
    <row r="2205" spans="1:12" x14ac:dyDescent="0.25">
      <c r="A2205">
        <v>2201</v>
      </c>
      <c r="B2205" t="s">
        <v>2895</v>
      </c>
      <c r="C2205" t="s">
        <v>3045</v>
      </c>
      <c r="D2205" t="s">
        <v>3046</v>
      </c>
      <c r="E2205">
        <v>82</v>
      </c>
      <c r="F2205" t="s">
        <v>566</v>
      </c>
      <c r="G2205" t="s">
        <v>3046</v>
      </c>
      <c r="H2205" s="56" t="s">
        <v>685</v>
      </c>
      <c r="I2205">
        <v>59500082</v>
      </c>
      <c r="J2205" t="s">
        <v>3128</v>
      </c>
      <c r="K2205">
        <v>4263095.9330000002</v>
      </c>
      <c r="L2205">
        <v>15077.24454</v>
      </c>
    </row>
    <row r="2206" spans="1:12" x14ac:dyDescent="0.25">
      <c r="A2206">
        <v>2202</v>
      </c>
      <c r="B2206" t="s">
        <v>2895</v>
      </c>
      <c r="C2206" t="s">
        <v>3045</v>
      </c>
      <c r="D2206" t="s">
        <v>3046</v>
      </c>
      <c r="E2206">
        <v>83</v>
      </c>
      <c r="F2206" t="s">
        <v>566</v>
      </c>
      <c r="G2206" t="s">
        <v>3046</v>
      </c>
      <c r="H2206" s="56" t="s">
        <v>685</v>
      </c>
      <c r="I2206">
        <v>59500083</v>
      </c>
      <c r="J2206" t="s">
        <v>3129</v>
      </c>
      <c r="K2206">
        <v>3243516.1680000001</v>
      </c>
      <c r="L2206">
        <v>13303.49489</v>
      </c>
    </row>
    <row r="2207" spans="1:12" x14ac:dyDescent="0.25">
      <c r="A2207">
        <v>2203</v>
      </c>
      <c r="B2207" t="s">
        <v>2895</v>
      </c>
      <c r="C2207" t="s">
        <v>3045</v>
      </c>
      <c r="D2207" t="s">
        <v>3046</v>
      </c>
      <c r="E2207">
        <v>84</v>
      </c>
      <c r="F2207" t="s">
        <v>566</v>
      </c>
      <c r="G2207" t="s">
        <v>3046</v>
      </c>
      <c r="H2207" s="56" t="s">
        <v>685</v>
      </c>
      <c r="I2207">
        <v>59500084</v>
      </c>
      <c r="J2207" t="s">
        <v>3130</v>
      </c>
      <c r="K2207">
        <v>14647207.26</v>
      </c>
      <c r="L2207">
        <v>25903.07114</v>
      </c>
    </row>
    <row r="2208" spans="1:12" x14ac:dyDescent="0.25">
      <c r="A2208">
        <v>2204</v>
      </c>
      <c r="B2208" t="s">
        <v>2895</v>
      </c>
      <c r="C2208" t="s">
        <v>3045</v>
      </c>
      <c r="D2208" t="s">
        <v>3046</v>
      </c>
      <c r="E2208">
        <v>85</v>
      </c>
      <c r="F2208" t="s">
        <v>566</v>
      </c>
      <c r="G2208" t="s">
        <v>3046</v>
      </c>
      <c r="H2208" s="56" t="s">
        <v>685</v>
      </c>
      <c r="I2208">
        <v>59500085</v>
      </c>
      <c r="J2208" t="s">
        <v>3131</v>
      </c>
      <c r="K2208">
        <v>5108958.8660000004</v>
      </c>
      <c r="L2208">
        <v>21353.237690000002</v>
      </c>
    </row>
    <row r="2209" spans="1:12" x14ac:dyDescent="0.25">
      <c r="A2209">
        <v>2205</v>
      </c>
      <c r="B2209" t="s">
        <v>2895</v>
      </c>
      <c r="C2209" t="s">
        <v>3045</v>
      </c>
      <c r="D2209" t="s">
        <v>3046</v>
      </c>
      <c r="E2209">
        <v>86</v>
      </c>
      <c r="F2209" t="s">
        <v>566</v>
      </c>
      <c r="G2209" t="s">
        <v>3046</v>
      </c>
      <c r="H2209" s="56" t="s">
        <v>685</v>
      </c>
      <c r="I2209">
        <v>59500086</v>
      </c>
      <c r="J2209" t="s">
        <v>3132</v>
      </c>
      <c r="K2209">
        <v>5896809.9440000001</v>
      </c>
      <c r="L2209">
        <v>17224.858810000002</v>
      </c>
    </row>
    <row r="2210" spans="1:12" x14ac:dyDescent="0.25">
      <c r="A2210">
        <v>2206</v>
      </c>
      <c r="B2210" t="s">
        <v>2895</v>
      </c>
      <c r="C2210" t="s">
        <v>3045</v>
      </c>
      <c r="D2210" t="s">
        <v>3046</v>
      </c>
      <c r="E2210">
        <v>87</v>
      </c>
      <c r="F2210" t="s">
        <v>566</v>
      </c>
      <c r="G2210" t="s">
        <v>3046</v>
      </c>
      <c r="H2210" s="56" t="s">
        <v>685</v>
      </c>
      <c r="I2210">
        <v>59500087</v>
      </c>
      <c r="J2210" t="s">
        <v>3133</v>
      </c>
      <c r="K2210">
        <v>3748312.77</v>
      </c>
      <c r="L2210">
        <v>13702.686449999999</v>
      </c>
    </row>
    <row r="2211" spans="1:12" x14ac:dyDescent="0.25">
      <c r="A2211">
        <v>2207</v>
      </c>
      <c r="B2211" t="s">
        <v>2895</v>
      </c>
      <c r="C2211" t="s">
        <v>3045</v>
      </c>
      <c r="D2211" t="s">
        <v>3046</v>
      </c>
      <c r="E2211">
        <v>88</v>
      </c>
      <c r="F2211" t="s">
        <v>566</v>
      </c>
      <c r="G2211" t="s">
        <v>3046</v>
      </c>
      <c r="H2211" s="56" t="s">
        <v>685</v>
      </c>
      <c r="I2211">
        <v>59500088</v>
      </c>
      <c r="J2211" t="s">
        <v>3134</v>
      </c>
      <c r="K2211">
        <v>4907675.3320000004</v>
      </c>
      <c r="L2211">
        <v>14517.06532</v>
      </c>
    </row>
    <row r="2212" spans="1:12" x14ac:dyDescent="0.25">
      <c r="A2212">
        <v>2208</v>
      </c>
      <c r="B2212" t="s">
        <v>2895</v>
      </c>
      <c r="C2212" t="s">
        <v>3045</v>
      </c>
      <c r="D2212" t="s">
        <v>3046</v>
      </c>
      <c r="E2212">
        <v>89</v>
      </c>
      <c r="F2212" t="s">
        <v>566</v>
      </c>
      <c r="G2212" t="s">
        <v>3046</v>
      </c>
      <c r="H2212" s="56" t="s">
        <v>685</v>
      </c>
      <c r="I2212">
        <v>59500089</v>
      </c>
      <c r="J2212" t="s">
        <v>3135</v>
      </c>
      <c r="K2212">
        <v>5976841.0369999995</v>
      </c>
      <c r="L2212">
        <v>18002.26773</v>
      </c>
    </row>
    <row r="2213" spans="1:12" x14ac:dyDescent="0.25">
      <c r="A2213">
        <v>2209</v>
      </c>
      <c r="B2213" t="s">
        <v>2895</v>
      </c>
      <c r="C2213" t="s">
        <v>3045</v>
      </c>
      <c r="D2213" t="s">
        <v>3046</v>
      </c>
      <c r="E2213">
        <v>90</v>
      </c>
      <c r="F2213" t="s">
        <v>566</v>
      </c>
      <c r="G2213" t="s">
        <v>3046</v>
      </c>
      <c r="H2213" s="56" t="s">
        <v>685</v>
      </c>
      <c r="I2213">
        <v>59500090</v>
      </c>
      <c r="J2213" t="s">
        <v>3136</v>
      </c>
      <c r="K2213">
        <v>30237630.949999999</v>
      </c>
      <c r="L2213">
        <v>27600.4074</v>
      </c>
    </row>
    <row r="2214" spans="1:12" x14ac:dyDescent="0.25">
      <c r="A2214">
        <v>2210</v>
      </c>
      <c r="B2214" t="s">
        <v>2895</v>
      </c>
      <c r="C2214" t="s">
        <v>3045</v>
      </c>
      <c r="D2214" t="s">
        <v>3046</v>
      </c>
      <c r="E2214">
        <v>91</v>
      </c>
      <c r="F2214" t="s">
        <v>566</v>
      </c>
      <c r="G2214" t="s">
        <v>3046</v>
      </c>
      <c r="H2214" s="56" t="s">
        <v>685</v>
      </c>
      <c r="I2214">
        <v>59500091</v>
      </c>
      <c r="J2214" t="s">
        <v>3137</v>
      </c>
      <c r="K2214">
        <v>12422136.32</v>
      </c>
      <c r="L2214">
        <v>27306.750329999999</v>
      </c>
    </row>
    <row r="2215" spans="1:12" x14ac:dyDescent="0.25">
      <c r="A2215">
        <v>2211</v>
      </c>
      <c r="B2215" t="s">
        <v>2895</v>
      </c>
      <c r="C2215" t="s">
        <v>3045</v>
      </c>
      <c r="D2215" t="s">
        <v>3046</v>
      </c>
      <c r="E2215">
        <v>92</v>
      </c>
      <c r="F2215" t="s">
        <v>566</v>
      </c>
      <c r="G2215" t="s">
        <v>3046</v>
      </c>
      <c r="H2215" s="56" t="s">
        <v>685</v>
      </c>
      <c r="I2215">
        <v>59500092</v>
      </c>
      <c r="J2215" t="s">
        <v>3138</v>
      </c>
      <c r="K2215">
        <v>15764531.66</v>
      </c>
      <c r="L2215">
        <v>28351.789570000001</v>
      </c>
    </row>
    <row r="2216" spans="1:12" x14ac:dyDescent="0.25">
      <c r="A2216">
        <v>2212</v>
      </c>
      <c r="B2216" t="s">
        <v>2895</v>
      </c>
      <c r="C2216" t="s">
        <v>3045</v>
      </c>
      <c r="D2216" t="s">
        <v>3046</v>
      </c>
      <c r="E2216">
        <v>93</v>
      </c>
      <c r="F2216" t="s">
        <v>566</v>
      </c>
      <c r="G2216" t="s">
        <v>3046</v>
      </c>
      <c r="H2216" s="56" t="s">
        <v>685</v>
      </c>
      <c r="I2216">
        <v>59500093</v>
      </c>
      <c r="J2216" t="s">
        <v>3139</v>
      </c>
      <c r="K2216">
        <v>24364213.140000001</v>
      </c>
      <c r="L2216">
        <v>28594.70737</v>
      </c>
    </row>
    <row r="2217" spans="1:12" x14ac:dyDescent="0.25">
      <c r="A2217">
        <v>2213</v>
      </c>
      <c r="B2217" t="s">
        <v>2895</v>
      </c>
      <c r="C2217" t="s">
        <v>3045</v>
      </c>
      <c r="D2217" t="s">
        <v>3046</v>
      </c>
      <c r="E2217">
        <v>94</v>
      </c>
      <c r="F2217" t="s">
        <v>566</v>
      </c>
      <c r="G2217" t="s">
        <v>3046</v>
      </c>
      <c r="H2217" s="56" t="s">
        <v>685</v>
      </c>
      <c r="I2217">
        <v>59500094</v>
      </c>
      <c r="J2217" t="s">
        <v>3140</v>
      </c>
      <c r="K2217">
        <v>12869215.99</v>
      </c>
      <c r="L2217">
        <v>22354.426299999999</v>
      </c>
    </row>
    <row r="2218" spans="1:12" x14ac:dyDescent="0.25">
      <c r="A2218">
        <v>2214</v>
      </c>
      <c r="B2218" t="s">
        <v>2895</v>
      </c>
      <c r="C2218" t="s">
        <v>3045</v>
      </c>
      <c r="D2218" t="s">
        <v>3046</v>
      </c>
      <c r="E2218">
        <v>95</v>
      </c>
      <c r="F2218" t="s">
        <v>566</v>
      </c>
      <c r="G2218" t="s">
        <v>3046</v>
      </c>
      <c r="H2218" s="56" t="s">
        <v>685</v>
      </c>
      <c r="I2218">
        <v>59500095</v>
      </c>
      <c r="J2218" t="s">
        <v>3141</v>
      </c>
      <c r="K2218">
        <v>9709245.8880000003</v>
      </c>
      <c r="L2218">
        <v>19787.482029999999</v>
      </c>
    </row>
    <row r="2219" spans="1:12" x14ac:dyDescent="0.25">
      <c r="A2219">
        <v>2215</v>
      </c>
      <c r="B2219" t="s">
        <v>2895</v>
      </c>
      <c r="C2219" t="s">
        <v>3045</v>
      </c>
      <c r="D2219" t="s">
        <v>3046</v>
      </c>
      <c r="E2219">
        <v>96</v>
      </c>
      <c r="F2219" t="s">
        <v>566</v>
      </c>
      <c r="G2219" t="s">
        <v>3046</v>
      </c>
      <c r="H2219" s="56" t="s">
        <v>685</v>
      </c>
      <c r="I2219">
        <v>59500096</v>
      </c>
      <c r="J2219" t="s">
        <v>3142</v>
      </c>
      <c r="K2219">
        <v>121781527.3</v>
      </c>
      <c r="L2219">
        <v>86567.213319999995</v>
      </c>
    </row>
    <row r="2220" spans="1:12" x14ac:dyDescent="0.25">
      <c r="A2220">
        <v>2216</v>
      </c>
      <c r="B2220" t="s">
        <v>2895</v>
      </c>
      <c r="C2220" t="s">
        <v>3045</v>
      </c>
      <c r="D2220" t="s">
        <v>3046</v>
      </c>
      <c r="E2220">
        <v>97</v>
      </c>
      <c r="F2220" t="s">
        <v>566</v>
      </c>
      <c r="G2220" t="s">
        <v>3046</v>
      </c>
      <c r="H2220" s="56" t="s">
        <v>685</v>
      </c>
      <c r="I2220">
        <v>59500097</v>
      </c>
      <c r="J2220" t="s">
        <v>3143</v>
      </c>
      <c r="K2220">
        <v>23304714.670000002</v>
      </c>
      <c r="L2220">
        <v>34183.416010000001</v>
      </c>
    </row>
    <row r="2221" spans="1:12" x14ac:dyDescent="0.25">
      <c r="A2221">
        <v>2217</v>
      </c>
      <c r="B2221" t="s">
        <v>2895</v>
      </c>
      <c r="C2221" t="s">
        <v>3045</v>
      </c>
      <c r="D2221" t="s">
        <v>3046</v>
      </c>
      <c r="E2221">
        <v>98</v>
      </c>
      <c r="F2221" t="s">
        <v>566</v>
      </c>
      <c r="G2221" t="s">
        <v>3046</v>
      </c>
      <c r="H2221" s="56" t="s">
        <v>685</v>
      </c>
      <c r="I2221">
        <v>59500098</v>
      </c>
      <c r="J2221" t="s">
        <v>3144</v>
      </c>
      <c r="K2221">
        <v>69493688.349999994</v>
      </c>
      <c r="L2221">
        <v>57396.785479999999</v>
      </c>
    </row>
    <row r="2222" spans="1:12" x14ac:dyDescent="0.25">
      <c r="A2222">
        <v>2218</v>
      </c>
      <c r="B2222" t="s">
        <v>2895</v>
      </c>
      <c r="C2222" t="s">
        <v>3045</v>
      </c>
      <c r="D2222" t="s">
        <v>3046</v>
      </c>
      <c r="E2222">
        <v>99</v>
      </c>
      <c r="F2222" t="s">
        <v>566</v>
      </c>
      <c r="G2222" t="s">
        <v>3046</v>
      </c>
      <c r="H2222" s="56" t="s">
        <v>685</v>
      </c>
      <c r="I2222">
        <v>59500099</v>
      </c>
      <c r="J2222" t="s">
        <v>3145</v>
      </c>
      <c r="K2222">
        <v>108161895.40000001</v>
      </c>
      <c r="L2222">
        <v>64247.349410000003</v>
      </c>
    </row>
    <row r="2223" spans="1:12" x14ac:dyDescent="0.25">
      <c r="A2223">
        <v>2219</v>
      </c>
      <c r="B2223" t="s">
        <v>2895</v>
      </c>
      <c r="C2223" t="s">
        <v>3045</v>
      </c>
      <c r="D2223" t="s">
        <v>3046</v>
      </c>
      <c r="E2223">
        <v>100</v>
      </c>
      <c r="F2223" t="s">
        <v>566</v>
      </c>
      <c r="G2223" t="s">
        <v>3046</v>
      </c>
      <c r="H2223" s="56" t="s">
        <v>685</v>
      </c>
      <c r="I2223">
        <v>59500100</v>
      </c>
      <c r="J2223" t="s">
        <v>3146</v>
      </c>
      <c r="K2223">
        <v>256512860.40000001</v>
      </c>
      <c r="L2223">
        <v>111424.84179999999</v>
      </c>
    </row>
    <row r="2224" spans="1:12" x14ac:dyDescent="0.25">
      <c r="A2224">
        <v>2220</v>
      </c>
      <c r="B2224" t="s">
        <v>2895</v>
      </c>
      <c r="C2224" t="s">
        <v>3045</v>
      </c>
      <c r="D2224" t="s">
        <v>3046</v>
      </c>
      <c r="E2224">
        <v>101</v>
      </c>
      <c r="F2224" t="s">
        <v>566</v>
      </c>
      <c r="G2224" t="s">
        <v>3046</v>
      </c>
      <c r="H2224" s="56" t="s">
        <v>685</v>
      </c>
      <c r="I2224">
        <v>59500101</v>
      </c>
      <c r="J2224" t="s">
        <v>3147</v>
      </c>
      <c r="K2224">
        <v>9286381.5160000008</v>
      </c>
      <c r="L2224">
        <v>16575.512709999999</v>
      </c>
    </row>
    <row r="2225" spans="1:12" x14ac:dyDescent="0.25">
      <c r="A2225">
        <v>2221</v>
      </c>
      <c r="B2225" t="s">
        <v>2895</v>
      </c>
      <c r="C2225" t="s">
        <v>3045</v>
      </c>
      <c r="D2225" t="s">
        <v>3046</v>
      </c>
      <c r="E2225">
        <v>102</v>
      </c>
      <c r="F2225" t="s">
        <v>566</v>
      </c>
      <c r="G2225" t="s">
        <v>3046</v>
      </c>
      <c r="H2225" s="56" t="s">
        <v>685</v>
      </c>
      <c r="I2225">
        <v>59500102</v>
      </c>
      <c r="J2225" t="s">
        <v>3148</v>
      </c>
      <c r="K2225">
        <v>43357541.909999996</v>
      </c>
      <c r="L2225">
        <v>46459.985009999997</v>
      </c>
    </row>
    <row r="2226" spans="1:12" x14ac:dyDescent="0.25">
      <c r="A2226">
        <v>2222</v>
      </c>
      <c r="B2226" t="s">
        <v>2895</v>
      </c>
      <c r="C2226" t="s">
        <v>3045</v>
      </c>
      <c r="D2226" t="s">
        <v>3046</v>
      </c>
      <c r="E2226">
        <v>103</v>
      </c>
      <c r="F2226" t="s">
        <v>566</v>
      </c>
      <c r="G2226" t="s">
        <v>3046</v>
      </c>
      <c r="H2226" s="56" t="s">
        <v>685</v>
      </c>
      <c r="I2226">
        <v>59500103</v>
      </c>
      <c r="J2226" t="s">
        <v>3149</v>
      </c>
      <c r="K2226">
        <v>127808639.09999999</v>
      </c>
      <c r="L2226">
        <v>65833.946859999996</v>
      </c>
    </row>
    <row r="2227" spans="1:12" x14ac:dyDescent="0.25">
      <c r="A2227">
        <v>2223</v>
      </c>
      <c r="B2227" t="s">
        <v>2895</v>
      </c>
      <c r="C2227" t="s">
        <v>3045</v>
      </c>
      <c r="D2227" t="s">
        <v>3046</v>
      </c>
      <c r="E2227">
        <v>104</v>
      </c>
      <c r="F2227" t="s">
        <v>566</v>
      </c>
      <c r="G2227" t="s">
        <v>3046</v>
      </c>
      <c r="H2227" s="56" t="s">
        <v>685</v>
      </c>
      <c r="I2227">
        <v>59500104</v>
      </c>
      <c r="J2227" t="s">
        <v>3150</v>
      </c>
      <c r="K2227">
        <v>2947768.3289999999</v>
      </c>
      <c r="L2227">
        <v>10355.342409999999</v>
      </c>
    </row>
    <row r="2228" spans="1:12" x14ac:dyDescent="0.25">
      <c r="A2228">
        <v>2224</v>
      </c>
      <c r="B2228" t="s">
        <v>2895</v>
      </c>
      <c r="C2228" t="s">
        <v>3045</v>
      </c>
      <c r="D2228" t="s">
        <v>3046</v>
      </c>
      <c r="E2228">
        <v>105</v>
      </c>
      <c r="F2228" t="s">
        <v>566</v>
      </c>
      <c r="G2228" t="s">
        <v>3046</v>
      </c>
      <c r="H2228" s="56" t="s">
        <v>685</v>
      </c>
      <c r="I2228">
        <v>59500105</v>
      </c>
      <c r="J2228" t="s">
        <v>3151</v>
      </c>
      <c r="K2228">
        <v>310264601.30000001</v>
      </c>
      <c r="L2228">
        <v>125518.1483</v>
      </c>
    </row>
    <row r="2229" spans="1:12" x14ac:dyDescent="0.25">
      <c r="A2229">
        <v>2225</v>
      </c>
      <c r="B2229" t="s">
        <v>2895</v>
      </c>
      <c r="C2229" t="s">
        <v>3045</v>
      </c>
      <c r="D2229" t="s">
        <v>3046</v>
      </c>
      <c r="E2229">
        <v>106</v>
      </c>
      <c r="F2229" t="s">
        <v>566</v>
      </c>
      <c r="G2229" t="s">
        <v>3046</v>
      </c>
      <c r="H2229" s="56" t="s">
        <v>685</v>
      </c>
      <c r="I2229">
        <v>59500106</v>
      </c>
      <c r="J2229" t="s">
        <v>3152</v>
      </c>
      <c r="K2229">
        <v>16496952.9</v>
      </c>
      <c r="L2229">
        <v>29284.770369999998</v>
      </c>
    </row>
    <row r="2230" spans="1:12" x14ac:dyDescent="0.25">
      <c r="A2230">
        <v>2226</v>
      </c>
      <c r="B2230" t="s">
        <v>2895</v>
      </c>
      <c r="C2230" t="s">
        <v>3045</v>
      </c>
      <c r="D2230" t="s">
        <v>3046</v>
      </c>
      <c r="E2230">
        <v>107</v>
      </c>
      <c r="F2230" t="s">
        <v>566</v>
      </c>
      <c r="G2230" t="s">
        <v>3046</v>
      </c>
      <c r="H2230" s="56" t="s">
        <v>685</v>
      </c>
      <c r="I2230">
        <v>59500107</v>
      </c>
      <c r="J2230" t="s">
        <v>3153</v>
      </c>
      <c r="K2230">
        <v>3168745.42</v>
      </c>
      <c r="L2230">
        <v>10952.563599999999</v>
      </c>
    </row>
    <row r="2231" spans="1:12" x14ac:dyDescent="0.25">
      <c r="A2231">
        <v>2227</v>
      </c>
      <c r="B2231" t="s">
        <v>2895</v>
      </c>
      <c r="C2231" t="s">
        <v>3045</v>
      </c>
      <c r="D2231" t="s">
        <v>3046</v>
      </c>
      <c r="E2231">
        <v>108</v>
      </c>
      <c r="F2231" t="s">
        <v>566</v>
      </c>
      <c r="G2231" t="s">
        <v>3046</v>
      </c>
      <c r="H2231" s="56" t="s">
        <v>685</v>
      </c>
      <c r="I2231">
        <v>59500108</v>
      </c>
      <c r="J2231" t="s">
        <v>3154</v>
      </c>
      <c r="K2231">
        <v>38068350.159999996</v>
      </c>
      <c r="L2231">
        <v>39827.22595</v>
      </c>
    </row>
    <row r="2232" spans="1:12" x14ac:dyDescent="0.25">
      <c r="A2232">
        <v>2228</v>
      </c>
      <c r="B2232" t="s">
        <v>2895</v>
      </c>
      <c r="C2232" t="s">
        <v>3045</v>
      </c>
      <c r="D2232" t="s">
        <v>3046</v>
      </c>
      <c r="E2232">
        <v>109</v>
      </c>
      <c r="F2232" t="s">
        <v>566</v>
      </c>
      <c r="G2232" t="s">
        <v>3046</v>
      </c>
      <c r="H2232" s="56" t="s">
        <v>685</v>
      </c>
      <c r="I2232">
        <v>59500109</v>
      </c>
      <c r="J2232" t="s">
        <v>3155</v>
      </c>
      <c r="K2232">
        <v>39167786.100000001</v>
      </c>
      <c r="L2232">
        <v>41575.260589999998</v>
      </c>
    </row>
    <row r="2233" spans="1:12" x14ac:dyDescent="0.25">
      <c r="A2233">
        <v>2229</v>
      </c>
      <c r="B2233" t="s">
        <v>2895</v>
      </c>
      <c r="C2233" t="s">
        <v>3045</v>
      </c>
      <c r="D2233" t="s">
        <v>3046</v>
      </c>
      <c r="E2233">
        <v>110</v>
      </c>
      <c r="F2233" t="s">
        <v>566</v>
      </c>
      <c r="G2233" t="s">
        <v>3046</v>
      </c>
      <c r="H2233" s="56" t="s">
        <v>685</v>
      </c>
      <c r="I2233">
        <v>59500110</v>
      </c>
      <c r="J2233" t="s">
        <v>3156</v>
      </c>
      <c r="K2233">
        <v>18080330.07</v>
      </c>
      <c r="L2233">
        <v>24125.53141</v>
      </c>
    </row>
    <row r="2234" spans="1:12" x14ac:dyDescent="0.25">
      <c r="A2234">
        <v>2230</v>
      </c>
      <c r="B2234" t="s">
        <v>2895</v>
      </c>
      <c r="C2234" t="s">
        <v>3045</v>
      </c>
      <c r="D2234" t="s">
        <v>3046</v>
      </c>
      <c r="E2234">
        <v>111</v>
      </c>
      <c r="F2234" t="s">
        <v>566</v>
      </c>
      <c r="G2234" t="s">
        <v>3046</v>
      </c>
      <c r="H2234" s="56" t="s">
        <v>685</v>
      </c>
      <c r="I2234">
        <v>59500111</v>
      </c>
      <c r="J2234" t="s">
        <v>3157</v>
      </c>
      <c r="K2234">
        <v>12497682.6</v>
      </c>
      <c r="L2234">
        <v>29042.799050000001</v>
      </c>
    </row>
    <row r="2235" spans="1:12" x14ac:dyDescent="0.25">
      <c r="A2235">
        <v>2231</v>
      </c>
      <c r="B2235" t="s">
        <v>2895</v>
      </c>
      <c r="C2235" t="s">
        <v>3158</v>
      </c>
      <c r="D2235" t="s">
        <v>3159</v>
      </c>
      <c r="E2235">
        <v>1</v>
      </c>
      <c r="F2235" t="s">
        <v>567</v>
      </c>
      <c r="G2235" t="s">
        <v>2998</v>
      </c>
      <c r="H2235" s="56" t="s">
        <v>685</v>
      </c>
      <c r="I2235">
        <v>54303001</v>
      </c>
      <c r="J2235" t="s">
        <v>3160</v>
      </c>
      <c r="K2235">
        <v>611455.17870000005</v>
      </c>
      <c r="L2235">
        <v>3468.8517029999998</v>
      </c>
    </row>
    <row r="2236" spans="1:12" x14ac:dyDescent="0.25">
      <c r="A2236">
        <v>2232</v>
      </c>
      <c r="B2236" t="s">
        <v>2895</v>
      </c>
      <c r="C2236" t="s">
        <v>3158</v>
      </c>
      <c r="D2236" t="s">
        <v>3159</v>
      </c>
      <c r="E2236">
        <v>2</v>
      </c>
      <c r="F2236" t="s">
        <v>567</v>
      </c>
      <c r="G2236" t="s">
        <v>2998</v>
      </c>
      <c r="H2236" s="56" t="s">
        <v>685</v>
      </c>
      <c r="I2236">
        <v>54303002</v>
      </c>
      <c r="J2236" t="s">
        <v>3161</v>
      </c>
      <c r="K2236">
        <v>1842843109</v>
      </c>
      <c r="L2236">
        <v>284004.11420000001</v>
      </c>
    </row>
    <row r="2237" spans="1:12" x14ac:dyDescent="0.25">
      <c r="A2237">
        <v>2233</v>
      </c>
      <c r="B2237" t="s">
        <v>2895</v>
      </c>
      <c r="C2237" t="s">
        <v>3158</v>
      </c>
      <c r="D2237" t="s">
        <v>3159</v>
      </c>
      <c r="E2237">
        <v>3</v>
      </c>
      <c r="F2237" t="s">
        <v>567</v>
      </c>
      <c r="G2237" t="s">
        <v>2998</v>
      </c>
      <c r="H2237" s="56" t="s">
        <v>685</v>
      </c>
      <c r="I2237">
        <v>54303003</v>
      </c>
      <c r="J2237" t="s">
        <v>3162</v>
      </c>
      <c r="K2237">
        <v>10060925.25</v>
      </c>
      <c r="L2237">
        <v>18642.412779999999</v>
      </c>
    </row>
    <row r="2238" spans="1:12" x14ac:dyDescent="0.25">
      <c r="A2238">
        <v>2234</v>
      </c>
      <c r="B2238" t="s">
        <v>2895</v>
      </c>
      <c r="C2238" t="s">
        <v>3158</v>
      </c>
      <c r="D2238" t="s">
        <v>3159</v>
      </c>
      <c r="E2238">
        <v>4</v>
      </c>
      <c r="F2238" t="s">
        <v>567</v>
      </c>
      <c r="G2238" t="s">
        <v>2998</v>
      </c>
      <c r="H2238" s="56" t="s">
        <v>685</v>
      </c>
      <c r="I2238">
        <v>54303004</v>
      </c>
      <c r="J2238" t="s">
        <v>3163</v>
      </c>
      <c r="K2238">
        <v>1891231.1359999999</v>
      </c>
      <c r="L2238">
        <v>7229.4740149999998</v>
      </c>
    </row>
    <row r="2239" spans="1:12" x14ac:dyDescent="0.25">
      <c r="A2239">
        <v>2235</v>
      </c>
      <c r="B2239" t="s">
        <v>2895</v>
      </c>
      <c r="C2239" t="s">
        <v>3158</v>
      </c>
      <c r="D2239" t="s">
        <v>3159</v>
      </c>
      <c r="E2239">
        <v>5</v>
      </c>
      <c r="F2239" t="s">
        <v>567</v>
      </c>
      <c r="G2239" t="s">
        <v>2998</v>
      </c>
      <c r="H2239" s="56" t="s">
        <v>685</v>
      </c>
      <c r="I2239">
        <v>54303005</v>
      </c>
      <c r="J2239" t="s">
        <v>3164</v>
      </c>
      <c r="K2239">
        <v>1223292.8959999999</v>
      </c>
      <c r="L2239">
        <v>8498.2378719999997</v>
      </c>
    </row>
    <row r="2240" spans="1:12" x14ac:dyDescent="0.25">
      <c r="A2240">
        <v>2236</v>
      </c>
      <c r="B2240" t="s">
        <v>2895</v>
      </c>
      <c r="C2240" t="s">
        <v>3158</v>
      </c>
      <c r="D2240" t="s">
        <v>3159</v>
      </c>
      <c r="E2240">
        <v>6</v>
      </c>
      <c r="F2240" t="s">
        <v>567</v>
      </c>
      <c r="G2240" t="s">
        <v>2998</v>
      </c>
      <c r="H2240" s="56" t="s">
        <v>685</v>
      </c>
      <c r="I2240">
        <v>54303006</v>
      </c>
      <c r="J2240" t="s">
        <v>3165</v>
      </c>
      <c r="K2240">
        <v>1723515611</v>
      </c>
      <c r="L2240">
        <v>285670.13959999999</v>
      </c>
    </row>
    <row r="2241" spans="1:12" x14ac:dyDescent="0.25">
      <c r="A2241">
        <v>2237</v>
      </c>
      <c r="B2241" t="s">
        <v>2895</v>
      </c>
      <c r="C2241" t="s">
        <v>3158</v>
      </c>
      <c r="D2241" t="s">
        <v>3159</v>
      </c>
      <c r="E2241">
        <v>7</v>
      </c>
      <c r="F2241" t="s">
        <v>567</v>
      </c>
      <c r="G2241" t="s">
        <v>2998</v>
      </c>
      <c r="H2241" s="56" t="s">
        <v>685</v>
      </c>
      <c r="I2241">
        <v>54303007</v>
      </c>
      <c r="J2241" t="s">
        <v>3166</v>
      </c>
      <c r="K2241">
        <v>20204307.670000002</v>
      </c>
      <c r="L2241">
        <v>24982.625090000001</v>
      </c>
    </row>
    <row r="2242" spans="1:12" x14ac:dyDescent="0.25">
      <c r="A2242">
        <v>2238</v>
      </c>
      <c r="B2242" t="s">
        <v>2895</v>
      </c>
      <c r="C2242" t="s">
        <v>3158</v>
      </c>
      <c r="D2242" t="s">
        <v>3159</v>
      </c>
      <c r="E2242">
        <v>8</v>
      </c>
      <c r="F2242" t="s">
        <v>567</v>
      </c>
      <c r="G2242" t="s">
        <v>2998</v>
      </c>
      <c r="H2242" s="56" t="s">
        <v>685</v>
      </c>
      <c r="I2242">
        <v>54303008</v>
      </c>
      <c r="J2242" t="s">
        <v>3167</v>
      </c>
      <c r="K2242">
        <v>564732.75879999995</v>
      </c>
      <c r="L2242">
        <v>3743.302381</v>
      </c>
    </row>
    <row r="2243" spans="1:12" x14ac:dyDescent="0.25">
      <c r="A2243">
        <v>2239</v>
      </c>
      <c r="B2243" t="s">
        <v>2895</v>
      </c>
      <c r="C2243" t="s">
        <v>3158</v>
      </c>
      <c r="D2243" t="s">
        <v>3159</v>
      </c>
      <c r="E2243">
        <v>9</v>
      </c>
      <c r="F2243" t="s">
        <v>567</v>
      </c>
      <c r="G2243" t="s">
        <v>2998</v>
      </c>
      <c r="H2243" s="56" t="s">
        <v>685</v>
      </c>
      <c r="I2243">
        <v>54303009</v>
      </c>
      <c r="J2243" t="s">
        <v>3168</v>
      </c>
      <c r="K2243">
        <v>2249948.7880000002</v>
      </c>
      <c r="L2243">
        <v>14534.96888</v>
      </c>
    </row>
    <row r="2244" spans="1:12" x14ac:dyDescent="0.25">
      <c r="A2244">
        <v>2240</v>
      </c>
      <c r="B2244" t="s">
        <v>2895</v>
      </c>
      <c r="C2244" t="s">
        <v>3158</v>
      </c>
      <c r="D2244" t="s">
        <v>3159</v>
      </c>
      <c r="E2244">
        <v>10</v>
      </c>
      <c r="F2244" t="s">
        <v>567</v>
      </c>
      <c r="G2244" t="s">
        <v>2998</v>
      </c>
      <c r="H2244" s="56" t="s">
        <v>685</v>
      </c>
      <c r="I2244">
        <v>54303010</v>
      </c>
      <c r="J2244" t="s">
        <v>3169</v>
      </c>
      <c r="K2244">
        <v>3794683.4569999999</v>
      </c>
      <c r="L2244">
        <v>12797.313469999999</v>
      </c>
    </row>
    <row r="2245" spans="1:12" x14ac:dyDescent="0.25">
      <c r="A2245">
        <v>2241</v>
      </c>
      <c r="B2245" t="s">
        <v>2895</v>
      </c>
      <c r="C2245" t="s">
        <v>3170</v>
      </c>
      <c r="D2245" t="s">
        <v>3171</v>
      </c>
      <c r="E2245">
        <v>1</v>
      </c>
      <c r="F2245" t="s">
        <v>3172</v>
      </c>
      <c r="G2245" t="s">
        <v>3173</v>
      </c>
      <c r="H2245" s="56" t="s">
        <v>685</v>
      </c>
      <c r="I2245">
        <v>52204001</v>
      </c>
      <c r="J2245" t="s">
        <v>3174</v>
      </c>
      <c r="K2245">
        <v>1231313067</v>
      </c>
      <c r="L2245">
        <v>235770.62700000001</v>
      </c>
    </row>
    <row r="2246" spans="1:12" x14ac:dyDescent="0.25">
      <c r="A2246">
        <v>2242</v>
      </c>
      <c r="B2246" t="s">
        <v>2895</v>
      </c>
      <c r="C2246" t="s">
        <v>3170</v>
      </c>
      <c r="D2246" t="s">
        <v>3171</v>
      </c>
      <c r="E2246">
        <v>2</v>
      </c>
      <c r="F2246" t="s">
        <v>3172</v>
      </c>
      <c r="G2246" t="s">
        <v>3173</v>
      </c>
      <c r="H2246" s="56" t="s">
        <v>685</v>
      </c>
      <c r="I2246">
        <v>52204002</v>
      </c>
      <c r="J2246" t="s">
        <v>3175</v>
      </c>
      <c r="K2246">
        <v>73898443.209999993</v>
      </c>
      <c r="L2246">
        <v>60129.827799999999</v>
      </c>
    </row>
    <row r="2247" spans="1:12" x14ac:dyDescent="0.25">
      <c r="A2247">
        <v>2243</v>
      </c>
      <c r="B2247" t="s">
        <v>2895</v>
      </c>
      <c r="C2247" t="s">
        <v>3170</v>
      </c>
      <c r="D2247" t="s">
        <v>3171</v>
      </c>
      <c r="E2247">
        <v>3</v>
      </c>
      <c r="F2247" t="s">
        <v>3172</v>
      </c>
      <c r="G2247" t="s">
        <v>3173</v>
      </c>
      <c r="H2247" s="56" t="s">
        <v>685</v>
      </c>
      <c r="I2247">
        <v>52204003</v>
      </c>
      <c r="J2247" t="s">
        <v>3176</v>
      </c>
      <c r="K2247">
        <v>98347771.739999995</v>
      </c>
      <c r="L2247">
        <v>58384.076110000002</v>
      </c>
    </row>
    <row r="2248" spans="1:12" x14ac:dyDescent="0.25">
      <c r="A2248">
        <v>2244</v>
      </c>
      <c r="B2248" t="s">
        <v>2895</v>
      </c>
      <c r="C2248" t="s">
        <v>3170</v>
      </c>
      <c r="D2248" t="s">
        <v>3171</v>
      </c>
      <c r="E2248">
        <v>4</v>
      </c>
      <c r="F2248" t="s">
        <v>3172</v>
      </c>
      <c r="G2248" t="s">
        <v>3173</v>
      </c>
      <c r="H2248" s="56" t="s">
        <v>685</v>
      </c>
      <c r="I2248">
        <v>52204004</v>
      </c>
      <c r="J2248" t="s">
        <v>3177</v>
      </c>
      <c r="K2248">
        <v>256116896.19999999</v>
      </c>
      <c r="L2248">
        <v>113201.7763</v>
      </c>
    </row>
    <row r="2249" spans="1:12" x14ac:dyDescent="0.25">
      <c r="A2249">
        <v>2245</v>
      </c>
      <c r="B2249" t="s">
        <v>2895</v>
      </c>
      <c r="C2249" t="s">
        <v>3170</v>
      </c>
      <c r="D2249" t="s">
        <v>3171</v>
      </c>
      <c r="E2249">
        <v>5</v>
      </c>
      <c r="F2249" t="s">
        <v>3172</v>
      </c>
      <c r="G2249" t="s">
        <v>3173</v>
      </c>
      <c r="H2249" s="56" t="s">
        <v>685</v>
      </c>
      <c r="I2249">
        <v>52204005</v>
      </c>
      <c r="J2249" t="s">
        <v>3178</v>
      </c>
      <c r="K2249">
        <v>474886487.19999999</v>
      </c>
      <c r="L2249">
        <v>152339.69959999999</v>
      </c>
    </row>
    <row r="2250" spans="1:12" x14ac:dyDescent="0.25">
      <c r="A2250">
        <v>2246</v>
      </c>
      <c r="B2250" t="s">
        <v>2895</v>
      </c>
      <c r="C2250" t="s">
        <v>3179</v>
      </c>
      <c r="D2250" t="s">
        <v>3180</v>
      </c>
      <c r="E2250">
        <v>1</v>
      </c>
      <c r="F2250" t="s">
        <v>575</v>
      </c>
      <c r="G2250" t="s">
        <v>2924</v>
      </c>
      <c r="H2250" s="56" t="s">
        <v>685</v>
      </c>
      <c r="I2250">
        <v>52307001</v>
      </c>
      <c r="J2250" t="s">
        <v>3181</v>
      </c>
      <c r="K2250">
        <v>182383687</v>
      </c>
      <c r="L2250">
        <v>74663.436619999993</v>
      </c>
    </row>
    <row r="2251" spans="1:12" x14ac:dyDescent="0.25">
      <c r="A2251">
        <v>2247</v>
      </c>
      <c r="B2251" t="s">
        <v>2895</v>
      </c>
      <c r="C2251" t="s">
        <v>3179</v>
      </c>
      <c r="D2251" t="s">
        <v>3180</v>
      </c>
      <c r="E2251">
        <v>2</v>
      </c>
      <c r="F2251" t="s">
        <v>575</v>
      </c>
      <c r="G2251" t="s">
        <v>2924</v>
      </c>
      <c r="H2251" s="56" t="s">
        <v>685</v>
      </c>
      <c r="I2251">
        <v>52307002</v>
      </c>
      <c r="J2251" t="s">
        <v>3182</v>
      </c>
      <c r="K2251">
        <v>46086695.079999998</v>
      </c>
      <c r="L2251">
        <v>39195.87773</v>
      </c>
    </row>
    <row r="2252" spans="1:12" x14ac:dyDescent="0.25">
      <c r="A2252">
        <v>2248</v>
      </c>
      <c r="B2252" t="s">
        <v>2895</v>
      </c>
      <c r="C2252" t="s">
        <v>3179</v>
      </c>
      <c r="D2252" t="s">
        <v>3180</v>
      </c>
      <c r="E2252">
        <v>3</v>
      </c>
      <c r="F2252" t="s">
        <v>575</v>
      </c>
      <c r="G2252" t="s">
        <v>2924</v>
      </c>
      <c r="H2252" s="56" t="s">
        <v>685</v>
      </c>
      <c r="I2252">
        <v>52307003</v>
      </c>
      <c r="J2252" t="s">
        <v>3183</v>
      </c>
      <c r="K2252">
        <v>63127047.700000003</v>
      </c>
      <c r="L2252">
        <v>51209.955860000002</v>
      </c>
    </row>
    <row r="2253" spans="1:12" x14ac:dyDescent="0.25">
      <c r="A2253">
        <v>2249</v>
      </c>
      <c r="B2253" t="s">
        <v>2895</v>
      </c>
      <c r="C2253" t="s">
        <v>3179</v>
      </c>
      <c r="D2253" t="s">
        <v>3180</v>
      </c>
      <c r="E2253">
        <v>4</v>
      </c>
      <c r="F2253" t="s">
        <v>575</v>
      </c>
      <c r="G2253" t="s">
        <v>2924</v>
      </c>
      <c r="H2253" s="56" t="s">
        <v>685</v>
      </c>
      <c r="I2253">
        <v>52307004</v>
      </c>
      <c r="J2253" t="s">
        <v>3184</v>
      </c>
      <c r="K2253">
        <v>18285093.32</v>
      </c>
      <c r="L2253">
        <v>20540.666649999999</v>
      </c>
    </row>
    <row r="2254" spans="1:12" x14ac:dyDescent="0.25">
      <c r="A2254">
        <v>2250</v>
      </c>
      <c r="B2254" t="s">
        <v>2895</v>
      </c>
      <c r="C2254" t="s">
        <v>3179</v>
      </c>
      <c r="D2254" t="s">
        <v>3180</v>
      </c>
      <c r="E2254">
        <v>5</v>
      </c>
      <c r="F2254" t="s">
        <v>575</v>
      </c>
      <c r="G2254" t="s">
        <v>2924</v>
      </c>
      <c r="H2254" s="56" t="s">
        <v>685</v>
      </c>
      <c r="I2254">
        <v>52307005</v>
      </c>
      <c r="J2254" t="s">
        <v>3185</v>
      </c>
      <c r="K2254">
        <v>21314445.620000001</v>
      </c>
      <c r="L2254">
        <v>23093.864580000001</v>
      </c>
    </row>
    <row r="2255" spans="1:12" x14ac:dyDescent="0.25">
      <c r="A2255">
        <v>2251</v>
      </c>
      <c r="B2255" t="s">
        <v>2895</v>
      </c>
      <c r="C2255" t="s">
        <v>3179</v>
      </c>
      <c r="D2255" t="s">
        <v>3180</v>
      </c>
      <c r="E2255">
        <v>6</v>
      </c>
      <c r="F2255" t="s">
        <v>575</v>
      </c>
      <c r="G2255" t="s">
        <v>2924</v>
      </c>
      <c r="H2255" s="56" t="s">
        <v>685</v>
      </c>
      <c r="I2255">
        <v>52307006</v>
      </c>
      <c r="J2255" t="s">
        <v>3186</v>
      </c>
      <c r="K2255">
        <v>54384257.030000001</v>
      </c>
      <c r="L2255">
        <v>42335.390850000003</v>
      </c>
    </row>
    <row r="2256" spans="1:12" x14ac:dyDescent="0.25">
      <c r="A2256">
        <v>2252</v>
      </c>
      <c r="B2256" t="s">
        <v>2895</v>
      </c>
      <c r="C2256" t="s">
        <v>3179</v>
      </c>
      <c r="D2256" t="s">
        <v>3180</v>
      </c>
      <c r="E2256">
        <v>7</v>
      </c>
      <c r="F2256" t="s">
        <v>575</v>
      </c>
      <c r="G2256" t="s">
        <v>2924</v>
      </c>
      <c r="H2256" s="56" t="s">
        <v>685</v>
      </c>
      <c r="I2256">
        <v>52307007</v>
      </c>
      <c r="J2256" t="s">
        <v>3187</v>
      </c>
      <c r="K2256">
        <v>160690665.30000001</v>
      </c>
      <c r="L2256">
        <v>90933.111180000007</v>
      </c>
    </row>
    <row r="2257" spans="1:12" x14ac:dyDescent="0.25">
      <c r="A2257">
        <v>2253</v>
      </c>
      <c r="B2257" t="s">
        <v>2895</v>
      </c>
      <c r="C2257" t="s">
        <v>3179</v>
      </c>
      <c r="D2257" t="s">
        <v>3180</v>
      </c>
      <c r="E2257">
        <v>8</v>
      </c>
      <c r="F2257" t="s">
        <v>575</v>
      </c>
      <c r="G2257" t="s">
        <v>2924</v>
      </c>
      <c r="H2257" s="56" t="s">
        <v>685</v>
      </c>
      <c r="I2257">
        <v>52307008</v>
      </c>
      <c r="J2257" t="s">
        <v>3188</v>
      </c>
      <c r="K2257">
        <v>7300928.5800000001</v>
      </c>
      <c r="L2257">
        <v>11477.988960000001</v>
      </c>
    </row>
    <row r="2258" spans="1:12" x14ac:dyDescent="0.25">
      <c r="A2258">
        <v>2254</v>
      </c>
      <c r="B2258" t="s">
        <v>2895</v>
      </c>
      <c r="C2258" t="s">
        <v>3179</v>
      </c>
      <c r="D2258" t="s">
        <v>3180</v>
      </c>
      <c r="E2258">
        <v>9</v>
      </c>
      <c r="F2258" t="s">
        <v>575</v>
      </c>
      <c r="G2258" t="s">
        <v>2924</v>
      </c>
      <c r="H2258" s="56" t="s">
        <v>685</v>
      </c>
      <c r="I2258">
        <v>52307009</v>
      </c>
      <c r="J2258" t="s">
        <v>3189</v>
      </c>
      <c r="K2258">
        <v>3525365.3160000001</v>
      </c>
      <c r="L2258">
        <v>9672.6949970000005</v>
      </c>
    </row>
    <row r="2259" spans="1:12" x14ac:dyDescent="0.25">
      <c r="A2259">
        <v>2255</v>
      </c>
      <c r="B2259" t="s">
        <v>2895</v>
      </c>
      <c r="C2259" t="s">
        <v>3179</v>
      </c>
      <c r="D2259" t="s">
        <v>3180</v>
      </c>
      <c r="E2259">
        <v>10</v>
      </c>
      <c r="F2259" t="s">
        <v>575</v>
      </c>
      <c r="G2259" t="s">
        <v>2924</v>
      </c>
      <c r="H2259" s="56" t="s">
        <v>685</v>
      </c>
      <c r="I2259">
        <v>52307010</v>
      </c>
      <c r="J2259" t="s">
        <v>3190</v>
      </c>
      <c r="K2259">
        <v>12370566.189999999</v>
      </c>
      <c r="L2259">
        <v>30619.065879999998</v>
      </c>
    </row>
    <row r="2260" spans="1:12" x14ac:dyDescent="0.25">
      <c r="A2260">
        <v>2256</v>
      </c>
      <c r="B2260" t="s">
        <v>2895</v>
      </c>
      <c r="C2260" t="s">
        <v>3179</v>
      </c>
      <c r="D2260" t="s">
        <v>3180</v>
      </c>
      <c r="E2260">
        <v>11</v>
      </c>
      <c r="F2260" t="s">
        <v>575</v>
      </c>
      <c r="G2260" t="s">
        <v>2924</v>
      </c>
      <c r="H2260" s="56" t="s">
        <v>685</v>
      </c>
      <c r="I2260">
        <v>52307011</v>
      </c>
      <c r="J2260" t="s">
        <v>3191</v>
      </c>
      <c r="K2260">
        <v>533143429.30000001</v>
      </c>
      <c r="L2260">
        <v>170983.00440000001</v>
      </c>
    </row>
    <row r="2261" spans="1:12" x14ac:dyDescent="0.25">
      <c r="A2261">
        <v>2257</v>
      </c>
      <c r="B2261" t="s">
        <v>2895</v>
      </c>
      <c r="C2261" t="s">
        <v>3179</v>
      </c>
      <c r="D2261" t="s">
        <v>3180</v>
      </c>
      <c r="E2261">
        <v>12</v>
      </c>
      <c r="F2261" t="s">
        <v>575</v>
      </c>
      <c r="G2261" t="s">
        <v>2924</v>
      </c>
      <c r="H2261" s="56" t="s">
        <v>685</v>
      </c>
      <c r="I2261">
        <v>52307012</v>
      </c>
      <c r="J2261" t="s">
        <v>3192</v>
      </c>
      <c r="K2261">
        <v>636005221.10000002</v>
      </c>
      <c r="L2261">
        <v>162156.28450000001</v>
      </c>
    </row>
    <row r="2262" spans="1:12" x14ac:dyDescent="0.25">
      <c r="A2262">
        <v>2258</v>
      </c>
      <c r="B2262" t="s">
        <v>2895</v>
      </c>
      <c r="C2262" t="s">
        <v>3179</v>
      </c>
      <c r="D2262" t="s">
        <v>3180</v>
      </c>
      <c r="E2262">
        <v>13</v>
      </c>
      <c r="F2262" t="s">
        <v>575</v>
      </c>
      <c r="G2262" t="s">
        <v>2924</v>
      </c>
      <c r="H2262" s="56" t="s">
        <v>685</v>
      </c>
      <c r="I2262">
        <v>52307013</v>
      </c>
      <c r="J2262" t="s">
        <v>3193</v>
      </c>
      <c r="K2262">
        <v>35458128.299999997</v>
      </c>
      <c r="L2262">
        <v>39233.554250000001</v>
      </c>
    </row>
    <row r="2263" spans="1:12" x14ac:dyDescent="0.25">
      <c r="A2263">
        <v>2259</v>
      </c>
      <c r="B2263" t="s">
        <v>2895</v>
      </c>
      <c r="C2263" t="s">
        <v>3179</v>
      </c>
      <c r="D2263" t="s">
        <v>3180</v>
      </c>
      <c r="E2263">
        <v>14</v>
      </c>
      <c r="F2263" t="s">
        <v>575</v>
      </c>
      <c r="G2263" t="s">
        <v>2924</v>
      </c>
      <c r="H2263" s="56" t="s">
        <v>685</v>
      </c>
      <c r="I2263">
        <v>52307014</v>
      </c>
      <c r="J2263" t="s">
        <v>3194</v>
      </c>
      <c r="K2263">
        <v>36986335.259999998</v>
      </c>
      <c r="L2263">
        <v>31692.159780000002</v>
      </c>
    </row>
    <row r="2264" spans="1:12" x14ac:dyDescent="0.25">
      <c r="A2264">
        <v>2260</v>
      </c>
      <c r="B2264" t="s">
        <v>2895</v>
      </c>
      <c r="C2264" t="s">
        <v>3179</v>
      </c>
      <c r="D2264" t="s">
        <v>3180</v>
      </c>
      <c r="E2264">
        <v>15</v>
      </c>
      <c r="F2264" t="s">
        <v>575</v>
      </c>
      <c r="G2264" t="s">
        <v>2924</v>
      </c>
      <c r="H2264" s="56" t="s">
        <v>685</v>
      </c>
      <c r="I2264">
        <v>52307015</v>
      </c>
      <c r="J2264" t="s">
        <v>3195</v>
      </c>
      <c r="K2264">
        <v>67221432.760000005</v>
      </c>
      <c r="L2264">
        <v>44222.98042</v>
      </c>
    </row>
    <row r="2265" spans="1:12" x14ac:dyDescent="0.25">
      <c r="A2265">
        <v>2261</v>
      </c>
      <c r="B2265" t="s">
        <v>2895</v>
      </c>
      <c r="C2265" t="s">
        <v>3179</v>
      </c>
      <c r="D2265" t="s">
        <v>3180</v>
      </c>
      <c r="E2265">
        <v>16</v>
      </c>
      <c r="F2265" t="s">
        <v>575</v>
      </c>
      <c r="G2265" t="s">
        <v>2924</v>
      </c>
      <c r="H2265" s="56" t="s">
        <v>685</v>
      </c>
      <c r="I2265">
        <v>52307016</v>
      </c>
      <c r="J2265" t="s">
        <v>3196</v>
      </c>
      <c r="K2265">
        <v>36124904.479999997</v>
      </c>
      <c r="L2265">
        <v>48093.541940000003</v>
      </c>
    </row>
    <row r="2266" spans="1:12" x14ac:dyDescent="0.25">
      <c r="A2266">
        <v>2262</v>
      </c>
      <c r="B2266" t="s">
        <v>2895</v>
      </c>
      <c r="C2266" t="s">
        <v>3179</v>
      </c>
      <c r="D2266" t="s">
        <v>3180</v>
      </c>
      <c r="E2266">
        <v>17</v>
      </c>
      <c r="F2266" t="s">
        <v>575</v>
      </c>
      <c r="G2266" t="s">
        <v>2924</v>
      </c>
      <c r="H2266" s="56" t="s">
        <v>685</v>
      </c>
      <c r="I2266">
        <v>52307017</v>
      </c>
      <c r="J2266" t="s">
        <v>3197</v>
      </c>
      <c r="K2266">
        <v>97228284.859999999</v>
      </c>
      <c r="L2266">
        <v>64506.257969999999</v>
      </c>
    </row>
    <row r="2267" spans="1:12" x14ac:dyDescent="0.25">
      <c r="A2267">
        <v>2263</v>
      </c>
      <c r="B2267" t="s">
        <v>2895</v>
      </c>
      <c r="C2267" t="s">
        <v>3179</v>
      </c>
      <c r="D2267" t="s">
        <v>3180</v>
      </c>
      <c r="E2267">
        <v>18</v>
      </c>
      <c r="F2267" t="s">
        <v>575</v>
      </c>
      <c r="G2267" t="s">
        <v>2924</v>
      </c>
      <c r="H2267" s="56" t="s">
        <v>685</v>
      </c>
      <c r="I2267">
        <v>52307018</v>
      </c>
      <c r="J2267" t="s">
        <v>3198</v>
      </c>
      <c r="K2267">
        <v>242002235.90000001</v>
      </c>
      <c r="L2267">
        <v>109097.4562</v>
      </c>
    </row>
    <row r="2268" spans="1:12" x14ac:dyDescent="0.25">
      <c r="A2268">
        <v>2264</v>
      </c>
      <c r="B2268" t="s">
        <v>2895</v>
      </c>
      <c r="C2268" t="s">
        <v>3179</v>
      </c>
      <c r="D2268" t="s">
        <v>3180</v>
      </c>
      <c r="E2268">
        <v>19</v>
      </c>
      <c r="F2268" t="s">
        <v>575</v>
      </c>
      <c r="G2268" t="s">
        <v>2924</v>
      </c>
      <c r="H2268" s="56" t="s">
        <v>685</v>
      </c>
      <c r="I2268">
        <v>52307019</v>
      </c>
      <c r="J2268" t="s">
        <v>3199</v>
      </c>
      <c r="K2268">
        <v>370005470.5</v>
      </c>
      <c r="L2268">
        <v>147377.90210000001</v>
      </c>
    </row>
    <row r="2269" spans="1:12" x14ac:dyDescent="0.25">
      <c r="A2269">
        <v>2265</v>
      </c>
      <c r="B2269" t="s">
        <v>2895</v>
      </c>
      <c r="C2269" t="s">
        <v>3179</v>
      </c>
      <c r="D2269" t="s">
        <v>3180</v>
      </c>
      <c r="E2269">
        <v>20</v>
      </c>
      <c r="F2269" t="s">
        <v>575</v>
      </c>
      <c r="G2269" t="s">
        <v>2924</v>
      </c>
      <c r="H2269" s="56" t="s">
        <v>685</v>
      </c>
      <c r="I2269">
        <v>52307020</v>
      </c>
      <c r="J2269" t="s">
        <v>3200</v>
      </c>
      <c r="K2269">
        <v>490277081</v>
      </c>
      <c r="L2269">
        <v>159284.9809</v>
      </c>
    </row>
    <row r="2270" spans="1:12" x14ac:dyDescent="0.25">
      <c r="A2270">
        <v>2266</v>
      </c>
      <c r="B2270" t="s">
        <v>2895</v>
      </c>
      <c r="C2270" t="s">
        <v>3179</v>
      </c>
      <c r="D2270" t="s">
        <v>3180</v>
      </c>
      <c r="E2270">
        <v>21</v>
      </c>
      <c r="F2270" t="s">
        <v>575</v>
      </c>
      <c r="G2270" t="s">
        <v>2924</v>
      </c>
      <c r="H2270" s="56" t="s">
        <v>685</v>
      </c>
      <c r="I2270">
        <v>52307021</v>
      </c>
      <c r="J2270" t="s">
        <v>3201</v>
      </c>
      <c r="K2270">
        <v>316585106.19999999</v>
      </c>
      <c r="L2270">
        <v>120789.3971</v>
      </c>
    </row>
    <row r="2271" spans="1:12" x14ac:dyDescent="0.25">
      <c r="A2271">
        <v>2267</v>
      </c>
      <c r="B2271" t="s">
        <v>2895</v>
      </c>
      <c r="C2271" t="s">
        <v>3179</v>
      </c>
      <c r="D2271" t="s">
        <v>3180</v>
      </c>
      <c r="E2271">
        <v>22</v>
      </c>
      <c r="F2271" t="s">
        <v>575</v>
      </c>
      <c r="G2271" t="s">
        <v>2924</v>
      </c>
      <c r="H2271" s="56" t="s">
        <v>685</v>
      </c>
      <c r="I2271">
        <v>52307022</v>
      </c>
      <c r="J2271" t="s">
        <v>3202</v>
      </c>
      <c r="K2271">
        <v>509581271.30000001</v>
      </c>
      <c r="L2271">
        <v>138298.7169</v>
      </c>
    </row>
    <row r="2272" spans="1:12" x14ac:dyDescent="0.25">
      <c r="A2272">
        <v>2268</v>
      </c>
      <c r="B2272" t="s">
        <v>2895</v>
      </c>
      <c r="C2272" t="s">
        <v>3179</v>
      </c>
      <c r="D2272" t="s">
        <v>3180</v>
      </c>
      <c r="E2272">
        <v>23</v>
      </c>
      <c r="F2272" t="s">
        <v>575</v>
      </c>
      <c r="G2272" t="s">
        <v>2924</v>
      </c>
      <c r="H2272" s="56" t="s">
        <v>685</v>
      </c>
      <c r="I2272">
        <v>52307023</v>
      </c>
      <c r="J2272" t="s">
        <v>3203</v>
      </c>
      <c r="K2272">
        <v>258831489.09999999</v>
      </c>
      <c r="L2272">
        <v>109303.6591</v>
      </c>
    </row>
    <row r="2273" spans="1:12" x14ac:dyDescent="0.25">
      <c r="A2273">
        <v>2269</v>
      </c>
      <c r="B2273" t="s">
        <v>2895</v>
      </c>
      <c r="C2273" t="s">
        <v>3179</v>
      </c>
      <c r="D2273" t="s">
        <v>3180</v>
      </c>
      <c r="E2273">
        <v>24</v>
      </c>
      <c r="F2273" t="s">
        <v>575</v>
      </c>
      <c r="G2273" t="s">
        <v>2924</v>
      </c>
      <c r="H2273" s="56" t="s">
        <v>685</v>
      </c>
      <c r="I2273">
        <v>52307024</v>
      </c>
      <c r="J2273" t="s">
        <v>3204</v>
      </c>
      <c r="K2273">
        <v>258915441</v>
      </c>
      <c r="L2273">
        <v>96552.232619999995</v>
      </c>
    </row>
    <row r="2274" spans="1:12" x14ac:dyDescent="0.25">
      <c r="A2274">
        <v>2270</v>
      </c>
      <c r="B2274" t="s">
        <v>2895</v>
      </c>
      <c r="C2274" t="s">
        <v>3205</v>
      </c>
      <c r="D2274" t="s">
        <v>3206</v>
      </c>
      <c r="E2274">
        <v>1</v>
      </c>
      <c r="F2274" t="s">
        <v>2964</v>
      </c>
      <c r="G2274" t="s">
        <v>2965</v>
      </c>
      <c r="H2274" s="56" t="s">
        <v>685</v>
      </c>
      <c r="I2274">
        <v>52702001</v>
      </c>
      <c r="J2274" t="s">
        <v>3207</v>
      </c>
      <c r="K2274">
        <v>674974456.5</v>
      </c>
      <c r="L2274">
        <v>156662.17600000001</v>
      </c>
    </row>
    <row r="2275" spans="1:12" x14ac:dyDescent="0.25">
      <c r="A2275">
        <v>2271</v>
      </c>
      <c r="B2275" t="s">
        <v>2895</v>
      </c>
      <c r="C2275" t="s">
        <v>3205</v>
      </c>
      <c r="D2275" t="s">
        <v>3206</v>
      </c>
      <c r="E2275">
        <v>2</v>
      </c>
      <c r="F2275" t="s">
        <v>2964</v>
      </c>
      <c r="G2275" t="s">
        <v>2965</v>
      </c>
      <c r="H2275" s="56" t="s">
        <v>685</v>
      </c>
      <c r="I2275">
        <v>52702002</v>
      </c>
      <c r="J2275" t="s">
        <v>3208</v>
      </c>
      <c r="K2275">
        <v>112991808.40000001</v>
      </c>
      <c r="L2275">
        <v>72025.394400000005</v>
      </c>
    </row>
    <row r="2276" spans="1:12" x14ac:dyDescent="0.25">
      <c r="A2276">
        <v>2272</v>
      </c>
      <c r="B2276" t="s">
        <v>2895</v>
      </c>
      <c r="C2276" t="s">
        <v>3205</v>
      </c>
      <c r="D2276" t="s">
        <v>3206</v>
      </c>
      <c r="E2276">
        <v>3</v>
      </c>
      <c r="F2276" t="s">
        <v>2964</v>
      </c>
      <c r="G2276" t="s">
        <v>2965</v>
      </c>
      <c r="H2276" s="56" t="s">
        <v>685</v>
      </c>
      <c r="I2276">
        <v>52702003</v>
      </c>
      <c r="J2276" t="s">
        <v>3209</v>
      </c>
      <c r="K2276">
        <v>223670765.90000001</v>
      </c>
      <c r="L2276">
        <v>80709.159520000001</v>
      </c>
    </row>
    <row r="2277" spans="1:12" x14ac:dyDescent="0.25">
      <c r="A2277">
        <v>2273</v>
      </c>
      <c r="B2277" t="s">
        <v>2895</v>
      </c>
      <c r="C2277" t="s">
        <v>3205</v>
      </c>
      <c r="D2277" t="s">
        <v>3206</v>
      </c>
      <c r="E2277">
        <v>4</v>
      </c>
      <c r="F2277" t="s">
        <v>2964</v>
      </c>
      <c r="G2277" t="s">
        <v>2965</v>
      </c>
      <c r="H2277" s="56" t="s">
        <v>685</v>
      </c>
      <c r="I2277">
        <v>52702004</v>
      </c>
      <c r="J2277" t="s">
        <v>3210</v>
      </c>
      <c r="K2277">
        <v>172742930.80000001</v>
      </c>
      <c r="L2277">
        <v>100367.2565</v>
      </c>
    </row>
    <row r="2278" spans="1:12" x14ac:dyDescent="0.25">
      <c r="A2278">
        <v>2274</v>
      </c>
      <c r="B2278" t="s">
        <v>2895</v>
      </c>
      <c r="C2278" t="s">
        <v>3205</v>
      </c>
      <c r="D2278" t="s">
        <v>3206</v>
      </c>
      <c r="E2278">
        <v>5</v>
      </c>
      <c r="F2278" t="s">
        <v>2964</v>
      </c>
      <c r="G2278" t="s">
        <v>2965</v>
      </c>
      <c r="H2278" s="56" t="s">
        <v>685</v>
      </c>
      <c r="I2278">
        <v>52702005</v>
      </c>
      <c r="J2278" t="s">
        <v>3211</v>
      </c>
      <c r="K2278">
        <v>85905599.75</v>
      </c>
      <c r="L2278">
        <v>64240.156750000002</v>
      </c>
    </row>
    <row r="2279" spans="1:12" x14ac:dyDescent="0.25">
      <c r="A2279">
        <v>2275</v>
      </c>
      <c r="B2279" t="s">
        <v>2895</v>
      </c>
      <c r="C2279" t="s">
        <v>3205</v>
      </c>
      <c r="D2279" t="s">
        <v>3206</v>
      </c>
      <c r="E2279">
        <v>6</v>
      </c>
      <c r="F2279" t="s">
        <v>2964</v>
      </c>
      <c r="G2279" t="s">
        <v>2965</v>
      </c>
      <c r="H2279" s="56" t="s">
        <v>685</v>
      </c>
      <c r="I2279">
        <v>52702006</v>
      </c>
      <c r="J2279" t="s">
        <v>3212</v>
      </c>
      <c r="K2279">
        <v>128366753.2</v>
      </c>
      <c r="L2279">
        <v>63811.995239999997</v>
      </c>
    </row>
    <row r="2280" spans="1:12" x14ac:dyDescent="0.25">
      <c r="A2280">
        <v>2276</v>
      </c>
      <c r="B2280" t="s">
        <v>2895</v>
      </c>
      <c r="C2280" t="s">
        <v>3205</v>
      </c>
      <c r="D2280" t="s">
        <v>3206</v>
      </c>
      <c r="E2280">
        <v>7</v>
      </c>
      <c r="F2280" t="s">
        <v>2964</v>
      </c>
      <c r="G2280" t="s">
        <v>2965</v>
      </c>
      <c r="H2280" s="56" t="s">
        <v>685</v>
      </c>
      <c r="I2280">
        <v>52702007</v>
      </c>
      <c r="J2280" t="s">
        <v>3213</v>
      </c>
      <c r="K2280">
        <v>42453142.909999996</v>
      </c>
      <c r="L2280">
        <v>45374.437590000001</v>
      </c>
    </row>
    <row r="2281" spans="1:12" x14ac:dyDescent="0.25">
      <c r="A2281">
        <v>2277</v>
      </c>
      <c r="B2281" t="s">
        <v>2895</v>
      </c>
      <c r="C2281" t="s">
        <v>3205</v>
      </c>
      <c r="D2281" t="s">
        <v>3206</v>
      </c>
      <c r="E2281">
        <v>8</v>
      </c>
      <c r="F2281" t="s">
        <v>2964</v>
      </c>
      <c r="G2281" t="s">
        <v>2965</v>
      </c>
      <c r="H2281" s="56" t="s">
        <v>685</v>
      </c>
      <c r="I2281">
        <v>52702008</v>
      </c>
      <c r="J2281" t="s">
        <v>3214</v>
      </c>
      <c r="K2281">
        <v>59364180.759999998</v>
      </c>
      <c r="L2281">
        <v>42578.247580000003</v>
      </c>
    </row>
    <row r="2282" spans="1:12" x14ac:dyDescent="0.25">
      <c r="A2282">
        <v>2278</v>
      </c>
      <c r="B2282" t="s">
        <v>2895</v>
      </c>
      <c r="C2282" t="s">
        <v>3205</v>
      </c>
      <c r="D2282" t="s">
        <v>3206</v>
      </c>
      <c r="E2282">
        <v>9</v>
      </c>
      <c r="F2282" t="s">
        <v>2964</v>
      </c>
      <c r="G2282" t="s">
        <v>2965</v>
      </c>
      <c r="H2282" s="56" t="s">
        <v>685</v>
      </c>
      <c r="I2282">
        <v>52702009</v>
      </c>
      <c r="J2282" t="s">
        <v>3215</v>
      </c>
      <c r="K2282">
        <v>145576534.30000001</v>
      </c>
      <c r="L2282">
        <v>70212.44154</v>
      </c>
    </row>
    <row r="2283" spans="1:12" x14ac:dyDescent="0.25">
      <c r="A2283">
        <v>2279</v>
      </c>
      <c r="B2283" t="s">
        <v>2895</v>
      </c>
      <c r="C2283" t="s">
        <v>3205</v>
      </c>
      <c r="D2283" t="s">
        <v>3206</v>
      </c>
      <c r="E2283">
        <v>10</v>
      </c>
      <c r="F2283" t="s">
        <v>2964</v>
      </c>
      <c r="G2283" t="s">
        <v>2965</v>
      </c>
      <c r="H2283" s="56" t="s">
        <v>685</v>
      </c>
      <c r="I2283">
        <v>52702010</v>
      </c>
      <c r="J2283" t="s">
        <v>3216</v>
      </c>
      <c r="K2283">
        <v>179006591.40000001</v>
      </c>
      <c r="L2283">
        <v>73175.714680000005</v>
      </c>
    </row>
    <row r="2284" spans="1:12" x14ac:dyDescent="0.25">
      <c r="A2284">
        <v>2280</v>
      </c>
      <c r="B2284" t="s">
        <v>2895</v>
      </c>
      <c r="C2284" t="s">
        <v>3205</v>
      </c>
      <c r="D2284" t="s">
        <v>3206</v>
      </c>
      <c r="E2284">
        <v>11</v>
      </c>
      <c r="F2284" t="s">
        <v>2964</v>
      </c>
      <c r="G2284" t="s">
        <v>2965</v>
      </c>
      <c r="H2284" s="56" t="s">
        <v>685</v>
      </c>
      <c r="I2284">
        <v>52702011</v>
      </c>
      <c r="J2284" t="s">
        <v>3217</v>
      </c>
      <c r="K2284">
        <v>202422375.90000001</v>
      </c>
      <c r="L2284">
        <v>106209.8996</v>
      </c>
    </row>
    <row r="2285" spans="1:12" x14ac:dyDescent="0.25">
      <c r="A2285">
        <v>2281</v>
      </c>
      <c r="B2285" t="s">
        <v>2895</v>
      </c>
      <c r="C2285" t="s">
        <v>3205</v>
      </c>
      <c r="D2285" t="s">
        <v>3206</v>
      </c>
      <c r="E2285">
        <v>12</v>
      </c>
      <c r="F2285" t="s">
        <v>2964</v>
      </c>
      <c r="G2285" t="s">
        <v>2965</v>
      </c>
      <c r="H2285" s="56" t="s">
        <v>685</v>
      </c>
      <c r="I2285">
        <v>52702012</v>
      </c>
      <c r="J2285" t="s">
        <v>3218</v>
      </c>
      <c r="K2285">
        <v>114891864.7</v>
      </c>
      <c r="L2285">
        <v>67017.07965</v>
      </c>
    </row>
    <row r="2286" spans="1:12" x14ac:dyDescent="0.25">
      <c r="A2286">
        <v>2282</v>
      </c>
      <c r="B2286" t="s">
        <v>2895</v>
      </c>
      <c r="C2286" t="s">
        <v>3205</v>
      </c>
      <c r="D2286" t="s">
        <v>3206</v>
      </c>
      <c r="E2286">
        <v>13</v>
      </c>
      <c r="F2286" t="s">
        <v>2964</v>
      </c>
      <c r="G2286" t="s">
        <v>2965</v>
      </c>
      <c r="H2286" s="56" t="s">
        <v>685</v>
      </c>
      <c r="I2286">
        <v>52702013</v>
      </c>
      <c r="J2286" t="s">
        <v>3219</v>
      </c>
      <c r="K2286">
        <v>80274388.349999994</v>
      </c>
      <c r="L2286">
        <v>52366.593789999999</v>
      </c>
    </row>
    <row r="2287" spans="1:12" x14ac:dyDescent="0.25">
      <c r="A2287">
        <v>2283</v>
      </c>
      <c r="B2287" t="s">
        <v>2895</v>
      </c>
      <c r="C2287" t="s">
        <v>3205</v>
      </c>
      <c r="D2287" t="s">
        <v>3206</v>
      </c>
      <c r="E2287">
        <v>14</v>
      </c>
      <c r="F2287" t="s">
        <v>2964</v>
      </c>
      <c r="G2287" t="s">
        <v>2965</v>
      </c>
      <c r="H2287" s="56" t="s">
        <v>685</v>
      </c>
      <c r="I2287">
        <v>52702014</v>
      </c>
      <c r="J2287" t="s">
        <v>3220</v>
      </c>
      <c r="K2287">
        <v>118902087.5</v>
      </c>
      <c r="L2287">
        <v>74194.656560000003</v>
      </c>
    </row>
    <row r="2288" spans="1:12" x14ac:dyDescent="0.25">
      <c r="A2288">
        <v>2284</v>
      </c>
      <c r="B2288" t="s">
        <v>2895</v>
      </c>
      <c r="C2288" t="s">
        <v>3205</v>
      </c>
      <c r="D2288" t="s">
        <v>3206</v>
      </c>
      <c r="E2288">
        <v>15</v>
      </c>
      <c r="F2288" t="s">
        <v>2964</v>
      </c>
      <c r="G2288" t="s">
        <v>2965</v>
      </c>
      <c r="H2288" s="56" t="s">
        <v>685</v>
      </c>
      <c r="I2288">
        <v>52702015</v>
      </c>
      <c r="J2288" t="s">
        <v>3221</v>
      </c>
      <c r="K2288">
        <v>200115876.09999999</v>
      </c>
      <c r="L2288">
        <v>71882.739790000007</v>
      </c>
    </row>
    <row r="2289" spans="1:12" x14ac:dyDescent="0.25">
      <c r="A2289">
        <v>2285</v>
      </c>
      <c r="B2289" t="s">
        <v>2895</v>
      </c>
      <c r="C2289" t="s">
        <v>3205</v>
      </c>
      <c r="D2289" t="s">
        <v>3206</v>
      </c>
      <c r="E2289">
        <v>16</v>
      </c>
      <c r="F2289" t="s">
        <v>2964</v>
      </c>
      <c r="G2289" t="s">
        <v>2965</v>
      </c>
      <c r="H2289" s="56" t="s">
        <v>685</v>
      </c>
      <c r="I2289">
        <v>52702016</v>
      </c>
      <c r="J2289" t="s">
        <v>3222</v>
      </c>
      <c r="K2289">
        <v>179281276.09999999</v>
      </c>
      <c r="L2289">
        <v>84308.515499999994</v>
      </c>
    </row>
    <row r="2290" spans="1:12" x14ac:dyDescent="0.25">
      <c r="A2290">
        <v>2286</v>
      </c>
      <c r="B2290" t="s">
        <v>2895</v>
      </c>
      <c r="C2290" t="s">
        <v>3205</v>
      </c>
      <c r="D2290" t="s">
        <v>3206</v>
      </c>
      <c r="E2290">
        <v>17</v>
      </c>
      <c r="F2290" t="s">
        <v>2964</v>
      </c>
      <c r="G2290" t="s">
        <v>2965</v>
      </c>
      <c r="H2290" s="56" t="s">
        <v>685</v>
      </c>
      <c r="I2290">
        <v>52702017</v>
      </c>
      <c r="J2290" t="s">
        <v>3223</v>
      </c>
      <c r="K2290">
        <v>277592727.19999999</v>
      </c>
      <c r="L2290">
        <v>97967.430890000003</v>
      </c>
    </row>
    <row r="2291" spans="1:12" x14ac:dyDescent="0.25">
      <c r="A2291">
        <v>2287</v>
      </c>
      <c r="B2291" t="s">
        <v>2895</v>
      </c>
      <c r="C2291" t="s">
        <v>3205</v>
      </c>
      <c r="D2291" t="s">
        <v>3206</v>
      </c>
      <c r="E2291">
        <v>18</v>
      </c>
      <c r="F2291" t="s">
        <v>2964</v>
      </c>
      <c r="G2291" t="s">
        <v>2965</v>
      </c>
      <c r="H2291" s="56" t="s">
        <v>685</v>
      </c>
      <c r="I2291">
        <v>52702018</v>
      </c>
      <c r="J2291" t="s">
        <v>3224</v>
      </c>
      <c r="K2291">
        <v>200428313.80000001</v>
      </c>
      <c r="L2291">
        <v>80080.797999999995</v>
      </c>
    </row>
    <row r="2292" spans="1:12" x14ac:dyDescent="0.25">
      <c r="A2292">
        <v>2288</v>
      </c>
      <c r="B2292" t="s">
        <v>2895</v>
      </c>
      <c r="C2292" t="s">
        <v>3205</v>
      </c>
      <c r="D2292" t="s">
        <v>3206</v>
      </c>
      <c r="E2292">
        <v>19</v>
      </c>
      <c r="F2292" t="s">
        <v>2964</v>
      </c>
      <c r="G2292" t="s">
        <v>2965</v>
      </c>
      <c r="H2292" s="56" t="s">
        <v>685</v>
      </c>
      <c r="I2292">
        <v>52702019</v>
      </c>
      <c r="J2292" t="s">
        <v>3225</v>
      </c>
      <c r="K2292">
        <v>136582449</v>
      </c>
      <c r="L2292">
        <v>61307.304600000003</v>
      </c>
    </row>
    <row r="2293" spans="1:12" x14ac:dyDescent="0.25">
      <c r="A2293">
        <v>2289</v>
      </c>
      <c r="B2293" t="s">
        <v>2895</v>
      </c>
      <c r="C2293" t="s">
        <v>3205</v>
      </c>
      <c r="D2293" t="s">
        <v>3206</v>
      </c>
      <c r="E2293">
        <v>20</v>
      </c>
      <c r="F2293" t="s">
        <v>2964</v>
      </c>
      <c r="G2293" t="s">
        <v>2965</v>
      </c>
      <c r="H2293" s="56" t="s">
        <v>685</v>
      </c>
      <c r="I2293">
        <v>52702020</v>
      </c>
      <c r="J2293" t="s">
        <v>3226</v>
      </c>
      <c r="K2293">
        <v>670133919.89999998</v>
      </c>
      <c r="L2293">
        <v>230343.77660000001</v>
      </c>
    </row>
    <row r="2294" spans="1:12" x14ac:dyDescent="0.25">
      <c r="A2294">
        <v>2290</v>
      </c>
      <c r="B2294" t="s">
        <v>2895</v>
      </c>
      <c r="C2294" t="s">
        <v>3205</v>
      </c>
      <c r="D2294" t="s">
        <v>3206</v>
      </c>
      <c r="E2294">
        <v>21</v>
      </c>
      <c r="F2294" t="s">
        <v>2964</v>
      </c>
      <c r="G2294" t="s">
        <v>2965</v>
      </c>
      <c r="H2294" s="56" t="s">
        <v>685</v>
      </c>
      <c r="I2294">
        <v>52702021</v>
      </c>
      <c r="J2294" t="s">
        <v>3227</v>
      </c>
      <c r="K2294">
        <v>74589034.739999995</v>
      </c>
      <c r="L2294">
        <v>58129.169520000003</v>
      </c>
    </row>
    <row r="2295" spans="1:12" x14ac:dyDescent="0.25">
      <c r="A2295">
        <v>2291</v>
      </c>
      <c r="B2295" t="s">
        <v>2895</v>
      </c>
      <c r="C2295" t="s">
        <v>3205</v>
      </c>
      <c r="D2295" t="s">
        <v>3206</v>
      </c>
      <c r="E2295">
        <v>22</v>
      </c>
      <c r="F2295" t="s">
        <v>2964</v>
      </c>
      <c r="G2295" t="s">
        <v>2965</v>
      </c>
      <c r="H2295" s="56" t="s">
        <v>685</v>
      </c>
      <c r="I2295">
        <v>52702022</v>
      </c>
      <c r="J2295" t="s">
        <v>3228</v>
      </c>
      <c r="K2295">
        <v>204213070.59999999</v>
      </c>
      <c r="L2295">
        <v>84596.881739999997</v>
      </c>
    </row>
    <row r="2296" spans="1:12" x14ac:dyDescent="0.25">
      <c r="A2296">
        <v>2292</v>
      </c>
      <c r="B2296" t="s">
        <v>2895</v>
      </c>
      <c r="C2296" t="s">
        <v>3205</v>
      </c>
      <c r="D2296" t="s">
        <v>3206</v>
      </c>
      <c r="E2296">
        <v>23</v>
      </c>
      <c r="F2296" t="s">
        <v>2964</v>
      </c>
      <c r="G2296" t="s">
        <v>2965</v>
      </c>
      <c r="H2296" s="56" t="s">
        <v>685</v>
      </c>
      <c r="I2296">
        <v>52702023</v>
      </c>
      <c r="J2296" t="s">
        <v>3229</v>
      </c>
      <c r="K2296">
        <v>92179544.25</v>
      </c>
      <c r="L2296">
        <v>74349.264689999996</v>
      </c>
    </row>
    <row r="2297" spans="1:12" x14ac:dyDescent="0.25">
      <c r="A2297">
        <v>2293</v>
      </c>
      <c r="B2297" t="s">
        <v>2895</v>
      </c>
      <c r="C2297" t="s">
        <v>3230</v>
      </c>
      <c r="D2297" t="s">
        <v>3231</v>
      </c>
      <c r="E2297">
        <v>1</v>
      </c>
      <c r="F2297" t="s">
        <v>568</v>
      </c>
      <c r="G2297" t="s">
        <v>3232</v>
      </c>
      <c r="H2297" s="56" t="s">
        <v>685</v>
      </c>
      <c r="I2297">
        <v>52902001</v>
      </c>
      <c r="J2297" t="s">
        <v>3233</v>
      </c>
      <c r="K2297">
        <v>84031038.859999999</v>
      </c>
      <c r="L2297">
        <v>70788.762300000002</v>
      </c>
    </row>
    <row r="2298" spans="1:12" x14ac:dyDescent="0.25">
      <c r="A2298">
        <v>2294</v>
      </c>
      <c r="B2298" t="s">
        <v>2895</v>
      </c>
      <c r="C2298" t="s">
        <v>3230</v>
      </c>
      <c r="D2298" t="s">
        <v>3231</v>
      </c>
      <c r="E2298">
        <v>2</v>
      </c>
      <c r="F2298" t="s">
        <v>568</v>
      </c>
      <c r="G2298" t="s">
        <v>3232</v>
      </c>
      <c r="H2298" s="56" t="s">
        <v>685</v>
      </c>
      <c r="I2298">
        <v>52902002</v>
      </c>
      <c r="J2298" t="s">
        <v>3234</v>
      </c>
      <c r="K2298">
        <v>8000384.2149999999</v>
      </c>
      <c r="L2298">
        <v>12203.8338</v>
      </c>
    </row>
    <row r="2299" spans="1:12" x14ac:dyDescent="0.25">
      <c r="A2299">
        <v>2295</v>
      </c>
      <c r="B2299" t="s">
        <v>2895</v>
      </c>
      <c r="C2299" t="s">
        <v>3230</v>
      </c>
      <c r="D2299" t="s">
        <v>3231</v>
      </c>
      <c r="E2299">
        <v>3</v>
      </c>
      <c r="F2299" t="s">
        <v>568</v>
      </c>
      <c r="G2299" t="s">
        <v>3232</v>
      </c>
      <c r="H2299" s="56" t="s">
        <v>685</v>
      </c>
      <c r="I2299">
        <v>52902003</v>
      </c>
      <c r="J2299" t="s">
        <v>3235</v>
      </c>
      <c r="K2299">
        <v>145530828.69999999</v>
      </c>
      <c r="L2299">
        <v>89973.248600000006</v>
      </c>
    </row>
    <row r="2300" spans="1:12" x14ac:dyDescent="0.25">
      <c r="A2300">
        <v>2296</v>
      </c>
      <c r="B2300" t="s">
        <v>2895</v>
      </c>
      <c r="C2300" t="s">
        <v>3230</v>
      </c>
      <c r="D2300" t="s">
        <v>3231</v>
      </c>
      <c r="E2300">
        <v>4</v>
      </c>
      <c r="F2300" t="s">
        <v>568</v>
      </c>
      <c r="G2300" t="s">
        <v>3232</v>
      </c>
      <c r="H2300" s="56" t="s">
        <v>685</v>
      </c>
      <c r="I2300">
        <v>52902004</v>
      </c>
      <c r="J2300" t="s">
        <v>3236</v>
      </c>
      <c r="K2300">
        <v>3476171.2560000001</v>
      </c>
      <c r="L2300">
        <v>8782.0313889999998</v>
      </c>
    </row>
    <row r="2301" spans="1:12" x14ac:dyDescent="0.25">
      <c r="A2301">
        <v>2297</v>
      </c>
      <c r="B2301" t="s">
        <v>2895</v>
      </c>
      <c r="C2301" t="s">
        <v>3230</v>
      </c>
      <c r="D2301" t="s">
        <v>3231</v>
      </c>
      <c r="E2301">
        <v>5</v>
      </c>
      <c r="F2301" t="s">
        <v>568</v>
      </c>
      <c r="G2301" t="s">
        <v>3232</v>
      </c>
      <c r="H2301" s="56" t="s">
        <v>685</v>
      </c>
      <c r="I2301">
        <v>52902005</v>
      </c>
      <c r="J2301" t="s">
        <v>3237</v>
      </c>
      <c r="K2301">
        <v>3268762.659</v>
      </c>
      <c r="L2301">
        <v>11998.20349</v>
      </c>
    </row>
    <row r="2302" spans="1:12" x14ac:dyDescent="0.25">
      <c r="A2302">
        <v>2298</v>
      </c>
      <c r="B2302" t="s">
        <v>2895</v>
      </c>
      <c r="C2302" t="s">
        <v>3230</v>
      </c>
      <c r="D2302" t="s">
        <v>3231</v>
      </c>
      <c r="E2302">
        <v>6</v>
      </c>
      <c r="F2302" t="s">
        <v>568</v>
      </c>
      <c r="G2302" t="s">
        <v>3232</v>
      </c>
      <c r="H2302" s="56" t="s">
        <v>685</v>
      </c>
      <c r="I2302">
        <v>52902006</v>
      </c>
      <c r="J2302" t="s">
        <v>3238</v>
      </c>
      <c r="K2302">
        <v>4853362.68</v>
      </c>
      <c r="L2302">
        <v>14771.36268</v>
      </c>
    </row>
    <row r="2303" spans="1:12" x14ac:dyDescent="0.25">
      <c r="A2303">
        <v>2299</v>
      </c>
      <c r="B2303" t="s">
        <v>2895</v>
      </c>
      <c r="C2303" t="s">
        <v>3230</v>
      </c>
      <c r="D2303" t="s">
        <v>3231</v>
      </c>
      <c r="E2303">
        <v>7</v>
      </c>
      <c r="F2303" t="s">
        <v>568</v>
      </c>
      <c r="G2303" t="s">
        <v>3232</v>
      </c>
      <c r="H2303" s="56" t="s">
        <v>685</v>
      </c>
      <c r="I2303">
        <v>52902007</v>
      </c>
      <c r="J2303" t="s">
        <v>3239</v>
      </c>
      <c r="K2303">
        <v>10341647.91</v>
      </c>
      <c r="L2303">
        <v>17472.297760000001</v>
      </c>
    </row>
    <row r="2304" spans="1:12" x14ac:dyDescent="0.25">
      <c r="A2304">
        <v>2300</v>
      </c>
      <c r="B2304" t="s">
        <v>2895</v>
      </c>
      <c r="C2304" t="s">
        <v>3230</v>
      </c>
      <c r="D2304" t="s">
        <v>3231</v>
      </c>
      <c r="E2304">
        <v>8</v>
      </c>
      <c r="F2304" t="s">
        <v>568</v>
      </c>
      <c r="G2304" t="s">
        <v>3232</v>
      </c>
      <c r="H2304" s="56" t="s">
        <v>685</v>
      </c>
      <c r="I2304">
        <v>52902008</v>
      </c>
      <c r="J2304" t="s">
        <v>3240</v>
      </c>
      <c r="K2304">
        <v>904905.33299999998</v>
      </c>
      <c r="L2304">
        <v>5289.8768669999999</v>
      </c>
    </row>
    <row r="2305" spans="1:12" x14ac:dyDescent="0.25">
      <c r="A2305">
        <v>2301</v>
      </c>
      <c r="B2305" t="s">
        <v>2895</v>
      </c>
      <c r="C2305" t="s">
        <v>3230</v>
      </c>
      <c r="D2305" t="s">
        <v>3231</v>
      </c>
      <c r="E2305">
        <v>9</v>
      </c>
      <c r="F2305" t="s">
        <v>568</v>
      </c>
      <c r="G2305" t="s">
        <v>3232</v>
      </c>
      <c r="H2305" s="56" t="s">
        <v>685</v>
      </c>
      <c r="I2305">
        <v>52902009</v>
      </c>
      <c r="J2305" t="s">
        <v>3241</v>
      </c>
      <c r="K2305">
        <v>44433314.810000002</v>
      </c>
      <c r="L2305">
        <v>38195.152569999998</v>
      </c>
    </row>
    <row r="2306" spans="1:12" x14ac:dyDescent="0.25">
      <c r="A2306">
        <v>2302</v>
      </c>
      <c r="B2306" t="s">
        <v>2895</v>
      </c>
      <c r="C2306" t="s">
        <v>3230</v>
      </c>
      <c r="D2306" t="s">
        <v>3231</v>
      </c>
      <c r="E2306">
        <v>10</v>
      </c>
      <c r="F2306" t="s">
        <v>568</v>
      </c>
      <c r="G2306" t="s">
        <v>3232</v>
      </c>
      <c r="H2306" s="56" t="s">
        <v>685</v>
      </c>
      <c r="I2306">
        <v>52902010</v>
      </c>
      <c r="J2306" t="s">
        <v>3242</v>
      </c>
      <c r="K2306">
        <v>6243593.2290000003</v>
      </c>
      <c r="L2306">
        <v>14393.06086</v>
      </c>
    </row>
    <row r="2307" spans="1:12" x14ac:dyDescent="0.25">
      <c r="A2307">
        <v>2303</v>
      </c>
      <c r="B2307" t="s">
        <v>2895</v>
      </c>
      <c r="C2307" t="s">
        <v>3230</v>
      </c>
      <c r="D2307" t="s">
        <v>3231</v>
      </c>
      <c r="E2307">
        <v>11</v>
      </c>
      <c r="F2307" t="s">
        <v>568</v>
      </c>
      <c r="G2307" t="s">
        <v>3232</v>
      </c>
      <c r="H2307" s="56" t="s">
        <v>685</v>
      </c>
      <c r="I2307">
        <v>52902011</v>
      </c>
      <c r="J2307" t="s">
        <v>3243</v>
      </c>
      <c r="K2307">
        <v>63706790.689999998</v>
      </c>
      <c r="L2307">
        <v>49796.813219999996</v>
      </c>
    </row>
    <row r="2308" spans="1:12" x14ac:dyDescent="0.25">
      <c r="A2308">
        <v>2304</v>
      </c>
      <c r="B2308" t="s">
        <v>2895</v>
      </c>
      <c r="C2308" t="s">
        <v>3230</v>
      </c>
      <c r="D2308" t="s">
        <v>3231</v>
      </c>
      <c r="E2308">
        <v>12</v>
      </c>
      <c r="F2308" t="s">
        <v>568</v>
      </c>
      <c r="G2308" t="s">
        <v>3232</v>
      </c>
      <c r="H2308" s="56" t="s">
        <v>685</v>
      </c>
      <c r="I2308">
        <v>52902012</v>
      </c>
      <c r="J2308" t="s">
        <v>3244</v>
      </c>
      <c r="K2308">
        <v>41876445.25</v>
      </c>
      <c r="L2308">
        <v>40459.350689999999</v>
      </c>
    </row>
    <row r="2309" spans="1:12" x14ac:dyDescent="0.25">
      <c r="A2309">
        <v>2305</v>
      </c>
      <c r="B2309" t="s">
        <v>2895</v>
      </c>
      <c r="C2309" t="s">
        <v>3230</v>
      </c>
      <c r="D2309" t="s">
        <v>3231</v>
      </c>
      <c r="E2309">
        <v>13</v>
      </c>
      <c r="F2309" t="s">
        <v>568</v>
      </c>
      <c r="G2309" t="s">
        <v>3232</v>
      </c>
      <c r="H2309" s="56" t="s">
        <v>685</v>
      </c>
      <c r="I2309">
        <v>52902013</v>
      </c>
      <c r="J2309" t="s">
        <v>3245</v>
      </c>
      <c r="K2309">
        <v>3187467.943</v>
      </c>
      <c r="L2309">
        <v>12051.36069</v>
      </c>
    </row>
    <row r="2310" spans="1:12" x14ac:dyDescent="0.25">
      <c r="A2310">
        <v>2306</v>
      </c>
      <c r="B2310" t="s">
        <v>2895</v>
      </c>
      <c r="C2310" t="s">
        <v>3230</v>
      </c>
      <c r="D2310" t="s">
        <v>3231</v>
      </c>
      <c r="E2310">
        <v>14</v>
      </c>
      <c r="F2310" t="s">
        <v>568</v>
      </c>
      <c r="G2310" t="s">
        <v>3232</v>
      </c>
      <c r="H2310" s="56" t="s">
        <v>685</v>
      </c>
      <c r="I2310">
        <v>52902014</v>
      </c>
      <c r="J2310" t="s">
        <v>3246</v>
      </c>
      <c r="K2310">
        <v>2617097.3080000002</v>
      </c>
      <c r="L2310">
        <v>8705.0572410000004</v>
      </c>
    </row>
    <row r="2311" spans="1:12" x14ac:dyDescent="0.25">
      <c r="A2311">
        <v>2307</v>
      </c>
      <c r="B2311" t="s">
        <v>2895</v>
      </c>
      <c r="C2311" t="s">
        <v>3230</v>
      </c>
      <c r="D2311" t="s">
        <v>3231</v>
      </c>
      <c r="E2311">
        <v>15</v>
      </c>
      <c r="F2311" t="s">
        <v>568</v>
      </c>
      <c r="G2311" t="s">
        <v>3232</v>
      </c>
      <c r="H2311" s="56" t="s">
        <v>685</v>
      </c>
      <c r="I2311">
        <v>52902015</v>
      </c>
      <c r="J2311" t="s">
        <v>3247</v>
      </c>
      <c r="K2311">
        <v>11116667.529999999</v>
      </c>
      <c r="L2311">
        <v>18258.758419999998</v>
      </c>
    </row>
    <row r="2312" spans="1:12" x14ac:dyDescent="0.25">
      <c r="A2312">
        <v>2308</v>
      </c>
      <c r="B2312" t="s">
        <v>2895</v>
      </c>
      <c r="C2312" t="s">
        <v>3230</v>
      </c>
      <c r="D2312" t="s">
        <v>3231</v>
      </c>
      <c r="E2312">
        <v>16</v>
      </c>
      <c r="F2312" t="s">
        <v>568</v>
      </c>
      <c r="G2312" t="s">
        <v>3232</v>
      </c>
      <c r="H2312" s="56" t="s">
        <v>685</v>
      </c>
      <c r="I2312">
        <v>52902016</v>
      </c>
      <c r="J2312" t="s">
        <v>3248</v>
      </c>
      <c r="K2312">
        <v>6656539.273</v>
      </c>
      <c r="L2312">
        <v>17270.02621</v>
      </c>
    </row>
    <row r="2313" spans="1:12" x14ac:dyDescent="0.25">
      <c r="A2313">
        <v>2309</v>
      </c>
      <c r="B2313" t="s">
        <v>2895</v>
      </c>
      <c r="C2313" t="s">
        <v>3230</v>
      </c>
      <c r="D2313" t="s">
        <v>3231</v>
      </c>
      <c r="E2313">
        <v>17</v>
      </c>
      <c r="F2313" t="s">
        <v>568</v>
      </c>
      <c r="G2313" t="s">
        <v>3232</v>
      </c>
      <c r="H2313" s="56" t="s">
        <v>685</v>
      </c>
      <c r="I2313">
        <v>52902017</v>
      </c>
      <c r="J2313" t="s">
        <v>3249</v>
      </c>
      <c r="K2313">
        <v>16341197.92</v>
      </c>
      <c r="L2313">
        <v>23643.05298</v>
      </c>
    </row>
    <row r="2314" spans="1:12" x14ac:dyDescent="0.25">
      <c r="A2314">
        <v>2310</v>
      </c>
      <c r="B2314" t="s">
        <v>2895</v>
      </c>
      <c r="C2314" t="s">
        <v>3230</v>
      </c>
      <c r="D2314" t="s">
        <v>3231</v>
      </c>
      <c r="E2314">
        <v>18</v>
      </c>
      <c r="F2314" t="s">
        <v>568</v>
      </c>
      <c r="G2314" t="s">
        <v>3232</v>
      </c>
      <c r="H2314" s="56" t="s">
        <v>685</v>
      </c>
      <c r="I2314">
        <v>52902018</v>
      </c>
      <c r="J2314" t="s">
        <v>3250</v>
      </c>
      <c r="K2314">
        <v>1424821.1259999999</v>
      </c>
      <c r="L2314">
        <v>7570.6205300000001</v>
      </c>
    </row>
    <row r="2315" spans="1:12" x14ac:dyDescent="0.25">
      <c r="A2315">
        <v>2311</v>
      </c>
      <c r="B2315" t="s">
        <v>2895</v>
      </c>
      <c r="C2315" t="s">
        <v>3230</v>
      </c>
      <c r="D2315" t="s">
        <v>3231</v>
      </c>
      <c r="E2315">
        <v>19</v>
      </c>
      <c r="F2315" t="s">
        <v>568</v>
      </c>
      <c r="G2315" t="s">
        <v>3232</v>
      </c>
      <c r="H2315" s="56" t="s">
        <v>685</v>
      </c>
      <c r="I2315">
        <v>52902019</v>
      </c>
      <c r="J2315" t="s">
        <v>3251</v>
      </c>
      <c r="K2315">
        <v>12653815.17</v>
      </c>
      <c r="L2315">
        <v>21583.33353</v>
      </c>
    </row>
    <row r="2316" spans="1:12" x14ac:dyDescent="0.25">
      <c r="A2316">
        <v>2312</v>
      </c>
      <c r="B2316" t="s">
        <v>2895</v>
      </c>
      <c r="C2316" t="s">
        <v>3230</v>
      </c>
      <c r="D2316" t="s">
        <v>3231</v>
      </c>
      <c r="E2316">
        <v>20</v>
      </c>
      <c r="F2316" t="s">
        <v>568</v>
      </c>
      <c r="G2316" t="s">
        <v>3232</v>
      </c>
      <c r="H2316" s="56" t="s">
        <v>685</v>
      </c>
      <c r="I2316">
        <v>52902020</v>
      </c>
      <c r="J2316" t="s">
        <v>3252</v>
      </c>
      <c r="K2316">
        <v>34292312.810000002</v>
      </c>
      <c r="L2316">
        <v>34743.803890000003</v>
      </c>
    </row>
    <row r="2317" spans="1:12" x14ac:dyDescent="0.25">
      <c r="A2317">
        <v>2313</v>
      </c>
      <c r="B2317" t="s">
        <v>2895</v>
      </c>
      <c r="C2317" t="s">
        <v>3230</v>
      </c>
      <c r="D2317" t="s">
        <v>3231</v>
      </c>
      <c r="E2317">
        <v>21</v>
      </c>
      <c r="F2317" t="s">
        <v>568</v>
      </c>
      <c r="G2317" t="s">
        <v>3232</v>
      </c>
      <c r="H2317" s="56" t="s">
        <v>685</v>
      </c>
      <c r="I2317">
        <v>52902021</v>
      </c>
      <c r="J2317" t="s">
        <v>3253</v>
      </c>
      <c r="K2317">
        <v>175957835.69999999</v>
      </c>
      <c r="L2317">
        <v>92782.982130000004</v>
      </c>
    </row>
    <row r="2318" spans="1:12" x14ac:dyDescent="0.25">
      <c r="A2318">
        <v>2314</v>
      </c>
      <c r="B2318" t="s">
        <v>2895</v>
      </c>
      <c r="C2318" t="s">
        <v>3230</v>
      </c>
      <c r="D2318" t="s">
        <v>3231</v>
      </c>
      <c r="E2318">
        <v>22</v>
      </c>
      <c r="F2318" t="s">
        <v>568</v>
      </c>
      <c r="G2318" t="s">
        <v>3232</v>
      </c>
      <c r="H2318" s="56" t="s">
        <v>685</v>
      </c>
      <c r="I2318">
        <v>52902022</v>
      </c>
      <c r="J2318" t="s">
        <v>3254</v>
      </c>
      <c r="K2318">
        <v>30692187.57</v>
      </c>
      <c r="L2318">
        <v>39519.889329999998</v>
      </c>
    </row>
    <row r="2319" spans="1:12" x14ac:dyDescent="0.25">
      <c r="A2319">
        <v>2315</v>
      </c>
      <c r="B2319" t="s">
        <v>2895</v>
      </c>
      <c r="C2319" t="s">
        <v>3230</v>
      </c>
      <c r="D2319" t="s">
        <v>3231</v>
      </c>
      <c r="E2319">
        <v>23</v>
      </c>
      <c r="F2319" t="s">
        <v>568</v>
      </c>
      <c r="G2319" t="s">
        <v>3232</v>
      </c>
      <c r="H2319" s="56" t="s">
        <v>685</v>
      </c>
      <c r="I2319">
        <v>52902023</v>
      </c>
      <c r="J2319" t="s">
        <v>3255</v>
      </c>
      <c r="K2319">
        <v>1093671.095</v>
      </c>
      <c r="L2319">
        <v>4817.3881879999999</v>
      </c>
    </row>
    <row r="2320" spans="1:12" x14ac:dyDescent="0.25">
      <c r="A2320">
        <v>2316</v>
      </c>
      <c r="B2320" t="s">
        <v>2895</v>
      </c>
      <c r="C2320" t="s">
        <v>3230</v>
      </c>
      <c r="D2320" t="s">
        <v>3231</v>
      </c>
      <c r="E2320">
        <v>24</v>
      </c>
      <c r="F2320" t="s">
        <v>568</v>
      </c>
      <c r="G2320" t="s">
        <v>3232</v>
      </c>
      <c r="H2320" s="56" t="s">
        <v>685</v>
      </c>
      <c r="I2320">
        <v>52902024</v>
      </c>
      <c r="J2320" t="s">
        <v>3256</v>
      </c>
      <c r="K2320">
        <v>4747554.0089999996</v>
      </c>
      <c r="L2320">
        <v>11184.60173</v>
      </c>
    </row>
    <row r="2321" spans="1:12" x14ac:dyDescent="0.25">
      <c r="A2321">
        <v>2317</v>
      </c>
      <c r="B2321" t="s">
        <v>2895</v>
      </c>
      <c r="C2321" t="s">
        <v>3230</v>
      </c>
      <c r="D2321" t="s">
        <v>3231</v>
      </c>
      <c r="E2321">
        <v>25</v>
      </c>
      <c r="F2321" t="s">
        <v>568</v>
      </c>
      <c r="G2321" t="s">
        <v>3232</v>
      </c>
      <c r="H2321" s="56" t="s">
        <v>685</v>
      </c>
      <c r="I2321">
        <v>52902025</v>
      </c>
      <c r="J2321" t="s">
        <v>3257</v>
      </c>
      <c r="K2321">
        <v>57033953.020000003</v>
      </c>
      <c r="L2321">
        <v>48377.676950000001</v>
      </c>
    </row>
    <row r="2322" spans="1:12" x14ac:dyDescent="0.25">
      <c r="A2322">
        <v>2318</v>
      </c>
      <c r="B2322" t="s">
        <v>2895</v>
      </c>
      <c r="C2322" t="s">
        <v>3230</v>
      </c>
      <c r="D2322" t="s">
        <v>3231</v>
      </c>
      <c r="E2322">
        <v>26</v>
      </c>
      <c r="F2322" t="s">
        <v>568</v>
      </c>
      <c r="G2322" t="s">
        <v>3232</v>
      </c>
      <c r="H2322" s="56" t="s">
        <v>685</v>
      </c>
      <c r="I2322">
        <v>52902026</v>
      </c>
      <c r="J2322" t="s">
        <v>3258</v>
      </c>
      <c r="K2322">
        <v>10263251.539999999</v>
      </c>
      <c r="L2322">
        <v>21177.035179999999</v>
      </c>
    </row>
    <row r="2323" spans="1:12" x14ac:dyDescent="0.25">
      <c r="A2323">
        <v>2319</v>
      </c>
      <c r="B2323" t="s">
        <v>2895</v>
      </c>
      <c r="C2323" t="s">
        <v>3230</v>
      </c>
      <c r="D2323" t="s">
        <v>3231</v>
      </c>
      <c r="E2323">
        <v>27</v>
      </c>
      <c r="F2323" t="s">
        <v>568</v>
      </c>
      <c r="G2323" t="s">
        <v>3232</v>
      </c>
      <c r="H2323" s="56" t="s">
        <v>685</v>
      </c>
      <c r="I2323">
        <v>52902027</v>
      </c>
      <c r="J2323" t="s">
        <v>3259</v>
      </c>
      <c r="K2323">
        <v>113281945.7</v>
      </c>
      <c r="L2323">
        <v>55959.11808</v>
      </c>
    </row>
    <row r="2324" spans="1:12" x14ac:dyDescent="0.25">
      <c r="A2324">
        <v>2320</v>
      </c>
      <c r="B2324" t="s">
        <v>2895</v>
      </c>
      <c r="C2324" t="s">
        <v>3230</v>
      </c>
      <c r="D2324" t="s">
        <v>3231</v>
      </c>
      <c r="E2324">
        <v>28</v>
      </c>
      <c r="F2324" t="s">
        <v>568</v>
      </c>
      <c r="G2324" t="s">
        <v>3232</v>
      </c>
      <c r="H2324" s="56" t="s">
        <v>685</v>
      </c>
      <c r="I2324">
        <v>52902028</v>
      </c>
      <c r="J2324" t="s">
        <v>3260</v>
      </c>
      <c r="K2324">
        <v>3345204.1889999998</v>
      </c>
      <c r="L2324">
        <v>8969.3101009999991</v>
      </c>
    </row>
    <row r="2325" spans="1:12" x14ac:dyDescent="0.25">
      <c r="A2325">
        <v>2321</v>
      </c>
      <c r="B2325" t="s">
        <v>2895</v>
      </c>
      <c r="C2325" t="s">
        <v>3230</v>
      </c>
      <c r="D2325" t="s">
        <v>3231</v>
      </c>
      <c r="E2325">
        <v>29</v>
      </c>
      <c r="F2325" t="s">
        <v>568</v>
      </c>
      <c r="G2325" t="s">
        <v>3232</v>
      </c>
      <c r="H2325" s="56" t="s">
        <v>685</v>
      </c>
      <c r="I2325">
        <v>52902029</v>
      </c>
      <c r="J2325" t="s">
        <v>3261</v>
      </c>
      <c r="K2325">
        <v>4727717.8339999998</v>
      </c>
      <c r="L2325">
        <v>12456.27728</v>
      </c>
    </row>
    <row r="2326" spans="1:12" x14ac:dyDescent="0.25">
      <c r="A2326">
        <v>2322</v>
      </c>
      <c r="B2326" t="s">
        <v>2895</v>
      </c>
      <c r="C2326" t="s">
        <v>3230</v>
      </c>
      <c r="D2326" t="s">
        <v>3231</v>
      </c>
      <c r="E2326">
        <v>30</v>
      </c>
      <c r="F2326" t="s">
        <v>568</v>
      </c>
      <c r="G2326" t="s">
        <v>3232</v>
      </c>
      <c r="H2326" s="56" t="s">
        <v>685</v>
      </c>
      <c r="I2326">
        <v>52902030</v>
      </c>
      <c r="J2326" t="s">
        <v>3262</v>
      </c>
      <c r="K2326">
        <v>71417102.159999996</v>
      </c>
      <c r="L2326">
        <v>60851.941630000001</v>
      </c>
    </row>
    <row r="2327" spans="1:12" x14ac:dyDescent="0.25">
      <c r="A2327">
        <v>2323</v>
      </c>
      <c r="B2327" t="s">
        <v>2895</v>
      </c>
      <c r="C2327" t="s">
        <v>3263</v>
      </c>
      <c r="D2327" t="s">
        <v>3264</v>
      </c>
      <c r="E2327">
        <v>1</v>
      </c>
      <c r="F2327" t="s">
        <v>568</v>
      </c>
      <c r="G2327" t="s">
        <v>3232</v>
      </c>
      <c r="H2327" s="56" t="s">
        <v>685</v>
      </c>
      <c r="I2327">
        <v>52901001</v>
      </c>
      <c r="J2327" t="s">
        <v>3265</v>
      </c>
      <c r="K2327">
        <v>45057153.579999998</v>
      </c>
      <c r="L2327">
        <v>30949.615829999999</v>
      </c>
    </row>
    <row r="2328" spans="1:12" x14ac:dyDescent="0.25">
      <c r="A2328">
        <v>2324</v>
      </c>
      <c r="B2328" t="s">
        <v>2895</v>
      </c>
      <c r="C2328" t="s">
        <v>3263</v>
      </c>
      <c r="D2328" t="s">
        <v>3264</v>
      </c>
      <c r="E2328">
        <v>2</v>
      </c>
      <c r="F2328" t="s">
        <v>568</v>
      </c>
      <c r="G2328" t="s">
        <v>3232</v>
      </c>
      <c r="H2328" s="56" t="s">
        <v>685</v>
      </c>
      <c r="I2328">
        <v>52901002</v>
      </c>
      <c r="J2328" t="s">
        <v>3266</v>
      </c>
      <c r="K2328">
        <v>75875119.409999996</v>
      </c>
      <c r="L2328">
        <v>55882.622840000004</v>
      </c>
    </row>
    <row r="2329" spans="1:12" x14ac:dyDescent="0.25">
      <c r="A2329">
        <v>2325</v>
      </c>
      <c r="B2329" t="s">
        <v>2895</v>
      </c>
      <c r="C2329" t="s">
        <v>3263</v>
      </c>
      <c r="D2329" t="s">
        <v>3264</v>
      </c>
      <c r="E2329">
        <v>3</v>
      </c>
      <c r="F2329" t="s">
        <v>568</v>
      </c>
      <c r="G2329" t="s">
        <v>3232</v>
      </c>
      <c r="H2329" s="56" t="s">
        <v>685</v>
      </c>
      <c r="I2329">
        <v>52901003</v>
      </c>
      <c r="J2329" t="s">
        <v>3267</v>
      </c>
      <c r="K2329">
        <v>104885380.5</v>
      </c>
      <c r="L2329">
        <v>62664.90741</v>
      </c>
    </row>
    <row r="2330" spans="1:12" x14ac:dyDescent="0.25">
      <c r="A2330">
        <v>2326</v>
      </c>
      <c r="B2330" t="s">
        <v>2895</v>
      </c>
      <c r="C2330" t="s">
        <v>3263</v>
      </c>
      <c r="D2330" t="s">
        <v>3264</v>
      </c>
      <c r="E2330">
        <v>4</v>
      </c>
      <c r="F2330" t="s">
        <v>568</v>
      </c>
      <c r="G2330" t="s">
        <v>3232</v>
      </c>
      <c r="H2330" s="56" t="s">
        <v>685</v>
      </c>
      <c r="I2330">
        <v>52901004</v>
      </c>
      <c r="J2330" t="s">
        <v>3268</v>
      </c>
      <c r="K2330">
        <v>116352382.7</v>
      </c>
      <c r="L2330">
        <v>88433.262969999996</v>
      </c>
    </row>
    <row r="2331" spans="1:12" x14ac:dyDescent="0.25">
      <c r="A2331">
        <v>2327</v>
      </c>
      <c r="B2331" t="s">
        <v>2895</v>
      </c>
      <c r="C2331" t="s">
        <v>3263</v>
      </c>
      <c r="D2331" t="s">
        <v>3264</v>
      </c>
      <c r="E2331">
        <v>5</v>
      </c>
      <c r="F2331" t="s">
        <v>568</v>
      </c>
      <c r="G2331" t="s">
        <v>3232</v>
      </c>
      <c r="H2331" s="56" t="s">
        <v>685</v>
      </c>
      <c r="I2331">
        <v>52901005</v>
      </c>
      <c r="J2331" t="s">
        <v>3269</v>
      </c>
      <c r="K2331">
        <v>40063442.670000002</v>
      </c>
      <c r="L2331">
        <v>56904.42929</v>
      </c>
    </row>
    <row r="2332" spans="1:12" x14ac:dyDescent="0.25">
      <c r="A2332">
        <v>2328</v>
      </c>
      <c r="B2332" t="s">
        <v>2895</v>
      </c>
      <c r="C2332" t="s">
        <v>3263</v>
      </c>
      <c r="D2332" t="s">
        <v>3264</v>
      </c>
      <c r="E2332">
        <v>6</v>
      </c>
      <c r="F2332" t="s">
        <v>568</v>
      </c>
      <c r="G2332" t="s">
        <v>3232</v>
      </c>
      <c r="H2332" s="56" t="s">
        <v>685</v>
      </c>
      <c r="I2332">
        <v>52901006</v>
      </c>
      <c r="J2332" t="s">
        <v>3270</v>
      </c>
      <c r="K2332">
        <v>74246010.769999996</v>
      </c>
      <c r="L2332">
        <v>59974.280220000001</v>
      </c>
    </row>
    <row r="2333" spans="1:12" x14ac:dyDescent="0.25">
      <c r="A2333">
        <v>2329</v>
      </c>
      <c r="B2333" t="s">
        <v>2895</v>
      </c>
      <c r="C2333" t="s">
        <v>3263</v>
      </c>
      <c r="D2333" t="s">
        <v>3264</v>
      </c>
      <c r="E2333">
        <v>7</v>
      </c>
      <c r="F2333" t="s">
        <v>568</v>
      </c>
      <c r="G2333" t="s">
        <v>3232</v>
      </c>
      <c r="H2333" s="56" t="s">
        <v>685</v>
      </c>
      <c r="I2333">
        <v>52901007</v>
      </c>
      <c r="J2333" t="s">
        <v>3271</v>
      </c>
      <c r="K2333">
        <v>3018884.9759999998</v>
      </c>
      <c r="L2333">
        <v>11588.992620000001</v>
      </c>
    </row>
    <row r="2334" spans="1:12" x14ac:dyDescent="0.25">
      <c r="A2334">
        <v>2330</v>
      </c>
      <c r="B2334" t="s">
        <v>2895</v>
      </c>
      <c r="C2334" t="s">
        <v>3263</v>
      </c>
      <c r="D2334" t="s">
        <v>3264</v>
      </c>
      <c r="E2334">
        <v>8</v>
      </c>
      <c r="F2334" t="s">
        <v>568</v>
      </c>
      <c r="G2334" t="s">
        <v>3232</v>
      </c>
      <c r="H2334" s="56" t="s">
        <v>685</v>
      </c>
      <c r="I2334">
        <v>52901008</v>
      </c>
      <c r="J2334" t="s">
        <v>3272</v>
      </c>
      <c r="K2334">
        <v>97283301.049999997</v>
      </c>
      <c r="L2334">
        <v>65699.556549999994</v>
      </c>
    </row>
    <row r="2335" spans="1:12" x14ac:dyDescent="0.25">
      <c r="A2335">
        <v>2331</v>
      </c>
      <c r="B2335" t="s">
        <v>2895</v>
      </c>
      <c r="C2335" t="s">
        <v>3263</v>
      </c>
      <c r="D2335" t="s">
        <v>3264</v>
      </c>
      <c r="E2335">
        <v>9</v>
      </c>
      <c r="F2335" t="s">
        <v>568</v>
      </c>
      <c r="G2335" t="s">
        <v>3232</v>
      </c>
      <c r="H2335" s="56" t="s">
        <v>685</v>
      </c>
      <c r="I2335">
        <v>52901009</v>
      </c>
      <c r="J2335" t="s">
        <v>3273</v>
      </c>
      <c r="K2335">
        <v>46529499.829999998</v>
      </c>
      <c r="L2335">
        <v>46254.208100000003</v>
      </c>
    </row>
    <row r="2336" spans="1:12" x14ac:dyDescent="0.25">
      <c r="A2336">
        <v>2332</v>
      </c>
      <c r="B2336" t="s">
        <v>2895</v>
      </c>
      <c r="C2336" t="s">
        <v>3263</v>
      </c>
      <c r="D2336" t="s">
        <v>3264</v>
      </c>
      <c r="E2336">
        <v>10</v>
      </c>
      <c r="F2336" t="s">
        <v>568</v>
      </c>
      <c r="G2336" t="s">
        <v>3232</v>
      </c>
      <c r="H2336" s="56" t="s">
        <v>685</v>
      </c>
      <c r="I2336">
        <v>52901010</v>
      </c>
      <c r="J2336" t="s">
        <v>3274</v>
      </c>
      <c r="K2336">
        <v>26178396.859999999</v>
      </c>
      <c r="L2336">
        <v>31590.496709999999</v>
      </c>
    </row>
    <row r="2337" spans="1:12" x14ac:dyDescent="0.25">
      <c r="A2337">
        <v>2333</v>
      </c>
      <c r="B2337" t="s">
        <v>2895</v>
      </c>
      <c r="C2337" t="s">
        <v>3263</v>
      </c>
      <c r="D2337" t="s">
        <v>3264</v>
      </c>
      <c r="E2337">
        <v>11</v>
      </c>
      <c r="F2337" t="s">
        <v>568</v>
      </c>
      <c r="G2337" t="s">
        <v>3232</v>
      </c>
      <c r="H2337" s="56" t="s">
        <v>685</v>
      </c>
      <c r="I2337">
        <v>52901011</v>
      </c>
      <c r="J2337" t="s">
        <v>3275</v>
      </c>
      <c r="K2337">
        <v>39656867.93</v>
      </c>
      <c r="L2337">
        <v>37607.830470000001</v>
      </c>
    </row>
    <row r="2338" spans="1:12" x14ac:dyDescent="0.25">
      <c r="A2338">
        <v>2334</v>
      </c>
      <c r="B2338" t="s">
        <v>2895</v>
      </c>
      <c r="C2338" t="s">
        <v>3263</v>
      </c>
      <c r="D2338" t="s">
        <v>3264</v>
      </c>
      <c r="E2338">
        <v>12</v>
      </c>
      <c r="F2338" t="s">
        <v>568</v>
      </c>
      <c r="G2338" t="s">
        <v>3232</v>
      </c>
      <c r="H2338" s="56" t="s">
        <v>685</v>
      </c>
      <c r="I2338">
        <v>52901012</v>
      </c>
      <c r="J2338" t="s">
        <v>3276</v>
      </c>
      <c r="K2338">
        <v>9486701.2339999992</v>
      </c>
      <c r="L2338">
        <v>21228.466469999999</v>
      </c>
    </row>
    <row r="2339" spans="1:12" x14ac:dyDescent="0.25">
      <c r="A2339">
        <v>2335</v>
      </c>
      <c r="B2339" t="s">
        <v>2895</v>
      </c>
      <c r="C2339" t="s">
        <v>3263</v>
      </c>
      <c r="D2339" t="s">
        <v>3264</v>
      </c>
      <c r="E2339">
        <v>13</v>
      </c>
      <c r="F2339" t="s">
        <v>568</v>
      </c>
      <c r="G2339" t="s">
        <v>3232</v>
      </c>
      <c r="H2339" s="56" t="s">
        <v>685</v>
      </c>
      <c r="I2339">
        <v>52901013</v>
      </c>
      <c r="J2339" t="s">
        <v>3277</v>
      </c>
      <c r="K2339">
        <v>1298544.952</v>
      </c>
      <c r="L2339">
        <v>6499.1261009999998</v>
      </c>
    </row>
    <row r="2340" spans="1:12" x14ac:dyDescent="0.25">
      <c r="A2340">
        <v>2336</v>
      </c>
      <c r="B2340" t="s">
        <v>2895</v>
      </c>
      <c r="C2340" t="s">
        <v>3263</v>
      </c>
      <c r="D2340" t="s">
        <v>3264</v>
      </c>
      <c r="E2340">
        <v>14</v>
      </c>
      <c r="F2340" t="s">
        <v>568</v>
      </c>
      <c r="G2340" t="s">
        <v>3232</v>
      </c>
      <c r="H2340" s="56" t="s">
        <v>685</v>
      </c>
      <c r="I2340">
        <v>52901014</v>
      </c>
      <c r="J2340" t="s">
        <v>3278</v>
      </c>
      <c r="K2340">
        <v>1254579.1980000001</v>
      </c>
      <c r="L2340">
        <v>5559.5680160000002</v>
      </c>
    </row>
    <row r="2341" spans="1:12" x14ac:dyDescent="0.25">
      <c r="A2341">
        <v>2337</v>
      </c>
      <c r="B2341" t="s">
        <v>2895</v>
      </c>
      <c r="C2341" t="s">
        <v>3263</v>
      </c>
      <c r="D2341" t="s">
        <v>3264</v>
      </c>
      <c r="E2341">
        <v>15</v>
      </c>
      <c r="F2341" t="s">
        <v>568</v>
      </c>
      <c r="G2341" t="s">
        <v>3232</v>
      </c>
      <c r="H2341" s="56" t="s">
        <v>685</v>
      </c>
      <c r="I2341">
        <v>52901015</v>
      </c>
      <c r="J2341" t="s">
        <v>3279</v>
      </c>
      <c r="K2341">
        <v>1540726.7</v>
      </c>
      <c r="L2341">
        <v>7565.9075249999996</v>
      </c>
    </row>
    <row r="2342" spans="1:12" x14ac:dyDescent="0.25">
      <c r="A2342">
        <v>2338</v>
      </c>
      <c r="B2342" t="s">
        <v>2895</v>
      </c>
      <c r="C2342" t="s">
        <v>3263</v>
      </c>
      <c r="D2342" t="s">
        <v>3264</v>
      </c>
      <c r="E2342">
        <v>16</v>
      </c>
      <c r="F2342" t="s">
        <v>568</v>
      </c>
      <c r="G2342" t="s">
        <v>3232</v>
      </c>
      <c r="H2342" s="56" t="s">
        <v>685</v>
      </c>
      <c r="I2342">
        <v>52901016</v>
      </c>
      <c r="J2342" t="s">
        <v>3280</v>
      </c>
      <c r="K2342">
        <v>36767651.090000004</v>
      </c>
      <c r="L2342">
        <v>32339.01064</v>
      </c>
    </row>
    <row r="2343" spans="1:12" x14ac:dyDescent="0.25">
      <c r="A2343">
        <v>2339</v>
      </c>
      <c r="B2343" t="s">
        <v>2895</v>
      </c>
      <c r="C2343" t="s">
        <v>3263</v>
      </c>
      <c r="D2343" t="s">
        <v>3264</v>
      </c>
      <c r="E2343">
        <v>17</v>
      </c>
      <c r="F2343" t="s">
        <v>568</v>
      </c>
      <c r="G2343" t="s">
        <v>3232</v>
      </c>
      <c r="H2343" s="56" t="s">
        <v>685</v>
      </c>
      <c r="I2343">
        <v>52901017</v>
      </c>
      <c r="J2343" t="s">
        <v>3281</v>
      </c>
      <c r="K2343">
        <v>7139023.1550000003</v>
      </c>
      <c r="L2343">
        <v>13226.51334</v>
      </c>
    </row>
    <row r="2344" spans="1:12" x14ac:dyDescent="0.25">
      <c r="A2344">
        <v>2340</v>
      </c>
      <c r="B2344" t="s">
        <v>2895</v>
      </c>
      <c r="C2344" t="s">
        <v>3263</v>
      </c>
      <c r="D2344" t="s">
        <v>3264</v>
      </c>
      <c r="E2344">
        <v>18</v>
      </c>
      <c r="F2344" t="s">
        <v>568</v>
      </c>
      <c r="G2344" t="s">
        <v>3232</v>
      </c>
      <c r="H2344" s="56" t="s">
        <v>685</v>
      </c>
      <c r="I2344">
        <v>52901018</v>
      </c>
      <c r="J2344" t="s">
        <v>3282</v>
      </c>
      <c r="K2344">
        <v>2994155.5839999998</v>
      </c>
      <c r="L2344">
        <v>10181.547200000001</v>
      </c>
    </row>
    <row r="2345" spans="1:12" x14ac:dyDescent="0.25">
      <c r="A2345">
        <v>2341</v>
      </c>
      <c r="B2345" t="s">
        <v>2895</v>
      </c>
      <c r="C2345" t="s">
        <v>3283</v>
      </c>
      <c r="D2345" t="s">
        <v>3284</v>
      </c>
      <c r="E2345">
        <v>1</v>
      </c>
      <c r="F2345" t="s">
        <v>568</v>
      </c>
      <c r="G2345" t="s">
        <v>3232</v>
      </c>
      <c r="H2345" s="56" t="s">
        <v>685</v>
      </c>
      <c r="I2345">
        <v>52904001</v>
      </c>
      <c r="J2345" t="s">
        <v>3285</v>
      </c>
      <c r="K2345">
        <v>47049376.060000002</v>
      </c>
      <c r="L2345">
        <v>37252.314350000001</v>
      </c>
    </row>
    <row r="2346" spans="1:12" x14ac:dyDescent="0.25">
      <c r="A2346">
        <v>2342</v>
      </c>
      <c r="B2346" t="s">
        <v>2895</v>
      </c>
      <c r="C2346" t="s">
        <v>3283</v>
      </c>
      <c r="D2346" t="s">
        <v>3284</v>
      </c>
      <c r="E2346">
        <v>2</v>
      </c>
      <c r="F2346" t="s">
        <v>568</v>
      </c>
      <c r="G2346" t="s">
        <v>3232</v>
      </c>
      <c r="H2346" s="56" t="s">
        <v>685</v>
      </c>
      <c r="I2346">
        <v>52904002</v>
      </c>
      <c r="J2346" t="s">
        <v>3286</v>
      </c>
      <c r="K2346">
        <v>199649009.59999999</v>
      </c>
      <c r="L2346">
        <v>108891.5353</v>
      </c>
    </row>
    <row r="2347" spans="1:12" x14ac:dyDescent="0.25">
      <c r="A2347">
        <v>2343</v>
      </c>
      <c r="B2347" t="s">
        <v>2895</v>
      </c>
      <c r="C2347" t="s">
        <v>3283</v>
      </c>
      <c r="D2347" t="s">
        <v>3284</v>
      </c>
      <c r="E2347">
        <v>3</v>
      </c>
      <c r="F2347" t="s">
        <v>568</v>
      </c>
      <c r="G2347" t="s">
        <v>3232</v>
      </c>
      <c r="H2347" s="56" t="s">
        <v>685</v>
      </c>
      <c r="I2347">
        <v>52904003</v>
      </c>
      <c r="J2347" t="s">
        <v>3287</v>
      </c>
      <c r="K2347">
        <v>211809001.5</v>
      </c>
      <c r="L2347">
        <v>102623.80319999999</v>
      </c>
    </row>
    <row r="2348" spans="1:12" x14ac:dyDescent="0.25">
      <c r="A2348">
        <v>2344</v>
      </c>
      <c r="B2348" t="s">
        <v>2895</v>
      </c>
      <c r="C2348" t="s">
        <v>3283</v>
      </c>
      <c r="D2348" t="s">
        <v>3284</v>
      </c>
      <c r="E2348">
        <v>4</v>
      </c>
      <c r="F2348" t="s">
        <v>568</v>
      </c>
      <c r="G2348" t="s">
        <v>3232</v>
      </c>
      <c r="H2348" s="56" t="s">
        <v>685</v>
      </c>
      <c r="I2348">
        <v>52904004</v>
      </c>
      <c r="J2348" t="s">
        <v>3288</v>
      </c>
      <c r="K2348">
        <v>114813179.40000001</v>
      </c>
      <c r="L2348">
        <v>70845.351729999995</v>
      </c>
    </row>
    <row r="2349" spans="1:12" x14ac:dyDescent="0.25">
      <c r="A2349">
        <v>2345</v>
      </c>
      <c r="B2349" t="s">
        <v>2895</v>
      </c>
      <c r="C2349" t="s">
        <v>3283</v>
      </c>
      <c r="D2349" t="s">
        <v>3284</v>
      </c>
      <c r="E2349">
        <v>5</v>
      </c>
      <c r="F2349" t="s">
        <v>568</v>
      </c>
      <c r="G2349" t="s">
        <v>3232</v>
      </c>
      <c r="H2349" s="56" t="s">
        <v>685</v>
      </c>
      <c r="I2349">
        <v>52904005</v>
      </c>
      <c r="J2349" t="s">
        <v>3289</v>
      </c>
      <c r="K2349">
        <v>80585094.260000005</v>
      </c>
      <c r="L2349">
        <v>74065.89069</v>
      </c>
    </row>
    <row r="2350" spans="1:12" x14ac:dyDescent="0.25">
      <c r="A2350">
        <v>2346</v>
      </c>
      <c r="B2350" t="s">
        <v>2895</v>
      </c>
      <c r="C2350" t="s">
        <v>3283</v>
      </c>
      <c r="D2350" t="s">
        <v>3284</v>
      </c>
      <c r="E2350">
        <v>6</v>
      </c>
      <c r="F2350" t="s">
        <v>568</v>
      </c>
      <c r="G2350" t="s">
        <v>3232</v>
      </c>
      <c r="H2350" s="56" t="s">
        <v>685</v>
      </c>
      <c r="I2350">
        <v>52904006</v>
      </c>
      <c r="J2350" t="s">
        <v>3290</v>
      </c>
      <c r="K2350">
        <v>112879021.2</v>
      </c>
      <c r="L2350">
        <v>69314.499830000001</v>
      </c>
    </row>
    <row r="2351" spans="1:12" x14ac:dyDescent="0.25">
      <c r="A2351">
        <v>2347</v>
      </c>
      <c r="B2351" t="s">
        <v>2895</v>
      </c>
      <c r="C2351" t="s">
        <v>3283</v>
      </c>
      <c r="D2351" t="s">
        <v>3284</v>
      </c>
      <c r="E2351">
        <v>7</v>
      </c>
      <c r="F2351" t="s">
        <v>568</v>
      </c>
      <c r="G2351" t="s">
        <v>3232</v>
      </c>
      <c r="H2351" s="56" t="s">
        <v>685</v>
      </c>
      <c r="I2351">
        <v>52904007</v>
      </c>
      <c r="J2351" t="s">
        <v>3291</v>
      </c>
      <c r="K2351">
        <v>64299244.82</v>
      </c>
      <c r="L2351">
        <v>52553.357479999999</v>
      </c>
    </row>
    <row r="2352" spans="1:12" x14ac:dyDescent="0.25">
      <c r="A2352">
        <v>2348</v>
      </c>
      <c r="B2352" t="s">
        <v>2895</v>
      </c>
      <c r="C2352" t="s">
        <v>3283</v>
      </c>
      <c r="D2352" t="s">
        <v>3284</v>
      </c>
      <c r="E2352">
        <v>8</v>
      </c>
      <c r="F2352" t="s">
        <v>568</v>
      </c>
      <c r="G2352" t="s">
        <v>3232</v>
      </c>
      <c r="H2352" s="56" t="s">
        <v>685</v>
      </c>
      <c r="I2352">
        <v>52904008</v>
      </c>
      <c r="J2352" t="s">
        <v>3292</v>
      </c>
      <c r="K2352">
        <v>88317838.290000007</v>
      </c>
      <c r="L2352">
        <v>75151.7595</v>
      </c>
    </row>
    <row r="2353" spans="1:12" x14ac:dyDescent="0.25">
      <c r="A2353">
        <v>2349</v>
      </c>
      <c r="B2353" t="s">
        <v>2895</v>
      </c>
      <c r="C2353" t="s">
        <v>3283</v>
      </c>
      <c r="D2353" t="s">
        <v>3284</v>
      </c>
      <c r="E2353">
        <v>9</v>
      </c>
      <c r="F2353" t="s">
        <v>568</v>
      </c>
      <c r="G2353" t="s">
        <v>3232</v>
      </c>
      <c r="H2353" s="56" t="s">
        <v>685</v>
      </c>
      <c r="I2353">
        <v>52904009</v>
      </c>
      <c r="J2353" t="s">
        <v>3293</v>
      </c>
      <c r="K2353">
        <v>62337277.609999999</v>
      </c>
      <c r="L2353">
        <v>47568.48115</v>
      </c>
    </row>
    <row r="2354" spans="1:12" x14ac:dyDescent="0.25">
      <c r="A2354">
        <v>2350</v>
      </c>
      <c r="B2354" t="s">
        <v>2895</v>
      </c>
      <c r="C2354" t="s">
        <v>3283</v>
      </c>
      <c r="D2354" t="s">
        <v>3284</v>
      </c>
      <c r="E2354">
        <v>10</v>
      </c>
      <c r="F2354" t="s">
        <v>568</v>
      </c>
      <c r="G2354" t="s">
        <v>3232</v>
      </c>
      <c r="H2354" s="56" t="s">
        <v>685</v>
      </c>
      <c r="I2354">
        <v>52904010</v>
      </c>
      <c r="J2354" t="s">
        <v>3294</v>
      </c>
      <c r="K2354">
        <v>32161875.300000001</v>
      </c>
      <c r="L2354">
        <v>36874.108200000002</v>
      </c>
    </row>
    <row r="2355" spans="1:12" x14ac:dyDescent="0.25">
      <c r="A2355">
        <v>2351</v>
      </c>
      <c r="B2355" t="s">
        <v>2895</v>
      </c>
      <c r="C2355" t="s">
        <v>3283</v>
      </c>
      <c r="D2355" t="s">
        <v>3284</v>
      </c>
      <c r="E2355">
        <v>11</v>
      </c>
      <c r="F2355" t="s">
        <v>568</v>
      </c>
      <c r="G2355" t="s">
        <v>3232</v>
      </c>
      <c r="H2355" s="56" t="s">
        <v>685</v>
      </c>
      <c r="I2355">
        <v>52904011</v>
      </c>
      <c r="J2355" t="s">
        <v>3295</v>
      </c>
      <c r="K2355">
        <v>89771268.569999993</v>
      </c>
      <c r="L2355">
        <v>72687.529389999996</v>
      </c>
    </row>
    <row r="2356" spans="1:12" x14ac:dyDescent="0.25">
      <c r="A2356">
        <v>2352</v>
      </c>
      <c r="B2356" t="s">
        <v>2895</v>
      </c>
      <c r="C2356" t="s">
        <v>3283</v>
      </c>
      <c r="D2356" t="s">
        <v>3284</v>
      </c>
      <c r="E2356">
        <v>12</v>
      </c>
      <c r="F2356" t="s">
        <v>568</v>
      </c>
      <c r="G2356" t="s">
        <v>3232</v>
      </c>
      <c r="H2356" s="56" t="s">
        <v>685</v>
      </c>
      <c r="I2356">
        <v>52904012</v>
      </c>
      <c r="J2356" t="s">
        <v>3296</v>
      </c>
      <c r="K2356">
        <v>74214228.180000007</v>
      </c>
      <c r="L2356">
        <v>47886.808440000001</v>
      </c>
    </row>
    <row r="2357" spans="1:12" x14ac:dyDescent="0.25">
      <c r="A2357">
        <v>2353</v>
      </c>
      <c r="B2357" t="s">
        <v>2895</v>
      </c>
      <c r="C2357" t="s">
        <v>3297</v>
      </c>
      <c r="D2357" t="s">
        <v>3298</v>
      </c>
      <c r="E2357">
        <v>1</v>
      </c>
      <c r="F2357" t="s">
        <v>569</v>
      </c>
      <c r="G2357" t="s">
        <v>3299</v>
      </c>
      <c r="H2357" s="56" t="s">
        <v>685</v>
      </c>
      <c r="I2357">
        <v>52801001</v>
      </c>
      <c r="J2357" t="s">
        <v>3300</v>
      </c>
      <c r="K2357">
        <v>110326497.8</v>
      </c>
      <c r="L2357">
        <v>70201.362850000005</v>
      </c>
    </row>
    <row r="2358" spans="1:12" x14ac:dyDescent="0.25">
      <c r="A2358">
        <v>2354</v>
      </c>
      <c r="B2358" t="s">
        <v>2895</v>
      </c>
      <c r="C2358" t="s">
        <v>3297</v>
      </c>
      <c r="D2358" t="s">
        <v>3298</v>
      </c>
      <c r="E2358">
        <v>2</v>
      </c>
      <c r="F2358" t="s">
        <v>569</v>
      </c>
      <c r="G2358" t="s">
        <v>3299</v>
      </c>
      <c r="H2358" s="56" t="s">
        <v>685</v>
      </c>
      <c r="I2358">
        <v>52801002</v>
      </c>
      <c r="J2358" t="s">
        <v>3301</v>
      </c>
      <c r="K2358">
        <v>215182323</v>
      </c>
      <c r="L2358">
        <v>97628.43707</v>
      </c>
    </row>
    <row r="2359" spans="1:12" x14ac:dyDescent="0.25">
      <c r="A2359">
        <v>2355</v>
      </c>
      <c r="B2359" t="s">
        <v>2895</v>
      </c>
      <c r="C2359" t="s">
        <v>3297</v>
      </c>
      <c r="D2359" t="s">
        <v>3298</v>
      </c>
      <c r="E2359">
        <v>3</v>
      </c>
      <c r="F2359" t="s">
        <v>569</v>
      </c>
      <c r="G2359" t="s">
        <v>3299</v>
      </c>
      <c r="H2359" s="56" t="s">
        <v>685</v>
      </c>
      <c r="I2359">
        <v>52801003</v>
      </c>
      <c r="J2359" t="s">
        <v>3302</v>
      </c>
      <c r="K2359">
        <v>141190311.09999999</v>
      </c>
      <c r="L2359">
        <v>69297.582970000003</v>
      </c>
    </row>
    <row r="2360" spans="1:12" x14ac:dyDescent="0.25">
      <c r="A2360">
        <v>2356</v>
      </c>
      <c r="B2360" t="s">
        <v>2895</v>
      </c>
      <c r="C2360" t="s">
        <v>3297</v>
      </c>
      <c r="D2360" t="s">
        <v>3298</v>
      </c>
      <c r="E2360">
        <v>4</v>
      </c>
      <c r="F2360" t="s">
        <v>569</v>
      </c>
      <c r="G2360" t="s">
        <v>3299</v>
      </c>
      <c r="H2360" s="56" t="s">
        <v>685</v>
      </c>
      <c r="I2360">
        <v>52801004</v>
      </c>
      <c r="J2360" t="s">
        <v>3303</v>
      </c>
      <c r="K2360">
        <v>398592253.10000002</v>
      </c>
      <c r="L2360">
        <v>107326.20359999999</v>
      </c>
    </row>
    <row r="2361" spans="1:12" x14ac:dyDescent="0.25">
      <c r="A2361">
        <v>2357</v>
      </c>
      <c r="B2361" t="s">
        <v>2895</v>
      </c>
      <c r="C2361" t="s">
        <v>3297</v>
      </c>
      <c r="D2361" t="s">
        <v>3298</v>
      </c>
      <c r="E2361">
        <v>5</v>
      </c>
      <c r="F2361" t="s">
        <v>569</v>
      </c>
      <c r="G2361" t="s">
        <v>3299</v>
      </c>
      <c r="H2361" s="56" t="s">
        <v>685</v>
      </c>
      <c r="I2361">
        <v>52801005</v>
      </c>
      <c r="J2361" t="s">
        <v>3304</v>
      </c>
      <c r="K2361">
        <v>14995464.189999999</v>
      </c>
      <c r="L2361">
        <v>19520.650590000001</v>
      </c>
    </row>
    <row r="2362" spans="1:12" x14ac:dyDescent="0.25">
      <c r="A2362">
        <v>2358</v>
      </c>
      <c r="B2362" t="s">
        <v>2895</v>
      </c>
      <c r="C2362" t="s">
        <v>3297</v>
      </c>
      <c r="D2362" t="s">
        <v>3298</v>
      </c>
      <c r="E2362">
        <v>6</v>
      </c>
      <c r="F2362" t="s">
        <v>569</v>
      </c>
      <c r="G2362" t="s">
        <v>3299</v>
      </c>
      <c r="H2362" s="56" t="s">
        <v>685</v>
      </c>
      <c r="I2362">
        <v>52801006</v>
      </c>
      <c r="J2362" t="s">
        <v>3305</v>
      </c>
      <c r="K2362">
        <v>3336375.696</v>
      </c>
      <c r="L2362">
        <v>9836.0624189999999</v>
      </c>
    </row>
    <row r="2363" spans="1:12" x14ac:dyDescent="0.25">
      <c r="A2363">
        <v>2359</v>
      </c>
      <c r="B2363" t="s">
        <v>2895</v>
      </c>
      <c r="C2363" t="s">
        <v>3297</v>
      </c>
      <c r="D2363" t="s">
        <v>3298</v>
      </c>
      <c r="E2363">
        <v>7</v>
      </c>
      <c r="F2363" t="s">
        <v>569</v>
      </c>
      <c r="G2363" t="s">
        <v>3299</v>
      </c>
      <c r="H2363" s="56" t="s">
        <v>685</v>
      </c>
      <c r="I2363">
        <v>52801007</v>
      </c>
      <c r="J2363" t="s">
        <v>3306</v>
      </c>
      <c r="K2363">
        <v>56672563.670000002</v>
      </c>
      <c r="L2363">
        <v>44878.971279999998</v>
      </c>
    </row>
    <row r="2364" spans="1:12" x14ac:dyDescent="0.25">
      <c r="A2364">
        <v>2360</v>
      </c>
      <c r="B2364" t="s">
        <v>2895</v>
      </c>
      <c r="C2364" t="s">
        <v>3297</v>
      </c>
      <c r="D2364" t="s">
        <v>3298</v>
      </c>
      <c r="E2364">
        <v>8</v>
      </c>
      <c r="F2364" t="s">
        <v>569</v>
      </c>
      <c r="G2364" t="s">
        <v>3299</v>
      </c>
      <c r="H2364" s="56" t="s">
        <v>685</v>
      </c>
      <c r="I2364">
        <v>52801008</v>
      </c>
      <c r="J2364" t="s">
        <v>3307</v>
      </c>
      <c r="K2364">
        <v>18983231.98</v>
      </c>
      <c r="L2364">
        <v>20489.97306</v>
      </c>
    </row>
    <row r="2365" spans="1:12" x14ac:dyDescent="0.25">
      <c r="A2365">
        <v>2361</v>
      </c>
      <c r="B2365" t="s">
        <v>2895</v>
      </c>
      <c r="C2365" t="s">
        <v>3297</v>
      </c>
      <c r="D2365" t="s">
        <v>3298</v>
      </c>
      <c r="E2365">
        <v>9</v>
      </c>
      <c r="F2365" t="s">
        <v>569</v>
      </c>
      <c r="G2365" t="s">
        <v>3299</v>
      </c>
      <c r="H2365" s="56" t="s">
        <v>685</v>
      </c>
      <c r="I2365">
        <v>52801009</v>
      </c>
      <c r="J2365" t="s">
        <v>3308</v>
      </c>
      <c r="K2365">
        <v>72519422.230000004</v>
      </c>
      <c r="L2365">
        <v>45198.74293</v>
      </c>
    </row>
    <row r="2366" spans="1:12" x14ac:dyDescent="0.25">
      <c r="A2366">
        <v>2362</v>
      </c>
      <c r="B2366" t="s">
        <v>2895</v>
      </c>
      <c r="C2366" t="s">
        <v>3297</v>
      </c>
      <c r="D2366" t="s">
        <v>3298</v>
      </c>
      <c r="E2366">
        <v>10</v>
      </c>
      <c r="F2366" t="s">
        <v>569</v>
      </c>
      <c r="G2366" t="s">
        <v>3299</v>
      </c>
      <c r="H2366" s="56" t="s">
        <v>685</v>
      </c>
      <c r="I2366">
        <v>52801010</v>
      </c>
      <c r="J2366" t="s">
        <v>3309</v>
      </c>
      <c r="K2366">
        <v>108395541.09999999</v>
      </c>
      <c r="L2366">
        <v>81360.081409999999</v>
      </c>
    </row>
    <row r="2367" spans="1:12" x14ac:dyDescent="0.25">
      <c r="A2367">
        <v>2363</v>
      </c>
      <c r="B2367" t="s">
        <v>2895</v>
      </c>
      <c r="C2367" t="s">
        <v>3297</v>
      </c>
      <c r="D2367" t="s">
        <v>3298</v>
      </c>
      <c r="E2367">
        <v>11</v>
      </c>
      <c r="F2367" t="s">
        <v>569</v>
      </c>
      <c r="G2367" t="s">
        <v>3299</v>
      </c>
      <c r="H2367" s="56" t="s">
        <v>685</v>
      </c>
      <c r="I2367">
        <v>52801011</v>
      </c>
      <c r="J2367" t="s">
        <v>3310</v>
      </c>
      <c r="K2367">
        <v>47593372.609999999</v>
      </c>
      <c r="L2367">
        <v>42931.996529999997</v>
      </c>
    </row>
    <row r="2368" spans="1:12" x14ac:dyDescent="0.25">
      <c r="A2368">
        <v>2364</v>
      </c>
      <c r="B2368" t="s">
        <v>2895</v>
      </c>
      <c r="C2368" t="s">
        <v>3297</v>
      </c>
      <c r="D2368" t="s">
        <v>3298</v>
      </c>
      <c r="E2368">
        <v>12</v>
      </c>
      <c r="F2368" t="s">
        <v>569</v>
      </c>
      <c r="G2368" t="s">
        <v>3299</v>
      </c>
      <c r="H2368" s="56" t="s">
        <v>685</v>
      </c>
      <c r="I2368">
        <v>52801012</v>
      </c>
      <c r="J2368" t="s">
        <v>3311</v>
      </c>
      <c r="K2368">
        <v>106724305.2</v>
      </c>
      <c r="L2368">
        <v>65995.447570000004</v>
      </c>
    </row>
    <row r="2369" spans="1:12" x14ac:dyDescent="0.25">
      <c r="A2369">
        <v>2365</v>
      </c>
      <c r="B2369" t="s">
        <v>2895</v>
      </c>
      <c r="C2369" t="s">
        <v>3297</v>
      </c>
      <c r="D2369" t="s">
        <v>3298</v>
      </c>
      <c r="E2369">
        <v>13</v>
      </c>
      <c r="F2369" t="s">
        <v>569</v>
      </c>
      <c r="G2369" t="s">
        <v>3299</v>
      </c>
      <c r="H2369" s="56" t="s">
        <v>685</v>
      </c>
      <c r="I2369">
        <v>52801013</v>
      </c>
      <c r="J2369" t="s">
        <v>3312</v>
      </c>
      <c r="K2369">
        <v>122512927.09999999</v>
      </c>
      <c r="L2369">
        <v>90631.282059999998</v>
      </c>
    </row>
    <row r="2370" spans="1:12" x14ac:dyDescent="0.25">
      <c r="A2370">
        <v>2366</v>
      </c>
      <c r="B2370" t="s">
        <v>2895</v>
      </c>
      <c r="C2370" t="s">
        <v>3297</v>
      </c>
      <c r="D2370" t="s">
        <v>3298</v>
      </c>
      <c r="E2370">
        <v>14</v>
      </c>
      <c r="F2370" t="s">
        <v>569</v>
      </c>
      <c r="G2370" t="s">
        <v>3299</v>
      </c>
      <c r="H2370" s="56" t="s">
        <v>685</v>
      </c>
      <c r="I2370">
        <v>52801014</v>
      </c>
      <c r="J2370" t="s">
        <v>3313</v>
      </c>
      <c r="K2370">
        <v>8610125.2860000003</v>
      </c>
      <c r="L2370">
        <v>20009.697749999999</v>
      </c>
    </row>
    <row r="2371" spans="1:12" x14ac:dyDescent="0.25">
      <c r="A2371">
        <v>2367</v>
      </c>
      <c r="B2371" t="s">
        <v>2895</v>
      </c>
      <c r="C2371" t="s">
        <v>3297</v>
      </c>
      <c r="D2371" t="s">
        <v>3298</v>
      </c>
      <c r="E2371">
        <v>15</v>
      </c>
      <c r="F2371" t="s">
        <v>569</v>
      </c>
      <c r="G2371" t="s">
        <v>3299</v>
      </c>
      <c r="H2371" s="56" t="s">
        <v>685</v>
      </c>
      <c r="I2371">
        <v>52801015</v>
      </c>
      <c r="J2371" t="s">
        <v>3314</v>
      </c>
      <c r="K2371">
        <v>92391802.390000001</v>
      </c>
      <c r="L2371">
        <v>70046.244149999999</v>
      </c>
    </row>
    <row r="2372" spans="1:12" x14ac:dyDescent="0.25">
      <c r="A2372">
        <v>2368</v>
      </c>
      <c r="B2372" t="s">
        <v>2895</v>
      </c>
      <c r="C2372" t="s">
        <v>3297</v>
      </c>
      <c r="D2372" t="s">
        <v>3298</v>
      </c>
      <c r="E2372">
        <v>16</v>
      </c>
      <c r="F2372" t="s">
        <v>569</v>
      </c>
      <c r="G2372" t="s">
        <v>3299</v>
      </c>
      <c r="H2372" s="56" t="s">
        <v>685</v>
      </c>
      <c r="I2372">
        <v>52801016</v>
      </c>
      <c r="J2372" t="s">
        <v>3315</v>
      </c>
      <c r="K2372">
        <v>9320861.284</v>
      </c>
      <c r="L2372">
        <v>14723.61231</v>
      </c>
    </row>
    <row r="2373" spans="1:12" x14ac:dyDescent="0.25">
      <c r="A2373">
        <v>2369</v>
      </c>
      <c r="B2373" t="s">
        <v>2895</v>
      </c>
      <c r="C2373" t="s">
        <v>3297</v>
      </c>
      <c r="D2373" t="s">
        <v>3298</v>
      </c>
      <c r="E2373">
        <v>17</v>
      </c>
      <c r="F2373" t="s">
        <v>569</v>
      </c>
      <c r="G2373" t="s">
        <v>3299</v>
      </c>
      <c r="H2373" s="56" t="s">
        <v>685</v>
      </c>
      <c r="I2373">
        <v>52801017</v>
      </c>
      <c r="J2373" t="s">
        <v>3316</v>
      </c>
      <c r="K2373">
        <v>117479556.7</v>
      </c>
      <c r="L2373">
        <v>64995.465709999997</v>
      </c>
    </row>
    <row r="2374" spans="1:12" x14ac:dyDescent="0.25">
      <c r="A2374">
        <v>2370</v>
      </c>
      <c r="B2374" t="s">
        <v>2895</v>
      </c>
      <c r="C2374" t="s">
        <v>3297</v>
      </c>
      <c r="D2374" t="s">
        <v>3298</v>
      </c>
      <c r="E2374">
        <v>18</v>
      </c>
      <c r="F2374" t="s">
        <v>569</v>
      </c>
      <c r="G2374" t="s">
        <v>3299</v>
      </c>
      <c r="H2374" s="56" t="s">
        <v>685</v>
      </c>
      <c r="I2374">
        <v>52801018</v>
      </c>
      <c r="J2374" t="s">
        <v>3317</v>
      </c>
      <c r="K2374">
        <v>46582699.649999999</v>
      </c>
      <c r="L2374">
        <v>57054.941959999996</v>
      </c>
    </row>
    <row r="2375" spans="1:12" x14ac:dyDescent="0.25">
      <c r="A2375">
        <v>2371</v>
      </c>
      <c r="B2375" t="s">
        <v>2895</v>
      </c>
      <c r="C2375" t="s">
        <v>3318</v>
      </c>
      <c r="D2375" t="s">
        <v>3319</v>
      </c>
      <c r="E2375">
        <v>1</v>
      </c>
      <c r="F2375" t="s">
        <v>3172</v>
      </c>
      <c r="G2375" t="s">
        <v>3173</v>
      </c>
      <c r="H2375" s="56" t="s">
        <v>685</v>
      </c>
      <c r="I2375">
        <v>52206001</v>
      </c>
      <c r="J2375" t="s">
        <v>3320</v>
      </c>
      <c r="K2375">
        <v>30793590.079999998</v>
      </c>
      <c r="L2375">
        <v>34206.865489999996</v>
      </c>
    </row>
    <row r="2376" spans="1:12" x14ac:dyDescent="0.25">
      <c r="A2376">
        <v>2372</v>
      </c>
      <c r="B2376" t="s">
        <v>2895</v>
      </c>
      <c r="C2376" t="s">
        <v>3318</v>
      </c>
      <c r="D2376" t="s">
        <v>3319</v>
      </c>
      <c r="E2376">
        <v>2</v>
      </c>
      <c r="F2376" t="s">
        <v>3172</v>
      </c>
      <c r="G2376" t="s">
        <v>3173</v>
      </c>
      <c r="H2376" s="56" t="s">
        <v>685</v>
      </c>
      <c r="I2376">
        <v>52206002</v>
      </c>
      <c r="J2376" t="s">
        <v>3321</v>
      </c>
      <c r="K2376">
        <v>64703672.600000001</v>
      </c>
      <c r="L2376">
        <v>66117.186180000004</v>
      </c>
    </row>
    <row r="2377" spans="1:12" x14ac:dyDescent="0.25">
      <c r="A2377">
        <v>2373</v>
      </c>
      <c r="B2377" t="s">
        <v>2895</v>
      </c>
      <c r="C2377" t="s">
        <v>3318</v>
      </c>
      <c r="D2377" t="s">
        <v>3319</v>
      </c>
      <c r="E2377">
        <v>3</v>
      </c>
      <c r="F2377" t="s">
        <v>3172</v>
      </c>
      <c r="G2377" t="s">
        <v>3173</v>
      </c>
      <c r="H2377" s="56" t="s">
        <v>685</v>
      </c>
      <c r="I2377">
        <v>52206003</v>
      </c>
      <c r="J2377" t="s">
        <v>3322</v>
      </c>
      <c r="K2377">
        <v>229224343.5</v>
      </c>
      <c r="L2377">
        <v>97824.216700000004</v>
      </c>
    </row>
    <row r="2378" spans="1:12" x14ac:dyDescent="0.25">
      <c r="A2378">
        <v>2374</v>
      </c>
      <c r="B2378" t="s">
        <v>2895</v>
      </c>
      <c r="C2378" t="s">
        <v>3318</v>
      </c>
      <c r="D2378" t="s">
        <v>3319</v>
      </c>
      <c r="E2378">
        <v>4</v>
      </c>
      <c r="F2378" t="s">
        <v>3172</v>
      </c>
      <c r="G2378" t="s">
        <v>3173</v>
      </c>
      <c r="H2378" s="56" t="s">
        <v>685</v>
      </c>
      <c r="I2378">
        <v>52206004</v>
      </c>
      <c r="J2378" t="s">
        <v>3323</v>
      </c>
      <c r="K2378">
        <v>450953470.19999999</v>
      </c>
      <c r="L2378">
        <v>130082.44289999999</v>
      </c>
    </row>
    <row r="2379" spans="1:12" x14ac:dyDescent="0.25">
      <c r="A2379">
        <v>2375</v>
      </c>
      <c r="B2379" t="s">
        <v>2895</v>
      </c>
      <c r="C2379" t="s">
        <v>3318</v>
      </c>
      <c r="D2379" t="s">
        <v>3319</v>
      </c>
      <c r="E2379">
        <v>5</v>
      </c>
      <c r="F2379" t="s">
        <v>3172</v>
      </c>
      <c r="G2379" t="s">
        <v>3173</v>
      </c>
      <c r="H2379" s="56" t="s">
        <v>685</v>
      </c>
      <c r="I2379">
        <v>52206005</v>
      </c>
      <c r="J2379" t="s">
        <v>3324</v>
      </c>
      <c r="K2379">
        <v>36070896.210000001</v>
      </c>
      <c r="L2379">
        <v>35607.162270000001</v>
      </c>
    </row>
    <row r="2380" spans="1:12" x14ac:dyDescent="0.25">
      <c r="A2380">
        <v>2376</v>
      </c>
      <c r="B2380" t="s">
        <v>2895</v>
      </c>
      <c r="C2380" t="s">
        <v>3318</v>
      </c>
      <c r="D2380" t="s">
        <v>3319</v>
      </c>
      <c r="E2380">
        <v>6</v>
      </c>
      <c r="F2380" t="s">
        <v>3172</v>
      </c>
      <c r="G2380" t="s">
        <v>3173</v>
      </c>
      <c r="H2380" s="56" t="s">
        <v>685</v>
      </c>
      <c r="I2380">
        <v>52206006</v>
      </c>
      <c r="J2380" t="s">
        <v>3325</v>
      </c>
      <c r="K2380">
        <v>234350130</v>
      </c>
      <c r="L2380">
        <v>98754.850260000007</v>
      </c>
    </row>
    <row r="2381" spans="1:12" x14ac:dyDescent="0.25">
      <c r="A2381">
        <v>2377</v>
      </c>
      <c r="B2381" t="s">
        <v>2895</v>
      </c>
      <c r="C2381" t="s">
        <v>3318</v>
      </c>
      <c r="D2381" t="s">
        <v>3319</v>
      </c>
      <c r="E2381">
        <v>7</v>
      </c>
      <c r="F2381" t="s">
        <v>3172</v>
      </c>
      <c r="G2381" t="s">
        <v>3173</v>
      </c>
      <c r="H2381" s="56" t="s">
        <v>685</v>
      </c>
      <c r="I2381">
        <v>52206007</v>
      </c>
      <c r="J2381" t="s">
        <v>3326</v>
      </c>
      <c r="K2381">
        <v>112181532.59999999</v>
      </c>
      <c r="L2381">
        <v>75774.265020000006</v>
      </c>
    </row>
    <row r="2382" spans="1:12" x14ac:dyDescent="0.25">
      <c r="A2382">
        <v>2378</v>
      </c>
      <c r="B2382" t="s">
        <v>2895</v>
      </c>
      <c r="C2382" t="s">
        <v>3327</v>
      </c>
      <c r="D2382" t="s">
        <v>3328</v>
      </c>
      <c r="E2382">
        <v>1</v>
      </c>
      <c r="F2382" t="s">
        <v>3172</v>
      </c>
      <c r="G2382" t="s">
        <v>3173</v>
      </c>
      <c r="H2382" s="56" t="s">
        <v>685</v>
      </c>
      <c r="I2382">
        <v>52203001</v>
      </c>
      <c r="J2382" t="s">
        <v>3329</v>
      </c>
      <c r="K2382">
        <v>383792839.5</v>
      </c>
      <c r="L2382">
        <v>133490.33689999999</v>
      </c>
    </row>
    <row r="2383" spans="1:12" x14ac:dyDescent="0.25">
      <c r="A2383">
        <v>2379</v>
      </c>
      <c r="B2383" t="s">
        <v>2895</v>
      </c>
      <c r="C2383" t="s">
        <v>3327</v>
      </c>
      <c r="D2383" t="s">
        <v>3328</v>
      </c>
      <c r="E2383">
        <v>2</v>
      </c>
      <c r="F2383" t="s">
        <v>3172</v>
      </c>
      <c r="G2383" t="s">
        <v>3173</v>
      </c>
      <c r="H2383" s="56" t="s">
        <v>685</v>
      </c>
      <c r="I2383">
        <v>52203002</v>
      </c>
      <c r="J2383" t="s">
        <v>3330</v>
      </c>
      <c r="K2383">
        <v>1098648102</v>
      </c>
      <c r="L2383">
        <v>287346.55810000002</v>
      </c>
    </row>
    <row r="2384" spans="1:12" x14ac:dyDescent="0.25">
      <c r="A2384">
        <v>2380</v>
      </c>
      <c r="B2384" t="s">
        <v>2895</v>
      </c>
      <c r="C2384" t="s">
        <v>3327</v>
      </c>
      <c r="D2384" t="s">
        <v>3328</v>
      </c>
      <c r="E2384">
        <v>3</v>
      </c>
      <c r="F2384" t="s">
        <v>3172</v>
      </c>
      <c r="G2384" t="s">
        <v>3173</v>
      </c>
      <c r="H2384" s="56" t="s">
        <v>685</v>
      </c>
      <c r="I2384">
        <v>52203003</v>
      </c>
      <c r="J2384" t="s">
        <v>3331</v>
      </c>
      <c r="K2384">
        <v>1399948.952</v>
      </c>
      <c r="L2384">
        <v>5754.9022919999998</v>
      </c>
    </row>
    <row r="2385" spans="1:12" x14ac:dyDescent="0.25">
      <c r="A2385">
        <v>2381</v>
      </c>
      <c r="B2385" t="s">
        <v>2895</v>
      </c>
      <c r="C2385" t="s">
        <v>3327</v>
      </c>
      <c r="D2385" t="s">
        <v>3328</v>
      </c>
      <c r="E2385">
        <v>4</v>
      </c>
      <c r="F2385" t="s">
        <v>3172</v>
      </c>
      <c r="G2385" t="s">
        <v>3173</v>
      </c>
      <c r="H2385" s="56" t="s">
        <v>685</v>
      </c>
      <c r="I2385">
        <v>52203004</v>
      </c>
      <c r="J2385" t="s">
        <v>3332</v>
      </c>
      <c r="K2385">
        <v>823212069.10000002</v>
      </c>
      <c r="L2385">
        <v>191798.5324</v>
      </c>
    </row>
    <row r="2386" spans="1:12" x14ac:dyDescent="0.25">
      <c r="A2386">
        <v>2382</v>
      </c>
      <c r="B2386" t="s">
        <v>2895</v>
      </c>
      <c r="C2386" t="s">
        <v>3327</v>
      </c>
      <c r="D2386" t="s">
        <v>3328</v>
      </c>
      <c r="E2386">
        <v>5</v>
      </c>
      <c r="F2386" t="s">
        <v>3172</v>
      </c>
      <c r="G2386" t="s">
        <v>3173</v>
      </c>
      <c r="H2386" s="56" t="s">
        <v>685</v>
      </c>
      <c r="I2386">
        <v>52203005</v>
      </c>
      <c r="J2386" t="s">
        <v>3333</v>
      </c>
      <c r="K2386">
        <v>4145002.236</v>
      </c>
      <c r="L2386">
        <v>11146.19059</v>
      </c>
    </row>
    <row r="2387" spans="1:12" x14ac:dyDescent="0.25">
      <c r="A2387">
        <v>2383</v>
      </c>
      <c r="B2387" t="s">
        <v>2895</v>
      </c>
      <c r="C2387" t="s">
        <v>3334</v>
      </c>
      <c r="D2387" t="s">
        <v>3335</v>
      </c>
      <c r="E2387">
        <v>1</v>
      </c>
      <c r="F2387" t="s">
        <v>3036</v>
      </c>
      <c r="G2387" t="s">
        <v>3037</v>
      </c>
      <c r="H2387" s="56" t="s">
        <v>685</v>
      </c>
      <c r="I2387">
        <v>52404001</v>
      </c>
      <c r="J2387" t="s">
        <v>3336</v>
      </c>
      <c r="K2387">
        <v>190427123</v>
      </c>
      <c r="L2387">
        <v>132078.55739999999</v>
      </c>
    </row>
    <row r="2388" spans="1:12" x14ac:dyDescent="0.25">
      <c r="A2388">
        <v>2384</v>
      </c>
      <c r="B2388" t="s">
        <v>2895</v>
      </c>
      <c r="C2388" t="s">
        <v>3334</v>
      </c>
      <c r="D2388" t="s">
        <v>3335</v>
      </c>
      <c r="E2388">
        <v>2</v>
      </c>
      <c r="F2388" t="s">
        <v>3036</v>
      </c>
      <c r="G2388" t="s">
        <v>3037</v>
      </c>
      <c r="H2388" s="56" t="s">
        <v>685</v>
      </c>
      <c r="I2388">
        <v>52404002</v>
      </c>
      <c r="J2388" t="s">
        <v>3337</v>
      </c>
      <c r="K2388">
        <v>145892018.30000001</v>
      </c>
      <c r="L2388">
        <v>70164.515499999994</v>
      </c>
    </row>
    <row r="2389" spans="1:12" x14ac:dyDescent="0.25">
      <c r="A2389">
        <v>2385</v>
      </c>
      <c r="B2389" t="s">
        <v>2895</v>
      </c>
      <c r="C2389" t="s">
        <v>3334</v>
      </c>
      <c r="D2389" t="s">
        <v>3335</v>
      </c>
      <c r="E2389">
        <v>3</v>
      </c>
      <c r="F2389" t="s">
        <v>3036</v>
      </c>
      <c r="G2389" t="s">
        <v>3037</v>
      </c>
      <c r="H2389" s="56" t="s">
        <v>685</v>
      </c>
      <c r="I2389">
        <v>52404003</v>
      </c>
      <c r="J2389" t="s">
        <v>3338</v>
      </c>
      <c r="K2389">
        <v>142612021.80000001</v>
      </c>
      <c r="L2389">
        <v>66675.373529999997</v>
      </c>
    </row>
    <row r="2390" spans="1:12" x14ac:dyDescent="0.25">
      <c r="A2390">
        <v>2386</v>
      </c>
      <c r="B2390" t="s">
        <v>2895</v>
      </c>
      <c r="C2390" t="s">
        <v>3334</v>
      </c>
      <c r="D2390" t="s">
        <v>3335</v>
      </c>
      <c r="E2390">
        <v>4</v>
      </c>
      <c r="F2390" t="s">
        <v>3036</v>
      </c>
      <c r="G2390" t="s">
        <v>3037</v>
      </c>
      <c r="H2390" s="56" t="s">
        <v>685</v>
      </c>
      <c r="I2390">
        <v>52404004</v>
      </c>
      <c r="J2390" t="s">
        <v>3339</v>
      </c>
      <c r="K2390">
        <v>78482658.260000005</v>
      </c>
      <c r="L2390">
        <v>49072.161500000002</v>
      </c>
    </row>
    <row r="2391" spans="1:12" x14ac:dyDescent="0.25">
      <c r="A2391">
        <v>2387</v>
      </c>
      <c r="B2391" t="s">
        <v>2895</v>
      </c>
      <c r="C2391" t="s">
        <v>3334</v>
      </c>
      <c r="D2391" t="s">
        <v>3335</v>
      </c>
      <c r="E2391">
        <v>5</v>
      </c>
      <c r="F2391" t="s">
        <v>3036</v>
      </c>
      <c r="G2391" t="s">
        <v>3037</v>
      </c>
      <c r="H2391" s="56" t="s">
        <v>685</v>
      </c>
      <c r="I2391">
        <v>52404005</v>
      </c>
      <c r="J2391" t="s">
        <v>3340</v>
      </c>
      <c r="K2391">
        <v>46261366.909999996</v>
      </c>
      <c r="L2391">
        <v>34120.167179999997</v>
      </c>
    </row>
    <row r="2392" spans="1:12" x14ac:dyDescent="0.25">
      <c r="A2392">
        <v>2388</v>
      </c>
      <c r="B2392" t="s">
        <v>2895</v>
      </c>
      <c r="C2392" t="s">
        <v>3334</v>
      </c>
      <c r="D2392" t="s">
        <v>3335</v>
      </c>
      <c r="E2392">
        <v>6</v>
      </c>
      <c r="F2392" t="s">
        <v>3036</v>
      </c>
      <c r="G2392" t="s">
        <v>3037</v>
      </c>
      <c r="H2392" s="56" t="s">
        <v>685</v>
      </c>
      <c r="I2392">
        <v>52404006</v>
      </c>
      <c r="J2392" t="s">
        <v>3341</v>
      </c>
      <c r="K2392">
        <v>121155945.8</v>
      </c>
      <c r="L2392">
        <v>65584.198210000002</v>
      </c>
    </row>
    <row r="2393" spans="1:12" x14ac:dyDescent="0.25">
      <c r="A2393">
        <v>2389</v>
      </c>
      <c r="B2393" t="s">
        <v>2895</v>
      </c>
      <c r="C2393" t="s">
        <v>3334</v>
      </c>
      <c r="D2393" t="s">
        <v>3335</v>
      </c>
      <c r="E2393">
        <v>7</v>
      </c>
      <c r="F2393" t="s">
        <v>3036</v>
      </c>
      <c r="G2393" t="s">
        <v>3037</v>
      </c>
      <c r="H2393" s="56" t="s">
        <v>685</v>
      </c>
      <c r="I2393">
        <v>52404007</v>
      </c>
      <c r="J2393" t="s">
        <v>3342</v>
      </c>
      <c r="K2393">
        <v>81888085.370000005</v>
      </c>
      <c r="L2393">
        <v>51113.334459999998</v>
      </c>
    </row>
    <row r="2394" spans="1:12" x14ac:dyDescent="0.25">
      <c r="A2394">
        <v>2390</v>
      </c>
      <c r="B2394" t="s">
        <v>2895</v>
      </c>
      <c r="C2394" t="s">
        <v>3334</v>
      </c>
      <c r="D2394" t="s">
        <v>3335</v>
      </c>
      <c r="E2394">
        <v>8</v>
      </c>
      <c r="F2394" t="s">
        <v>3036</v>
      </c>
      <c r="G2394" t="s">
        <v>3037</v>
      </c>
      <c r="H2394" s="56" t="s">
        <v>685</v>
      </c>
      <c r="I2394">
        <v>52404008</v>
      </c>
      <c r="J2394" t="s">
        <v>3343</v>
      </c>
      <c r="K2394">
        <v>60767106.840000004</v>
      </c>
      <c r="L2394">
        <v>48458.999640000002</v>
      </c>
    </row>
    <row r="2395" spans="1:12" x14ac:dyDescent="0.25">
      <c r="A2395">
        <v>2391</v>
      </c>
      <c r="B2395" t="s">
        <v>2895</v>
      </c>
      <c r="C2395" t="s">
        <v>3334</v>
      </c>
      <c r="D2395" t="s">
        <v>3335</v>
      </c>
      <c r="E2395">
        <v>9</v>
      </c>
      <c r="F2395" t="s">
        <v>3036</v>
      </c>
      <c r="G2395" t="s">
        <v>3037</v>
      </c>
      <c r="H2395" s="56" t="s">
        <v>685</v>
      </c>
      <c r="I2395">
        <v>52404009</v>
      </c>
      <c r="J2395" t="s">
        <v>3344</v>
      </c>
      <c r="K2395">
        <v>131679650.5</v>
      </c>
      <c r="L2395">
        <v>59735.148229999999</v>
      </c>
    </row>
    <row r="2396" spans="1:12" x14ac:dyDescent="0.25">
      <c r="A2396">
        <v>2392</v>
      </c>
      <c r="B2396" t="s">
        <v>2895</v>
      </c>
      <c r="C2396" t="s">
        <v>3334</v>
      </c>
      <c r="D2396" t="s">
        <v>3335</v>
      </c>
      <c r="E2396">
        <v>10</v>
      </c>
      <c r="F2396" t="s">
        <v>3036</v>
      </c>
      <c r="G2396" t="s">
        <v>3037</v>
      </c>
      <c r="H2396" s="56" t="s">
        <v>685</v>
      </c>
      <c r="I2396">
        <v>52404010</v>
      </c>
      <c r="J2396" t="s">
        <v>3345</v>
      </c>
      <c r="K2396">
        <v>70306282.319999993</v>
      </c>
      <c r="L2396">
        <v>45040.304120000001</v>
      </c>
    </row>
    <row r="2397" spans="1:12" x14ac:dyDescent="0.25">
      <c r="A2397">
        <v>2393</v>
      </c>
      <c r="B2397" t="s">
        <v>2895</v>
      </c>
      <c r="C2397" t="s">
        <v>3334</v>
      </c>
      <c r="D2397" t="s">
        <v>3335</v>
      </c>
      <c r="E2397">
        <v>11</v>
      </c>
      <c r="F2397" t="s">
        <v>3036</v>
      </c>
      <c r="G2397" t="s">
        <v>3037</v>
      </c>
      <c r="H2397" s="56" t="s">
        <v>685</v>
      </c>
      <c r="I2397">
        <v>52404011</v>
      </c>
      <c r="J2397" t="s">
        <v>3346</v>
      </c>
      <c r="K2397">
        <v>55140586.93</v>
      </c>
      <c r="L2397">
        <v>40968.92355</v>
      </c>
    </row>
    <row r="2398" spans="1:12" x14ac:dyDescent="0.25">
      <c r="A2398">
        <v>2394</v>
      </c>
      <c r="B2398" t="s">
        <v>2895</v>
      </c>
      <c r="C2398" t="s">
        <v>3334</v>
      </c>
      <c r="D2398" t="s">
        <v>3335</v>
      </c>
      <c r="E2398">
        <v>12</v>
      </c>
      <c r="F2398" t="s">
        <v>3036</v>
      </c>
      <c r="G2398" t="s">
        <v>3037</v>
      </c>
      <c r="H2398" s="56" t="s">
        <v>685</v>
      </c>
      <c r="I2398">
        <v>52404012</v>
      </c>
      <c r="J2398" t="s">
        <v>3347</v>
      </c>
      <c r="K2398">
        <v>43258656.399999999</v>
      </c>
      <c r="L2398">
        <v>43071.743020000002</v>
      </c>
    </row>
    <row r="2399" spans="1:12" x14ac:dyDescent="0.25">
      <c r="A2399">
        <v>2395</v>
      </c>
      <c r="B2399" t="s">
        <v>2895</v>
      </c>
      <c r="C2399" t="s">
        <v>3334</v>
      </c>
      <c r="D2399" t="s">
        <v>3335</v>
      </c>
      <c r="E2399">
        <v>13</v>
      </c>
      <c r="F2399" t="s">
        <v>3036</v>
      </c>
      <c r="G2399" t="s">
        <v>3037</v>
      </c>
      <c r="H2399" s="56" t="s">
        <v>685</v>
      </c>
      <c r="I2399">
        <v>52404013</v>
      </c>
      <c r="J2399" t="s">
        <v>3348</v>
      </c>
      <c r="K2399">
        <v>213562779.90000001</v>
      </c>
      <c r="L2399">
        <v>97003.618019999994</v>
      </c>
    </row>
    <row r="2400" spans="1:12" x14ac:dyDescent="0.25">
      <c r="A2400">
        <v>2396</v>
      </c>
      <c r="B2400" t="s">
        <v>2895</v>
      </c>
      <c r="C2400" t="s">
        <v>3334</v>
      </c>
      <c r="D2400" t="s">
        <v>3335</v>
      </c>
      <c r="E2400">
        <v>14</v>
      </c>
      <c r="F2400" t="s">
        <v>3036</v>
      </c>
      <c r="G2400" t="s">
        <v>3037</v>
      </c>
      <c r="H2400" s="56" t="s">
        <v>685</v>
      </c>
      <c r="I2400">
        <v>52404014</v>
      </c>
      <c r="J2400" t="s">
        <v>3349</v>
      </c>
      <c r="K2400">
        <v>76508097.799999997</v>
      </c>
      <c r="L2400">
        <v>68480.406799999997</v>
      </c>
    </row>
    <row r="2401" spans="1:12" x14ac:dyDescent="0.25">
      <c r="A2401">
        <v>2397</v>
      </c>
      <c r="B2401" t="s">
        <v>2895</v>
      </c>
      <c r="C2401" t="s">
        <v>3334</v>
      </c>
      <c r="D2401" t="s">
        <v>3335</v>
      </c>
      <c r="E2401">
        <v>15</v>
      </c>
      <c r="F2401" t="s">
        <v>3036</v>
      </c>
      <c r="G2401" t="s">
        <v>3037</v>
      </c>
      <c r="H2401" s="56" t="s">
        <v>685</v>
      </c>
      <c r="I2401">
        <v>52404015</v>
      </c>
      <c r="J2401" t="s">
        <v>3350</v>
      </c>
      <c r="K2401">
        <v>127928208.09999999</v>
      </c>
      <c r="L2401">
        <v>66242.990619999997</v>
      </c>
    </row>
    <row r="2402" spans="1:12" x14ac:dyDescent="0.25">
      <c r="A2402">
        <v>2398</v>
      </c>
      <c r="B2402" t="s">
        <v>2895</v>
      </c>
      <c r="C2402" t="s">
        <v>3334</v>
      </c>
      <c r="D2402" t="s">
        <v>3335</v>
      </c>
      <c r="E2402">
        <v>16</v>
      </c>
      <c r="F2402" t="s">
        <v>3036</v>
      </c>
      <c r="G2402" t="s">
        <v>3037</v>
      </c>
      <c r="H2402" s="56" t="s">
        <v>685</v>
      </c>
      <c r="I2402">
        <v>52404016</v>
      </c>
      <c r="J2402" t="s">
        <v>3351</v>
      </c>
      <c r="K2402">
        <v>94204261.849999994</v>
      </c>
      <c r="L2402">
        <v>80374.626969999998</v>
      </c>
    </row>
    <row r="2403" spans="1:12" x14ac:dyDescent="0.25">
      <c r="A2403">
        <v>2399</v>
      </c>
      <c r="B2403" t="s">
        <v>2895</v>
      </c>
      <c r="C2403" t="s">
        <v>3334</v>
      </c>
      <c r="D2403" t="s">
        <v>3335</v>
      </c>
      <c r="E2403">
        <v>17</v>
      </c>
      <c r="F2403" t="s">
        <v>3036</v>
      </c>
      <c r="G2403" t="s">
        <v>3037</v>
      </c>
      <c r="H2403" s="56" t="s">
        <v>685</v>
      </c>
      <c r="I2403">
        <v>52404017</v>
      </c>
      <c r="J2403" t="s">
        <v>3352</v>
      </c>
      <c r="K2403">
        <v>106729980.3</v>
      </c>
      <c r="L2403">
        <v>75594.181110000005</v>
      </c>
    </row>
    <row r="2404" spans="1:12" x14ac:dyDescent="0.25">
      <c r="A2404">
        <v>2400</v>
      </c>
      <c r="B2404" t="s">
        <v>2895</v>
      </c>
      <c r="C2404" t="s">
        <v>3334</v>
      </c>
      <c r="D2404" t="s">
        <v>3335</v>
      </c>
      <c r="E2404">
        <v>18</v>
      </c>
      <c r="F2404" t="s">
        <v>3036</v>
      </c>
      <c r="G2404" t="s">
        <v>3037</v>
      </c>
      <c r="H2404" s="56" t="s">
        <v>685</v>
      </c>
      <c r="I2404">
        <v>52404018</v>
      </c>
      <c r="J2404" t="s">
        <v>3353</v>
      </c>
      <c r="K2404">
        <v>62131378.380000003</v>
      </c>
      <c r="L2404">
        <v>44282.676119999996</v>
      </c>
    </row>
    <row r="2405" spans="1:12" x14ac:dyDescent="0.25">
      <c r="A2405">
        <v>2401</v>
      </c>
      <c r="B2405" t="s">
        <v>2895</v>
      </c>
      <c r="C2405" t="s">
        <v>3334</v>
      </c>
      <c r="D2405" t="s">
        <v>3335</v>
      </c>
      <c r="E2405">
        <v>19</v>
      </c>
      <c r="F2405" t="s">
        <v>3036</v>
      </c>
      <c r="G2405" t="s">
        <v>3037</v>
      </c>
      <c r="H2405" s="56" t="s">
        <v>685</v>
      </c>
      <c r="I2405">
        <v>52404019</v>
      </c>
      <c r="J2405" t="s">
        <v>3354</v>
      </c>
      <c r="K2405">
        <v>151780485.30000001</v>
      </c>
      <c r="L2405">
        <v>88169.201570000005</v>
      </c>
    </row>
    <row r="2406" spans="1:12" x14ac:dyDescent="0.25">
      <c r="A2406">
        <v>2402</v>
      </c>
      <c r="B2406" t="s">
        <v>2895</v>
      </c>
      <c r="C2406" t="s">
        <v>3334</v>
      </c>
      <c r="D2406" t="s">
        <v>3335</v>
      </c>
      <c r="E2406">
        <v>20</v>
      </c>
      <c r="F2406" t="s">
        <v>3036</v>
      </c>
      <c r="G2406" t="s">
        <v>3037</v>
      </c>
      <c r="H2406" s="56" t="s">
        <v>685</v>
      </c>
      <c r="I2406">
        <v>52404020</v>
      </c>
      <c r="J2406" t="s">
        <v>3355</v>
      </c>
      <c r="K2406">
        <v>143475374.59999999</v>
      </c>
      <c r="L2406">
        <v>76191.289499999999</v>
      </c>
    </row>
    <row r="2407" spans="1:12" x14ac:dyDescent="0.25">
      <c r="A2407">
        <v>2403</v>
      </c>
      <c r="B2407" t="s">
        <v>2895</v>
      </c>
      <c r="C2407" t="s">
        <v>3334</v>
      </c>
      <c r="D2407" t="s">
        <v>3335</v>
      </c>
      <c r="E2407">
        <v>21</v>
      </c>
      <c r="F2407" t="s">
        <v>3036</v>
      </c>
      <c r="G2407" t="s">
        <v>3037</v>
      </c>
      <c r="H2407" s="56" t="s">
        <v>685</v>
      </c>
      <c r="I2407">
        <v>52404021</v>
      </c>
      <c r="J2407" t="s">
        <v>3356</v>
      </c>
      <c r="K2407">
        <v>948640135.60000002</v>
      </c>
      <c r="L2407">
        <v>192956.56469999999</v>
      </c>
    </row>
    <row r="2408" spans="1:12" x14ac:dyDescent="0.25">
      <c r="A2408">
        <v>2404</v>
      </c>
      <c r="B2408" t="s">
        <v>2895</v>
      </c>
      <c r="C2408" t="s">
        <v>3357</v>
      </c>
      <c r="D2408" t="s">
        <v>3358</v>
      </c>
      <c r="E2408">
        <v>1</v>
      </c>
      <c r="F2408" t="s">
        <v>569</v>
      </c>
      <c r="G2408" t="s">
        <v>3299</v>
      </c>
      <c r="H2408" s="56" t="s">
        <v>685</v>
      </c>
      <c r="I2408">
        <v>52805001</v>
      </c>
      <c r="J2408" t="s">
        <v>3359</v>
      </c>
      <c r="K2408">
        <v>142841157.40000001</v>
      </c>
      <c r="L2408">
        <v>80025.406489999994</v>
      </c>
    </row>
    <row r="2409" spans="1:12" x14ac:dyDescent="0.25">
      <c r="A2409">
        <v>2405</v>
      </c>
      <c r="B2409" t="s">
        <v>2895</v>
      </c>
      <c r="C2409" t="s">
        <v>3357</v>
      </c>
      <c r="D2409" t="s">
        <v>3358</v>
      </c>
      <c r="E2409">
        <v>2</v>
      </c>
      <c r="F2409" t="s">
        <v>569</v>
      </c>
      <c r="G2409" t="s">
        <v>3299</v>
      </c>
      <c r="H2409" s="56" t="s">
        <v>685</v>
      </c>
      <c r="I2409">
        <v>52805002</v>
      </c>
      <c r="J2409" t="s">
        <v>3360</v>
      </c>
      <c r="K2409">
        <v>47417441.409999996</v>
      </c>
      <c r="L2409">
        <v>41651.300369999997</v>
      </c>
    </row>
    <row r="2410" spans="1:12" x14ac:dyDescent="0.25">
      <c r="A2410">
        <v>2406</v>
      </c>
      <c r="B2410" t="s">
        <v>2895</v>
      </c>
      <c r="C2410" t="s">
        <v>3357</v>
      </c>
      <c r="D2410" t="s">
        <v>3358</v>
      </c>
      <c r="E2410">
        <v>3</v>
      </c>
      <c r="F2410" t="s">
        <v>569</v>
      </c>
      <c r="G2410" t="s">
        <v>3299</v>
      </c>
      <c r="H2410" s="56" t="s">
        <v>685</v>
      </c>
      <c r="I2410">
        <v>52805003</v>
      </c>
      <c r="J2410" t="s">
        <v>3361</v>
      </c>
      <c r="K2410">
        <v>363344187</v>
      </c>
      <c r="L2410">
        <v>133067.96609999999</v>
      </c>
    </row>
    <row r="2411" spans="1:12" x14ac:dyDescent="0.25">
      <c r="A2411">
        <v>2407</v>
      </c>
      <c r="B2411" t="s">
        <v>2895</v>
      </c>
      <c r="C2411" t="s">
        <v>3357</v>
      </c>
      <c r="D2411" t="s">
        <v>3358</v>
      </c>
      <c r="E2411">
        <v>4</v>
      </c>
      <c r="F2411" t="s">
        <v>569</v>
      </c>
      <c r="G2411" t="s">
        <v>3299</v>
      </c>
      <c r="H2411" s="56" t="s">
        <v>685</v>
      </c>
      <c r="I2411">
        <v>52805004</v>
      </c>
      <c r="J2411" t="s">
        <v>3362</v>
      </c>
      <c r="K2411">
        <v>583954087.70000005</v>
      </c>
      <c r="L2411">
        <v>149547.3959</v>
      </c>
    </row>
    <row r="2412" spans="1:12" x14ac:dyDescent="0.25">
      <c r="A2412">
        <v>2408</v>
      </c>
      <c r="B2412" t="s">
        <v>2895</v>
      </c>
      <c r="C2412" t="s">
        <v>3357</v>
      </c>
      <c r="D2412" t="s">
        <v>3358</v>
      </c>
      <c r="E2412">
        <v>5</v>
      </c>
      <c r="F2412" t="s">
        <v>569</v>
      </c>
      <c r="G2412" t="s">
        <v>3299</v>
      </c>
      <c r="H2412" s="56" t="s">
        <v>685</v>
      </c>
      <c r="I2412">
        <v>52805005</v>
      </c>
      <c r="J2412" t="s">
        <v>3363</v>
      </c>
      <c r="K2412">
        <v>163925425.69999999</v>
      </c>
      <c r="L2412">
        <v>82828.515310000003</v>
      </c>
    </row>
    <row r="2413" spans="1:12" x14ac:dyDescent="0.25">
      <c r="A2413">
        <v>2409</v>
      </c>
      <c r="B2413" t="s">
        <v>2895</v>
      </c>
      <c r="C2413" t="s">
        <v>3357</v>
      </c>
      <c r="D2413" t="s">
        <v>3358</v>
      </c>
      <c r="E2413">
        <v>6</v>
      </c>
      <c r="F2413" t="s">
        <v>569</v>
      </c>
      <c r="G2413" t="s">
        <v>3299</v>
      </c>
      <c r="H2413" s="56" t="s">
        <v>685</v>
      </c>
      <c r="I2413">
        <v>52805006</v>
      </c>
      <c r="J2413" t="s">
        <v>3364</v>
      </c>
      <c r="K2413">
        <v>80719243.799999997</v>
      </c>
      <c r="L2413">
        <v>67893.318679999997</v>
      </c>
    </row>
    <row r="2414" spans="1:12" x14ac:dyDescent="0.25">
      <c r="A2414">
        <v>2410</v>
      </c>
      <c r="B2414" t="s">
        <v>2895</v>
      </c>
      <c r="C2414" t="s">
        <v>3357</v>
      </c>
      <c r="D2414" t="s">
        <v>3358</v>
      </c>
      <c r="E2414">
        <v>7</v>
      </c>
      <c r="F2414" t="s">
        <v>569</v>
      </c>
      <c r="G2414" t="s">
        <v>3299</v>
      </c>
      <c r="H2414" s="56" t="s">
        <v>685</v>
      </c>
      <c r="I2414">
        <v>52805007</v>
      </c>
      <c r="J2414" t="s">
        <v>3365</v>
      </c>
      <c r="K2414">
        <v>55385539.240000002</v>
      </c>
      <c r="L2414">
        <v>52852.659970000001</v>
      </c>
    </row>
    <row r="2415" spans="1:12" x14ac:dyDescent="0.25">
      <c r="A2415">
        <v>2411</v>
      </c>
      <c r="B2415" t="s">
        <v>2895</v>
      </c>
      <c r="C2415" t="s">
        <v>3357</v>
      </c>
      <c r="D2415" t="s">
        <v>3358</v>
      </c>
      <c r="E2415">
        <v>8</v>
      </c>
      <c r="F2415" t="s">
        <v>569</v>
      </c>
      <c r="G2415" t="s">
        <v>3299</v>
      </c>
      <c r="H2415" s="56" t="s">
        <v>685</v>
      </c>
      <c r="I2415">
        <v>52805008</v>
      </c>
      <c r="J2415" t="s">
        <v>3366</v>
      </c>
      <c r="K2415">
        <v>39364225.399999999</v>
      </c>
      <c r="L2415">
        <v>38535.705950000003</v>
      </c>
    </row>
    <row r="2416" spans="1:12" x14ac:dyDescent="0.25">
      <c r="A2416">
        <v>2412</v>
      </c>
      <c r="B2416" t="s">
        <v>2895</v>
      </c>
      <c r="C2416" t="s">
        <v>3357</v>
      </c>
      <c r="D2416" t="s">
        <v>3358</v>
      </c>
      <c r="E2416">
        <v>9</v>
      </c>
      <c r="F2416" t="s">
        <v>569</v>
      </c>
      <c r="G2416" t="s">
        <v>3299</v>
      </c>
      <c r="H2416" s="56" t="s">
        <v>685</v>
      </c>
      <c r="I2416">
        <v>52805009</v>
      </c>
      <c r="J2416" t="s">
        <v>3367</v>
      </c>
      <c r="K2416">
        <v>68083688.75</v>
      </c>
      <c r="L2416">
        <v>51433.451300000001</v>
      </c>
    </row>
    <row r="2417" spans="1:12" x14ac:dyDescent="0.25">
      <c r="A2417">
        <v>2413</v>
      </c>
      <c r="B2417" t="s">
        <v>2895</v>
      </c>
      <c r="C2417" t="s">
        <v>3357</v>
      </c>
      <c r="D2417" t="s">
        <v>3358</v>
      </c>
      <c r="E2417">
        <v>10</v>
      </c>
      <c r="F2417" t="s">
        <v>569</v>
      </c>
      <c r="G2417" t="s">
        <v>3299</v>
      </c>
      <c r="H2417" s="56" t="s">
        <v>685</v>
      </c>
      <c r="I2417">
        <v>52805010</v>
      </c>
      <c r="J2417" t="s">
        <v>3368</v>
      </c>
      <c r="K2417">
        <v>120412554.7</v>
      </c>
      <c r="L2417">
        <v>79244.540689999994</v>
      </c>
    </row>
    <row r="2418" spans="1:12" x14ac:dyDescent="0.25">
      <c r="A2418">
        <v>2414</v>
      </c>
      <c r="B2418" t="s">
        <v>2895</v>
      </c>
      <c r="C2418" t="s">
        <v>3357</v>
      </c>
      <c r="D2418" t="s">
        <v>3358</v>
      </c>
      <c r="E2418">
        <v>11</v>
      </c>
      <c r="F2418" t="s">
        <v>569</v>
      </c>
      <c r="G2418" t="s">
        <v>3299</v>
      </c>
      <c r="H2418" s="56" t="s">
        <v>685</v>
      </c>
      <c r="I2418">
        <v>52805011</v>
      </c>
      <c r="J2418" t="s">
        <v>3369</v>
      </c>
      <c r="K2418">
        <v>58449890.119999997</v>
      </c>
      <c r="L2418">
        <v>41778.888330000002</v>
      </c>
    </row>
    <row r="2419" spans="1:12" x14ac:dyDescent="0.25">
      <c r="A2419">
        <v>2415</v>
      </c>
      <c r="B2419" t="s">
        <v>2895</v>
      </c>
      <c r="C2419" t="s">
        <v>3357</v>
      </c>
      <c r="D2419" t="s">
        <v>3358</v>
      </c>
      <c r="E2419">
        <v>12</v>
      </c>
      <c r="F2419" t="s">
        <v>569</v>
      </c>
      <c r="G2419" t="s">
        <v>3299</v>
      </c>
      <c r="H2419" s="56" t="s">
        <v>685</v>
      </c>
      <c r="I2419">
        <v>52805012</v>
      </c>
      <c r="J2419" t="s">
        <v>3370</v>
      </c>
      <c r="K2419">
        <v>260929764.09999999</v>
      </c>
      <c r="L2419">
        <v>119904.209</v>
      </c>
    </row>
    <row r="2420" spans="1:12" x14ac:dyDescent="0.25">
      <c r="A2420">
        <v>2416</v>
      </c>
      <c r="B2420" t="s">
        <v>2895</v>
      </c>
      <c r="C2420" t="s">
        <v>3357</v>
      </c>
      <c r="D2420" t="s">
        <v>3358</v>
      </c>
      <c r="E2420">
        <v>13</v>
      </c>
      <c r="F2420" t="s">
        <v>569</v>
      </c>
      <c r="G2420" t="s">
        <v>3299</v>
      </c>
      <c r="H2420" s="56" t="s">
        <v>685</v>
      </c>
      <c r="I2420">
        <v>52805013</v>
      </c>
      <c r="J2420" t="s">
        <v>3371</v>
      </c>
      <c r="K2420">
        <v>147321562.40000001</v>
      </c>
      <c r="L2420">
        <v>67384.683189999996</v>
      </c>
    </row>
    <row r="2421" spans="1:12" x14ac:dyDescent="0.25">
      <c r="A2421">
        <v>2417</v>
      </c>
      <c r="B2421" t="s">
        <v>2895</v>
      </c>
      <c r="C2421" t="s">
        <v>3372</v>
      </c>
      <c r="D2421" t="s">
        <v>3373</v>
      </c>
      <c r="E2421">
        <v>1</v>
      </c>
      <c r="F2421" t="s">
        <v>2964</v>
      </c>
      <c r="G2421" t="s">
        <v>2965</v>
      </c>
      <c r="H2421" s="56" t="s">
        <v>685</v>
      </c>
      <c r="I2421">
        <v>52705001</v>
      </c>
      <c r="J2421" t="s">
        <v>3374</v>
      </c>
      <c r="K2421">
        <v>65625081.420000002</v>
      </c>
      <c r="L2421">
        <v>61441.297469999998</v>
      </c>
    </row>
    <row r="2422" spans="1:12" x14ac:dyDescent="0.25">
      <c r="A2422">
        <v>2418</v>
      </c>
      <c r="B2422" t="s">
        <v>2895</v>
      </c>
      <c r="C2422" t="s">
        <v>3372</v>
      </c>
      <c r="D2422" t="s">
        <v>3373</v>
      </c>
      <c r="E2422">
        <v>2</v>
      </c>
      <c r="F2422" t="s">
        <v>2964</v>
      </c>
      <c r="G2422" t="s">
        <v>2965</v>
      </c>
      <c r="H2422" s="56" t="s">
        <v>685</v>
      </c>
      <c r="I2422">
        <v>52705002</v>
      </c>
      <c r="J2422" t="s">
        <v>3375</v>
      </c>
      <c r="K2422">
        <v>32933669.07</v>
      </c>
      <c r="L2422">
        <v>30061.364689999999</v>
      </c>
    </row>
    <row r="2423" spans="1:12" x14ac:dyDescent="0.25">
      <c r="A2423">
        <v>2419</v>
      </c>
      <c r="B2423" t="s">
        <v>2895</v>
      </c>
      <c r="C2423" t="s">
        <v>3372</v>
      </c>
      <c r="D2423" t="s">
        <v>3373</v>
      </c>
      <c r="E2423">
        <v>3</v>
      </c>
      <c r="F2423" t="s">
        <v>2964</v>
      </c>
      <c r="G2423" t="s">
        <v>2965</v>
      </c>
      <c r="H2423" s="56" t="s">
        <v>685</v>
      </c>
      <c r="I2423">
        <v>52705003</v>
      </c>
      <c r="J2423" t="s">
        <v>3376</v>
      </c>
      <c r="K2423">
        <v>860526242.29999995</v>
      </c>
      <c r="L2423">
        <v>250992.68299999999</v>
      </c>
    </row>
    <row r="2424" spans="1:12" x14ac:dyDescent="0.25">
      <c r="A2424">
        <v>2420</v>
      </c>
      <c r="B2424" t="s">
        <v>2895</v>
      </c>
      <c r="C2424" t="s">
        <v>3372</v>
      </c>
      <c r="D2424" t="s">
        <v>3373</v>
      </c>
      <c r="E2424">
        <v>4</v>
      </c>
      <c r="F2424" t="s">
        <v>2964</v>
      </c>
      <c r="G2424" t="s">
        <v>2965</v>
      </c>
      <c r="H2424" s="56" t="s">
        <v>685</v>
      </c>
      <c r="I2424">
        <v>52705004</v>
      </c>
      <c r="J2424" t="s">
        <v>3377</v>
      </c>
      <c r="K2424">
        <v>247641373.19999999</v>
      </c>
      <c r="L2424">
        <v>95282.116810000007</v>
      </c>
    </row>
    <row r="2425" spans="1:12" x14ac:dyDescent="0.25">
      <c r="A2425">
        <v>2421</v>
      </c>
      <c r="B2425" t="s">
        <v>2895</v>
      </c>
      <c r="C2425" t="s">
        <v>3372</v>
      </c>
      <c r="D2425" t="s">
        <v>3373</v>
      </c>
      <c r="E2425">
        <v>5</v>
      </c>
      <c r="F2425" t="s">
        <v>2964</v>
      </c>
      <c r="G2425" t="s">
        <v>2965</v>
      </c>
      <c r="H2425" s="56" t="s">
        <v>685</v>
      </c>
      <c r="I2425">
        <v>52705005</v>
      </c>
      <c r="J2425" t="s">
        <v>3378</v>
      </c>
      <c r="K2425">
        <v>9759492.8690000009</v>
      </c>
      <c r="L2425">
        <v>17039.191470000002</v>
      </c>
    </row>
    <row r="2426" spans="1:12" x14ac:dyDescent="0.25">
      <c r="A2426">
        <v>2422</v>
      </c>
      <c r="B2426" t="s">
        <v>2895</v>
      </c>
      <c r="C2426" t="s">
        <v>3372</v>
      </c>
      <c r="D2426" t="s">
        <v>3373</v>
      </c>
      <c r="E2426">
        <v>6</v>
      </c>
      <c r="F2426" t="s">
        <v>2964</v>
      </c>
      <c r="G2426" t="s">
        <v>2965</v>
      </c>
      <c r="H2426" s="56" t="s">
        <v>685</v>
      </c>
      <c r="I2426">
        <v>52705006</v>
      </c>
      <c r="J2426" t="s">
        <v>3379</v>
      </c>
      <c r="K2426">
        <v>2410480.1379999998</v>
      </c>
      <c r="L2426">
        <v>8851.0719140000001</v>
      </c>
    </row>
    <row r="2427" spans="1:12" x14ac:dyDescent="0.25">
      <c r="A2427">
        <v>2423</v>
      </c>
      <c r="B2427" t="s">
        <v>2895</v>
      </c>
      <c r="C2427" t="s">
        <v>3372</v>
      </c>
      <c r="D2427" t="s">
        <v>3373</v>
      </c>
      <c r="E2427">
        <v>7</v>
      </c>
      <c r="F2427" t="s">
        <v>2964</v>
      </c>
      <c r="G2427" t="s">
        <v>2965</v>
      </c>
      <c r="H2427" s="56" t="s">
        <v>685</v>
      </c>
      <c r="I2427">
        <v>52705007</v>
      </c>
      <c r="J2427" t="s">
        <v>3380</v>
      </c>
      <c r="K2427">
        <v>6152720.8679999998</v>
      </c>
      <c r="L2427">
        <v>20803.92972</v>
      </c>
    </row>
    <row r="2428" spans="1:12" x14ac:dyDescent="0.25">
      <c r="A2428">
        <v>2424</v>
      </c>
      <c r="B2428" t="s">
        <v>2895</v>
      </c>
      <c r="C2428" t="s">
        <v>3372</v>
      </c>
      <c r="D2428" t="s">
        <v>3373</v>
      </c>
      <c r="E2428">
        <v>8</v>
      </c>
      <c r="F2428" t="s">
        <v>2964</v>
      </c>
      <c r="G2428" t="s">
        <v>2965</v>
      </c>
      <c r="H2428" s="56" t="s">
        <v>685</v>
      </c>
      <c r="I2428">
        <v>52705008</v>
      </c>
      <c r="J2428" t="s">
        <v>3381</v>
      </c>
      <c r="K2428">
        <v>29498031.02</v>
      </c>
      <c r="L2428">
        <v>32631.649870000001</v>
      </c>
    </row>
    <row r="2429" spans="1:12" x14ac:dyDescent="0.25">
      <c r="A2429">
        <v>2425</v>
      </c>
      <c r="B2429" t="s">
        <v>2895</v>
      </c>
      <c r="C2429" t="s">
        <v>3372</v>
      </c>
      <c r="D2429" t="s">
        <v>3373</v>
      </c>
      <c r="E2429">
        <v>9</v>
      </c>
      <c r="F2429" t="s">
        <v>2964</v>
      </c>
      <c r="G2429" t="s">
        <v>2965</v>
      </c>
      <c r="H2429" s="56" t="s">
        <v>685</v>
      </c>
      <c r="I2429">
        <v>52705009</v>
      </c>
      <c r="J2429" t="s">
        <v>3382</v>
      </c>
      <c r="K2429">
        <v>75548746.109999999</v>
      </c>
      <c r="L2429">
        <v>49156.943729999999</v>
      </c>
    </row>
    <row r="2430" spans="1:12" x14ac:dyDescent="0.25">
      <c r="A2430">
        <v>2426</v>
      </c>
      <c r="B2430" t="s">
        <v>2895</v>
      </c>
      <c r="C2430" t="s">
        <v>3372</v>
      </c>
      <c r="D2430" t="s">
        <v>3373</v>
      </c>
      <c r="E2430">
        <v>10</v>
      </c>
      <c r="F2430" t="s">
        <v>2964</v>
      </c>
      <c r="G2430" t="s">
        <v>2965</v>
      </c>
      <c r="H2430" s="56" t="s">
        <v>685</v>
      </c>
      <c r="I2430">
        <v>52705010</v>
      </c>
      <c r="J2430" t="s">
        <v>3383</v>
      </c>
      <c r="K2430">
        <v>120645692.09999999</v>
      </c>
      <c r="L2430">
        <v>59466.156490000001</v>
      </c>
    </row>
    <row r="2431" spans="1:12" x14ac:dyDescent="0.25">
      <c r="A2431">
        <v>2427</v>
      </c>
      <c r="B2431" t="s">
        <v>2895</v>
      </c>
      <c r="C2431" t="s">
        <v>3372</v>
      </c>
      <c r="D2431" t="s">
        <v>3373</v>
      </c>
      <c r="E2431">
        <v>11</v>
      </c>
      <c r="F2431" t="s">
        <v>2964</v>
      </c>
      <c r="G2431" t="s">
        <v>2965</v>
      </c>
      <c r="H2431" s="56" t="s">
        <v>685</v>
      </c>
      <c r="I2431">
        <v>52705011</v>
      </c>
      <c r="J2431" t="s">
        <v>3384</v>
      </c>
      <c r="K2431">
        <v>12251304.890000001</v>
      </c>
      <c r="L2431">
        <v>20397.49136</v>
      </c>
    </row>
    <row r="2432" spans="1:12" x14ac:dyDescent="0.25">
      <c r="A2432">
        <v>2428</v>
      </c>
      <c r="B2432" t="s">
        <v>2895</v>
      </c>
      <c r="C2432" t="s">
        <v>3372</v>
      </c>
      <c r="D2432" t="s">
        <v>3373</v>
      </c>
      <c r="E2432">
        <v>12</v>
      </c>
      <c r="F2432" t="s">
        <v>2964</v>
      </c>
      <c r="G2432" t="s">
        <v>2965</v>
      </c>
      <c r="H2432" s="56" t="s">
        <v>685</v>
      </c>
      <c r="I2432">
        <v>52705012</v>
      </c>
      <c r="J2432" t="s">
        <v>3385</v>
      </c>
      <c r="K2432">
        <v>33637491.57</v>
      </c>
      <c r="L2432">
        <v>34142.773070000003</v>
      </c>
    </row>
    <row r="2433" spans="1:12" x14ac:dyDescent="0.25">
      <c r="A2433">
        <v>2429</v>
      </c>
      <c r="B2433" t="s">
        <v>2895</v>
      </c>
      <c r="C2433" t="s">
        <v>3372</v>
      </c>
      <c r="D2433" t="s">
        <v>3373</v>
      </c>
      <c r="E2433">
        <v>13</v>
      </c>
      <c r="F2433" t="s">
        <v>2964</v>
      </c>
      <c r="G2433" t="s">
        <v>2965</v>
      </c>
      <c r="H2433" s="56" t="s">
        <v>685</v>
      </c>
      <c r="I2433">
        <v>52705013</v>
      </c>
      <c r="J2433" t="s">
        <v>3386</v>
      </c>
      <c r="K2433">
        <v>35621732.329999998</v>
      </c>
      <c r="L2433">
        <v>40269.576139999997</v>
      </c>
    </row>
    <row r="2434" spans="1:12" x14ac:dyDescent="0.25">
      <c r="A2434">
        <v>2430</v>
      </c>
      <c r="B2434" t="s">
        <v>2895</v>
      </c>
      <c r="C2434" t="s">
        <v>3372</v>
      </c>
      <c r="D2434" t="s">
        <v>3373</v>
      </c>
      <c r="E2434">
        <v>14</v>
      </c>
      <c r="F2434" t="s">
        <v>2964</v>
      </c>
      <c r="G2434" t="s">
        <v>2965</v>
      </c>
      <c r="H2434" s="56" t="s">
        <v>685</v>
      </c>
      <c r="I2434">
        <v>52705014</v>
      </c>
      <c r="J2434" t="s">
        <v>3387</v>
      </c>
      <c r="K2434">
        <v>146432873.69999999</v>
      </c>
      <c r="L2434">
        <v>89773.960789999997</v>
      </c>
    </row>
    <row r="2435" spans="1:12" x14ac:dyDescent="0.25">
      <c r="A2435">
        <v>2431</v>
      </c>
      <c r="B2435" t="s">
        <v>2895</v>
      </c>
      <c r="C2435" t="s">
        <v>3372</v>
      </c>
      <c r="D2435" t="s">
        <v>3373</v>
      </c>
      <c r="E2435">
        <v>15</v>
      </c>
      <c r="F2435" t="s">
        <v>2964</v>
      </c>
      <c r="G2435" t="s">
        <v>2965</v>
      </c>
      <c r="H2435" s="56" t="s">
        <v>685</v>
      </c>
      <c r="I2435">
        <v>52705015</v>
      </c>
      <c r="J2435" t="s">
        <v>3388</v>
      </c>
      <c r="K2435">
        <v>58965694.920000002</v>
      </c>
      <c r="L2435">
        <v>52201.164429999997</v>
      </c>
    </row>
    <row r="2436" spans="1:12" x14ac:dyDescent="0.25">
      <c r="A2436">
        <v>2432</v>
      </c>
      <c r="B2436" t="s">
        <v>2895</v>
      </c>
      <c r="C2436" t="s">
        <v>3372</v>
      </c>
      <c r="D2436" t="s">
        <v>3373</v>
      </c>
      <c r="E2436">
        <v>16</v>
      </c>
      <c r="F2436" t="s">
        <v>2964</v>
      </c>
      <c r="G2436" t="s">
        <v>2965</v>
      </c>
      <c r="H2436" s="56" t="s">
        <v>685</v>
      </c>
      <c r="I2436">
        <v>52705016</v>
      </c>
      <c r="J2436" t="s">
        <v>3389</v>
      </c>
      <c r="K2436">
        <v>141945794</v>
      </c>
      <c r="L2436">
        <v>63871.342329999999</v>
      </c>
    </row>
    <row r="2437" spans="1:12" x14ac:dyDescent="0.25">
      <c r="A2437">
        <v>2433</v>
      </c>
      <c r="B2437" t="s">
        <v>2895</v>
      </c>
      <c r="C2437" t="s">
        <v>3372</v>
      </c>
      <c r="D2437" t="s">
        <v>3373</v>
      </c>
      <c r="E2437">
        <v>17</v>
      </c>
      <c r="F2437" t="s">
        <v>2964</v>
      </c>
      <c r="G2437" t="s">
        <v>2965</v>
      </c>
      <c r="H2437" s="56" t="s">
        <v>685</v>
      </c>
      <c r="I2437">
        <v>52705017</v>
      </c>
      <c r="J2437" t="s">
        <v>3390</v>
      </c>
      <c r="K2437">
        <v>36788496.07</v>
      </c>
      <c r="L2437">
        <v>31483.546269999999</v>
      </c>
    </row>
    <row r="2438" spans="1:12" x14ac:dyDescent="0.25">
      <c r="A2438">
        <v>2434</v>
      </c>
      <c r="B2438" t="s">
        <v>2895</v>
      </c>
      <c r="C2438" t="s">
        <v>3372</v>
      </c>
      <c r="D2438" t="s">
        <v>3373</v>
      </c>
      <c r="E2438">
        <v>18</v>
      </c>
      <c r="F2438" t="s">
        <v>2964</v>
      </c>
      <c r="G2438" t="s">
        <v>2965</v>
      </c>
      <c r="H2438" s="56" t="s">
        <v>685</v>
      </c>
      <c r="I2438">
        <v>52705018</v>
      </c>
      <c r="J2438" t="s">
        <v>3391</v>
      </c>
      <c r="K2438">
        <v>30238449.739999998</v>
      </c>
      <c r="L2438">
        <v>31066.195800000001</v>
      </c>
    </row>
    <row r="2439" spans="1:12" x14ac:dyDescent="0.25">
      <c r="A2439">
        <v>2435</v>
      </c>
      <c r="B2439" t="s">
        <v>2895</v>
      </c>
      <c r="C2439" t="s">
        <v>3372</v>
      </c>
      <c r="D2439" t="s">
        <v>3373</v>
      </c>
      <c r="E2439">
        <v>19</v>
      </c>
      <c r="F2439" t="s">
        <v>2964</v>
      </c>
      <c r="G2439" t="s">
        <v>2965</v>
      </c>
      <c r="H2439" s="56" t="s">
        <v>685</v>
      </c>
      <c r="I2439">
        <v>52705019</v>
      </c>
      <c r="J2439" t="s">
        <v>3392</v>
      </c>
      <c r="K2439">
        <v>29729231.440000001</v>
      </c>
      <c r="L2439">
        <v>31106.178019999999</v>
      </c>
    </row>
    <row r="2440" spans="1:12" x14ac:dyDescent="0.25">
      <c r="A2440">
        <v>2436</v>
      </c>
      <c r="B2440" t="s">
        <v>2895</v>
      </c>
      <c r="C2440" t="s">
        <v>3372</v>
      </c>
      <c r="D2440" t="s">
        <v>3373</v>
      </c>
      <c r="E2440">
        <v>20</v>
      </c>
      <c r="F2440" t="s">
        <v>2964</v>
      </c>
      <c r="G2440" t="s">
        <v>2965</v>
      </c>
      <c r="H2440" s="56" t="s">
        <v>685</v>
      </c>
      <c r="I2440">
        <v>52705020</v>
      </c>
      <c r="J2440" t="s">
        <v>3393</v>
      </c>
      <c r="K2440">
        <v>163839622.09999999</v>
      </c>
      <c r="L2440">
        <v>90106.640230000005</v>
      </c>
    </row>
    <row r="2441" spans="1:12" x14ac:dyDescent="0.25">
      <c r="A2441">
        <v>2437</v>
      </c>
      <c r="B2441" t="s">
        <v>2895</v>
      </c>
      <c r="C2441" t="s">
        <v>3372</v>
      </c>
      <c r="D2441" t="s">
        <v>3373</v>
      </c>
      <c r="E2441">
        <v>21</v>
      </c>
      <c r="F2441" t="s">
        <v>2964</v>
      </c>
      <c r="G2441" t="s">
        <v>2965</v>
      </c>
      <c r="H2441" s="56" t="s">
        <v>685</v>
      </c>
      <c r="I2441">
        <v>52705021</v>
      </c>
      <c r="J2441" t="s">
        <v>3394</v>
      </c>
      <c r="K2441">
        <v>29483854.84</v>
      </c>
      <c r="L2441">
        <v>39950.527779999997</v>
      </c>
    </row>
    <row r="2442" spans="1:12" x14ac:dyDescent="0.25">
      <c r="A2442">
        <v>2438</v>
      </c>
      <c r="B2442" t="s">
        <v>2895</v>
      </c>
      <c r="C2442" t="s">
        <v>3372</v>
      </c>
      <c r="D2442" t="s">
        <v>3373</v>
      </c>
      <c r="E2442">
        <v>22</v>
      </c>
      <c r="F2442" t="s">
        <v>2964</v>
      </c>
      <c r="G2442" t="s">
        <v>2965</v>
      </c>
      <c r="H2442" s="56" t="s">
        <v>685</v>
      </c>
      <c r="I2442">
        <v>52705022</v>
      </c>
      <c r="J2442" t="s">
        <v>3395</v>
      </c>
      <c r="K2442">
        <v>321446605.39999998</v>
      </c>
      <c r="L2442">
        <v>174870.38099999999</v>
      </c>
    </row>
    <row r="2443" spans="1:12" x14ac:dyDescent="0.25">
      <c r="A2443">
        <v>2439</v>
      </c>
      <c r="B2443" t="s">
        <v>2895</v>
      </c>
      <c r="C2443" t="s">
        <v>3372</v>
      </c>
      <c r="D2443" t="s">
        <v>3373</v>
      </c>
      <c r="E2443">
        <v>23</v>
      </c>
      <c r="F2443" t="s">
        <v>2964</v>
      </c>
      <c r="G2443" t="s">
        <v>2965</v>
      </c>
      <c r="H2443" s="56" t="s">
        <v>685</v>
      </c>
      <c r="I2443">
        <v>52705023</v>
      </c>
      <c r="J2443" t="s">
        <v>3396</v>
      </c>
      <c r="K2443">
        <v>58669739.969999999</v>
      </c>
      <c r="L2443">
        <v>58525.820540000001</v>
      </c>
    </row>
    <row r="2444" spans="1:12" x14ac:dyDescent="0.25">
      <c r="A2444">
        <v>2440</v>
      </c>
      <c r="B2444" t="s">
        <v>2895</v>
      </c>
      <c r="C2444" t="s">
        <v>3397</v>
      </c>
      <c r="D2444" t="s">
        <v>3398</v>
      </c>
      <c r="E2444">
        <v>1</v>
      </c>
      <c r="F2444" t="s">
        <v>568</v>
      </c>
      <c r="G2444" t="s">
        <v>3232</v>
      </c>
      <c r="H2444" s="56" t="s">
        <v>685</v>
      </c>
      <c r="I2444">
        <v>52903001</v>
      </c>
      <c r="J2444" t="s">
        <v>3399</v>
      </c>
      <c r="K2444">
        <v>143414996.90000001</v>
      </c>
      <c r="L2444">
        <v>71536.762090000004</v>
      </c>
    </row>
    <row r="2445" spans="1:12" x14ac:dyDescent="0.25">
      <c r="A2445">
        <v>2441</v>
      </c>
      <c r="B2445" t="s">
        <v>2895</v>
      </c>
      <c r="C2445" t="s">
        <v>3397</v>
      </c>
      <c r="D2445" t="s">
        <v>3398</v>
      </c>
      <c r="E2445">
        <v>2</v>
      </c>
      <c r="F2445" t="s">
        <v>568</v>
      </c>
      <c r="G2445" t="s">
        <v>3232</v>
      </c>
      <c r="H2445" s="56" t="s">
        <v>685</v>
      </c>
      <c r="I2445">
        <v>52903002</v>
      </c>
      <c r="J2445" t="s">
        <v>3400</v>
      </c>
      <c r="K2445">
        <v>45217556.270000003</v>
      </c>
      <c r="L2445">
        <v>57431.301910000002</v>
      </c>
    </row>
    <row r="2446" spans="1:12" x14ac:dyDescent="0.25">
      <c r="A2446">
        <v>2442</v>
      </c>
      <c r="B2446" t="s">
        <v>2895</v>
      </c>
      <c r="C2446" t="s">
        <v>3397</v>
      </c>
      <c r="D2446" t="s">
        <v>3398</v>
      </c>
      <c r="E2446">
        <v>3</v>
      </c>
      <c r="F2446" t="s">
        <v>568</v>
      </c>
      <c r="G2446" t="s">
        <v>3232</v>
      </c>
      <c r="H2446" s="56" t="s">
        <v>685</v>
      </c>
      <c r="I2446">
        <v>52903003</v>
      </c>
      <c r="J2446" t="s">
        <v>3401</v>
      </c>
      <c r="K2446">
        <v>242559126.69999999</v>
      </c>
      <c r="L2446">
        <v>104999.4785</v>
      </c>
    </row>
    <row r="2447" spans="1:12" x14ac:dyDescent="0.25">
      <c r="A2447">
        <v>2443</v>
      </c>
      <c r="B2447" t="s">
        <v>2895</v>
      </c>
      <c r="C2447" t="s">
        <v>3397</v>
      </c>
      <c r="D2447" t="s">
        <v>3398</v>
      </c>
      <c r="E2447">
        <v>4</v>
      </c>
      <c r="F2447" t="s">
        <v>568</v>
      </c>
      <c r="G2447" t="s">
        <v>3232</v>
      </c>
      <c r="H2447" s="56" t="s">
        <v>685</v>
      </c>
      <c r="I2447">
        <v>52903004</v>
      </c>
      <c r="J2447" t="s">
        <v>3402</v>
      </c>
      <c r="K2447">
        <v>97725637.010000005</v>
      </c>
      <c r="L2447">
        <v>51640.478539999996</v>
      </c>
    </row>
    <row r="2448" spans="1:12" x14ac:dyDescent="0.25">
      <c r="A2448">
        <v>2444</v>
      </c>
      <c r="B2448" t="s">
        <v>2895</v>
      </c>
      <c r="C2448" t="s">
        <v>3397</v>
      </c>
      <c r="D2448" t="s">
        <v>3398</v>
      </c>
      <c r="E2448">
        <v>5</v>
      </c>
      <c r="F2448" t="s">
        <v>568</v>
      </c>
      <c r="G2448" t="s">
        <v>3232</v>
      </c>
      <c r="H2448" s="56" t="s">
        <v>685</v>
      </c>
      <c r="I2448">
        <v>52903005</v>
      </c>
      <c r="J2448" t="s">
        <v>3403</v>
      </c>
      <c r="K2448">
        <v>52906010.659999996</v>
      </c>
      <c r="L2448">
        <v>44916.088360000002</v>
      </c>
    </row>
    <row r="2449" spans="1:12" x14ac:dyDescent="0.25">
      <c r="A2449">
        <v>2445</v>
      </c>
      <c r="B2449" t="s">
        <v>2895</v>
      </c>
      <c r="C2449" t="s">
        <v>3397</v>
      </c>
      <c r="D2449" t="s">
        <v>3398</v>
      </c>
      <c r="E2449">
        <v>6</v>
      </c>
      <c r="F2449" t="s">
        <v>568</v>
      </c>
      <c r="G2449" t="s">
        <v>3232</v>
      </c>
      <c r="H2449" s="56" t="s">
        <v>685</v>
      </c>
      <c r="I2449">
        <v>52903006</v>
      </c>
      <c r="J2449" t="s">
        <v>3404</v>
      </c>
      <c r="K2449">
        <v>33890721.700000003</v>
      </c>
      <c r="L2449">
        <v>39816.067690000003</v>
      </c>
    </row>
    <row r="2450" spans="1:12" x14ac:dyDescent="0.25">
      <c r="A2450">
        <v>2446</v>
      </c>
      <c r="B2450" t="s">
        <v>2895</v>
      </c>
      <c r="C2450" t="s">
        <v>3397</v>
      </c>
      <c r="D2450" t="s">
        <v>3398</v>
      </c>
      <c r="E2450">
        <v>7</v>
      </c>
      <c r="F2450" t="s">
        <v>568</v>
      </c>
      <c r="G2450" t="s">
        <v>3232</v>
      </c>
      <c r="H2450" s="56" t="s">
        <v>685</v>
      </c>
      <c r="I2450">
        <v>52903007</v>
      </c>
      <c r="J2450" t="s">
        <v>3405</v>
      </c>
      <c r="K2450">
        <v>48460622.159999996</v>
      </c>
      <c r="L2450">
        <v>49866.477700000003</v>
      </c>
    </row>
    <row r="2451" spans="1:12" x14ac:dyDescent="0.25">
      <c r="A2451">
        <v>2447</v>
      </c>
      <c r="B2451" t="s">
        <v>2895</v>
      </c>
      <c r="C2451" t="s">
        <v>3397</v>
      </c>
      <c r="D2451" t="s">
        <v>3398</v>
      </c>
      <c r="E2451">
        <v>8</v>
      </c>
      <c r="F2451" t="s">
        <v>568</v>
      </c>
      <c r="G2451" t="s">
        <v>3232</v>
      </c>
      <c r="H2451" s="56" t="s">
        <v>685</v>
      </c>
      <c r="I2451">
        <v>52903008</v>
      </c>
      <c r="J2451" t="s">
        <v>3406</v>
      </c>
      <c r="K2451">
        <v>55983614.759999998</v>
      </c>
      <c r="L2451">
        <v>44873.597650000003</v>
      </c>
    </row>
    <row r="2452" spans="1:12" x14ac:dyDescent="0.25">
      <c r="A2452">
        <v>2448</v>
      </c>
      <c r="B2452" t="s">
        <v>2895</v>
      </c>
      <c r="C2452" t="s">
        <v>3397</v>
      </c>
      <c r="D2452" t="s">
        <v>3398</v>
      </c>
      <c r="E2452">
        <v>9</v>
      </c>
      <c r="F2452" t="s">
        <v>568</v>
      </c>
      <c r="G2452" t="s">
        <v>3232</v>
      </c>
      <c r="H2452" s="56" t="s">
        <v>685</v>
      </c>
      <c r="I2452">
        <v>52903009</v>
      </c>
      <c r="J2452" t="s">
        <v>3407</v>
      </c>
      <c r="K2452">
        <v>53708675.5</v>
      </c>
      <c r="L2452">
        <v>41155.807439999997</v>
      </c>
    </row>
    <row r="2453" spans="1:12" x14ac:dyDescent="0.25">
      <c r="A2453">
        <v>2449</v>
      </c>
      <c r="B2453" t="s">
        <v>2895</v>
      </c>
      <c r="C2453" t="s">
        <v>3397</v>
      </c>
      <c r="D2453" t="s">
        <v>3398</v>
      </c>
      <c r="E2453">
        <v>10</v>
      </c>
      <c r="F2453" t="s">
        <v>568</v>
      </c>
      <c r="G2453" t="s">
        <v>3232</v>
      </c>
      <c r="H2453" s="56" t="s">
        <v>685</v>
      </c>
      <c r="I2453">
        <v>52903010</v>
      </c>
      <c r="J2453" t="s">
        <v>3408</v>
      </c>
      <c r="K2453">
        <v>65309730.689999998</v>
      </c>
      <c r="L2453">
        <v>47113.419090000003</v>
      </c>
    </row>
    <row r="2454" spans="1:12" x14ac:dyDescent="0.25">
      <c r="A2454">
        <v>2450</v>
      </c>
      <c r="B2454" t="s">
        <v>2895</v>
      </c>
      <c r="C2454" t="s">
        <v>3397</v>
      </c>
      <c r="D2454" t="s">
        <v>3398</v>
      </c>
      <c r="E2454">
        <v>11</v>
      </c>
      <c r="F2454" t="s">
        <v>568</v>
      </c>
      <c r="G2454" t="s">
        <v>3232</v>
      </c>
      <c r="H2454" s="56" t="s">
        <v>685</v>
      </c>
      <c r="I2454">
        <v>52903011</v>
      </c>
      <c r="J2454" t="s">
        <v>3409</v>
      </c>
      <c r="K2454">
        <v>57998309.829999998</v>
      </c>
      <c r="L2454">
        <v>60074.723319999997</v>
      </c>
    </row>
    <row r="2455" spans="1:12" x14ac:dyDescent="0.25">
      <c r="A2455">
        <v>2451</v>
      </c>
      <c r="B2455" t="s">
        <v>2895</v>
      </c>
      <c r="C2455" t="s">
        <v>3397</v>
      </c>
      <c r="D2455" t="s">
        <v>3398</v>
      </c>
      <c r="E2455">
        <v>12</v>
      </c>
      <c r="F2455" t="s">
        <v>568</v>
      </c>
      <c r="G2455" t="s">
        <v>3232</v>
      </c>
      <c r="H2455" s="56" t="s">
        <v>685</v>
      </c>
      <c r="I2455">
        <v>52903012</v>
      </c>
      <c r="J2455" t="s">
        <v>3410</v>
      </c>
      <c r="K2455">
        <v>25336797.879999999</v>
      </c>
      <c r="L2455">
        <v>28036.559079999999</v>
      </c>
    </row>
    <row r="2456" spans="1:12" x14ac:dyDescent="0.25">
      <c r="A2456">
        <v>2452</v>
      </c>
      <c r="B2456" t="s">
        <v>2895</v>
      </c>
      <c r="C2456" t="s">
        <v>3397</v>
      </c>
      <c r="D2456" t="s">
        <v>3398</v>
      </c>
      <c r="E2456">
        <v>13</v>
      </c>
      <c r="F2456" t="s">
        <v>568</v>
      </c>
      <c r="G2456" t="s">
        <v>3232</v>
      </c>
      <c r="H2456" s="56" t="s">
        <v>685</v>
      </c>
      <c r="I2456">
        <v>52903013</v>
      </c>
      <c r="J2456" t="s">
        <v>3411</v>
      </c>
      <c r="K2456">
        <v>38352581.359999999</v>
      </c>
      <c r="L2456">
        <v>49412.722540000002</v>
      </c>
    </row>
    <row r="2457" spans="1:12" x14ac:dyDescent="0.25">
      <c r="A2457">
        <v>2453</v>
      </c>
      <c r="B2457" t="s">
        <v>2895</v>
      </c>
      <c r="C2457" t="s">
        <v>3397</v>
      </c>
      <c r="D2457" t="s">
        <v>3398</v>
      </c>
      <c r="E2457">
        <v>14</v>
      </c>
      <c r="F2457" t="s">
        <v>568</v>
      </c>
      <c r="G2457" t="s">
        <v>3232</v>
      </c>
      <c r="H2457" s="56" t="s">
        <v>685</v>
      </c>
      <c r="I2457">
        <v>52903014</v>
      </c>
      <c r="J2457" t="s">
        <v>3412</v>
      </c>
      <c r="K2457">
        <v>24649298.600000001</v>
      </c>
      <c r="L2457">
        <v>31162.55601</v>
      </c>
    </row>
    <row r="2458" spans="1:12" x14ac:dyDescent="0.25">
      <c r="A2458">
        <v>2454</v>
      </c>
      <c r="B2458" t="s">
        <v>2895</v>
      </c>
      <c r="C2458" t="s">
        <v>3397</v>
      </c>
      <c r="D2458" t="s">
        <v>3398</v>
      </c>
      <c r="E2458">
        <v>15</v>
      </c>
      <c r="F2458" t="s">
        <v>568</v>
      </c>
      <c r="G2458" t="s">
        <v>3232</v>
      </c>
      <c r="H2458" s="56" t="s">
        <v>685</v>
      </c>
      <c r="I2458">
        <v>52903015</v>
      </c>
      <c r="J2458" t="s">
        <v>3413</v>
      </c>
      <c r="K2458">
        <v>28005846.789999999</v>
      </c>
      <c r="L2458">
        <v>30546.994780000001</v>
      </c>
    </row>
    <row r="2459" spans="1:12" x14ac:dyDescent="0.25">
      <c r="A2459">
        <v>2455</v>
      </c>
      <c r="B2459" t="s">
        <v>2895</v>
      </c>
      <c r="C2459" t="s">
        <v>3397</v>
      </c>
      <c r="D2459" t="s">
        <v>3398</v>
      </c>
      <c r="E2459">
        <v>16</v>
      </c>
      <c r="F2459" t="s">
        <v>568</v>
      </c>
      <c r="G2459" t="s">
        <v>3232</v>
      </c>
      <c r="H2459" s="56" t="s">
        <v>685</v>
      </c>
      <c r="I2459">
        <v>52903016</v>
      </c>
      <c r="J2459" t="s">
        <v>3414</v>
      </c>
      <c r="K2459">
        <v>161810392.19999999</v>
      </c>
      <c r="L2459">
        <v>76177.513619999998</v>
      </c>
    </row>
    <row r="2460" spans="1:12" x14ac:dyDescent="0.25">
      <c r="A2460">
        <v>2456</v>
      </c>
      <c r="B2460" t="s">
        <v>2895</v>
      </c>
      <c r="C2460" t="s">
        <v>3397</v>
      </c>
      <c r="D2460" t="s">
        <v>3398</v>
      </c>
      <c r="E2460">
        <v>17</v>
      </c>
      <c r="F2460" t="s">
        <v>568</v>
      </c>
      <c r="G2460" t="s">
        <v>3232</v>
      </c>
      <c r="H2460" s="56" t="s">
        <v>685</v>
      </c>
      <c r="I2460">
        <v>52903017</v>
      </c>
      <c r="J2460" t="s">
        <v>3415</v>
      </c>
      <c r="K2460">
        <v>84873289.319999993</v>
      </c>
      <c r="L2460">
        <v>53367.82935</v>
      </c>
    </row>
    <row r="2461" spans="1:12" x14ac:dyDescent="0.25">
      <c r="A2461">
        <v>2457</v>
      </c>
      <c r="B2461" t="s">
        <v>2895</v>
      </c>
      <c r="C2461" t="s">
        <v>3397</v>
      </c>
      <c r="D2461" t="s">
        <v>3398</v>
      </c>
      <c r="E2461">
        <v>18</v>
      </c>
      <c r="F2461" t="s">
        <v>568</v>
      </c>
      <c r="G2461" t="s">
        <v>3232</v>
      </c>
      <c r="H2461" s="56" t="s">
        <v>685</v>
      </c>
      <c r="I2461">
        <v>52903018</v>
      </c>
      <c r="J2461" t="s">
        <v>3416</v>
      </c>
      <c r="K2461">
        <v>81426760.709999993</v>
      </c>
      <c r="L2461">
        <v>76941.261249999996</v>
      </c>
    </row>
    <row r="2462" spans="1:12" x14ac:dyDescent="0.25">
      <c r="A2462">
        <v>2458</v>
      </c>
      <c r="B2462" t="s">
        <v>2895</v>
      </c>
      <c r="C2462" t="s">
        <v>3397</v>
      </c>
      <c r="D2462" t="s">
        <v>3398</v>
      </c>
      <c r="E2462">
        <v>19</v>
      </c>
      <c r="F2462" t="s">
        <v>568</v>
      </c>
      <c r="G2462" t="s">
        <v>3232</v>
      </c>
      <c r="H2462" s="56" t="s">
        <v>685</v>
      </c>
      <c r="I2462">
        <v>52903019</v>
      </c>
      <c r="J2462" t="s">
        <v>3417</v>
      </c>
      <c r="K2462">
        <v>85065178.069999993</v>
      </c>
      <c r="L2462">
        <v>57419.974410000003</v>
      </c>
    </row>
    <row r="2463" spans="1:12" x14ac:dyDescent="0.25">
      <c r="A2463">
        <v>2459</v>
      </c>
      <c r="B2463" t="s">
        <v>2895</v>
      </c>
      <c r="C2463" t="s">
        <v>3418</v>
      </c>
      <c r="D2463" t="s">
        <v>3419</v>
      </c>
      <c r="E2463">
        <v>1</v>
      </c>
      <c r="F2463" t="s">
        <v>565</v>
      </c>
      <c r="G2463" t="s">
        <v>2982</v>
      </c>
      <c r="H2463" s="56" t="s">
        <v>685</v>
      </c>
      <c r="I2463">
        <v>52502001</v>
      </c>
      <c r="J2463" t="s">
        <v>3420</v>
      </c>
      <c r="K2463">
        <v>1060121301</v>
      </c>
      <c r="L2463">
        <v>235319.554</v>
      </c>
    </row>
    <row r="2464" spans="1:12" x14ac:dyDescent="0.25">
      <c r="A2464">
        <v>2460</v>
      </c>
      <c r="B2464" t="s">
        <v>2895</v>
      </c>
      <c r="C2464" t="s">
        <v>3418</v>
      </c>
      <c r="D2464" t="s">
        <v>3419</v>
      </c>
      <c r="E2464">
        <v>2</v>
      </c>
      <c r="F2464" t="s">
        <v>565</v>
      </c>
      <c r="G2464" t="s">
        <v>2982</v>
      </c>
      <c r="H2464" s="56" t="s">
        <v>685</v>
      </c>
      <c r="I2464">
        <v>52502002</v>
      </c>
      <c r="J2464" t="s">
        <v>3421</v>
      </c>
      <c r="K2464">
        <v>16245567.970000001</v>
      </c>
      <c r="L2464">
        <v>21793.310020000001</v>
      </c>
    </row>
    <row r="2465" spans="1:12" x14ac:dyDescent="0.25">
      <c r="A2465">
        <v>2461</v>
      </c>
      <c r="B2465" t="s">
        <v>2895</v>
      </c>
      <c r="C2465" t="s">
        <v>3418</v>
      </c>
      <c r="D2465" t="s">
        <v>3419</v>
      </c>
      <c r="E2465">
        <v>3</v>
      </c>
      <c r="F2465" t="s">
        <v>565</v>
      </c>
      <c r="G2465" t="s">
        <v>2982</v>
      </c>
      <c r="H2465" s="56" t="s">
        <v>685</v>
      </c>
      <c r="I2465">
        <v>52502003</v>
      </c>
      <c r="J2465" t="s">
        <v>3422</v>
      </c>
      <c r="K2465">
        <v>7913232.642</v>
      </c>
      <c r="L2465">
        <v>13911.89272</v>
      </c>
    </row>
    <row r="2466" spans="1:12" x14ac:dyDescent="0.25">
      <c r="A2466">
        <v>2462</v>
      </c>
      <c r="B2466" t="s">
        <v>2895</v>
      </c>
      <c r="C2466" t="s">
        <v>3418</v>
      </c>
      <c r="D2466" t="s">
        <v>3419</v>
      </c>
      <c r="E2466">
        <v>4</v>
      </c>
      <c r="F2466" t="s">
        <v>565</v>
      </c>
      <c r="G2466" t="s">
        <v>2982</v>
      </c>
      <c r="H2466" s="56" t="s">
        <v>685</v>
      </c>
      <c r="I2466">
        <v>52502004</v>
      </c>
      <c r="J2466" t="s">
        <v>3423</v>
      </c>
      <c r="K2466">
        <v>6655522.983</v>
      </c>
      <c r="L2466">
        <v>12802.69319</v>
      </c>
    </row>
    <row r="2467" spans="1:12" x14ac:dyDescent="0.25">
      <c r="A2467">
        <v>2463</v>
      </c>
      <c r="B2467" t="s">
        <v>2895</v>
      </c>
      <c r="C2467" t="s">
        <v>3418</v>
      </c>
      <c r="D2467" t="s">
        <v>3419</v>
      </c>
      <c r="E2467">
        <v>5</v>
      </c>
      <c r="F2467" t="s">
        <v>565</v>
      </c>
      <c r="G2467" t="s">
        <v>2982</v>
      </c>
      <c r="H2467" s="56" t="s">
        <v>685</v>
      </c>
      <c r="I2467">
        <v>52502005</v>
      </c>
      <c r="J2467" t="s">
        <v>3424</v>
      </c>
      <c r="K2467">
        <v>15414925.16</v>
      </c>
      <c r="L2467">
        <v>20576.564289999998</v>
      </c>
    </row>
    <row r="2468" spans="1:12" x14ac:dyDescent="0.25">
      <c r="A2468">
        <v>2464</v>
      </c>
      <c r="B2468" t="s">
        <v>2895</v>
      </c>
      <c r="C2468" t="s">
        <v>3418</v>
      </c>
      <c r="D2468" t="s">
        <v>3419</v>
      </c>
      <c r="E2468">
        <v>6</v>
      </c>
      <c r="F2468" t="s">
        <v>565</v>
      </c>
      <c r="G2468" t="s">
        <v>2982</v>
      </c>
      <c r="H2468" s="56" t="s">
        <v>685</v>
      </c>
      <c r="I2468">
        <v>52502006</v>
      </c>
      <c r="J2468" t="s">
        <v>3425</v>
      </c>
      <c r="K2468">
        <v>31849639.579999998</v>
      </c>
      <c r="L2468">
        <v>28001.498380000001</v>
      </c>
    </row>
    <row r="2469" spans="1:12" x14ac:dyDescent="0.25">
      <c r="A2469">
        <v>2465</v>
      </c>
      <c r="B2469" t="s">
        <v>2895</v>
      </c>
      <c r="C2469" t="s">
        <v>3418</v>
      </c>
      <c r="D2469" t="s">
        <v>3419</v>
      </c>
      <c r="E2469">
        <v>7</v>
      </c>
      <c r="F2469" t="s">
        <v>565</v>
      </c>
      <c r="G2469" t="s">
        <v>2982</v>
      </c>
      <c r="H2469" s="56" t="s">
        <v>685</v>
      </c>
      <c r="I2469">
        <v>52502007</v>
      </c>
      <c r="J2469" t="s">
        <v>3426</v>
      </c>
      <c r="K2469">
        <v>21330421.859999999</v>
      </c>
      <c r="L2469">
        <v>27501.886340000001</v>
      </c>
    </row>
    <row r="2470" spans="1:12" x14ac:dyDescent="0.25">
      <c r="A2470">
        <v>2466</v>
      </c>
      <c r="B2470" t="s">
        <v>2895</v>
      </c>
      <c r="C2470" t="s">
        <v>3418</v>
      </c>
      <c r="D2470" t="s">
        <v>3419</v>
      </c>
      <c r="E2470">
        <v>8</v>
      </c>
      <c r="F2470" t="s">
        <v>565</v>
      </c>
      <c r="G2470" t="s">
        <v>2982</v>
      </c>
      <c r="H2470" s="56" t="s">
        <v>685</v>
      </c>
      <c r="I2470">
        <v>52502008</v>
      </c>
      <c r="J2470" t="s">
        <v>3427</v>
      </c>
      <c r="K2470">
        <v>2527719.2119999998</v>
      </c>
      <c r="L2470">
        <v>9840.8400380000003</v>
      </c>
    </row>
    <row r="2471" spans="1:12" x14ac:dyDescent="0.25">
      <c r="A2471">
        <v>2467</v>
      </c>
      <c r="B2471" t="s">
        <v>2895</v>
      </c>
      <c r="C2471" t="s">
        <v>3418</v>
      </c>
      <c r="D2471" t="s">
        <v>3419</v>
      </c>
      <c r="E2471">
        <v>9</v>
      </c>
      <c r="F2471" t="s">
        <v>565</v>
      </c>
      <c r="G2471" t="s">
        <v>2982</v>
      </c>
      <c r="H2471" s="56" t="s">
        <v>685</v>
      </c>
      <c r="I2471">
        <v>52502009</v>
      </c>
      <c r="J2471" t="s">
        <v>3428</v>
      </c>
      <c r="K2471">
        <v>8613502.7190000005</v>
      </c>
      <c r="L2471">
        <v>17585.248469999999</v>
      </c>
    </row>
    <row r="2472" spans="1:12" x14ac:dyDescent="0.25">
      <c r="A2472">
        <v>2468</v>
      </c>
      <c r="B2472" t="s">
        <v>2895</v>
      </c>
      <c r="C2472" t="s">
        <v>3418</v>
      </c>
      <c r="D2472" t="s">
        <v>3419</v>
      </c>
      <c r="E2472">
        <v>10</v>
      </c>
      <c r="F2472" t="s">
        <v>565</v>
      </c>
      <c r="G2472" t="s">
        <v>2982</v>
      </c>
      <c r="H2472" s="56" t="s">
        <v>685</v>
      </c>
      <c r="I2472">
        <v>52502010</v>
      </c>
      <c r="J2472" t="s">
        <v>3429</v>
      </c>
      <c r="K2472">
        <v>2761392.02</v>
      </c>
      <c r="L2472">
        <v>10725.93455</v>
      </c>
    </row>
    <row r="2473" spans="1:12" x14ac:dyDescent="0.25">
      <c r="A2473">
        <v>2469</v>
      </c>
      <c r="B2473" t="s">
        <v>2895</v>
      </c>
      <c r="C2473" t="s">
        <v>3418</v>
      </c>
      <c r="D2473" t="s">
        <v>3419</v>
      </c>
      <c r="E2473">
        <v>11</v>
      </c>
      <c r="F2473" t="s">
        <v>565</v>
      </c>
      <c r="G2473" t="s">
        <v>2982</v>
      </c>
      <c r="H2473" s="56" t="s">
        <v>685</v>
      </c>
      <c r="I2473">
        <v>52502011</v>
      </c>
      <c r="J2473" t="s">
        <v>3430</v>
      </c>
      <c r="K2473">
        <v>2421502.1940000001</v>
      </c>
      <c r="L2473">
        <v>7256.0888569999997</v>
      </c>
    </row>
    <row r="2474" spans="1:12" x14ac:dyDescent="0.25">
      <c r="A2474">
        <v>2470</v>
      </c>
      <c r="B2474" t="s">
        <v>2895</v>
      </c>
      <c r="C2474" t="s">
        <v>3418</v>
      </c>
      <c r="D2474" t="s">
        <v>3419</v>
      </c>
      <c r="E2474">
        <v>12</v>
      </c>
      <c r="F2474" t="s">
        <v>565</v>
      </c>
      <c r="G2474" t="s">
        <v>2982</v>
      </c>
      <c r="H2474" s="56" t="s">
        <v>685</v>
      </c>
      <c r="I2474">
        <v>52502012</v>
      </c>
      <c r="J2474" t="s">
        <v>3431</v>
      </c>
      <c r="K2474">
        <v>8014836.818</v>
      </c>
      <c r="L2474">
        <v>11888.868210000001</v>
      </c>
    </row>
    <row r="2475" spans="1:12" x14ac:dyDescent="0.25">
      <c r="A2475">
        <v>2471</v>
      </c>
      <c r="B2475" t="s">
        <v>2895</v>
      </c>
      <c r="C2475" t="s">
        <v>3418</v>
      </c>
      <c r="D2475" t="s">
        <v>3419</v>
      </c>
      <c r="E2475">
        <v>13</v>
      </c>
      <c r="F2475" t="s">
        <v>565</v>
      </c>
      <c r="G2475" t="s">
        <v>2982</v>
      </c>
      <c r="H2475" s="56" t="s">
        <v>685</v>
      </c>
      <c r="I2475">
        <v>52502013</v>
      </c>
      <c r="J2475" t="s">
        <v>3432</v>
      </c>
      <c r="K2475">
        <v>1711801.706</v>
      </c>
      <c r="L2475">
        <v>8900.7106039999999</v>
      </c>
    </row>
    <row r="2476" spans="1:12" x14ac:dyDescent="0.25">
      <c r="A2476">
        <v>2472</v>
      </c>
      <c r="B2476" t="s">
        <v>2895</v>
      </c>
      <c r="C2476" t="s">
        <v>3418</v>
      </c>
      <c r="D2476" t="s">
        <v>3419</v>
      </c>
      <c r="E2476">
        <v>14</v>
      </c>
      <c r="F2476" t="s">
        <v>565</v>
      </c>
      <c r="G2476" t="s">
        <v>2982</v>
      </c>
      <c r="H2476" s="56" t="s">
        <v>685</v>
      </c>
      <c r="I2476">
        <v>52502014</v>
      </c>
      <c r="J2476" t="s">
        <v>3433</v>
      </c>
      <c r="K2476">
        <v>2738433.3679999998</v>
      </c>
      <c r="L2476">
        <v>8241.5752570000004</v>
      </c>
    </row>
    <row r="2477" spans="1:12" x14ac:dyDescent="0.25">
      <c r="A2477">
        <v>2473</v>
      </c>
      <c r="B2477" t="s">
        <v>2895</v>
      </c>
      <c r="C2477" t="s">
        <v>3418</v>
      </c>
      <c r="D2477" t="s">
        <v>3419</v>
      </c>
      <c r="E2477">
        <v>15</v>
      </c>
      <c r="F2477" t="s">
        <v>565</v>
      </c>
      <c r="G2477" t="s">
        <v>2982</v>
      </c>
      <c r="H2477" s="56" t="s">
        <v>685</v>
      </c>
      <c r="I2477">
        <v>52502015</v>
      </c>
      <c r="J2477" t="s">
        <v>3434</v>
      </c>
      <c r="K2477">
        <v>19999214.579999998</v>
      </c>
      <c r="L2477">
        <v>24955.300090000001</v>
      </c>
    </row>
    <row r="2478" spans="1:12" x14ac:dyDescent="0.25">
      <c r="A2478">
        <v>2474</v>
      </c>
      <c r="B2478" t="s">
        <v>2895</v>
      </c>
      <c r="C2478" t="s">
        <v>3418</v>
      </c>
      <c r="D2478" t="s">
        <v>3419</v>
      </c>
      <c r="E2478">
        <v>16</v>
      </c>
      <c r="F2478" t="s">
        <v>565</v>
      </c>
      <c r="G2478" t="s">
        <v>2982</v>
      </c>
      <c r="H2478" s="56" t="s">
        <v>685</v>
      </c>
      <c r="I2478">
        <v>52502016</v>
      </c>
      <c r="J2478" t="s">
        <v>3435</v>
      </c>
      <c r="K2478">
        <v>8311706.3499999996</v>
      </c>
      <c r="L2478">
        <v>14493.115610000001</v>
      </c>
    </row>
    <row r="2479" spans="1:12" x14ac:dyDescent="0.25">
      <c r="A2479">
        <v>2475</v>
      </c>
      <c r="B2479" t="s">
        <v>2895</v>
      </c>
      <c r="C2479" t="s">
        <v>3418</v>
      </c>
      <c r="D2479" t="s">
        <v>3419</v>
      </c>
      <c r="E2479">
        <v>17</v>
      </c>
      <c r="F2479" t="s">
        <v>565</v>
      </c>
      <c r="G2479" t="s">
        <v>2982</v>
      </c>
      <c r="H2479" s="56" t="s">
        <v>685</v>
      </c>
      <c r="I2479">
        <v>52502017</v>
      </c>
      <c r="J2479" t="s">
        <v>3436</v>
      </c>
      <c r="K2479">
        <v>3182111.1409999998</v>
      </c>
      <c r="L2479">
        <v>10834.576779999999</v>
      </c>
    </row>
    <row r="2480" spans="1:12" x14ac:dyDescent="0.25">
      <c r="A2480">
        <v>2476</v>
      </c>
      <c r="B2480" t="s">
        <v>2895</v>
      </c>
      <c r="C2480" t="s">
        <v>3418</v>
      </c>
      <c r="D2480" t="s">
        <v>3419</v>
      </c>
      <c r="E2480">
        <v>18</v>
      </c>
      <c r="F2480" t="s">
        <v>565</v>
      </c>
      <c r="G2480" t="s">
        <v>2982</v>
      </c>
      <c r="H2480" s="56" t="s">
        <v>685</v>
      </c>
      <c r="I2480">
        <v>52502018</v>
      </c>
      <c r="J2480" t="s">
        <v>3437</v>
      </c>
      <c r="K2480">
        <v>3729214.8829999999</v>
      </c>
      <c r="L2480">
        <v>10921.29077</v>
      </c>
    </row>
    <row r="2481" spans="1:12" x14ac:dyDescent="0.25">
      <c r="A2481">
        <v>2477</v>
      </c>
      <c r="B2481" t="s">
        <v>2895</v>
      </c>
      <c r="C2481" t="s">
        <v>3418</v>
      </c>
      <c r="D2481" t="s">
        <v>3419</v>
      </c>
      <c r="E2481">
        <v>19</v>
      </c>
      <c r="F2481" t="s">
        <v>565</v>
      </c>
      <c r="G2481" t="s">
        <v>2982</v>
      </c>
      <c r="H2481" s="56" t="s">
        <v>685</v>
      </c>
      <c r="I2481">
        <v>52502019</v>
      </c>
      <c r="J2481" t="s">
        <v>3438</v>
      </c>
      <c r="K2481">
        <v>3486992.0159999998</v>
      </c>
      <c r="L2481">
        <v>11417.940689999999</v>
      </c>
    </row>
    <row r="2482" spans="1:12" x14ac:dyDescent="0.25">
      <c r="A2482">
        <v>2478</v>
      </c>
      <c r="B2482" t="s">
        <v>2895</v>
      </c>
      <c r="C2482" t="s">
        <v>3418</v>
      </c>
      <c r="D2482" t="s">
        <v>3419</v>
      </c>
      <c r="E2482">
        <v>20</v>
      </c>
      <c r="F2482" t="s">
        <v>565</v>
      </c>
      <c r="G2482" t="s">
        <v>2982</v>
      </c>
      <c r="H2482" s="56" t="s">
        <v>685</v>
      </c>
      <c r="I2482">
        <v>52502020</v>
      </c>
      <c r="J2482" t="s">
        <v>3439</v>
      </c>
      <c r="K2482">
        <v>8878437.0209999997</v>
      </c>
      <c r="L2482">
        <v>20100.897000000001</v>
      </c>
    </row>
    <row r="2483" spans="1:12" x14ac:dyDescent="0.25">
      <c r="A2483">
        <v>2479</v>
      </c>
      <c r="B2483" t="s">
        <v>2895</v>
      </c>
      <c r="C2483" t="s">
        <v>3418</v>
      </c>
      <c r="D2483" t="s">
        <v>3419</v>
      </c>
      <c r="E2483">
        <v>21</v>
      </c>
      <c r="F2483" t="s">
        <v>565</v>
      </c>
      <c r="G2483" t="s">
        <v>2982</v>
      </c>
      <c r="H2483" s="56" t="s">
        <v>685</v>
      </c>
      <c r="I2483">
        <v>52502021</v>
      </c>
      <c r="J2483" t="s">
        <v>3440</v>
      </c>
      <c r="K2483">
        <v>999357982.70000005</v>
      </c>
      <c r="L2483">
        <v>195070.06709999999</v>
      </c>
    </row>
    <row r="2484" spans="1:12" x14ac:dyDescent="0.25">
      <c r="A2484">
        <v>2480</v>
      </c>
      <c r="B2484" t="s">
        <v>2895</v>
      </c>
      <c r="C2484" t="s">
        <v>3418</v>
      </c>
      <c r="D2484" t="s">
        <v>3419</v>
      </c>
      <c r="E2484">
        <v>22</v>
      </c>
      <c r="F2484" t="s">
        <v>565</v>
      </c>
      <c r="G2484" t="s">
        <v>2982</v>
      </c>
      <c r="H2484" s="56" t="s">
        <v>685</v>
      </c>
      <c r="I2484">
        <v>52502022</v>
      </c>
      <c r="J2484" t="s">
        <v>3441</v>
      </c>
      <c r="K2484">
        <v>2260779.0970000001</v>
      </c>
      <c r="L2484">
        <v>9016.1704539999992</v>
      </c>
    </row>
    <row r="2485" spans="1:12" x14ac:dyDescent="0.25">
      <c r="A2485">
        <v>2481</v>
      </c>
      <c r="B2485" t="s">
        <v>2895</v>
      </c>
      <c r="C2485" t="s">
        <v>3418</v>
      </c>
      <c r="D2485" t="s">
        <v>3419</v>
      </c>
      <c r="E2485">
        <v>23</v>
      </c>
      <c r="F2485" t="s">
        <v>565</v>
      </c>
      <c r="G2485" t="s">
        <v>2982</v>
      </c>
      <c r="H2485" s="56" t="s">
        <v>685</v>
      </c>
      <c r="I2485">
        <v>52502023</v>
      </c>
      <c r="J2485" t="s">
        <v>3442</v>
      </c>
      <c r="K2485">
        <v>2001449.129</v>
      </c>
      <c r="L2485">
        <v>8064.0365840000004</v>
      </c>
    </row>
    <row r="2486" spans="1:12" x14ac:dyDescent="0.25">
      <c r="A2486">
        <v>2482</v>
      </c>
      <c r="B2486" t="s">
        <v>2895</v>
      </c>
      <c r="C2486" t="s">
        <v>3418</v>
      </c>
      <c r="D2486" t="s">
        <v>3419</v>
      </c>
      <c r="E2486">
        <v>24</v>
      </c>
      <c r="F2486" t="s">
        <v>565</v>
      </c>
      <c r="G2486" t="s">
        <v>2982</v>
      </c>
      <c r="H2486" s="56" t="s">
        <v>685</v>
      </c>
      <c r="I2486">
        <v>52502024</v>
      </c>
      <c r="J2486" t="s">
        <v>3443</v>
      </c>
      <c r="K2486">
        <v>2534155.216</v>
      </c>
      <c r="L2486">
        <v>11308.24113</v>
      </c>
    </row>
    <row r="2487" spans="1:12" x14ac:dyDescent="0.25">
      <c r="A2487">
        <v>2483</v>
      </c>
      <c r="B2487" t="s">
        <v>2895</v>
      </c>
      <c r="C2487" t="s">
        <v>3418</v>
      </c>
      <c r="D2487" t="s">
        <v>3419</v>
      </c>
      <c r="E2487">
        <v>25</v>
      </c>
      <c r="F2487" t="s">
        <v>565</v>
      </c>
      <c r="G2487" t="s">
        <v>2982</v>
      </c>
      <c r="H2487" s="56" t="s">
        <v>685</v>
      </c>
      <c r="I2487">
        <v>52502025</v>
      </c>
      <c r="J2487" t="s">
        <v>3444</v>
      </c>
      <c r="K2487">
        <v>7229797.2560000001</v>
      </c>
      <c r="L2487">
        <v>16386.431369999998</v>
      </c>
    </row>
    <row r="2488" spans="1:12" x14ac:dyDescent="0.25">
      <c r="A2488">
        <v>2484</v>
      </c>
      <c r="B2488" t="s">
        <v>2895</v>
      </c>
      <c r="C2488" t="s">
        <v>3418</v>
      </c>
      <c r="D2488" t="s">
        <v>3419</v>
      </c>
      <c r="E2488">
        <v>26</v>
      </c>
      <c r="F2488" t="s">
        <v>565</v>
      </c>
      <c r="G2488" t="s">
        <v>2982</v>
      </c>
      <c r="H2488" s="56" t="s">
        <v>685</v>
      </c>
      <c r="I2488">
        <v>52502026</v>
      </c>
      <c r="J2488" t="s">
        <v>3445</v>
      </c>
      <c r="K2488">
        <v>6232406.8449999997</v>
      </c>
      <c r="L2488">
        <v>13374.216179999999</v>
      </c>
    </row>
    <row r="2489" spans="1:12" x14ac:dyDescent="0.25">
      <c r="A2489">
        <v>2485</v>
      </c>
      <c r="B2489" t="s">
        <v>2895</v>
      </c>
      <c r="C2489" t="s">
        <v>3418</v>
      </c>
      <c r="D2489" t="s">
        <v>3419</v>
      </c>
      <c r="E2489">
        <v>27</v>
      </c>
      <c r="F2489" t="s">
        <v>565</v>
      </c>
      <c r="G2489" t="s">
        <v>2982</v>
      </c>
      <c r="H2489" s="56" t="s">
        <v>685</v>
      </c>
      <c r="I2489">
        <v>52502027</v>
      </c>
      <c r="J2489" t="s">
        <v>3446</v>
      </c>
      <c r="K2489">
        <v>2033490.838</v>
      </c>
      <c r="L2489">
        <v>8196.9614579999998</v>
      </c>
    </row>
    <row r="2490" spans="1:12" x14ac:dyDescent="0.25">
      <c r="A2490">
        <v>2486</v>
      </c>
      <c r="B2490" t="s">
        <v>2895</v>
      </c>
      <c r="C2490" t="s">
        <v>3418</v>
      </c>
      <c r="D2490" t="s">
        <v>3419</v>
      </c>
      <c r="E2490">
        <v>28</v>
      </c>
      <c r="F2490" t="s">
        <v>565</v>
      </c>
      <c r="G2490" t="s">
        <v>2982</v>
      </c>
      <c r="H2490" s="56" t="s">
        <v>685</v>
      </c>
      <c r="I2490">
        <v>52502028</v>
      </c>
      <c r="J2490" t="s">
        <v>3447</v>
      </c>
      <c r="K2490">
        <v>2024413.899</v>
      </c>
      <c r="L2490">
        <v>6548.9110170000004</v>
      </c>
    </row>
    <row r="2491" spans="1:12" x14ac:dyDescent="0.25">
      <c r="A2491">
        <v>2487</v>
      </c>
      <c r="B2491" t="s">
        <v>2895</v>
      </c>
      <c r="C2491" t="s">
        <v>3418</v>
      </c>
      <c r="D2491" t="s">
        <v>3419</v>
      </c>
      <c r="E2491">
        <v>29</v>
      </c>
      <c r="F2491" t="s">
        <v>565</v>
      </c>
      <c r="G2491" t="s">
        <v>2982</v>
      </c>
      <c r="H2491" s="56" t="s">
        <v>685</v>
      </c>
      <c r="I2491">
        <v>52502029</v>
      </c>
      <c r="J2491" t="s">
        <v>3448</v>
      </c>
      <c r="K2491">
        <v>2121470.4870000002</v>
      </c>
      <c r="L2491">
        <v>8282.1329519999999</v>
      </c>
    </row>
    <row r="2492" spans="1:12" x14ac:dyDescent="0.25">
      <c r="A2492">
        <v>2488</v>
      </c>
      <c r="B2492" t="s">
        <v>2895</v>
      </c>
      <c r="C2492" t="s">
        <v>3418</v>
      </c>
      <c r="D2492" t="s">
        <v>3419</v>
      </c>
      <c r="E2492">
        <v>30</v>
      </c>
      <c r="F2492" t="s">
        <v>565</v>
      </c>
      <c r="G2492" t="s">
        <v>2982</v>
      </c>
      <c r="H2492" s="56" t="s">
        <v>685</v>
      </c>
      <c r="I2492">
        <v>52502030</v>
      </c>
      <c r="J2492" t="s">
        <v>3449</v>
      </c>
      <c r="K2492">
        <v>5922159.6500000004</v>
      </c>
      <c r="L2492">
        <v>12619.712289999999</v>
      </c>
    </row>
    <row r="2493" spans="1:12" x14ac:dyDescent="0.25">
      <c r="A2493">
        <v>2489</v>
      </c>
      <c r="B2493" t="s">
        <v>2895</v>
      </c>
      <c r="C2493" t="s">
        <v>3418</v>
      </c>
      <c r="D2493" t="s">
        <v>3419</v>
      </c>
      <c r="E2493">
        <v>31</v>
      </c>
      <c r="F2493" t="s">
        <v>565</v>
      </c>
      <c r="G2493" t="s">
        <v>2982</v>
      </c>
      <c r="H2493" s="56" t="s">
        <v>685</v>
      </c>
      <c r="I2493">
        <v>52502031</v>
      </c>
      <c r="J2493" t="s">
        <v>3450</v>
      </c>
      <c r="K2493">
        <v>37972171.990000002</v>
      </c>
      <c r="L2493">
        <v>48812.685960000003</v>
      </c>
    </row>
    <row r="2494" spans="1:12" x14ac:dyDescent="0.25">
      <c r="A2494">
        <v>2490</v>
      </c>
      <c r="B2494" t="s">
        <v>2895</v>
      </c>
      <c r="C2494" t="s">
        <v>3418</v>
      </c>
      <c r="D2494" t="s">
        <v>3419</v>
      </c>
      <c r="E2494">
        <v>32</v>
      </c>
      <c r="F2494" t="s">
        <v>565</v>
      </c>
      <c r="G2494" t="s">
        <v>2982</v>
      </c>
      <c r="H2494" s="56" t="s">
        <v>685</v>
      </c>
      <c r="I2494">
        <v>52502032</v>
      </c>
      <c r="J2494" t="s">
        <v>3451</v>
      </c>
      <c r="K2494">
        <v>3790127.2659999998</v>
      </c>
      <c r="L2494">
        <v>11856.013279999999</v>
      </c>
    </row>
    <row r="2495" spans="1:12" x14ac:dyDescent="0.25">
      <c r="A2495">
        <v>2491</v>
      </c>
      <c r="B2495" t="s">
        <v>2895</v>
      </c>
      <c r="C2495" t="s">
        <v>3418</v>
      </c>
      <c r="D2495" t="s">
        <v>3419</v>
      </c>
      <c r="E2495">
        <v>33</v>
      </c>
      <c r="F2495" t="s">
        <v>565</v>
      </c>
      <c r="G2495" t="s">
        <v>2982</v>
      </c>
      <c r="H2495" s="56" t="s">
        <v>685</v>
      </c>
      <c r="I2495">
        <v>52502033</v>
      </c>
      <c r="J2495" t="s">
        <v>3452</v>
      </c>
      <c r="K2495">
        <v>21330049.489999998</v>
      </c>
      <c r="L2495">
        <v>25243.63823</v>
      </c>
    </row>
    <row r="2496" spans="1:12" x14ac:dyDescent="0.25">
      <c r="A2496">
        <v>2492</v>
      </c>
      <c r="B2496" t="s">
        <v>2895</v>
      </c>
      <c r="C2496" t="s">
        <v>3418</v>
      </c>
      <c r="D2496" t="s">
        <v>3419</v>
      </c>
      <c r="E2496">
        <v>34</v>
      </c>
      <c r="F2496" t="s">
        <v>565</v>
      </c>
      <c r="G2496" t="s">
        <v>2982</v>
      </c>
      <c r="H2496" s="56" t="s">
        <v>685</v>
      </c>
      <c r="I2496">
        <v>52502034</v>
      </c>
      <c r="J2496" t="s">
        <v>3453</v>
      </c>
      <c r="K2496">
        <v>47381032.340000004</v>
      </c>
      <c r="L2496">
        <v>33880.668239999999</v>
      </c>
    </row>
    <row r="2497" spans="1:12" x14ac:dyDescent="0.25">
      <c r="A2497">
        <v>2493</v>
      </c>
      <c r="B2497" t="s">
        <v>2895</v>
      </c>
      <c r="C2497" t="s">
        <v>3454</v>
      </c>
      <c r="D2497" t="s">
        <v>3455</v>
      </c>
      <c r="E2497">
        <v>1</v>
      </c>
      <c r="F2497" t="s">
        <v>569</v>
      </c>
      <c r="G2497" t="s">
        <v>3299</v>
      </c>
      <c r="H2497" s="56" t="s">
        <v>685</v>
      </c>
      <c r="I2497">
        <v>52806001</v>
      </c>
      <c r="J2497" t="s">
        <v>3456</v>
      </c>
      <c r="K2497">
        <v>137329398.80000001</v>
      </c>
      <c r="L2497">
        <v>75396.697159999996</v>
      </c>
    </row>
    <row r="2498" spans="1:12" x14ac:dyDescent="0.25">
      <c r="A2498">
        <v>2494</v>
      </c>
      <c r="B2498" t="s">
        <v>2895</v>
      </c>
      <c r="C2498" t="s">
        <v>3454</v>
      </c>
      <c r="D2498" t="s">
        <v>3455</v>
      </c>
      <c r="E2498">
        <v>2</v>
      </c>
      <c r="F2498" t="s">
        <v>569</v>
      </c>
      <c r="G2498" t="s">
        <v>3299</v>
      </c>
      <c r="H2498" s="56" t="s">
        <v>685</v>
      </c>
      <c r="I2498">
        <v>52806002</v>
      </c>
      <c r="J2498" t="s">
        <v>3457</v>
      </c>
      <c r="K2498">
        <v>186721655.80000001</v>
      </c>
      <c r="L2498">
        <v>78223.514339999994</v>
      </c>
    </row>
    <row r="2499" spans="1:12" x14ac:dyDescent="0.25">
      <c r="A2499">
        <v>2495</v>
      </c>
      <c r="B2499" t="s">
        <v>2895</v>
      </c>
      <c r="C2499" t="s">
        <v>3454</v>
      </c>
      <c r="D2499" t="s">
        <v>3455</v>
      </c>
      <c r="E2499">
        <v>3</v>
      </c>
      <c r="F2499" t="s">
        <v>569</v>
      </c>
      <c r="G2499" t="s">
        <v>3299</v>
      </c>
      <c r="H2499" s="56" t="s">
        <v>685</v>
      </c>
      <c r="I2499">
        <v>52806003</v>
      </c>
      <c r="J2499" t="s">
        <v>3458</v>
      </c>
      <c r="K2499">
        <v>156794773.69999999</v>
      </c>
      <c r="L2499">
        <v>96165.552410000004</v>
      </c>
    </row>
    <row r="2500" spans="1:12" x14ac:dyDescent="0.25">
      <c r="A2500">
        <v>2496</v>
      </c>
      <c r="B2500" t="s">
        <v>2895</v>
      </c>
      <c r="C2500" t="s">
        <v>3454</v>
      </c>
      <c r="D2500" t="s">
        <v>3455</v>
      </c>
      <c r="E2500">
        <v>4</v>
      </c>
      <c r="F2500" t="s">
        <v>569</v>
      </c>
      <c r="G2500" t="s">
        <v>3299</v>
      </c>
      <c r="H2500" s="56" t="s">
        <v>685</v>
      </c>
      <c r="I2500">
        <v>52806004</v>
      </c>
      <c r="J2500" t="s">
        <v>3459</v>
      </c>
      <c r="K2500">
        <v>86107488.129999995</v>
      </c>
      <c r="L2500">
        <v>54281.839419999997</v>
      </c>
    </row>
    <row r="2501" spans="1:12" x14ac:dyDescent="0.25">
      <c r="A2501">
        <v>2497</v>
      </c>
      <c r="B2501" t="s">
        <v>2895</v>
      </c>
      <c r="C2501" t="s">
        <v>3454</v>
      </c>
      <c r="D2501" t="s">
        <v>3455</v>
      </c>
      <c r="E2501">
        <v>5</v>
      </c>
      <c r="F2501" t="s">
        <v>569</v>
      </c>
      <c r="G2501" t="s">
        <v>3299</v>
      </c>
      <c r="H2501" s="56" t="s">
        <v>685</v>
      </c>
      <c r="I2501">
        <v>52806005</v>
      </c>
      <c r="J2501" t="s">
        <v>3460</v>
      </c>
      <c r="K2501">
        <v>97759529.959999993</v>
      </c>
      <c r="L2501">
        <v>52192.846980000002</v>
      </c>
    </row>
    <row r="2502" spans="1:12" x14ac:dyDescent="0.25">
      <c r="A2502">
        <v>2498</v>
      </c>
      <c r="B2502" t="s">
        <v>2895</v>
      </c>
      <c r="C2502" t="s">
        <v>3454</v>
      </c>
      <c r="D2502" t="s">
        <v>3455</v>
      </c>
      <c r="E2502">
        <v>6</v>
      </c>
      <c r="F2502" t="s">
        <v>569</v>
      </c>
      <c r="G2502" t="s">
        <v>3299</v>
      </c>
      <c r="H2502" s="56" t="s">
        <v>685</v>
      </c>
      <c r="I2502">
        <v>52806006</v>
      </c>
      <c r="J2502" t="s">
        <v>3461</v>
      </c>
      <c r="K2502">
        <v>156573584.40000001</v>
      </c>
      <c r="L2502">
        <v>110187.3735</v>
      </c>
    </row>
    <row r="2503" spans="1:12" x14ac:dyDescent="0.25">
      <c r="A2503">
        <v>2499</v>
      </c>
      <c r="B2503" t="s">
        <v>2895</v>
      </c>
      <c r="C2503" t="s">
        <v>3454</v>
      </c>
      <c r="D2503" t="s">
        <v>3455</v>
      </c>
      <c r="E2503">
        <v>7</v>
      </c>
      <c r="F2503" t="s">
        <v>569</v>
      </c>
      <c r="G2503" t="s">
        <v>3299</v>
      </c>
      <c r="H2503" s="56" t="s">
        <v>685</v>
      </c>
      <c r="I2503">
        <v>52806007</v>
      </c>
      <c r="J2503" t="s">
        <v>3462</v>
      </c>
      <c r="K2503">
        <v>207566120.19999999</v>
      </c>
      <c r="L2503">
        <v>119202.8654</v>
      </c>
    </row>
    <row r="2504" spans="1:12" x14ac:dyDescent="0.25">
      <c r="A2504">
        <v>2500</v>
      </c>
      <c r="B2504" t="s">
        <v>2895</v>
      </c>
      <c r="C2504" t="s">
        <v>3454</v>
      </c>
      <c r="D2504" t="s">
        <v>3455</v>
      </c>
      <c r="E2504">
        <v>8</v>
      </c>
      <c r="F2504" t="s">
        <v>569</v>
      </c>
      <c r="G2504" t="s">
        <v>3299</v>
      </c>
      <c r="H2504" s="56" t="s">
        <v>685</v>
      </c>
      <c r="I2504">
        <v>52806008</v>
      </c>
      <c r="J2504" t="s">
        <v>3463</v>
      </c>
      <c r="K2504">
        <v>231104302.19999999</v>
      </c>
      <c r="L2504">
        <v>100669.5505</v>
      </c>
    </row>
    <row r="2505" spans="1:12" x14ac:dyDescent="0.25">
      <c r="A2505">
        <v>2501</v>
      </c>
      <c r="B2505" t="s">
        <v>2895</v>
      </c>
      <c r="C2505" t="s">
        <v>3454</v>
      </c>
      <c r="D2505" t="s">
        <v>3455</v>
      </c>
      <c r="E2505">
        <v>9</v>
      </c>
      <c r="F2505" t="s">
        <v>569</v>
      </c>
      <c r="G2505" t="s">
        <v>3299</v>
      </c>
      <c r="H2505" s="56" t="s">
        <v>685</v>
      </c>
      <c r="I2505">
        <v>52806009</v>
      </c>
      <c r="J2505" t="s">
        <v>3464</v>
      </c>
      <c r="K2505">
        <v>204236575</v>
      </c>
      <c r="L2505">
        <v>100459.0307</v>
      </c>
    </row>
    <row r="2506" spans="1:12" x14ac:dyDescent="0.25">
      <c r="A2506">
        <v>2502</v>
      </c>
      <c r="B2506" t="s">
        <v>2895</v>
      </c>
      <c r="C2506" t="s">
        <v>3454</v>
      </c>
      <c r="D2506" t="s">
        <v>3455</v>
      </c>
      <c r="E2506">
        <v>10</v>
      </c>
      <c r="F2506" t="s">
        <v>569</v>
      </c>
      <c r="G2506" t="s">
        <v>3299</v>
      </c>
      <c r="H2506" s="56" t="s">
        <v>685</v>
      </c>
      <c r="I2506">
        <v>52806010</v>
      </c>
      <c r="J2506" t="s">
        <v>3465</v>
      </c>
      <c r="K2506">
        <v>135026824.80000001</v>
      </c>
      <c r="L2506">
        <v>73404.769660000005</v>
      </c>
    </row>
    <row r="2507" spans="1:12" x14ac:dyDescent="0.25">
      <c r="A2507">
        <v>2503</v>
      </c>
      <c r="B2507" t="s">
        <v>2895</v>
      </c>
      <c r="C2507" t="s">
        <v>3454</v>
      </c>
      <c r="D2507" t="s">
        <v>3455</v>
      </c>
      <c r="E2507">
        <v>11</v>
      </c>
      <c r="F2507" t="s">
        <v>569</v>
      </c>
      <c r="G2507" t="s">
        <v>3299</v>
      </c>
      <c r="H2507" s="56" t="s">
        <v>685</v>
      </c>
      <c r="I2507">
        <v>52806011</v>
      </c>
      <c r="J2507" t="s">
        <v>3466</v>
      </c>
      <c r="K2507">
        <v>171904108.80000001</v>
      </c>
      <c r="L2507">
        <v>137038.9369</v>
      </c>
    </row>
    <row r="2508" spans="1:12" x14ac:dyDescent="0.25">
      <c r="A2508">
        <v>2504</v>
      </c>
      <c r="B2508" t="s">
        <v>2895</v>
      </c>
      <c r="C2508" t="s">
        <v>3454</v>
      </c>
      <c r="D2508" t="s">
        <v>3455</v>
      </c>
      <c r="E2508">
        <v>12</v>
      </c>
      <c r="F2508" t="s">
        <v>569</v>
      </c>
      <c r="G2508" t="s">
        <v>3299</v>
      </c>
      <c r="H2508" s="56" t="s">
        <v>685</v>
      </c>
      <c r="I2508">
        <v>52806012</v>
      </c>
      <c r="J2508" t="s">
        <v>3467</v>
      </c>
      <c r="K2508">
        <v>234708246.40000001</v>
      </c>
      <c r="L2508">
        <v>111646.3998</v>
      </c>
    </row>
    <row r="2509" spans="1:12" x14ac:dyDescent="0.25">
      <c r="A2509">
        <v>2505</v>
      </c>
      <c r="B2509" t="s">
        <v>2895</v>
      </c>
      <c r="C2509" t="s">
        <v>3454</v>
      </c>
      <c r="D2509" t="s">
        <v>3455</v>
      </c>
      <c r="E2509">
        <v>13</v>
      </c>
      <c r="F2509" t="s">
        <v>569</v>
      </c>
      <c r="G2509" t="s">
        <v>3299</v>
      </c>
      <c r="H2509" s="56" t="s">
        <v>685</v>
      </c>
      <c r="I2509">
        <v>52806013</v>
      </c>
      <c r="J2509" t="s">
        <v>3468</v>
      </c>
      <c r="K2509">
        <v>164055397.80000001</v>
      </c>
      <c r="L2509">
        <v>106474.96400000001</v>
      </c>
    </row>
    <row r="2510" spans="1:12" x14ac:dyDescent="0.25">
      <c r="A2510">
        <v>2506</v>
      </c>
      <c r="B2510" t="s">
        <v>2895</v>
      </c>
      <c r="C2510" t="s">
        <v>3454</v>
      </c>
      <c r="D2510" t="s">
        <v>3455</v>
      </c>
      <c r="E2510">
        <v>14</v>
      </c>
      <c r="F2510" t="s">
        <v>569</v>
      </c>
      <c r="G2510" t="s">
        <v>3299</v>
      </c>
      <c r="H2510" s="56" t="s">
        <v>685</v>
      </c>
      <c r="I2510">
        <v>52806014</v>
      </c>
      <c r="J2510" t="s">
        <v>3469</v>
      </c>
      <c r="K2510">
        <v>212270324.59999999</v>
      </c>
      <c r="L2510">
        <v>114605.599</v>
      </c>
    </row>
    <row r="2511" spans="1:12" x14ac:dyDescent="0.25">
      <c r="A2511">
        <v>2507</v>
      </c>
      <c r="B2511" t="s">
        <v>2895</v>
      </c>
      <c r="C2511" t="s">
        <v>3470</v>
      </c>
      <c r="D2511" t="s">
        <v>3471</v>
      </c>
      <c r="E2511">
        <v>1</v>
      </c>
      <c r="F2511" t="s">
        <v>576</v>
      </c>
      <c r="G2511" t="s">
        <v>2898</v>
      </c>
      <c r="H2511" s="56" t="s">
        <v>685</v>
      </c>
      <c r="I2511">
        <v>52605001</v>
      </c>
      <c r="J2511" t="s">
        <v>3472</v>
      </c>
      <c r="K2511">
        <v>211877265.59999999</v>
      </c>
      <c r="L2511">
        <v>88433.153839999999</v>
      </c>
    </row>
    <row r="2512" spans="1:12" x14ac:dyDescent="0.25">
      <c r="A2512">
        <v>2508</v>
      </c>
      <c r="B2512" t="s">
        <v>2895</v>
      </c>
      <c r="C2512" t="s">
        <v>3470</v>
      </c>
      <c r="D2512" t="s">
        <v>3471</v>
      </c>
      <c r="E2512">
        <v>2</v>
      </c>
      <c r="F2512" t="s">
        <v>576</v>
      </c>
      <c r="G2512" t="s">
        <v>2898</v>
      </c>
      <c r="H2512" s="56" t="s">
        <v>685</v>
      </c>
      <c r="I2512">
        <v>52605002</v>
      </c>
      <c r="J2512" t="s">
        <v>3473</v>
      </c>
      <c r="K2512">
        <v>253402686.5</v>
      </c>
      <c r="L2512">
        <v>121707.76549999999</v>
      </c>
    </row>
    <row r="2513" spans="1:12" x14ac:dyDescent="0.25">
      <c r="A2513">
        <v>2509</v>
      </c>
      <c r="B2513" t="s">
        <v>2895</v>
      </c>
      <c r="C2513" t="s">
        <v>3470</v>
      </c>
      <c r="D2513" t="s">
        <v>3471</v>
      </c>
      <c r="E2513">
        <v>3</v>
      </c>
      <c r="F2513" t="s">
        <v>576</v>
      </c>
      <c r="G2513" t="s">
        <v>2898</v>
      </c>
      <c r="H2513" s="56" t="s">
        <v>685</v>
      </c>
      <c r="I2513">
        <v>52605003</v>
      </c>
      <c r="J2513" t="s">
        <v>3474</v>
      </c>
      <c r="K2513">
        <v>258789501</v>
      </c>
      <c r="L2513">
        <v>109810.13740000001</v>
      </c>
    </row>
    <row r="2514" spans="1:12" x14ac:dyDescent="0.25">
      <c r="A2514">
        <v>2510</v>
      </c>
      <c r="B2514" t="s">
        <v>2895</v>
      </c>
      <c r="C2514" t="s">
        <v>3470</v>
      </c>
      <c r="D2514" t="s">
        <v>3471</v>
      </c>
      <c r="E2514">
        <v>4</v>
      </c>
      <c r="F2514" t="s">
        <v>576</v>
      </c>
      <c r="G2514" t="s">
        <v>2898</v>
      </c>
      <c r="H2514" s="56" t="s">
        <v>685</v>
      </c>
      <c r="I2514">
        <v>52605004</v>
      </c>
      <c r="J2514" t="s">
        <v>3475</v>
      </c>
      <c r="K2514">
        <v>61286706.159999996</v>
      </c>
      <c r="L2514">
        <v>46488.802100000001</v>
      </c>
    </row>
    <row r="2515" spans="1:12" x14ac:dyDescent="0.25">
      <c r="A2515">
        <v>2511</v>
      </c>
      <c r="B2515" t="s">
        <v>2895</v>
      </c>
      <c r="C2515" t="s">
        <v>3470</v>
      </c>
      <c r="D2515" t="s">
        <v>3471</v>
      </c>
      <c r="E2515">
        <v>5</v>
      </c>
      <c r="F2515" t="s">
        <v>576</v>
      </c>
      <c r="G2515" t="s">
        <v>2898</v>
      </c>
      <c r="H2515" s="56" t="s">
        <v>685</v>
      </c>
      <c r="I2515">
        <v>52605005</v>
      </c>
      <c r="J2515" t="s">
        <v>3476</v>
      </c>
      <c r="K2515">
        <v>107304424.09999999</v>
      </c>
      <c r="L2515">
        <v>57942.470430000001</v>
      </c>
    </row>
    <row r="2516" spans="1:12" x14ac:dyDescent="0.25">
      <c r="A2516">
        <v>2512</v>
      </c>
      <c r="B2516" t="s">
        <v>2895</v>
      </c>
      <c r="C2516" t="s">
        <v>3470</v>
      </c>
      <c r="D2516" t="s">
        <v>3471</v>
      </c>
      <c r="E2516">
        <v>6</v>
      </c>
      <c r="F2516" t="s">
        <v>576</v>
      </c>
      <c r="G2516" t="s">
        <v>2898</v>
      </c>
      <c r="H2516" s="56" t="s">
        <v>685</v>
      </c>
      <c r="I2516">
        <v>52605006</v>
      </c>
      <c r="J2516" t="s">
        <v>3477</v>
      </c>
      <c r="K2516">
        <v>119256671.7</v>
      </c>
      <c r="L2516">
        <v>86813.352989999999</v>
      </c>
    </row>
    <row r="2517" spans="1:12" x14ac:dyDescent="0.25">
      <c r="A2517">
        <v>2513</v>
      </c>
      <c r="B2517" t="s">
        <v>2895</v>
      </c>
      <c r="C2517" t="s">
        <v>3470</v>
      </c>
      <c r="D2517" t="s">
        <v>3471</v>
      </c>
      <c r="E2517">
        <v>7</v>
      </c>
      <c r="F2517" t="s">
        <v>576</v>
      </c>
      <c r="G2517" t="s">
        <v>2898</v>
      </c>
      <c r="H2517" s="56" t="s">
        <v>685</v>
      </c>
      <c r="I2517">
        <v>52605007</v>
      </c>
      <c r="J2517" t="s">
        <v>3478</v>
      </c>
      <c r="K2517">
        <v>155800478.5</v>
      </c>
      <c r="L2517">
        <v>91206.215230000002</v>
      </c>
    </row>
    <row r="2518" spans="1:12" x14ac:dyDescent="0.25">
      <c r="A2518">
        <v>2514</v>
      </c>
      <c r="B2518" t="s">
        <v>2895</v>
      </c>
      <c r="C2518" t="s">
        <v>3470</v>
      </c>
      <c r="D2518" t="s">
        <v>3471</v>
      </c>
      <c r="E2518">
        <v>8</v>
      </c>
      <c r="F2518" t="s">
        <v>576</v>
      </c>
      <c r="G2518" t="s">
        <v>2898</v>
      </c>
      <c r="H2518" s="56" t="s">
        <v>685</v>
      </c>
      <c r="I2518">
        <v>52605008</v>
      </c>
      <c r="J2518" t="s">
        <v>3479</v>
      </c>
      <c r="K2518">
        <v>83179149.189999998</v>
      </c>
      <c r="L2518">
        <v>62775.569819999997</v>
      </c>
    </row>
    <row r="2519" spans="1:12" x14ac:dyDescent="0.25">
      <c r="A2519">
        <v>2515</v>
      </c>
      <c r="B2519" t="s">
        <v>2895</v>
      </c>
      <c r="C2519" t="s">
        <v>3470</v>
      </c>
      <c r="D2519" t="s">
        <v>3471</v>
      </c>
      <c r="E2519">
        <v>9</v>
      </c>
      <c r="F2519" t="s">
        <v>576</v>
      </c>
      <c r="G2519" t="s">
        <v>2898</v>
      </c>
      <c r="H2519" s="56" t="s">
        <v>685</v>
      </c>
      <c r="I2519">
        <v>52605009</v>
      </c>
      <c r="J2519" t="s">
        <v>3480</v>
      </c>
      <c r="K2519">
        <v>47507688.520000003</v>
      </c>
      <c r="L2519">
        <v>42751.244509999997</v>
      </c>
    </row>
    <row r="2520" spans="1:12" x14ac:dyDescent="0.25">
      <c r="A2520">
        <v>2516</v>
      </c>
      <c r="B2520" t="s">
        <v>2895</v>
      </c>
      <c r="C2520" t="s">
        <v>3470</v>
      </c>
      <c r="D2520" t="s">
        <v>3471</v>
      </c>
      <c r="E2520">
        <v>10</v>
      </c>
      <c r="F2520" t="s">
        <v>576</v>
      </c>
      <c r="G2520" t="s">
        <v>2898</v>
      </c>
      <c r="H2520" s="56" t="s">
        <v>685</v>
      </c>
      <c r="I2520">
        <v>52605010</v>
      </c>
      <c r="J2520" t="s">
        <v>3481</v>
      </c>
      <c r="K2520">
        <v>116987715.90000001</v>
      </c>
      <c r="L2520">
        <v>66343.53744</v>
      </c>
    </row>
    <row r="2521" spans="1:12" x14ac:dyDescent="0.25">
      <c r="A2521">
        <v>2517</v>
      </c>
      <c r="B2521" t="s">
        <v>2895</v>
      </c>
      <c r="C2521" t="s">
        <v>3470</v>
      </c>
      <c r="D2521" t="s">
        <v>3471</v>
      </c>
      <c r="E2521">
        <v>11</v>
      </c>
      <c r="F2521" t="s">
        <v>576</v>
      </c>
      <c r="G2521" t="s">
        <v>2898</v>
      </c>
      <c r="H2521" s="56" t="s">
        <v>685</v>
      </c>
      <c r="I2521">
        <v>52605011</v>
      </c>
      <c r="J2521" t="s">
        <v>3482</v>
      </c>
      <c r="K2521">
        <v>167911599.40000001</v>
      </c>
      <c r="L2521">
        <v>95395.296610000005</v>
      </c>
    </row>
    <row r="2522" spans="1:12" x14ac:dyDescent="0.25">
      <c r="A2522">
        <v>2518</v>
      </c>
      <c r="B2522" t="s">
        <v>2895</v>
      </c>
      <c r="C2522" t="s">
        <v>3470</v>
      </c>
      <c r="D2522" t="s">
        <v>3471</v>
      </c>
      <c r="E2522">
        <v>12</v>
      </c>
      <c r="F2522" t="s">
        <v>576</v>
      </c>
      <c r="G2522" t="s">
        <v>2898</v>
      </c>
      <c r="H2522" s="56" t="s">
        <v>685</v>
      </c>
      <c r="I2522">
        <v>52605012</v>
      </c>
      <c r="J2522" t="s">
        <v>3483</v>
      </c>
      <c r="K2522">
        <v>188823733.19999999</v>
      </c>
      <c r="L2522">
        <v>89016.879650000003</v>
      </c>
    </row>
    <row r="2523" spans="1:12" x14ac:dyDescent="0.25">
      <c r="A2523">
        <v>2519</v>
      </c>
      <c r="B2523" t="s">
        <v>2895</v>
      </c>
      <c r="C2523" t="s">
        <v>3470</v>
      </c>
      <c r="D2523" t="s">
        <v>3471</v>
      </c>
      <c r="E2523">
        <v>13</v>
      </c>
      <c r="F2523" t="s">
        <v>576</v>
      </c>
      <c r="G2523" t="s">
        <v>2898</v>
      </c>
      <c r="H2523" s="56" t="s">
        <v>685</v>
      </c>
      <c r="I2523">
        <v>52605013</v>
      </c>
      <c r="J2523" t="s">
        <v>3484</v>
      </c>
      <c r="K2523">
        <v>95395631.120000005</v>
      </c>
      <c r="L2523">
        <v>74797.095079999999</v>
      </c>
    </row>
    <row r="2524" spans="1:12" x14ac:dyDescent="0.25">
      <c r="A2524">
        <v>2520</v>
      </c>
      <c r="B2524" t="s">
        <v>2895</v>
      </c>
      <c r="C2524" t="s">
        <v>3470</v>
      </c>
      <c r="D2524" t="s">
        <v>3471</v>
      </c>
      <c r="E2524">
        <v>14</v>
      </c>
      <c r="F2524" t="s">
        <v>576</v>
      </c>
      <c r="G2524" t="s">
        <v>2898</v>
      </c>
      <c r="H2524" s="56" t="s">
        <v>685</v>
      </c>
      <c r="I2524">
        <v>52605014</v>
      </c>
      <c r="J2524" t="s">
        <v>3485</v>
      </c>
      <c r="K2524">
        <v>146272948</v>
      </c>
      <c r="L2524">
        <v>93997.771030000004</v>
      </c>
    </row>
    <row r="2525" spans="1:12" x14ac:dyDescent="0.25">
      <c r="A2525">
        <v>2521</v>
      </c>
      <c r="B2525" t="s">
        <v>2895</v>
      </c>
      <c r="C2525" t="s">
        <v>3470</v>
      </c>
      <c r="D2525" t="s">
        <v>3471</v>
      </c>
      <c r="E2525">
        <v>15</v>
      </c>
      <c r="F2525" t="s">
        <v>576</v>
      </c>
      <c r="G2525" t="s">
        <v>2898</v>
      </c>
      <c r="H2525" s="56" t="s">
        <v>685</v>
      </c>
      <c r="I2525">
        <v>52605015</v>
      </c>
      <c r="J2525" t="s">
        <v>3486</v>
      </c>
      <c r="K2525">
        <v>127573004.3</v>
      </c>
      <c r="L2525">
        <v>88693.30528</v>
      </c>
    </row>
    <row r="2526" spans="1:12" x14ac:dyDescent="0.25">
      <c r="A2526">
        <v>2522</v>
      </c>
      <c r="B2526" t="s">
        <v>2895</v>
      </c>
      <c r="C2526" t="s">
        <v>3470</v>
      </c>
      <c r="D2526" t="s">
        <v>3471</v>
      </c>
      <c r="E2526">
        <v>16</v>
      </c>
      <c r="F2526" t="s">
        <v>576</v>
      </c>
      <c r="G2526" t="s">
        <v>2898</v>
      </c>
      <c r="H2526" s="56" t="s">
        <v>685</v>
      </c>
      <c r="I2526">
        <v>52605016</v>
      </c>
      <c r="J2526" t="s">
        <v>3487</v>
      </c>
      <c r="K2526">
        <v>44769725.789999999</v>
      </c>
      <c r="L2526">
        <v>36514.511760000001</v>
      </c>
    </row>
    <row r="2527" spans="1:12" x14ac:dyDescent="0.25">
      <c r="A2527">
        <v>2523</v>
      </c>
      <c r="B2527" t="s">
        <v>2895</v>
      </c>
      <c r="C2527" t="s">
        <v>3470</v>
      </c>
      <c r="D2527" t="s">
        <v>3471</v>
      </c>
      <c r="E2527">
        <v>17</v>
      </c>
      <c r="F2527" t="s">
        <v>576</v>
      </c>
      <c r="G2527" t="s">
        <v>2898</v>
      </c>
      <c r="H2527" s="56" t="s">
        <v>685</v>
      </c>
      <c r="I2527">
        <v>52605017</v>
      </c>
      <c r="J2527" t="s">
        <v>3488</v>
      </c>
      <c r="K2527">
        <v>83169340.930000007</v>
      </c>
      <c r="L2527">
        <v>55772.058649999999</v>
      </c>
    </row>
    <row r="2528" spans="1:12" x14ac:dyDescent="0.25">
      <c r="A2528">
        <v>2524</v>
      </c>
      <c r="B2528" t="s">
        <v>2895</v>
      </c>
      <c r="C2528" t="s">
        <v>3470</v>
      </c>
      <c r="D2528" t="s">
        <v>3471</v>
      </c>
      <c r="E2528">
        <v>18</v>
      </c>
      <c r="F2528" t="s">
        <v>576</v>
      </c>
      <c r="G2528" t="s">
        <v>2898</v>
      </c>
      <c r="H2528" s="56" t="s">
        <v>685</v>
      </c>
      <c r="I2528">
        <v>52605018</v>
      </c>
      <c r="J2528" t="s">
        <v>3489</v>
      </c>
      <c r="K2528">
        <v>92141693.780000001</v>
      </c>
      <c r="L2528">
        <v>53238.283779999998</v>
      </c>
    </row>
    <row r="2529" spans="1:12" x14ac:dyDescent="0.25">
      <c r="A2529">
        <v>2525</v>
      </c>
      <c r="B2529" t="s">
        <v>2895</v>
      </c>
      <c r="C2529" t="s">
        <v>3470</v>
      </c>
      <c r="D2529" t="s">
        <v>3471</v>
      </c>
      <c r="E2529">
        <v>19</v>
      </c>
      <c r="F2529" t="s">
        <v>576</v>
      </c>
      <c r="G2529" t="s">
        <v>2898</v>
      </c>
      <c r="H2529" s="56" t="s">
        <v>685</v>
      </c>
      <c r="I2529">
        <v>52605019</v>
      </c>
      <c r="J2529" t="s">
        <v>3490</v>
      </c>
      <c r="K2529">
        <v>7829789.7719999999</v>
      </c>
      <c r="L2529">
        <v>15327.941580000001</v>
      </c>
    </row>
    <row r="2530" spans="1:12" x14ac:dyDescent="0.25">
      <c r="A2530">
        <v>2526</v>
      </c>
      <c r="B2530" t="s">
        <v>2895</v>
      </c>
      <c r="C2530" t="s">
        <v>3470</v>
      </c>
      <c r="D2530" t="s">
        <v>3471</v>
      </c>
      <c r="E2530">
        <v>20</v>
      </c>
      <c r="F2530" t="s">
        <v>576</v>
      </c>
      <c r="G2530" t="s">
        <v>2898</v>
      </c>
      <c r="H2530" s="56" t="s">
        <v>685</v>
      </c>
      <c r="I2530">
        <v>52605020</v>
      </c>
      <c r="J2530" t="s">
        <v>3491</v>
      </c>
      <c r="K2530">
        <v>73897914.810000002</v>
      </c>
      <c r="L2530">
        <v>54266.365760000001</v>
      </c>
    </row>
    <row r="2531" spans="1:12" x14ac:dyDescent="0.25">
      <c r="A2531">
        <v>2527</v>
      </c>
      <c r="B2531" t="s">
        <v>2895</v>
      </c>
      <c r="C2531" t="s">
        <v>3470</v>
      </c>
      <c r="D2531" t="s">
        <v>3471</v>
      </c>
      <c r="E2531">
        <v>21</v>
      </c>
      <c r="F2531" t="s">
        <v>576</v>
      </c>
      <c r="G2531" t="s">
        <v>2898</v>
      </c>
      <c r="H2531" s="56" t="s">
        <v>685</v>
      </c>
      <c r="I2531">
        <v>52605021</v>
      </c>
      <c r="J2531" t="s">
        <v>3492</v>
      </c>
      <c r="K2531">
        <v>148652107.5</v>
      </c>
      <c r="L2531">
        <v>69521.931100000002</v>
      </c>
    </row>
    <row r="2532" spans="1:12" x14ac:dyDescent="0.25">
      <c r="A2532">
        <v>2528</v>
      </c>
      <c r="B2532" t="s">
        <v>2895</v>
      </c>
      <c r="C2532" t="s">
        <v>3470</v>
      </c>
      <c r="D2532" t="s">
        <v>3471</v>
      </c>
      <c r="E2532">
        <v>22</v>
      </c>
      <c r="F2532" t="s">
        <v>576</v>
      </c>
      <c r="G2532" t="s">
        <v>2898</v>
      </c>
      <c r="H2532" s="56" t="s">
        <v>685</v>
      </c>
      <c r="I2532">
        <v>52605022</v>
      </c>
      <c r="J2532" t="s">
        <v>3493</v>
      </c>
      <c r="K2532">
        <v>154489486.69999999</v>
      </c>
      <c r="L2532">
        <v>79613.567790000001</v>
      </c>
    </row>
    <row r="2533" spans="1:12" x14ac:dyDescent="0.25">
      <c r="A2533">
        <v>2529</v>
      </c>
      <c r="B2533" t="s">
        <v>2895</v>
      </c>
      <c r="C2533" t="s">
        <v>3470</v>
      </c>
      <c r="D2533" t="s">
        <v>3471</v>
      </c>
      <c r="E2533">
        <v>23</v>
      </c>
      <c r="F2533" t="s">
        <v>576</v>
      </c>
      <c r="G2533" t="s">
        <v>2898</v>
      </c>
      <c r="H2533" s="56" t="s">
        <v>685</v>
      </c>
      <c r="I2533">
        <v>52605023</v>
      </c>
      <c r="J2533" t="s">
        <v>3494</v>
      </c>
      <c r="K2533">
        <v>58747684.329999998</v>
      </c>
      <c r="L2533">
        <v>44408.364179999997</v>
      </c>
    </row>
    <row r="2534" spans="1:12" x14ac:dyDescent="0.25">
      <c r="A2534">
        <v>2530</v>
      </c>
      <c r="B2534" t="s">
        <v>2895</v>
      </c>
      <c r="C2534" t="s">
        <v>3495</v>
      </c>
      <c r="D2534" t="s">
        <v>3496</v>
      </c>
      <c r="E2534">
        <v>1</v>
      </c>
      <c r="F2534" t="s">
        <v>3036</v>
      </c>
      <c r="G2534" t="s">
        <v>3037</v>
      </c>
      <c r="H2534" s="56" t="s">
        <v>685</v>
      </c>
      <c r="I2534">
        <v>52402001</v>
      </c>
      <c r="J2534" t="s">
        <v>3497</v>
      </c>
      <c r="K2534">
        <v>316182113.5</v>
      </c>
      <c r="L2534">
        <v>104451.1758</v>
      </c>
    </row>
    <row r="2535" spans="1:12" x14ac:dyDescent="0.25">
      <c r="A2535">
        <v>2531</v>
      </c>
      <c r="B2535" t="s">
        <v>2895</v>
      </c>
      <c r="C2535" t="s">
        <v>3495</v>
      </c>
      <c r="D2535" t="s">
        <v>3496</v>
      </c>
      <c r="E2535">
        <v>2</v>
      </c>
      <c r="F2535" t="s">
        <v>3036</v>
      </c>
      <c r="G2535" t="s">
        <v>3037</v>
      </c>
      <c r="H2535" s="56" t="s">
        <v>685</v>
      </c>
      <c r="I2535">
        <v>52402002</v>
      </c>
      <c r="J2535" t="s">
        <v>3498</v>
      </c>
      <c r="K2535">
        <v>275445909.69999999</v>
      </c>
      <c r="L2535">
        <v>114919.91310000001</v>
      </c>
    </row>
    <row r="2536" spans="1:12" x14ac:dyDescent="0.25">
      <c r="A2536">
        <v>2532</v>
      </c>
      <c r="B2536" t="s">
        <v>2895</v>
      </c>
      <c r="C2536" t="s">
        <v>3495</v>
      </c>
      <c r="D2536" t="s">
        <v>3496</v>
      </c>
      <c r="E2536">
        <v>3</v>
      </c>
      <c r="F2536" t="s">
        <v>3036</v>
      </c>
      <c r="G2536" t="s">
        <v>3037</v>
      </c>
      <c r="H2536" s="56" t="s">
        <v>685</v>
      </c>
      <c r="I2536">
        <v>52402003</v>
      </c>
      <c r="J2536" t="s">
        <v>3499</v>
      </c>
      <c r="K2536">
        <v>310066458</v>
      </c>
      <c r="L2536">
        <v>106653.9461</v>
      </c>
    </row>
    <row r="2537" spans="1:12" x14ac:dyDescent="0.25">
      <c r="A2537">
        <v>2533</v>
      </c>
      <c r="B2537" t="s">
        <v>2895</v>
      </c>
      <c r="C2537" t="s">
        <v>3495</v>
      </c>
      <c r="D2537" t="s">
        <v>3496</v>
      </c>
      <c r="E2537">
        <v>4</v>
      </c>
      <c r="F2537" t="s">
        <v>3036</v>
      </c>
      <c r="G2537" t="s">
        <v>3037</v>
      </c>
      <c r="H2537" s="56" t="s">
        <v>685</v>
      </c>
      <c r="I2537">
        <v>52402004</v>
      </c>
      <c r="J2537" t="s">
        <v>3500</v>
      </c>
      <c r="K2537">
        <v>124294312.59999999</v>
      </c>
      <c r="L2537">
        <v>77491.363939999996</v>
      </c>
    </row>
    <row r="2538" spans="1:12" x14ac:dyDescent="0.25">
      <c r="A2538">
        <v>2534</v>
      </c>
      <c r="B2538" t="s">
        <v>2895</v>
      </c>
      <c r="C2538" t="s">
        <v>3495</v>
      </c>
      <c r="D2538" t="s">
        <v>3496</v>
      </c>
      <c r="E2538">
        <v>5</v>
      </c>
      <c r="F2538" t="s">
        <v>3036</v>
      </c>
      <c r="G2538" t="s">
        <v>3037</v>
      </c>
      <c r="H2538" s="56" t="s">
        <v>685</v>
      </c>
      <c r="I2538">
        <v>52402005</v>
      </c>
      <c r="J2538" t="s">
        <v>3501</v>
      </c>
      <c r="K2538">
        <v>317198874.80000001</v>
      </c>
      <c r="L2538">
        <v>125978.03939999999</v>
      </c>
    </row>
    <row r="2539" spans="1:12" x14ac:dyDescent="0.25">
      <c r="A2539">
        <v>2535</v>
      </c>
      <c r="B2539" t="s">
        <v>2895</v>
      </c>
      <c r="C2539" t="s">
        <v>3495</v>
      </c>
      <c r="D2539" t="s">
        <v>3496</v>
      </c>
      <c r="E2539">
        <v>6</v>
      </c>
      <c r="F2539" t="s">
        <v>3036</v>
      </c>
      <c r="G2539" t="s">
        <v>3037</v>
      </c>
      <c r="H2539" s="56" t="s">
        <v>685</v>
      </c>
      <c r="I2539">
        <v>52402006</v>
      </c>
      <c r="J2539" t="s">
        <v>3502</v>
      </c>
      <c r="K2539">
        <v>26398138.91</v>
      </c>
      <c r="L2539">
        <v>30024.17596</v>
      </c>
    </row>
    <row r="2540" spans="1:12" x14ac:dyDescent="0.25">
      <c r="A2540">
        <v>2536</v>
      </c>
      <c r="B2540" t="s">
        <v>2895</v>
      </c>
      <c r="C2540" t="s">
        <v>3495</v>
      </c>
      <c r="D2540" t="s">
        <v>3496</v>
      </c>
      <c r="E2540">
        <v>7</v>
      </c>
      <c r="F2540" t="s">
        <v>3036</v>
      </c>
      <c r="G2540" t="s">
        <v>3037</v>
      </c>
      <c r="H2540" s="56" t="s">
        <v>685</v>
      </c>
      <c r="I2540">
        <v>52402007</v>
      </c>
      <c r="J2540" t="s">
        <v>3503</v>
      </c>
      <c r="K2540">
        <v>122794905.3</v>
      </c>
      <c r="L2540">
        <v>86665.041859999998</v>
      </c>
    </row>
    <row r="2541" spans="1:12" x14ac:dyDescent="0.25">
      <c r="A2541">
        <v>2537</v>
      </c>
      <c r="B2541" t="s">
        <v>2895</v>
      </c>
      <c r="C2541" t="s">
        <v>3495</v>
      </c>
      <c r="D2541" t="s">
        <v>3496</v>
      </c>
      <c r="E2541">
        <v>8</v>
      </c>
      <c r="F2541" t="s">
        <v>3036</v>
      </c>
      <c r="G2541" t="s">
        <v>3037</v>
      </c>
      <c r="H2541" s="56" t="s">
        <v>685</v>
      </c>
      <c r="I2541">
        <v>52402008</v>
      </c>
      <c r="J2541" t="s">
        <v>3504</v>
      </c>
      <c r="K2541">
        <v>85013485.480000004</v>
      </c>
      <c r="L2541">
        <v>67938.006829999998</v>
      </c>
    </row>
    <row r="2542" spans="1:12" x14ac:dyDescent="0.25">
      <c r="A2542">
        <v>2538</v>
      </c>
      <c r="B2542" t="s">
        <v>2895</v>
      </c>
      <c r="C2542" t="s">
        <v>3495</v>
      </c>
      <c r="D2542" t="s">
        <v>3496</v>
      </c>
      <c r="E2542">
        <v>9</v>
      </c>
      <c r="F2542" t="s">
        <v>3036</v>
      </c>
      <c r="G2542" t="s">
        <v>3037</v>
      </c>
      <c r="H2542" s="56" t="s">
        <v>685</v>
      </c>
      <c r="I2542">
        <v>52402009</v>
      </c>
      <c r="J2542" t="s">
        <v>3505</v>
      </c>
      <c r="K2542">
        <v>17732436.079999998</v>
      </c>
      <c r="L2542">
        <v>18879.73674</v>
      </c>
    </row>
    <row r="2543" spans="1:12" x14ac:dyDescent="0.25">
      <c r="A2543">
        <v>2539</v>
      </c>
      <c r="B2543" t="s">
        <v>2895</v>
      </c>
      <c r="C2543" t="s">
        <v>3495</v>
      </c>
      <c r="D2543" t="s">
        <v>3496</v>
      </c>
      <c r="E2543">
        <v>10</v>
      </c>
      <c r="F2543" t="s">
        <v>3036</v>
      </c>
      <c r="G2543" t="s">
        <v>3037</v>
      </c>
      <c r="H2543" s="56" t="s">
        <v>685</v>
      </c>
      <c r="I2543">
        <v>52402010</v>
      </c>
      <c r="J2543" t="s">
        <v>3506</v>
      </c>
      <c r="K2543">
        <v>61708576.719999999</v>
      </c>
      <c r="L2543">
        <v>44958.35785</v>
      </c>
    </row>
    <row r="2544" spans="1:12" x14ac:dyDescent="0.25">
      <c r="A2544">
        <v>2540</v>
      </c>
      <c r="B2544" t="s">
        <v>2895</v>
      </c>
      <c r="C2544" t="s">
        <v>3495</v>
      </c>
      <c r="D2544" t="s">
        <v>3496</v>
      </c>
      <c r="E2544">
        <v>11</v>
      </c>
      <c r="F2544" t="s">
        <v>3036</v>
      </c>
      <c r="G2544" t="s">
        <v>3037</v>
      </c>
      <c r="H2544" s="56" t="s">
        <v>685</v>
      </c>
      <c r="I2544">
        <v>52402011</v>
      </c>
      <c r="J2544" t="s">
        <v>3507</v>
      </c>
      <c r="K2544">
        <v>126815855.40000001</v>
      </c>
      <c r="L2544">
        <v>73387.560259999998</v>
      </c>
    </row>
    <row r="2545" spans="1:12" x14ac:dyDescent="0.25">
      <c r="A2545">
        <v>2541</v>
      </c>
      <c r="B2545" t="s">
        <v>2895</v>
      </c>
      <c r="C2545" t="s">
        <v>3495</v>
      </c>
      <c r="D2545" t="s">
        <v>3496</v>
      </c>
      <c r="E2545">
        <v>12</v>
      </c>
      <c r="F2545" t="s">
        <v>3036</v>
      </c>
      <c r="G2545" t="s">
        <v>3037</v>
      </c>
      <c r="H2545" s="56" t="s">
        <v>685</v>
      </c>
      <c r="I2545">
        <v>52402012</v>
      </c>
      <c r="J2545" t="s">
        <v>3508</v>
      </c>
      <c r="K2545">
        <v>160187169</v>
      </c>
      <c r="L2545">
        <v>72066.56323</v>
      </c>
    </row>
    <row r="2546" spans="1:12" x14ac:dyDescent="0.25">
      <c r="A2546">
        <v>2542</v>
      </c>
      <c r="B2546" t="s">
        <v>2895</v>
      </c>
      <c r="C2546" t="s">
        <v>3495</v>
      </c>
      <c r="D2546" t="s">
        <v>3496</v>
      </c>
      <c r="E2546">
        <v>13</v>
      </c>
      <c r="F2546" t="s">
        <v>3036</v>
      </c>
      <c r="G2546" t="s">
        <v>3037</v>
      </c>
      <c r="H2546" s="56" t="s">
        <v>685</v>
      </c>
      <c r="I2546">
        <v>52402013</v>
      </c>
      <c r="J2546" t="s">
        <v>3509</v>
      </c>
      <c r="K2546">
        <v>64390138.810000002</v>
      </c>
      <c r="L2546">
        <v>39106.755409999998</v>
      </c>
    </row>
    <row r="2547" spans="1:12" x14ac:dyDescent="0.25">
      <c r="A2547">
        <v>2543</v>
      </c>
      <c r="B2547" t="s">
        <v>2895</v>
      </c>
      <c r="C2547" t="s">
        <v>3495</v>
      </c>
      <c r="D2547" t="s">
        <v>3496</v>
      </c>
      <c r="E2547">
        <v>14</v>
      </c>
      <c r="F2547" t="s">
        <v>3036</v>
      </c>
      <c r="G2547" t="s">
        <v>3037</v>
      </c>
      <c r="H2547" s="56" t="s">
        <v>685</v>
      </c>
      <c r="I2547">
        <v>52402014</v>
      </c>
      <c r="J2547" t="s">
        <v>3510</v>
      </c>
      <c r="K2547">
        <v>135683299.40000001</v>
      </c>
      <c r="L2547">
        <v>74506.808669999999</v>
      </c>
    </row>
    <row r="2548" spans="1:12" x14ac:dyDescent="0.25">
      <c r="A2548">
        <v>2544</v>
      </c>
      <c r="B2548" t="s">
        <v>2895</v>
      </c>
      <c r="C2548" t="s">
        <v>3495</v>
      </c>
      <c r="D2548" t="s">
        <v>3496</v>
      </c>
      <c r="E2548">
        <v>15</v>
      </c>
      <c r="F2548" t="s">
        <v>3036</v>
      </c>
      <c r="G2548" t="s">
        <v>3037</v>
      </c>
      <c r="H2548" s="56" t="s">
        <v>685</v>
      </c>
      <c r="I2548">
        <v>52402015</v>
      </c>
      <c r="J2548" t="s">
        <v>3511</v>
      </c>
      <c r="K2548">
        <v>45430685.399999999</v>
      </c>
      <c r="L2548">
        <v>36198.791100000002</v>
      </c>
    </row>
    <row r="2549" spans="1:12" x14ac:dyDescent="0.25">
      <c r="A2549">
        <v>2545</v>
      </c>
      <c r="B2549" t="s">
        <v>2895</v>
      </c>
      <c r="C2549" t="s">
        <v>3495</v>
      </c>
      <c r="D2549" t="s">
        <v>3496</v>
      </c>
      <c r="E2549">
        <v>16</v>
      </c>
      <c r="F2549" t="s">
        <v>3036</v>
      </c>
      <c r="G2549" t="s">
        <v>3037</v>
      </c>
      <c r="H2549" s="56" t="s">
        <v>685</v>
      </c>
      <c r="I2549">
        <v>52402016</v>
      </c>
      <c r="J2549" t="s">
        <v>3512</v>
      </c>
      <c r="K2549">
        <v>134226862.09999999</v>
      </c>
      <c r="L2549">
        <v>78948.379579999993</v>
      </c>
    </row>
    <row r="2550" spans="1:12" x14ac:dyDescent="0.25">
      <c r="A2550">
        <v>2546</v>
      </c>
      <c r="B2550" t="s">
        <v>2895</v>
      </c>
      <c r="C2550" t="s">
        <v>3495</v>
      </c>
      <c r="D2550" t="s">
        <v>3496</v>
      </c>
      <c r="E2550">
        <v>17</v>
      </c>
      <c r="F2550" t="s">
        <v>3036</v>
      </c>
      <c r="G2550" t="s">
        <v>3037</v>
      </c>
      <c r="H2550" s="56" t="s">
        <v>685</v>
      </c>
      <c r="I2550">
        <v>52402017</v>
      </c>
      <c r="J2550" t="s">
        <v>3513</v>
      </c>
      <c r="K2550">
        <v>35115448.439999998</v>
      </c>
      <c r="L2550">
        <v>38404.772749999996</v>
      </c>
    </row>
    <row r="2551" spans="1:12" x14ac:dyDescent="0.25">
      <c r="A2551">
        <v>2547</v>
      </c>
      <c r="B2551" t="s">
        <v>2895</v>
      </c>
      <c r="C2551" t="s">
        <v>3495</v>
      </c>
      <c r="D2551" t="s">
        <v>3496</v>
      </c>
      <c r="E2551">
        <v>18</v>
      </c>
      <c r="F2551" t="s">
        <v>3036</v>
      </c>
      <c r="G2551" t="s">
        <v>3037</v>
      </c>
      <c r="H2551" s="56" t="s">
        <v>685</v>
      </c>
      <c r="I2551">
        <v>52402018</v>
      </c>
      <c r="J2551" t="s">
        <v>3514</v>
      </c>
      <c r="K2551">
        <v>121309301.40000001</v>
      </c>
      <c r="L2551">
        <v>74645.54754</v>
      </c>
    </row>
    <row r="2552" spans="1:12" x14ac:dyDescent="0.25">
      <c r="A2552">
        <v>2548</v>
      </c>
      <c r="B2552" t="s">
        <v>2895</v>
      </c>
      <c r="C2552" t="s">
        <v>3495</v>
      </c>
      <c r="D2552" t="s">
        <v>3496</v>
      </c>
      <c r="E2552">
        <v>19</v>
      </c>
      <c r="F2552" t="s">
        <v>3036</v>
      </c>
      <c r="G2552" t="s">
        <v>3037</v>
      </c>
      <c r="H2552" s="56" t="s">
        <v>685</v>
      </c>
      <c r="I2552">
        <v>52402019</v>
      </c>
      <c r="J2552" t="s">
        <v>3515</v>
      </c>
      <c r="K2552">
        <v>60857485.130000003</v>
      </c>
      <c r="L2552">
        <v>41897.234799999998</v>
      </c>
    </row>
    <row r="2553" spans="1:12" x14ac:dyDescent="0.25">
      <c r="A2553">
        <v>2549</v>
      </c>
      <c r="B2553" t="s">
        <v>2895</v>
      </c>
      <c r="C2553" t="s">
        <v>3516</v>
      </c>
      <c r="D2553" t="s">
        <v>3517</v>
      </c>
      <c r="E2553">
        <v>1</v>
      </c>
      <c r="F2553" t="s">
        <v>575</v>
      </c>
      <c r="G2553" t="s">
        <v>2924</v>
      </c>
      <c r="H2553" s="56" t="s">
        <v>685</v>
      </c>
      <c r="I2553">
        <v>52305001</v>
      </c>
      <c r="J2553" t="s">
        <v>3518</v>
      </c>
      <c r="K2553">
        <v>588766794.70000005</v>
      </c>
      <c r="L2553">
        <v>158769.29060000001</v>
      </c>
    </row>
    <row r="2554" spans="1:12" x14ac:dyDescent="0.25">
      <c r="A2554">
        <v>2550</v>
      </c>
      <c r="B2554" t="s">
        <v>2895</v>
      </c>
      <c r="C2554" t="s">
        <v>3516</v>
      </c>
      <c r="D2554" t="s">
        <v>3517</v>
      </c>
      <c r="E2554">
        <v>2</v>
      </c>
      <c r="F2554" t="s">
        <v>575</v>
      </c>
      <c r="G2554" t="s">
        <v>2924</v>
      </c>
      <c r="H2554" s="56" t="s">
        <v>685</v>
      </c>
      <c r="I2554">
        <v>52305002</v>
      </c>
      <c r="J2554" t="s">
        <v>3519</v>
      </c>
      <c r="K2554">
        <v>56028577.649999999</v>
      </c>
      <c r="L2554">
        <v>47939.795279999998</v>
      </c>
    </row>
    <row r="2555" spans="1:12" x14ac:dyDescent="0.25">
      <c r="A2555">
        <v>2551</v>
      </c>
      <c r="B2555" t="s">
        <v>2895</v>
      </c>
      <c r="C2555" t="s">
        <v>3516</v>
      </c>
      <c r="D2555" t="s">
        <v>3517</v>
      </c>
      <c r="E2555">
        <v>3</v>
      </c>
      <c r="F2555" t="s">
        <v>575</v>
      </c>
      <c r="G2555" t="s">
        <v>2924</v>
      </c>
      <c r="H2555" s="56" t="s">
        <v>685</v>
      </c>
      <c r="I2555">
        <v>52305003</v>
      </c>
      <c r="J2555" t="s">
        <v>3520</v>
      </c>
      <c r="K2555">
        <v>513005913.10000002</v>
      </c>
      <c r="L2555">
        <v>144309.64610000001</v>
      </c>
    </row>
    <row r="2556" spans="1:12" x14ac:dyDescent="0.25">
      <c r="A2556">
        <v>2552</v>
      </c>
      <c r="B2556" t="s">
        <v>2895</v>
      </c>
      <c r="C2556" t="s">
        <v>3516</v>
      </c>
      <c r="D2556" t="s">
        <v>3517</v>
      </c>
      <c r="E2556">
        <v>4</v>
      </c>
      <c r="F2556" t="s">
        <v>575</v>
      </c>
      <c r="G2556" t="s">
        <v>2924</v>
      </c>
      <c r="H2556" s="56" t="s">
        <v>685</v>
      </c>
      <c r="I2556">
        <v>52305004</v>
      </c>
      <c r="J2556" t="s">
        <v>3521</v>
      </c>
      <c r="K2556">
        <v>90667976.810000002</v>
      </c>
      <c r="L2556">
        <v>57100.557119999998</v>
      </c>
    </row>
    <row r="2557" spans="1:12" x14ac:dyDescent="0.25">
      <c r="A2557">
        <v>2553</v>
      </c>
      <c r="B2557" t="s">
        <v>2895</v>
      </c>
      <c r="C2557" t="s">
        <v>3516</v>
      </c>
      <c r="D2557" t="s">
        <v>3517</v>
      </c>
      <c r="E2557">
        <v>5</v>
      </c>
      <c r="F2557" t="s">
        <v>575</v>
      </c>
      <c r="G2557" t="s">
        <v>2924</v>
      </c>
      <c r="H2557" s="56" t="s">
        <v>685</v>
      </c>
      <c r="I2557">
        <v>52305005</v>
      </c>
      <c r="J2557" t="s">
        <v>3522</v>
      </c>
      <c r="K2557">
        <v>508316606.89999998</v>
      </c>
      <c r="L2557">
        <v>126737.4136</v>
      </c>
    </row>
    <row r="2558" spans="1:12" x14ac:dyDescent="0.25">
      <c r="A2558">
        <v>2554</v>
      </c>
      <c r="B2558" t="s">
        <v>2895</v>
      </c>
      <c r="C2558" t="s">
        <v>3516</v>
      </c>
      <c r="D2558" t="s">
        <v>3517</v>
      </c>
      <c r="E2558">
        <v>6</v>
      </c>
      <c r="F2558" t="s">
        <v>575</v>
      </c>
      <c r="G2558" t="s">
        <v>2924</v>
      </c>
      <c r="H2558" s="56" t="s">
        <v>685</v>
      </c>
      <c r="I2558">
        <v>52305006</v>
      </c>
      <c r="J2558" t="s">
        <v>3523</v>
      </c>
      <c r="K2558">
        <v>219278185.59999999</v>
      </c>
      <c r="L2558">
        <v>83786.305429999993</v>
      </c>
    </row>
    <row r="2559" spans="1:12" x14ac:dyDescent="0.25">
      <c r="A2559">
        <v>2555</v>
      </c>
      <c r="B2559" t="s">
        <v>2895</v>
      </c>
      <c r="C2559" t="s">
        <v>3516</v>
      </c>
      <c r="D2559" t="s">
        <v>3517</v>
      </c>
      <c r="E2559">
        <v>7</v>
      </c>
      <c r="F2559" t="s">
        <v>575</v>
      </c>
      <c r="G2559" t="s">
        <v>2924</v>
      </c>
      <c r="H2559" s="56" t="s">
        <v>685</v>
      </c>
      <c r="I2559">
        <v>52305007</v>
      </c>
      <c r="J2559" t="s">
        <v>3524</v>
      </c>
      <c r="K2559">
        <v>74373928.609999999</v>
      </c>
      <c r="L2559">
        <v>41251.187559999998</v>
      </c>
    </row>
    <row r="2560" spans="1:12" x14ac:dyDescent="0.25">
      <c r="A2560">
        <v>2556</v>
      </c>
      <c r="B2560" t="s">
        <v>2895</v>
      </c>
      <c r="C2560" t="s">
        <v>3516</v>
      </c>
      <c r="D2560" t="s">
        <v>3517</v>
      </c>
      <c r="E2560">
        <v>8</v>
      </c>
      <c r="F2560" t="s">
        <v>575</v>
      </c>
      <c r="G2560" t="s">
        <v>2924</v>
      </c>
      <c r="H2560" s="56" t="s">
        <v>685</v>
      </c>
      <c r="I2560">
        <v>52305008</v>
      </c>
      <c r="J2560" t="s">
        <v>3525</v>
      </c>
      <c r="K2560">
        <v>90795954.090000004</v>
      </c>
      <c r="L2560">
        <v>44098.256410000002</v>
      </c>
    </row>
    <row r="2561" spans="1:12" x14ac:dyDescent="0.25">
      <c r="A2561">
        <v>2557</v>
      </c>
      <c r="B2561" t="s">
        <v>2895</v>
      </c>
      <c r="C2561" t="s">
        <v>3516</v>
      </c>
      <c r="D2561" t="s">
        <v>3517</v>
      </c>
      <c r="E2561">
        <v>9</v>
      </c>
      <c r="F2561" t="s">
        <v>575</v>
      </c>
      <c r="G2561" t="s">
        <v>2924</v>
      </c>
      <c r="H2561" s="56" t="s">
        <v>685</v>
      </c>
      <c r="I2561">
        <v>52305009</v>
      </c>
      <c r="J2561" t="s">
        <v>3526</v>
      </c>
      <c r="K2561">
        <v>32779403.579999998</v>
      </c>
      <c r="L2561">
        <v>31925.2012</v>
      </c>
    </row>
    <row r="2562" spans="1:12" x14ac:dyDescent="0.25">
      <c r="A2562">
        <v>2558</v>
      </c>
      <c r="B2562" t="s">
        <v>2895</v>
      </c>
      <c r="C2562" t="s">
        <v>3516</v>
      </c>
      <c r="D2562" t="s">
        <v>3517</v>
      </c>
      <c r="E2562">
        <v>10</v>
      </c>
      <c r="F2562" t="s">
        <v>575</v>
      </c>
      <c r="G2562" t="s">
        <v>2924</v>
      </c>
      <c r="H2562" s="56" t="s">
        <v>685</v>
      </c>
      <c r="I2562">
        <v>52305010</v>
      </c>
      <c r="J2562" t="s">
        <v>3527</v>
      </c>
      <c r="K2562">
        <v>554346512.39999998</v>
      </c>
      <c r="L2562">
        <v>141586.19750000001</v>
      </c>
    </row>
    <row r="2563" spans="1:12" x14ac:dyDescent="0.25">
      <c r="A2563">
        <v>2559</v>
      </c>
      <c r="B2563" t="s">
        <v>2895</v>
      </c>
      <c r="C2563" t="s">
        <v>3516</v>
      </c>
      <c r="D2563" t="s">
        <v>3517</v>
      </c>
      <c r="E2563">
        <v>11</v>
      </c>
      <c r="F2563" t="s">
        <v>575</v>
      </c>
      <c r="G2563" t="s">
        <v>2924</v>
      </c>
      <c r="H2563" s="56" t="s">
        <v>685</v>
      </c>
      <c r="I2563">
        <v>52305011</v>
      </c>
      <c r="J2563" t="s">
        <v>3528</v>
      </c>
      <c r="K2563">
        <v>529382809.39999998</v>
      </c>
      <c r="L2563">
        <v>155014.5251</v>
      </c>
    </row>
    <row r="2564" spans="1:12" x14ac:dyDescent="0.25">
      <c r="A2564">
        <v>2560</v>
      </c>
      <c r="B2564" t="s">
        <v>2895</v>
      </c>
      <c r="C2564" t="s">
        <v>3516</v>
      </c>
      <c r="D2564" t="s">
        <v>3517</v>
      </c>
      <c r="E2564">
        <v>12</v>
      </c>
      <c r="F2564" t="s">
        <v>575</v>
      </c>
      <c r="G2564" t="s">
        <v>2924</v>
      </c>
      <c r="H2564" s="56" t="s">
        <v>685</v>
      </c>
      <c r="I2564">
        <v>52305012</v>
      </c>
      <c r="J2564" t="s">
        <v>3529</v>
      </c>
      <c r="K2564">
        <v>363962537.60000002</v>
      </c>
      <c r="L2564">
        <v>149765.78140000001</v>
      </c>
    </row>
    <row r="2565" spans="1:12" x14ac:dyDescent="0.25">
      <c r="A2565">
        <v>2561</v>
      </c>
      <c r="B2565" t="s">
        <v>2895</v>
      </c>
      <c r="C2565" t="s">
        <v>3516</v>
      </c>
      <c r="D2565" t="s">
        <v>3517</v>
      </c>
      <c r="E2565">
        <v>13</v>
      </c>
      <c r="F2565" t="s">
        <v>575</v>
      </c>
      <c r="G2565" t="s">
        <v>2924</v>
      </c>
      <c r="H2565" s="56" t="s">
        <v>685</v>
      </c>
      <c r="I2565">
        <v>52305013</v>
      </c>
      <c r="J2565" t="s">
        <v>3530</v>
      </c>
      <c r="K2565">
        <v>716767649.5</v>
      </c>
      <c r="L2565">
        <v>159425.4975</v>
      </c>
    </row>
    <row r="2566" spans="1:12" x14ac:dyDescent="0.25">
      <c r="A2566">
        <v>2562</v>
      </c>
      <c r="B2566" t="s">
        <v>2895</v>
      </c>
      <c r="C2566" t="s">
        <v>3516</v>
      </c>
      <c r="D2566" t="s">
        <v>3517</v>
      </c>
      <c r="E2566">
        <v>14</v>
      </c>
      <c r="F2566" t="s">
        <v>575</v>
      </c>
      <c r="G2566" t="s">
        <v>2924</v>
      </c>
      <c r="H2566" s="56" t="s">
        <v>685</v>
      </c>
      <c r="I2566">
        <v>52305014</v>
      </c>
      <c r="J2566" t="s">
        <v>3531</v>
      </c>
      <c r="K2566">
        <v>817174107.20000005</v>
      </c>
      <c r="L2566">
        <v>164154.3713</v>
      </c>
    </row>
    <row r="2567" spans="1:12" x14ac:dyDescent="0.25">
      <c r="A2567">
        <v>2563</v>
      </c>
      <c r="B2567" t="s">
        <v>2895</v>
      </c>
      <c r="C2567" t="s">
        <v>3516</v>
      </c>
      <c r="D2567" t="s">
        <v>3517</v>
      </c>
      <c r="E2567">
        <v>15</v>
      </c>
      <c r="F2567" t="s">
        <v>575</v>
      </c>
      <c r="G2567" t="s">
        <v>2924</v>
      </c>
      <c r="H2567" s="56" t="s">
        <v>685</v>
      </c>
      <c r="I2567">
        <v>52305015</v>
      </c>
      <c r="J2567" t="s">
        <v>3532</v>
      </c>
      <c r="K2567">
        <v>29917190.57</v>
      </c>
      <c r="L2567">
        <v>27219.030859999999</v>
      </c>
    </row>
    <row r="2568" spans="1:12" x14ac:dyDescent="0.25">
      <c r="A2568">
        <v>2564</v>
      </c>
      <c r="B2568" t="s">
        <v>2895</v>
      </c>
      <c r="C2568" t="s">
        <v>3533</v>
      </c>
      <c r="D2568" t="s">
        <v>3534</v>
      </c>
      <c r="E2568">
        <v>1</v>
      </c>
      <c r="F2568" t="s">
        <v>570</v>
      </c>
      <c r="G2568" t="s">
        <v>3535</v>
      </c>
      <c r="H2568" s="56" t="s">
        <v>685</v>
      </c>
      <c r="I2568">
        <v>52106001</v>
      </c>
      <c r="J2568" t="s">
        <v>3536</v>
      </c>
      <c r="K2568">
        <v>145713156.09999999</v>
      </c>
      <c r="L2568">
        <v>87443.987040000007</v>
      </c>
    </row>
    <row r="2569" spans="1:12" x14ac:dyDescent="0.25">
      <c r="A2569">
        <v>2565</v>
      </c>
      <c r="B2569" t="s">
        <v>2895</v>
      </c>
      <c r="C2569" t="s">
        <v>3533</v>
      </c>
      <c r="D2569" t="s">
        <v>3534</v>
      </c>
      <c r="E2569">
        <v>2</v>
      </c>
      <c r="F2569" t="s">
        <v>570</v>
      </c>
      <c r="G2569" t="s">
        <v>3535</v>
      </c>
      <c r="H2569" s="56" t="s">
        <v>685</v>
      </c>
      <c r="I2569">
        <v>52106002</v>
      </c>
      <c r="J2569" t="s">
        <v>3537</v>
      </c>
      <c r="K2569">
        <v>52350909.93</v>
      </c>
      <c r="L2569">
        <v>46854.862679999998</v>
      </c>
    </row>
    <row r="2570" spans="1:12" x14ac:dyDescent="0.25">
      <c r="A2570">
        <v>2566</v>
      </c>
      <c r="B2570" t="s">
        <v>2895</v>
      </c>
      <c r="C2570" t="s">
        <v>3533</v>
      </c>
      <c r="D2570" t="s">
        <v>3534</v>
      </c>
      <c r="E2570">
        <v>3</v>
      </c>
      <c r="F2570" t="s">
        <v>570</v>
      </c>
      <c r="G2570" t="s">
        <v>3535</v>
      </c>
      <c r="H2570" s="56" t="s">
        <v>685</v>
      </c>
      <c r="I2570">
        <v>52106003</v>
      </c>
      <c r="J2570" t="s">
        <v>3538</v>
      </c>
      <c r="K2570">
        <v>52377624.740000002</v>
      </c>
      <c r="L2570">
        <v>39165.092519999998</v>
      </c>
    </row>
    <row r="2571" spans="1:12" x14ac:dyDescent="0.25">
      <c r="A2571">
        <v>2567</v>
      </c>
      <c r="B2571" t="s">
        <v>2895</v>
      </c>
      <c r="C2571" t="s">
        <v>3533</v>
      </c>
      <c r="D2571" t="s">
        <v>3534</v>
      </c>
      <c r="E2571">
        <v>4</v>
      </c>
      <c r="F2571" t="s">
        <v>570</v>
      </c>
      <c r="G2571" t="s">
        <v>3535</v>
      </c>
      <c r="H2571" s="56" t="s">
        <v>685</v>
      </c>
      <c r="I2571">
        <v>52106004</v>
      </c>
      <c r="J2571" t="s">
        <v>3539</v>
      </c>
      <c r="K2571">
        <v>13112573.85</v>
      </c>
      <c r="L2571">
        <v>23985.79509</v>
      </c>
    </row>
    <row r="2572" spans="1:12" x14ac:dyDescent="0.25">
      <c r="A2572">
        <v>2568</v>
      </c>
      <c r="B2572" t="s">
        <v>2895</v>
      </c>
      <c r="C2572" t="s">
        <v>3533</v>
      </c>
      <c r="D2572" t="s">
        <v>3534</v>
      </c>
      <c r="E2572">
        <v>5</v>
      </c>
      <c r="F2572" t="s">
        <v>570</v>
      </c>
      <c r="G2572" t="s">
        <v>3535</v>
      </c>
      <c r="H2572" s="56" t="s">
        <v>685</v>
      </c>
      <c r="I2572">
        <v>52106005</v>
      </c>
      <c r="J2572" t="s">
        <v>3540</v>
      </c>
      <c r="K2572">
        <v>2774375.5260000001</v>
      </c>
      <c r="L2572">
        <v>11664.003629999999</v>
      </c>
    </row>
    <row r="2573" spans="1:12" x14ac:dyDescent="0.25">
      <c r="A2573">
        <v>2569</v>
      </c>
      <c r="B2573" t="s">
        <v>2895</v>
      </c>
      <c r="C2573" t="s">
        <v>3533</v>
      </c>
      <c r="D2573" t="s">
        <v>3534</v>
      </c>
      <c r="E2573">
        <v>6</v>
      </c>
      <c r="F2573" t="s">
        <v>570</v>
      </c>
      <c r="G2573" t="s">
        <v>3535</v>
      </c>
      <c r="H2573" s="56" t="s">
        <v>685</v>
      </c>
      <c r="I2573">
        <v>52106006</v>
      </c>
      <c r="J2573" t="s">
        <v>3541</v>
      </c>
      <c r="K2573">
        <v>28819784.07</v>
      </c>
      <c r="L2573">
        <v>34779.843110000002</v>
      </c>
    </row>
    <row r="2574" spans="1:12" x14ac:dyDescent="0.25">
      <c r="A2574">
        <v>2570</v>
      </c>
      <c r="B2574" t="s">
        <v>2895</v>
      </c>
      <c r="C2574" t="s">
        <v>3533</v>
      </c>
      <c r="D2574" t="s">
        <v>3534</v>
      </c>
      <c r="E2574">
        <v>7</v>
      </c>
      <c r="F2574" t="s">
        <v>570</v>
      </c>
      <c r="G2574" t="s">
        <v>3535</v>
      </c>
      <c r="H2574" s="56" t="s">
        <v>685</v>
      </c>
      <c r="I2574">
        <v>52106007</v>
      </c>
      <c r="J2574" t="s">
        <v>3542</v>
      </c>
      <c r="K2574">
        <v>36099042.149999999</v>
      </c>
      <c r="L2574">
        <v>30643.43835</v>
      </c>
    </row>
    <row r="2575" spans="1:12" x14ac:dyDescent="0.25">
      <c r="A2575">
        <v>2571</v>
      </c>
      <c r="B2575" t="s">
        <v>2895</v>
      </c>
      <c r="C2575" t="s">
        <v>3533</v>
      </c>
      <c r="D2575" t="s">
        <v>3534</v>
      </c>
      <c r="E2575">
        <v>8</v>
      </c>
      <c r="F2575" t="s">
        <v>570</v>
      </c>
      <c r="G2575" t="s">
        <v>3535</v>
      </c>
      <c r="H2575" s="56" t="s">
        <v>685</v>
      </c>
      <c r="I2575">
        <v>52106008</v>
      </c>
      <c r="J2575" t="s">
        <v>3543</v>
      </c>
      <c r="K2575">
        <v>68302152.060000002</v>
      </c>
      <c r="L2575">
        <v>46787.269289999997</v>
      </c>
    </row>
    <row r="2576" spans="1:12" x14ac:dyDescent="0.25">
      <c r="A2576">
        <v>2572</v>
      </c>
      <c r="B2576" t="s">
        <v>2895</v>
      </c>
      <c r="C2576" t="s">
        <v>3533</v>
      </c>
      <c r="D2576" t="s">
        <v>3534</v>
      </c>
      <c r="E2576">
        <v>9</v>
      </c>
      <c r="F2576" t="s">
        <v>570</v>
      </c>
      <c r="G2576" t="s">
        <v>3535</v>
      </c>
      <c r="H2576" s="56" t="s">
        <v>685</v>
      </c>
      <c r="I2576">
        <v>52106009</v>
      </c>
      <c r="J2576" t="s">
        <v>3544</v>
      </c>
      <c r="K2576">
        <v>35311836.020000003</v>
      </c>
      <c r="L2576">
        <v>34964.669159999998</v>
      </c>
    </row>
    <row r="2577" spans="1:12" x14ac:dyDescent="0.25">
      <c r="A2577">
        <v>2573</v>
      </c>
      <c r="B2577" t="s">
        <v>2895</v>
      </c>
      <c r="C2577" t="s">
        <v>3533</v>
      </c>
      <c r="D2577" t="s">
        <v>3534</v>
      </c>
      <c r="E2577">
        <v>10</v>
      </c>
      <c r="F2577" t="s">
        <v>570</v>
      </c>
      <c r="G2577" t="s">
        <v>3535</v>
      </c>
      <c r="H2577" s="56" t="s">
        <v>685</v>
      </c>
      <c r="I2577">
        <v>52106010</v>
      </c>
      <c r="J2577" t="s">
        <v>3545</v>
      </c>
      <c r="K2577">
        <v>27922415.73</v>
      </c>
      <c r="L2577">
        <v>33303.795339999997</v>
      </c>
    </row>
    <row r="2578" spans="1:12" x14ac:dyDescent="0.25">
      <c r="A2578">
        <v>2574</v>
      </c>
      <c r="B2578" t="s">
        <v>2895</v>
      </c>
      <c r="C2578" t="s">
        <v>3533</v>
      </c>
      <c r="D2578" t="s">
        <v>3534</v>
      </c>
      <c r="E2578">
        <v>11</v>
      </c>
      <c r="F2578" t="s">
        <v>570</v>
      </c>
      <c r="G2578" t="s">
        <v>3535</v>
      </c>
      <c r="H2578" s="56" t="s">
        <v>685</v>
      </c>
      <c r="I2578">
        <v>52106011</v>
      </c>
      <c r="J2578" t="s">
        <v>3546</v>
      </c>
      <c r="K2578">
        <v>41421268.479999997</v>
      </c>
      <c r="L2578">
        <v>45597.157030000002</v>
      </c>
    </row>
    <row r="2579" spans="1:12" x14ac:dyDescent="0.25">
      <c r="A2579">
        <v>2575</v>
      </c>
      <c r="B2579" t="s">
        <v>2895</v>
      </c>
      <c r="C2579" t="s">
        <v>3533</v>
      </c>
      <c r="D2579" t="s">
        <v>3534</v>
      </c>
      <c r="E2579">
        <v>12</v>
      </c>
      <c r="F2579" t="s">
        <v>570</v>
      </c>
      <c r="G2579" t="s">
        <v>3535</v>
      </c>
      <c r="H2579" s="56" t="s">
        <v>685</v>
      </c>
      <c r="I2579">
        <v>52106012</v>
      </c>
      <c r="J2579" t="s">
        <v>3547</v>
      </c>
      <c r="K2579">
        <v>20392839.789999999</v>
      </c>
      <c r="L2579">
        <v>33011.763200000001</v>
      </c>
    </row>
    <row r="2580" spans="1:12" x14ac:dyDescent="0.25">
      <c r="A2580">
        <v>2576</v>
      </c>
      <c r="B2580" t="s">
        <v>2895</v>
      </c>
      <c r="C2580" t="s">
        <v>3533</v>
      </c>
      <c r="D2580" t="s">
        <v>3534</v>
      </c>
      <c r="E2580">
        <v>13</v>
      </c>
      <c r="F2580" t="s">
        <v>570</v>
      </c>
      <c r="G2580" t="s">
        <v>3535</v>
      </c>
      <c r="H2580" s="56" t="s">
        <v>685</v>
      </c>
      <c r="I2580">
        <v>52106013</v>
      </c>
      <c r="J2580" t="s">
        <v>3548</v>
      </c>
      <c r="K2580">
        <v>79508750.209999993</v>
      </c>
      <c r="L2580">
        <v>53512.17957</v>
      </c>
    </row>
    <row r="2581" spans="1:12" x14ac:dyDescent="0.25">
      <c r="A2581">
        <v>2577</v>
      </c>
      <c r="B2581" t="s">
        <v>2895</v>
      </c>
      <c r="C2581" t="s">
        <v>3533</v>
      </c>
      <c r="D2581" t="s">
        <v>3534</v>
      </c>
      <c r="E2581">
        <v>14</v>
      </c>
      <c r="F2581" t="s">
        <v>570</v>
      </c>
      <c r="G2581" t="s">
        <v>3535</v>
      </c>
      <c r="H2581" s="56" t="s">
        <v>685</v>
      </c>
      <c r="I2581">
        <v>52106014</v>
      </c>
      <c r="J2581" t="s">
        <v>3549</v>
      </c>
      <c r="K2581">
        <v>101923131.90000001</v>
      </c>
      <c r="L2581">
        <v>59216.904600000002</v>
      </c>
    </row>
    <row r="2582" spans="1:12" x14ac:dyDescent="0.25">
      <c r="A2582">
        <v>2578</v>
      </c>
      <c r="B2582" t="s">
        <v>2895</v>
      </c>
      <c r="C2582" t="s">
        <v>3533</v>
      </c>
      <c r="D2582" t="s">
        <v>3534</v>
      </c>
      <c r="E2582">
        <v>15</v>
      </c>
      <c r="F2582" t="s">
        <v>570</v>
      </c>
      <c r="G2582" t="s">
        <v>3535</v>
      </c>
      <c r="H2582" s="56" t="s">
        <v>685</v>
      </c>
      <c r="I2582">
        <v>52106015</v>
      </c>
      <c r="J2582" t="s">
        <v>3550</v>
      </c>
      <c r="K2582">
        <v>92298508.280000001</v>
      </c>
      <c r="L2582">
        <v>63409.88867</v>
      </c>
    </row>
    <row r="2583" spans="1:12" x14ac:dyDescent="0.25">
      <c r="A2583">
        <v>2579</v>
      </c>
      <c r="B2583" t="s">
        <v>2895</v>
      </c>
      <c r="C2583" t="s">
        <v>3533</v>
      </c>
      <c r="D2583" t="s">
        <v>3534</v>
      </c>
      <c r="E2583">
        <v>16</v>
      </c>
      <c r="F2583" t="s">
        <v>570</v>
      </c>
      <c r="G2583" t="s">
        <v>3535</v>
      </c>
      <c r="H2583" s="56" t="s">
        <v>685</v>
      </c>
      <c r="I2583">
        <v>52106016</v>
      </c>
      <c r="J2583" t="s">
        <v>3551</v>
      </c>
      <c r="K2583">
        <v>17860825.350000001</v>
      </c>
      <c r="L2583">
        <v>39562.294280000002</v>
      </c>
    </row>
    <row r="2584" spans="1:12" x14ac:dyDescent="0.25">
      <c r="A2584">
        <v>2580</v>
      </c>
      <c r="B2584" t="s">
        <v>2895</v>
      </c>
      <c r="C2584" t="s">
        <v>3533</v>
      </c>
      <c r="D2584" t="s">
        <v>3534</v>
      </c>
      <c r="E2584">
        <v>17</v>
      </c>
      <c r="F2584" t="s">
        <v>570</v>
      </c>
      <c r="G2584" t="s">
        <v>3535</v>
      </c>
      <c r="H2584" s="56" t="s">
        <v>685</v>
      </c>
      <c r="I2584">
        <v>52106017</v>
      </c>
      <c r="J2584" t="s">
        <v>3552</v>
      </c>
      <c r="K2584">
        <v>7030781.7050000001</v>
      </c>
      <c r="L2584">
        <v>17131.749169999999</v>
      </c>
    </row>
    <row r="2585" spans="1:12" x14ac:dyDescent="0.25">
      <c r="A2585">
        <v>2581</v>
      </c>
      <c r="B2585" t="s">
        <v>2895</v>
      </c>
      <c r="C2585" t="s">
        <v>3533</v>
      </c>
      <c r="D2585" t="s">
        <v>3534</v>
      </c>
      <c r="E2585">
        <v>18</v>
      </c>
      <c r="F2585" t="s">
        <v>570</v>
      </c>
      <c r="G2585" t="s">
        <v>3535</v>
      </c>
      <c r="H2585" s="56" t="s">
        <v>685</v>
      </c>
      <c r="I2585">
        <v>52106018</v>
      </c>
      <c r="J2585" t="s">
        <v>3553</v>
      </c>
      <c r="K2585">
        <v>12167826.550000001</v>
      </c>
      <c r="L2585">
        <v>23209.938819999999</v>
      </c>
    </row>
    <row r="2586" spans="1:12" x14ac:dyDescent="0.25">
      <c r="A2586">
        <v>2582</v>
      </c>
      <c r="B2586" t="s">
        <v>2895</v>
      </c>
      <c r="C2586" t="s">
        <v>3533</v>
      </c>
      <c r="D2586" t="s">
        <v>3534</v>
      </c>
      <c r="E2586">
        <v>19</v>
      </c>
      <c r="F2586" t="s">
        <v>570</v>
      </c>
      <c r="G2586" t="s">
        <v>3535</v>
      </c>
      <c r="H2586" s="56" t="s">
        <v>685</v>
      </c>
      <c r="I2586">
        <v>52106019</v>
      </c>
      <c r="J2586" t="s">
        <v>3554</v>
      </c>
      <c r="K2586">
        <v>9880801.5390000008</v>
      </c>
      <c r="L2586">
        <v>19086.815689999999</v>
      </c>
    </row>
    <row r="2587" spans="1:12" x14ac:dyDescent="0.25">
      <c r="A2587">
        <v>2583</v>
      </c>
      <c r="B2587" t="s">
        <v>2895</v>
      </c>
      <c r="C2587" t="s">
        <v>3533</v>
      </c>
      <c r="D2587" t="s">
        <v>3534</v>
      </c>
      <c r="E2587">
        <v>20</v>
      </c>
      <c r="F2587" t="s">
        <v>570</v>
      </c>
      <c r="G2587" t="s">
        <v>3535</v>
      </c>
      <c r="H2587" s="56" t="s">
        <v>685</v>
      </c>
      <c r="I2587">
        <v>52106020</v>
      </c>
      <c r="J2587" t="s">
        <v>3555</v>
      </c>
      <c r="K2587">
        <v>24780654.199999999</v>
      </c>
      <c r="L2587">
        <v>35904.41156</v>
      </c>
    </row>
    <row r="2588" spans="1:12" x14ac:dyDescent="0.25">
      <c r="A2588">
        <v>2584</v>
      </c>
      <c r="B2588" t="s">
        <v>2895</v>
      </c>
      <c r="C2588" t="s">
        <v>3533</v>
      </c>
      <c r="D2588" t="s">
        <v>3534</v>
      </c>
      <c r="E2588">
        <v>21</v>
      </c>
      <c r="F2588" t="s">
        <v>570</v>
      </c>
      <c r="G2588" t="s">
        <v>3535</v>
      </c>
      <c r="H2588" s="56" t="s">
        <v>685</v>
      </c>
      <c r="I2588">
        <v>52106021</v>
      </c>
      <c r="J2588" t="s">
        <v>3556</v>
      </c>
      <c r="K2588">
        <v>8650321.2190000005</v>
      </c>
      <c r="L2588">
        <v>17221.19255</v>
      </c>
    </row>
    <row r="2589" spans="1:12" x14ac:dyDescent="0.25">
      <c r="A2589">
        <v>2585</v>
      </c>
      <c r="B2589" t="s">
        <v>2895</v>
      </c>
      <c r="C2589" t="s">
        <v>3533</v>
      </c>
      <c r="D2589" t="s">
        <v>3534</v>
      </c>
      <c r="E2589">
        <v>22</v>
      </c>
      <c r="F2589" t="s">
        <v>570</v>
      </c>
      <c r="G2589" t="s">
        <v>3535</v>
      </c>
      <c r="H2589" s="56" t="s">
        <v>685</v>
      </c>
      <c r="I2589">
        <v>52106022</v>
      </c>
      <c r="J2589" t="s">
        <v>3557</v>
      </c>
      <c r="K2589">
        <v>59710710.18</v>
      </c>
      <c r="L2589">
        <v>41052.70132</v>
      </c>
    </row>
    <row r="2590" spans="1:12" x14ac:dyDescent="0.25">
      <c r="A2590">
        <v>2586</v>
      </c>
      <c r="B2590" t="s">
        <v>2895</v>
      </c>
      <c r="C2590" t="s">
        <v>3533</v>
      </c>
      <c r="D2590" t="s">
        <v>3534</v>
      </c>
      <c r="E2590">
        <v>23</v>
      </c>
      <c r="F2590" t="s">
        <v>570</v>
      </c>
      <c r="G2590" t="s">
        <v>3535</v>
      </c>
      <c r="H2590" s="56" t="s">
        <v>685</v>
      </c>
      <c r="I2590">
        <v>52106023</v>
      </c>
      <c r="J2590" t="s">
        <v>3558</v>
      </c>
      <c r="K2590">
        <v>6071962.0180000002</v>
      </c>
      <c r="L2590">
        <v>17358.539789999999</v>
      </c>
    </row>
    <row r="2591" spans="1:12" x14ac:dyDescent="0.25">
      <c r="A2591">
        <v>2587</v>
      </c>
      <c r="B2591" t="s">
        <v>2895</v>
      </c>
      <c r="C2591" t="s">
        <v>3533</v>
      </c>
      <c r="D2591" t="s">
        <v>3534</v>
      </c>
      <c r="E2591">
        <v>24</v>
      </c>
      <c r="F2591" t="s">
        <v>570</v>
      </c>
      <c r="G2591" t="s">
        <v>3535</v>
      </c>
      <c r="H2591" s="56" t="s">
        <v>685</v>
      </c>
      <c r="I2591">
        <v>52106024</v>
      </c>
      <c r="J2591" t="s">
        <v>3559</v>
      </c>
      <c r="K2591">
        <v>15665019.25</v>
      </c>
      <c r="L2591">
        <v>24705.515289999999</v>
      </c>
    </row>
    <row r="2592" spans="1:12" x14ac:dyDescent="0.25">
      <c r="A2592">
        <v>2588</v>
      </c>
      <c r="B2592" t="s">
        <v>2895</v>
      </c>
      <c r="C2592" t="s">
        <v>3533</v>
      </c>
      <c r="D2592" t="s">
        <v>3534</v>
      </c>
      <c r="E2592">
        <v>25</v>
      </c>
      <c r="F2592" t="s">
        <v>570</v>
      </c>
      <c r="G2592" t="s">
        <v>3535</v>
      </c>
      <c r="H2592" s="56" t="s">
        <v>685</v>
      </c>
      <c r="I2592">
        <v>52106025</v>
      </c>
      <c r="J2592" t="s">
        <v>3560</v>
      </c>
      <c r="K2592">
        <v>30567956</v>
      </c>
      <c r="L2592">
        <v>36569.781949999997</v>
      </c>
    </row>
    <row r="2593" spans="1:12" x14ac:dyDescent="0.25">
      <c r="A2593">
        <v>2589</v>
      </c>
      <c r="B2593" t="s">
        <v>2895</v>
      </c>
      <c r="C2593" t="s">
        <v>3533</v>
      </c>
      <c r="D2593" t="s">
        <v>3534</v>
      </c>
      <c r="E2593">
        <v>26</v>
      </c>
      <c r="F2593" t="s">
        <v>570</v>
      </c>
      <c r="G2593" t="s">
        <v>3535</v>
      </c>
      <c r="H2593" s="56" t="s">
        <v>685</v>
      </c>
      <c r="I2593">
        <v>52106026</v>
      </c>
      <c r="J2593" t="s">
        <v>3561</v>
      </c>
      <c r="K2593">
        <v>6679015.5159999998</v>
      </c>
      <c r="L2593">
        <v>12246.74533</v>
      </c>
    </row>
    <row r="2594" spans="1:12" x14ac:dyDescent="0.25">
      <c r="A2594">
        <v>2590</v>
      </c>
      <c r="B2594" t="s">
        <v>2895</v>
      </c>
      <c r="C2594" t="s">
        <v>3533</v>
      </c>
      <c r="D2594" t="s">
        <v>3534</v>
      </c>
      <c r="E2594">
        <v>27</v>
      </c>
      <c r="F2594" t="s">
        <v>570</v>
      </c>
      <c r="G2594" t="s">
        <v>3535</v>
      </c>
      <c r="H2594" s="56" t="s">
        <v>685</v>
      </c>
      <c r="I2594">
        <v>52106027</v>
      </c>
      <c r="J2594" t="s">
        <v>3562</v>
      </c>
      <c r="K2594">
        <v>17720332.059999999</v>
      </c>
      <c r="L2594">
        <v>25165.166720000001</v>
      </c>
    </row>
    <row r="2595" spans="1:12" x14ac:dyDescent="0.25">
      <c r="A2595">
        <v>2591</v>
      </c>
      <c r="B2595" t="s">
        <v>2895</v>
      </c>
      <c r="C2595" t="s">
        <v>3533</v>
      </c>
      <c r="D2595" t="s">
        <v>3534</v>
      </c>
      <c r="E2595">
        <v>28</v>
      </c>
      <c r="F2595" t="s">
        <v>570</v>
      </c>
      <c r="G2595" t="s">
        <v>3535</v>
      </c>
      <c r="H2595" s="56" t="s">
        <v>685</v>
      </c>
      <c r="I2595">
        <v>52106028</v>
      </c>
      <c r="J2595" t="s">
        <v>3563</v>
      </c>
      <c r="K2595">
        <v>3418075.6579999998</v>
      </c>
      <c r="L2595">
        <v>11538.246080000001</v>
      </c>
    </row>
    <row r="2596" spans="1:12" x14ac:dyDescent="0.25">
      <c r="A2596">
        <v>2592</v>
      </c>
      <c r="B2596" t="s">
        <v>2895</v>
      </c>
      <c r="C2596" t="s">
        <v>3533</v>
      </c>
      <c r="D2596" t="s">
        <v>3534</v>
      </c>
      <c r="E2596">
        <v>29</v>
      </c>
      <c r="F2596" t="s">
        <v>570</v>
      </c>
      <c r="G2596" t="s">
        <v>3535</v>
      </c>
      <c r="H2596" s="56" t="s">
        <v>685</v>
      </c>
      <c r="I2596">
        <v>52106029</v>
      </c>
      <c r="J2596" t="s">
        <v>3564</v>
      </c>
      <c r="K2596">
        <v>80963572.890000001</v>
      </c>
      <c r="L2596">
        <v>55058.727729999999</v>
      </c>
    </row>
    <row r="2597" spans="1:12" x14ac:dyDescent="0.25">
      <c r="A2597">
        <v>2593</v>
      </c>
      <c r="B2597" t="s">
        <v>2895</v>
      </c>
      <c r="C2597" t="s">
        <v>3533</v>
      </c>
      <c r="D2597" t="s">
        <v>3534</v>
      </c>
      <c r="E2597">
        <v>30</v>
      </c>
      <c r="F2597" t="s">
        <v>570</v>
      </c>
      <c r="G2597" t="s">
        <v>3535</v>
      </c>
      <c r="H2597" s="56" t="s">
        <v>685</v>
      </c>
      <c r="I2597">
        <v>52106030</v>
      </c>
      <c r="J2597" t="s">
        <v>3565</v>
      </c>
      <c r="K2597">
        <v>81491064.890000001</v>
      </c>
      <c r="L2597">
        <v>57920.930399999997</v>
      </c>
    </row>
    <row r="2598" spans="1:12" x14ac:dyDescent="0.25">
      <c r="A2598">
        <v>2594</v>
      </c>
      <c r="B2598" t="s">
        <v>2895</v>
      </c>
      <c r="C2598" t="s">
        <v>3533</v>
      </c>
      <c r="D2598" t="s">
        <v>3534</v>
      </c>
      <c r="E2598">
        <v>31</v>
      </c>
      <c r="F2598" t="s">
        <v>570</v>
      </c>
      <c r="G2598" t="s">
        <v>3535</v>
      </c>
      <c r="H2598" s="56" t="s">
        <v>685</v>
      </c>
      <c r="I2598">
        <v>52106031</v>
      </c>
      <c r="J2598" t="s">
        <v>3566</v>
      </c>
      <c r="K2598">
        <v>18241276.190000001</v>
      </c>
      <c r="L2598">
        <v>28183.133620000001</v>
      </c>
    </row>
    <row r="2599" spans="1:12" x14ac:dyDescent="0.25">
      <c r="A2599">
        <v>2595</v>
      </c>
      <c r="B2599" t="s">
        <v>2895</v>
      </c>
      <c r="C2599" t="s">
        <v>3533</v>
      </c>
      <c r="D2599" t="s">
        <v>3534</v>
      </c>
      <c r="E2599">
        <v>32</v>
      </c>
      <c r="F2599" t="s">
        <v>570</v>
      </c>
      <c r="G2599" t="s">
        <v>3535</v>
      </c>
      <c r="H2599" s="56" t="s">
        <v>685</v>
      </c>
      <c r="I2599">
        <v>52106032</v>
      </c>
      <c r="J2599" t="s">
        <v>3567</v>
      </c>
      <c r="K2599">
        <v>203499862</v>
      </c>
      <c r="L2599">
        <v>86174.92211</v>
      </c>
    </row>
    <row r="2600" spans="1:12" x14ac:dyDescent="0.25">
      <c r="A2600">
        <v>2596</v>
      </c>
      <c r="B2600" t="s">
        <v>2895</v>
      </c>
      <c r="C2600" t="s">
        <v>3533</v>
      </c>
      <c r="D2600" t="s">
        <v>3534</v>
      </c>
      <c r="E2600">
        <v>33</v>
      </c>
      <c r="F2600" t="s">
        <v>570</v>
      </c>
      <c r="G2600" t="s">
        <v>3535</v>
      </c>
      <c r="H2600" s="56" t="s">
        <v>685</v>
      </c>
      <c r="I2600">
        <v>52106033</v>
      </c>
      <c r="J2600" t="s">
        <v>3568</v>
      </c>
      <c r="K2600">
        <v>33185584.780000001</v>
      </c>
      <c r="L2600">
        <v>38656.044220000003</v>
      </c>
    </row>
    <row r="2601" spans="1:12" x14ac:dyDescent="0.25">
      <c r="A2601">
        <v>2597</v>
      </c>
      <c r="B2601" t="s">
        <v>2895</v>
      </c>
      <c r="C2601" t="s">
        <v>3533</v>
      </c>
      <c r="D2601" t="s">
        <v>3534</v>
      </c>
      <c r="E2601">
        <v>34</v>
      </c>
      <c r="F2601" t="s">
        <v>570</v>
      </c>
      <c r="G2601" t="s">
        <v>3535</v>
      </c>
      <c r="H2601" s="56" t="s">
        <v>685</v>
      </c>
      <c r="I2601">
        <v>52106034</v>
      </c>
      <c r="J2601" t="s">
        <v>3569</v>
      </c>
      <c r="K2601">
        <v>393253994.10000002</v>
      </c>
      <c r="L2601">
        <v>156728.8878</v>
      </c>
    </row>
    <row r="2602" spans="1:12" x14ac:dyDescent="0.25">
      <c r="A2602">
        <v>2598</v>
      </c>
      <c r="B2602" t="s">
        <v>2895</v>
      </c>
      <c r="C2602" t="s">
        <v>3533</v>
      </c>
      <c r="D2602" t="s">
        <v>3534</v>
      </c>
      <c r="E2602">
        <v>35</v>
      </c>
      <c r="F2602" t="s">
        <v>570</v>
      </c>
      <c r="G2602" t="s">
        <v>3535</v>
      </c>
      <c r="H2602" s="56" t="s">
        <v>685</v>
      </c>
      <c r="I2602">
        <v>52106035</v>
      </c>
      <c r="J2602" t="s">
        <v>3570</v>
      </c>
      <c r="K2602">
        <v>83060858.909999996</v>
      </c>
      <c r="L2602">
        <v>59760.960800000001</v>
      </c>
    </row>
    <row r="2603" spans="1:12" x14ac:dyDescent="0.25">
      <c r="A2603">
        <v>2599</v>
      </c>
      <c r="B2603" t="s">
        <v>2895</v>
      </c>
      <c r="C2603" t="s">
        <v>3533</v>
      </c>
      <c r="D2603" t="s">
        <v>3534</v>
      </c>
      <c r="E2603">
        <v>36</v>
      </c>
      <c r="F2603" t="s">
        <v>570</v>
      </c>
      <c r="G2603" t="s">
        <v>3535</v>
      </c>
      <c r="H2603" s="56" t="s">
        <v>685</v>
      </c>
      <c r="I2603">
        <v>52106036</v>
      </c>
      <c r="J2603" t="s">
        <v>3571</v>
      </c>
      <c r="K2603">
        <v>108845522.3</v>
      </c>
      <c r="L2603">
        <v>86729.156520000004</v>
      </c>
    </row>
    <row r="2604" spans="1:12" x14ac:dyDescent="0.25">
      <c r="A2604">
        <v>2600</v>
      </c>
      <c r="B2604" t="s">
        <v>2895</v>
      </c>
      <c r="C2604" t="s">
        <v>3572</v>
      </c>
      <c r="D2604" t="s">
        <v>3573</v>
      </c>
      <c r="E2604">
        <v>1</v>
      </c>
      <c r="F2604" t="s">
        <v>3172</v>
      </c>
      <c r="G2604" t="s">
        <v>3173</v>
      </c>
      <c r="H2604" s="56" t="s">
        <v>685</v>
      </c>
      <c r="I2604">
        <v>52207001</v>
      </c>
      <c r="J2604" t="s">
        <v>3574</v>
      </c>
      <c r="K2604">
        <v>21546233.800000001</v>
      </c>
      <c r="L2604">
        <v>33383.83066</v>
      </c>
    </row>
    <row r="2605" spans="1:12" x14ac:dyDescent="0.25">
      <c r="A2605">
        <v>2601</v>
      </c>
      <c r="B2605" t="s">
        <v>2895</v>
      </c>
      <c r="C2605" t="s">
        <v>3572</v>
      </c>
      <c r="D2605" t="s">
        <v>3573</v>
      </c>
      <c r="E2605">
        <v>2</v>
      </c>
      <c r="F2605" t="s">
        <v>3172</v>
      </c>
      <c r="G2605" t="s">
        <v>3173</v>
      </c>
      <c r="H2605" s="56" t="s">
        <v>685</v>
      </c>
      <c r="I2605">
        <v>52207002</v>
      </c>
      <c r="J2605" t="s">
        <v>3575</v>
      </c>
      <c r="K2605">
        <v>9434925.0439999998</v>
      </c>
      <c r="L2605">
        <v>16193.948119999999</v>
      </c>
    </row>
    <row r="2606" spans="1:12" x14ac:dyDescent="0.25">
      <c r="A2606">
        <v>2602</v>
      </c>
      <c r="B2606" t="s">
        <v>2895</v>
      </c>
      <c r="C2606" t="s">
        <v>3572</v>
      </c>
      <c r="D2606" t="s">
        <v>3573</v>
      </c>
      <c r="E2606">
        <v>3</v>
      </c>
      <c r="F2606" t="s">
        <v>3172</v>
      </c>
      <c r="G2606" t="s">
        <v>3173</v>
      </c>
      <c r="H2606" s="56" t="s">
        <v>685</v>
      </c>
      <c r="I2606">
        <v>52207003</v>
      </c>
      <c r="J2606" t="s">
        <v>3576</v>
      </c>
      <c r="K2606">
        <v>443067844.30000001</v>
      </c>
      <c r="L2606">
        <v>139094.78580000001</v>
      </c>
    </row>
    <row r="2607" spans="1:12" x14ac:dyDescent="0.25">
      <c r="A2607">
        <v>2603</v>
      </c>
      <c r="B2607" t="s">
        <v>2895</v>
      </c>
      <c r="C2607" t="s">
        <v>3572</v>
      </c>
      <c r="D2607" t="s">
        <v>3573</v>
      </c>
      <c r="E2607">
        <v>4</v>
      </c>
      <c r="F2607" t="s">
        <v>3172</v>
      </c>
      <c r="G2607" t="s">
        <v>3173</v>
      </c>
      <c r="H2607" s="56" t="s">
        <v>685</v>
      </c>
      <c r="I2607">
        <v>52207004</v>
      </c>
      <c r="J2607" t="s">
        <v>3577</v>
      </c>
      <c r="K2607">
        <v>415587269.80000001</v>
      </c>
      <c r="L2607">
        <v>141465.4523</v>
      </c>
    </row>
    <row r="2608" spans="1:12" x14ac:dyDescent="0.25">
      <c r="A2608">
        <v>2604</v>
      </c>
      <c r="B2608" t="s">
        <v>2895</v>
      </c>
      <c r="C2608" t="s">
        <v>3572</v>
      </c>
      <c r="D2608" t="s">
        <v>3573</v>
      </c>
      <c r="E2608">
        <v>5</v>
      </c>
      <c r="F2608" t="s">
        <v>3172</v>
      </c>
      <c r="G2608" t="s">
        <v>3173</v>
      </c>
      <c r="H2608" s="56" t="s">
        <v>685</v>
      </c>
      <c r="I2608">
        <v>52207005</v>
      </c>
      <c r="J2608" t="s">
        <v>3578</v>
      </c>
      <c r="K2608">
        <v>129759329.8</v>
      </c>
      <c r="L2608">
        <v>76350.550130000003</v>
      </c>
    </row>
    <row r="2609" spans="1:12" x14ac:dyDescent="0.25">
      <c r="A2609">
        <v>2605</v>
      </c>
      <c r="B2609" t="s">
        <v>2895</v>
      </c>
      <c r="C2609" t="s">
        <v>3572</v>
      </c>
      <c r="D2609" t="s">
        <v>3573</v>
      </c>
      <c r="E2609">
        <v>6</v>
      </c>
      <c r="F2609" t="s">
        <v>3172</v>
      </c>
      <c r="G2609" t="s">
        <v>3173</v>
      </c>
      <c r="H2609" s="56" t="s">
        <v>685</v>
      </c>
      <c r="I2609">
        <v>52207006</v>
      </c>
      <c r="J2609" t="s">
        <v>3579</v>
      </c>
      <c r="K2609">
        <v>616929798.89999998</v>
      </c>
      <c r="L2609">
        <v>200691.94219999999</v>
      </c>
    </row>
    <row r="2610" spans="1:12" x14ac:dyDescent="0.25">
      <c r="A2610">
        <v>2606</v>
      </c>
      <c r="B2610" t="s">
        <v>2895</v>
      </c>
      <c r="C2610" t="s">
        <v>3572</v>
      </c>
      <c r="D2610" t="s">
        <v>3573</v>
      </c>
      <c r="E2610">
        <v>7</v>
      </c>
      <c r="F2610" t="s">
        <v>3172</v>
      </c>
      <c r="G2610" t="s">
        <v>3173</v>
      </c>
      <c r="H2610" s="56" t="s">
        <v>685</v>
      </c>
      <c r="I2610">
        <v>52207007</v>
      </c>
      <c r="J2610" t="s">
        <v>3580</v>
      </c>
      <c r="K2610">
        <v>7515556.716</v>
      </c>
      <c r="L2610">
        <v>14202.21472</v>
      </c>
    </row>
    <row r="2611" spans="1:12" x14ac:dyDescent="0.25">
      <c r="A2611">
        <v>2607</v>
      </c>
      <c r="B2611" t="s">
        <v>2895</v>
      </c>
      <c r="C2611" t="s">
        <v>3581</v>
      </c>
      <c r="D2611" t="s">
        <v>3582</v>
      </c>
      <c r="E2611">
        <v>1</v>
      </c>
      <c r="F2611" t="s">
        <v>3172</v>
      </c>
      <c r="G2611" t="s">
        <v>3173</v>
      </c>
      <c r="H2611" s="56" t="s">
        <v>685</v>
      </c>
      <c r="I2611">
        <v>52205001</v>
      </c>
      <c r="J2611" t="s">
        <v>3583</v>
      </c>
      <c r="K2611">
        <v>14366352.35</v>
      </c>
      <c r="L2611">
        <v>19831.001219999998</v>
      </c>
    </row>
    <row r="2612" spans="1:12" x14ac:dyDescent="0.25">
      <c r="A2612">
        <v>2608</v>
      </c>
      <c r="B2612" t="s">
        <v>2895</v>
      </c>
      <c r="C2612" t="s">
        <v>3581</v>
      </c>
      <c r="D2612" t="s">
        <v>3582</v>
      </c>
      <c r="E2612">
        <v>2</v>
      </c>
      <c r="F2612" t="s">
        <v>3172</v>
      </c>
      <c r="G2612" t="s">
        <v>3173</v>
      </c>
      <c r="H2612" s="56" t="s">
        <v>685</v>
      </c>
      <c r="I2612">
        <v>52205002</v>
      </c>
      <c r="J2612" t="s">
        <v>3584</v>
      </c>
      <c r="K2612">
        <v>11379278.189999999</v>
      </c>
      <c r="L2612">
        <v>19954.135569999999</v>
      </c>
    </row>
    <row r="2613" spans="1:12" x14ac:dyDescent="0.25">
      <c r="A2613">
        <v>2609</v>
      </c>
      <c r="B2613" t="s">
        <v>2895</v>
      </c>
      <c r="C2613" t="s">
        <v>3581</v>
      </c>
      <c r="D2613" t="s">
        <v>3582</v>
      </c>
      <c r="E2613">
        <v>3</v>
      </c>
      <c r="F2613" t="s">
        <v>3172</v>
      </c>
      <c r="G2613" t="s">
        <v>3173</v>
      </c>
      <c r="H2613" s="56" t="s">
        <v>685</v>
      </c>
      <c r="I2613">
        <v>52205003</v>
      </c>
      <c r="J2613" t="s">
        <v>3585</v>
      </c>
      <c r="K2613">
        <v>28525980.77</v>
      </c>
      <c r="L2613">
        <v>45416.963790000002</v>
      </c>
    </row>
    <row r="2614" spans="1:12" x14ac:dyDescent="0.25">
      <c r="A2614">
        <v>2610</v>
      </c>
      <c r="B2614" t="s">
        <v>2895</v>
      </c>
      <c r="C2614" t="s">
        <v>3581</v>
      </c>
      <c r="D2614" t="s">
        <v>3582</v>
      </c>
      <c r="E2614">
        <v>4</v>
      </c>
      <c r="F2614" t="s">
        <v>3172</v>
      </c>
      <c r="G2614" t="s">
        <v>3173</v>
      </c>
      <c r="H2614" s="56" t="s">
        <v>685</v>
      </c>
      <c r="I2614">
        <v>52205004</v>
      </c>
      <c r="J2614" t="s">
        <v>3586</v>
      </c>
      <c r="K2614">
        <v>29375587.030000001</v>
      </c>
      <c r="L2614">
        <v>54533.591990000001</v>
      </c>
    </row>
    <row r="2615" spans="1:12" x14ac:dyDescent="0.25">
      <c r="A2615">
        <v>2611</v>
      </c>
      <c r="B2615" t="s">
        <v>2895</v>
      </c>
      <c r="C2615" t="s">
        <v>3581</v>
      </c>
      <c r="D2615" t="s">
        <v>3582</v>
      </c>
      <c r="E2615">
        <v>5</v>
      </c>
      <c r="F2615" t="s">
        <v>3172</v>
      </c>
      <c r="G2615" t="s">
        <v>3173</v>
      </c>
      <c r="H2615" s="56" t="s">
        <v>685</v>
      </c>
      <c r="I2615">
        <v>52205005</v>
      </c>
      <c r="J2615" t="s">
        <v>3587</v>
      </c>
      <c r="K2615">
        <v>46945629.979999997</v>
      </c>
      <c r="L2615">
        <v>44856.363169999997</v>
      </c>
    </row>
    <row r="2616" spans="1:12" x14ac:dyDescent="0.25">
      <c r="A2616">
        <v>2612</v>
      </c>
      <c r="B2616" t="s">
        <v>2895</v>
      </c>
      <c r="C2616" t="s">
        <v>3581</v>
      </c>
      <c r="D2616" t="s">
        <v>3582</v>
      </c>
      <c r="E2616">
        <v>6</v>
      </c>
      <c r="F2616" t="s">
        <v>3172</v>
      </c>
      <c r="G2616" t="s">
        <v>3173</v>
      </c>
      <c r="H2616" s="56" t="s">
        <v>685</v>
      </c>
      <c r="I2616">
        <v>52205006</v>
      </c>
      <c r="J2616" t="s">
        <v>3588</v>
      </c>
      <c r="K2616">
        <v>30740717.91</v>
      </c>
      <c r="L2616">
        <v>31799.22306</v>
      </c>
    </row>
    <row r="2617" spans="1:12" x14ac:dyDescent="0.25">
      <c r="A2617">
        <v>2613</v>
      </c>
      <c r="B2617" t="s">
        <v>2895</v>
      </c>
      <c r="C2617" t="s">
        <v>3581</v>
      </c>
      <c r="D2617" t="s">
        <v>3582</v>
      </c>
      <c r="E2617">
        <v>7</v>
      </c>
      <c r="F2617" t="s">
        <v>3172</v>
      </c>
      <c r="G2617" t="s">
        <v>3173</v>
      </c>
      <c r="H2617" s="56" t="s">
        <v>685</v>
      </c>
      <c r="I2617">
        <v>52205007</v>
      </c>
      <c r="J2617" t="s">
        <v>3589</v>
      </c>
      <c r="K2617">
        <v>33393103.789999999</v>
      </c>
      <c r="L2617">
        <v>40825.964760000003</v>
      </c>
    </row>
    <row r="2618" spans="1:12" x14ac:dyDescent="0.25">
      <c r="A2618">
        <v>2614</v>
      </c>
      <c r="B2618" t="s">
        <v>2895</v>
      </c>
      <c r="C2618" t="s">
        <v>3581</v>
      </c>
      <c r="D2618" t="s">
        <v>3582</v>
      </c>
      <c r="E2618">
        <v>8</v>
      </c>
      <c r="F2618" t="s">
        <v>3172</v>
      </c>
      <c r="G2618" t="s">
        <v>3173</v>
      </c>
      <c r="H2618" s="56" t="s">
        <v>685</v>
      </c>
      <c r="I2618">
        <v>52205008</v>
      </c>
      <c r="J2618" t="s">
        <v>3590</v>
      </c>
      <c r="K2618">
        <v>28289984.350000001</v>
      </c>
      <c r="L2618">
        <v>35945.133679999999</v>
      </c>
    </row>
    <row r="2619" spans="1:12" x14ac:dyDescent="0.25">
      <c r="A2619">
        <v>2615</v>
      </c>
      <c r="B2619" t="s">
        <v>2895</v>
      </c>
      <c r="C2619" t="s">
        <v>3581</v>
      </c>
      <c r="D2619" t="s">
        <v>3582</v>
      </c>
      <c r="E2619">
        <v>9</v>
      </c>
      <c r="F2619" t="s">
        <v>3172</v>
      </c>
      <c r="G2619" t="s">
        <v>3173</v>
      </c>
      <c r="H2619" s="56" t="s">
        <v>685</v>
      </c>
      <c r="I2619">
        <v>52205009</v>
      </c>
      <c r="J2619" t="s">
        <v>3591</v>
      </c>
      <c r="K2619">
        <v>55677080.780000001</v>
      </c>
      <c r="L2619">
        <v>44603.26801</v>
      </c>
    </row>
    <row r="2620" spans="1:12" x14ac:dyDescent="0.25">
      <c r="A2620">
        <v>2616</v>
      </c>
      <c r="B2620" t="s">
        <v>2895</v>
      </c>
      <c r="C2620" t="s">
        <v>3581</v>
      </c>
      <c r="D2620" t="s">
        <v>3582</v>
      </c>
      <c r="E2620">
        <v>10</v>
      </c>
      <c r="F2620" t="s">
        <v>3172</v>
      </c>
      <c r="G2620" t="s">
        <v>3173</v>
      </c>
      <c r="H2620" s="56" t="s">
        <v>685</v>
      </c>
      <c r="I2620">
        <v>52205010</v>
      </c>
      <c r="J2620" t="s">
        <v>3592</v>
      </c>
      <c r="K2620">
        <v>5170920.8729999997</v>
      </c>
      <c r="L2620">
        <v>13413.2731</v>
      </c>
    </row>
    <row r="2621" spans="1:12" x14ac:dyDescent="0.25">
      <c r="A2621">
        <v>2617</v>
      </c>
      <c r="B2621" t="s">
        <v>2895</v>
      </c>
      <c r="C2621" t="s">
        <v>3581</v>
      </c>
      <c r="D2621" t="s">
        <v>3582</v>
      </c>
      <c r="E2621">
        <v>11</v>
      </c>
      <c r="F2621" t="s">
        <v>3172</v>
      </c>
      <c r="G2621" t="s">
        <v>3173</v>
      </c>
      <c r="H2621" s="56" t="s">
        <v>685</v>
      </c>
      <c r="I2621">
        <v>52205011</v>
      </c>
      <c r="J2621" t="s">
        <v>3593</v>
      </c>
      <c r="K2621">
        <v>39978028.140000001</v>
      </c>
      <c r="L2621">
        <v>38711.457849999999</v>
      </c>
    </row>
    <row r="2622" spans="1:12" x14ac:dyDescent="0.25">
      <c r="A2622">
        <v>2618</v>
      </c>
      <c r="B2622" t="s">
        <v>2895</v>
      </c>
      <c r="C2622" t="s">
        <v>3581</v>
      </c>
      <c r="D2622" t="s">
        <v>3582</v>
      </c>
      <c r="E2622">
        <v>12</v>
      </c>
      <c r="F2622" t="s">
        <v>3172</v>
      </c>
      <c r="G2622" t="s">
        <v>3173</v>
      </c>
      <c r="H2622" s="56" t="s">
        <v>685</v>
      </c>
      <c r="I2622">
        <v>52205012</v>
      </c>
      <c r="J2622" t="s">
        <v>3594</v>
      </c>
      <c r="K2622">
        <v>8179942.6940000001</v>
      </c>
      <c r="L2622">
        <v>26983.403839999999</v>
      </c>
    </row>
    <row r="2623" spans="1:12" x14ac:dyDescent="0.25">
      <c r="A2623">
        <v>2619</v>
      </c>
      <c r="B2623" t="s">
        <v>2895</v>
      </c>
      <c r="C2623" t="s">
        <v>3581</v>
      </c>
      <c r="D2623" t="s">
        <v>3582</v>
      </c>
      <c r="E2623">
        <v>13</v>
      </c>
      <c r="F2623" t="s">
        <v>3172</v>
      </c>
      <c r="G2623" t="s">
        <v>3173</v>
      </c>
      <c r="H2623" s="56" t="s">
        <v>685</v>
      </c>
      <c r="I2623">
        <v>52205013</v>
      </c>
      <c r="J2623" t="s">
        <v>3595</v>
      </c>
      <c r="K2623">
        <v>5633536.2920000004</v>
      </c>
      <c r="L2623">
        <v>13486.996590000001</v>
      </c>
    </row>
    <row r="2624" spans="1:12" x14ac:dyDescent="0.25">
      <c r="A2624">
        <v>2620</v>
      </c>
      <c r="B2624" t="s">
        <v>2895</v>
      </c>
      <c r="C2624" t="s">
        <v>3581</v>
      </c>
      <c r="D2624" t="s">
        <v>3582</v>
      </c>
      <c r="E2624">
        <v>14</v>
      </c>
      <c r="F2624" t="s">
        <v>3172</v>
      </c>
      <c r="G2624" t="s">
        <v>3173</v>
      </c>
      <c r="H2624" s="56" t="s">
        <v>685</v>
      </c>
      <c r="I2624">
        <v>52205014</v>
      </c>
      <c r="J2624" t="s">
        <v>3596</v>
      </c>
      <c r="K2624">
        <v>16918310.870000001</v>
      </c>
      <c r="L2624">
        <v>18492.318889999999</v>
      </c>
    </row>
    <row r="2625" spans="1:12" x14ac:dyDescent="0.25">
      <c r="A2625">
        <v>2621</v>
      </c>
      <c r="B2625" t="s">
        <v>2895</v>
      </c>
      <c r="C2625" t="s">
        <v>3581</v>
      </c>
      <c r="D2625" t="s">
        <v>3582</v>
      </c>
      <c r="E2625">
        <v>15</v>
      </c>
      <c r="F2625" t="s">
        <v>3172</v>
      </c>
      <c r="G2625" t="s">
        <v>3173</v>
      </c>
      <c r="H2625" s="56" t="s">
        <v>685</v>
      </c>
      <c r="I2625">
        <v>52205015</v>
      </c>
      <c r="J2625" t="s">
        <v>3597</v>
      </c>
      <c r="K2625">
        <v>4799629.3569999998</v>
      </c>
      <c r="L2625">
        <v>13142.00727</v>
      </c>
    </row>
    <row r="2626" spans="1:12" x14ac:dyDescent="0.25">
      <c r="A2626">
        <v>2622</v>
      </c>
      <c r="B2626" t="s">
        <v>2895</v>
      </c>
      <c r="C2626" t="s">
        <v>3581</v>
      </c>
      <c r="D2626" t="s">
        <v>3582</v>
      </c>
      <c r="E2626">
        <v>16</v>
      </c>
      <c r="F2626" t="s">
        <v>3172</v>
      </c>
      <c r="G2626" t="s">
        <v>3173</v>
      </c>
      <c r="H2626" s="56" t="s">
        <v>685</v>
      </c>
      <c r="I2626">
        <v>52205016</v>
      </c>
      <c r="J2626" t="s">
        <v>3598</v>
      </c>
      <c r="K2626">
        <v>4179577.6269999999</v>
      </c>
      <c r="L2626">
        <v>10759.889639999999</v>
      </c>
    </row>
    <row r="2627" spans="1:12" x14ac:dyDescent="0.25">
      <c r="A2627">
        <v>2623</v>
      </c>
      <c r="B2627" t="s">
        <v>2895</v>
      </c>
      <c r="C2627" t="s">
        <v>3581</v>
      </c>
      <c r="D2627" t="s">
        <v>3582</v>
      </c>
      <c r="E2627">
        <v>17</v>
      </c>
      <c r="F2627" t="s">
        <v>3172</v>
      </c>
      <c r="G2627" t="s">
        <v>3173</v>
      </c>
      <c r="H2627" s="56" t="s">
        <v>685</v>
      </c>
      <c r="I2627">
        <v>52205017</v>
      </c>
      <c r="J2627" t="s">
        <v>3599</v>
      </c>
      <c r="K2627">
        <v>5779007.1780000003</v>
      </c>
      <c r="L2627">
        <v>11515.69333</v>
      </c>
    </row>
    <row r="2628" spans="1:12" x14ac:dyDescent="0.25">
      <c r="A2628">
        <v>2624</v>
      </c>
      <c r="B2628" t="s">
        <v>2895</v>
      </c>
      <c r="C2628" t="s">
        <v>3581</v>
      </c>
      <c r="D2628" t="s">
        <v>3582</v>
      </c>
      <c r="E2628">
        <v>18</v>
      </c>
      <c r="F2628" t="s">
        <v>3172</v>
      </c>
      <c r="G2628" t="s">
        <v>3173</v>
      </c>
      <c r="H2628" s="56" t="s">
        <v>685</v>
      </c>
      <c r="I2628">
        <v>52205018</v>
      </c>
      <c r="J2628" t="s">
        <v>3600</v>
      </c>
      <c r="K2628">
        <v>98182819.230000004</v>
      </c>
      <c r="L2628">
        <v>49734.564960000003</v>
      </c>
    </row>
    <row r="2629" spans="1:12" x14ac:dyDescent="0.25">
      <c r="A2629">
        <v>2625</v>
      </c>
      <c r="B2629" t="s">
        <v>2895</v>
      </c>
      <c r="C2629" t="s">
        <v>3581</v>
      </c>
      <c r="D2629" t="s">
        <v>3582</v>
      </c>
      <c r="E2629">
        <v>19</v>
      </c>
      <c r="F2629" t="s">
        <v>3172</v>
      </c>
      <c r="G2629" t="s">
        <v>3173</v>
      </c>
      <c r="H2629" s="56" t="s">
        <v>685</v>
      </c>
      <c r="I2629">
        <v>52205019</v>
      </c>
      <c r="J2629" t="s">
        <v>3601</v>
      </c>
      <c r="K2629">
        <v>3412691.165</v>
      </c>
      <c r="L2629">
        <v>10135.617050000001</v>
      </c>
    </row>
    <row r="2630" spans="1:12" x14ac:dyDescent="0.25">
      <c r="A2630">
        <v>2626</v>
      </c>
      <c r="B2630" t="s">
        <v>2895</v>
      </c>
      <c r="C2630" t="s">
        <v>3581</v>
      </c>
      <c r="D2630" t="s">
        <v>3582</v>
      </c>
      <c r="E2630">
        <v>20</v>
      </c>
      <c r="F2630" t="s">
        <v>3172</v>
      </c>
      <c r="G2630" t="s">
        <v>3173</v>
      </c>
      <c r="H2630" s="56" t="s">
        <v>685</v>
      </c>
      <c r="I2630">
        <v>52205020</v>
      </c>
      <c r="J2630" t="s">
        <v>3602</v>
      </c>
      <c r="K2630">
        <v>9251212.2060000002</v>
      </c>
      <c r="L2630">
        <v>19128.697830000001</v>
      </c>
    </row>
    <row r="2631" spans="1:12" x14ac:dyDescent="0.25">
      <c r="A2631">
        <v>2627</v>
      </c>
      <c r="B2631" t="s">
        <v>2895</v>
      </c>
      <c r="C2631" t="s">
        <v>3581</v>
      </c>
      <c r="D2631" t="s">
        <v>3582</v>
      </c>
      <c r="E2631">
        <v>21</v>
      </c>
      <c r="F2631" t="s">
        <v>3172</v>
      </c>
      <c r="G2631" t="s">
        <v>3173</v>
      </c>
      <c r="H2631" s="56" t="s">
        <v>685</v>
      </c>
      <c r="I2631">
        <v>52205021</v>
      </c>
      <c r="J2631" t="s">
        <v>3603</v>
      </c>
      <c r="K2631">
        <v>2632016.1910000001</v>
      </c>
      <c r="L2631">
        <v>7762.7115080000003</v>
      </c>
    </row>
    <row r="2632" spans="1:12" x14ac:dyDescent="0.25">
      <c r="A2632">
        <v>2628</v>
      </c>
      <c r="B2632" t="s">
        <v>2895</v>
      </c>
      <c r="C2632" t="s">
        <v>3581</v>
      </c>
      <c r="D2632" t="s">
        <v>3582</v>
      </c>
      <c r="E2632">
        <v>22</v>
      </c>
      <c r="F2632" t="s">
        <v>3172</v>
      </c>
      <c r="G2632" t="s">
        <v>3173</v>
      </c>
      <c r="H2632" s="56" t="s">
        <v>685</v>
      </c>
      <c r="I2632">
        <v>52205022</v>
      </c>
      <c r="J2632" t="s">
        <v>3604</v>
      </c>
      <c r="K2632">
        <v>4035336.1239999998</v>
      </c>
      <c r="L2632">
        <v>11861.59015</v>
      </c>
    </row>
    <row r="2633" spans="1:12" x14ac:dyDescent="0.25">
      <c r="A2633">
        <v>2629</v>
      </c>
      <c r="B2633" t="s">
        <v>2895</v>
      </c>
      <c r="C2633" t="s">
        <v>3581</v>
      </c>
      <c r="D2633" t="s">
        <v>3582</v>
      </c>
      <c r="E2633">
        <v>23</v>
      </c>
      <c r="F2633" t="s">
        <v>3172</v>
      </c>
      <c r="G2633" t="s">
        <v>3173</v>
      </c>
      <c r="H2633" s="56" t="s">
        <v>685</v>
      </c>
      <c r="I2633">
        <v>52205023</v>
      </c>
      <c r="J2633" t="s">
        <v>3605</v>
      </c>
      <c r="K2633">
        <v>8496920.1740000006</v>
      </c>
      <c r="L2633">
        <v>17879.831050000001</v>
      </c>
    </row>
    <row r="2634" spans="1:12" x14ac:dyDescent="0.25">
      <c r="A2634">
        <v>2630</v>
      </c>
      <c r="B2634" t="s">
        <v>2895</v>
      </c>
      <c r="C2634" t="s">
        <v>3581</v>
      </c>
      <c r="D2634" t="s">
        <v>3582</v>
      </c>
      <c r="E2634">
        <v>24</v>
      </c>
      <c r="F2634" t="s">
        <v>3172</v>
      </c>
      <c r="G2634" t="s">
        <v>3173</v>
      </c>
      <c r="H2634" s="56" t="s">
        <v>685</v>
      </c>
      <c r="I2634">
        <v>52205024</v>
      </c>
      <c r="J2634" t="s">
        <v>3606</v>
      </c>
      <c r="K2634">
        <v>15194432.970000001</v>
      </c>
      <c r="L2634">
        <v>20810.512900000002</v>
      </c>
    </row>
    <row r="2635" spans="1:12" x14ac:dyDescent="0.25">
      <c r="A2635">
        <v>2631</v>
      </c>
      <c r="B2635" t="s">
        <v>2895</v>
      </c>
      <c r="C2635" t="s">
        <v>3581</v>
      </c>
      <c r="D2635" t="s">
        <v>3582</v>
      </c>
      <c r="E2635">
        <v>25</v>
      </c>
      <c r="F2635" t="s">
        <v>3172</v>
      </c>
      <c r="G2635" t="s">
        <v>3173</v>
      </c>
      <c r="H2635" s="56" t="s">
        <v>685</v>
      </c>
      <c r="I2635">
        <v>52205025</v>
      </c>
      <c r="J2635" t="s">
        <v>3607</v>
      </c>
      <c r="K2635">
        <v>34615920.630000003</v>
      </c>
      <c r="L2635">
        <v>26349.976320000002</v>
      </c>
    </row>
    <row r="2636" spans="1:12" x14ac:dyDescent="0.25">
      <c r="A2636">
        <v>2632</v>
      </c>
      <c r="B2636" t="s">
        <v>2895</v>
      </c>
      <c r="C2636" t="s">
        <v>3581</v>
      </c>
      <c r="D2636" t="s">
        <v>3582</v>
      </c>
      <c r="E2636">
        <v>26</v>
      </c>
      <c r="F2636" t="s">
        <v>3172</v>
      </c>
      <c r="G2636" t="s">
        <v>3173</v>
      </c>
      <c r="H2636" s="56" t="s">
        <v>685</v>
      </c>
      <c r="I2636">
        <v>52205026</v>
      </c>
      <c r="J2636" t="s">
        <v>3608</v>
      </c>
      <c r="K2636">
        <v>31742177.93</v>
      </c>
      <c r="L2636">
        <v>30103.295910000001</v>
      </c>
    </row>
    <row r="2637" spans="1:12" x14ac:dyDescent="0.25">
      <c r="A2637">
        <v>2633</v>
      </c>
      <c r="B2637" t="s">
        <v>2895</v>
      </c>
      <c r="C2637" t="s">
        <v>3581</v>
      </c>
      <c r="D2637" t="s">
        <v>3582</v>
      </c>
      <c r="E2637">
        <v>27</v>
      </c>
      <c r="F2637" t="s">
        <v>3172</v>
      </c>
      <c r="G2637" t="s">
        <v>3173</v>
      </c>
      <c r="H2637" s="56" t="s">
        <v>685</v>
      </c>
      <c r="I2637">
        <v>52205027</v>
      </c>
      <c r="J2637" t="s">
        <v>3609</v>
      </c>
      <c r="K2637">
        <v>8236291.9950000001</v>
      </c>
      <c r="L2637">
        <v>14784.39726</v>
      </c>
    </row>
    <row r="2638" spans="1:12" x14ac:dyDescent="0.25">
      <c r="A2638">
        <v>2634</v>
      </c>
      <c r="B2638" t="s">
        <v>2895</v>
      </c>
      <c r="C2638" t="s">
        <v>3581</v>
      </c>
      <c r="D2638" t="s">
        <v>3582</v>
      </c>
      <c r="E2638">
        <v>28</v>
      </c>
      <c r="F2638" t="s">
        <v>3172</v>
      </c>
      <c r="G2638" t="s">
        <v>3173</v>
      </c>
      <c r="H2638" s="56" t="s">
        <v>685</v>
      </c>
      <c r="I2638">
        <v>52205028</v>
      </c>
      <c r="J2638" t="s">
        <v>3610</v>
      </c>
      <c r="K2638">
        <v>6226400.5920000002</v>
      </c>
      <c r="L2638">
        <v>11957.257159999999</v>
      </c>
    </row>
    <row r="2639" spans="1:12" x14ac:dyDescent="0.25">
      <c r="A2639">
        <v>2635</v>
      </c>
      <c r="B2639" t="s">
        <v>2895</v>
      </c>
      <c r="C2639" t="s">
        <v>3581</v>
      </c>
      <c r="D2639" t="s">
        <v>3582</v>
      </c>
      <c r="E2639">
        <v>29</v>
      </c>
      <c r="F2639" t="s">
        <v>3172</v>
      </c>
      <c r="G2639" t="s">
        <v>3173</v>
      </c>
      <c r="H2639" s="56" t="s">
        <v>685</v>
      </c>
      <c r="I2639">
        <v>52205029</v>
      </c>
      <c r="J2639" t="s">
        <v>3611</v>
      </c>
      <c r="K2639">
        <v>5047117.4340000004</v>
      </c>
      <c r="L2639">
        <v>16276.7989</v>
      </c>
    </row>
    <row r="2640" spans="1:12" x14ac:dyDescent="0.25">
      <c r="A2640">
        <v>2636</v>
      </c>
      <c r="B2640" t="s">
        <v>2895</v>
      </c>
      <c r="C2640" t="s">
        <v>3581</v>
      </c>
      <c r="D2640" t="s">
        <v>3582</v>
      </c>
      <c r="E2640">
        <v>30</v>
      </c>
      <c r="F2640" t="s">
        <v>3172</v>
      </c>
      <c r="G2640" t="s">
        <v>3173</v>
      </c>
      <c r="H2640" s="56" t="s">
        <v>685</v>
      </c>
      <c r="I2640">
        <v>52205030</v>
      </c>
      <c r="J2640" t="s">
        <v>3612</v>
      </c>
      <c r="K2640">
        <v>11919825.689999999</v>
      </c>
      <c r="L2640">
        <v>22968.600559999999</v>
      </c>
    </row>
    <row r="2641" spans="1:12" x14ac:dyDescent="0.25">
      <c r="A2641">
        <v>2637</v>
      </c>
      <c r="B2641" t="s">
        <v>2895</v>
      </c>
      <c r="C2641" t="s">
        <v>3581</v>
      </c>
      <c r="D2641" t="s">
        <v>3582</v>
      </c>
      <c r="E2641">
        <v>31</v>
      </c>
      <c r="F2641" t="s">
        <v>3172</v>
      </c>
      <c r="G2641" t="s">
        <v>3173</v>
      </c>
      <c r="H2641" s="56" t="s">
        <v>685</v>
      </c>
      <c r="I2641">
        <v>52205031</v>
      </c>
      <c r="J2641" t="s">
        <v>3613</v>
      </c>
      <c r="K2641">
        <v>5235735.8210000005</v>
      </c>
      <c r="L2641">
        <v>13131.16288</v>
      </c>
    </row>
    <row r="2642" spans="1:12" x14ac:dyDescent="0.25">
      <c r="A2642">
        <v>2638</v>
      </c>
      <c r="B2642" t="s">
        <v>2895</v>
      </c>
      <c r="C2642" t="s">
        <v>3581</v>
      </c>
      <c r="D2642" t="s">
        <v>3582</v>
      </c>
      <c r="E2642">
        <v>32</v>
      </c>
      <c r="F2642" t="s">
        <v>3172</v>
      </c>
      <c r="G2642" t="s">
        <v>3173</v>
      </c>
      <c r="H2642" s="56" t="s">
        <v>685</v>
      </c>
      <c r="I2642">
        <v>52205032</v>
      </c>
      <c r="J2642" t="s">
        <v>3614</v>
      </c>
      <c r="K2642">
        <v>8698236.4649999999</v>
      </c>
      <c r="L2642">
        <v>20443.38435</v>
      </c>
    </row>
    <row r="2643" spans="1:12" x14ac:dyDescent="0.25">
      <c r="A2643">
        <v>2639</v>
      </c>
      <c r="B2643" t="s">
        <v>2895</v>
      </c>
      <c r="C2643" t="s">
        <v>3581</v>
      </c>
      <c r="D2643" t="s">
        <v>3582</v>
      </c>
      <c r="E2643">
        <v>33</v>
      </c>
      <c r="F2643" t="s">
        <v>3172</v>
      </c>
      <c r="G2643" t="s">
        <v>3173</v>
      </c>
      <c r="H2643" s="56" t="s">
        <v>685</v>
      </c>
      <c r="I2643">
        <v>52205033</v>
      </c>
      <c r="J2643" t="s">
        <v>3615</v>
      </c>
      <c r="K2643">
        <v>8332696.4079999998</v>
      </c>
      <c r="L2643">
        <v>14218.52874</v>
      </c>
    </row>
    <row r="2644" spans="1:12" x14ac:dyDescent="0.25">
      <c r="A2644">
        <v>2640</v>
      </c>
      <c r="B2644" t="s">
        <v>2895</v>
      </c>
      <c r="C2644" t="s">
        <v>3581</v>
      </c>
      <c r="D2644" t="s">
        <v>3582</v>
      </c>
      <c r="E2644">
        <v>34</v>
      </c>
      <c r="F2644" t="s">
        <v>3172</v>
      </c>
      <c r="G2644" t="s">
        <v>3173</v>
      </c>
      <c r="H2644" s="56" t="s">
        <v>685</v>
      </c>
      <c r="I2644">
        <v>52205034</v>
      </c>
      <c r="J2644" t="s">
        <v>3616</v>
      </c>
      <c r="K2644">
        <v>9807690.1799999997</v>
      </c>
      <c r="L2644">
        <v>20087.79767</v>
      </c>
    </row>
    <row r="2645" spans="1:12" x14ac:dyDescent="0.25">
      <c r="A2645">
        <v>2641</v>
      </c>
      <c r="B2645" t="s">
        <v>2895</v>
      </c>
      <c r="C2645" t="s">
        <v>3581</v>
      </c>
      <c r="D2645" t="s">
        <v>3582</v>
      </c>
      <c r="E2645">
        <v>35</v>
      </c>
      <c r="F2645" t="s">
        <v>3172</v>
      </c>
      <c r="G2645" t="s">
        <v>3173</v>
      </c>
      <c r="H2645" s="56" t="s">
        <v>685</v>
      </c>
      <c r="I2645">
        <v>52205035</v>
      </c>
      <c r="J2645" t="s">
        <v>3617</v>
      </c>
      <c r="K2645">
        <v>17173625.699999999</v>
      </c>
      <c r="L2645">
        <v>25395.740760000001</v>
      </c>
    </row>
    <row r="2646" spans="1:12" x14ac:dyDescent="0.25">
      <c r="A2646">
        <v>2642</v>
      </c>
      <c r="B2646" t="s">
        <v>2895</v>
      </c>
      <c r="C2646" t="s">
        <v>3581</v>
      </c>
      <c r="D2646" t="s">
        <v>3582</v>
      </c>
      <c r="E2646">
        <v>36</v>
      </c>
      <c r="F2646" t="s">
        <v>3172</v>
      </c>
      <c r="G2646" t="s">
        <v>3173</v>
      </c>
      <c r="H2646" s="56" t="s">
        <v>685</v>
      </c>
      <c r="I2646">
        <v>52205036</v>
      </c>
      <c r="J2646" t="s">
        <v>3618</v>
      </c>
      <c r="K2646">
        <v>15430800.23</v>
      </c>
      <c r="L2646">
        <v>28471.746630000001</v>
      </c>
    </row>
    <row r="2647" spans="1:12" x14ac:dyDescent="0.25">
      <c r="A2647">
        <v>2643</v>
      </c>
      <c r="B2647" t="s">
        <v>2895</v>
      </c>
      <c r="C2647" t="s">
        <v>3581</v>
      </c>
      <c r="D2647" t="s">
        <v>3582</v>
      </c>
      <c r="E2647">
        <v>37</v>
      </c>
      <c r="F2647" t="s">
        <v>3172</v>
      </c>
      <c r="G2647" t="s">
        <v>3173</v>
      </c>
      <c r="H2647" s="56" t="s">
        <v>685</v>
      </c>
      <c r="I2647">
        <v>52205037</v>
      </c>
      <c r="J2647" t="s">
        <v>3619</v>
      </c>
      <c r="K2647">
        <v>82543624.629999995</v>
      </c>
      <c r="L2647">
        <v>87371.310599999997</v>
      </c>
    </row>
    <row r="2648" spans="1:12" x14ac:dyDescent="0.25">
      <c r="A2648">
        <v>2644</v>
      </c>
      <c r="B2648" t="s">
        <v>2895</v>
      </c>
      <c r="C2648" t="s">
        <v>3581</v>
      </c>
      <c r="D2648" t="s">
        <v>3582</v>
      </c>
      <c r="E2648">
        <v>38</v>
      </c>
      <c r="F2648" t="s">
        <v>3172</v>
      </c>
      <c r="G2648" t="s">
        <v>3173</v>
      </c>
      <c r="H2648" s="56" t="s">
        <v>685</v>
      </c>
      <c r="I2648">
        <v>52205038</v>
      </c>
      <c r="J2648" t="s">
        <v>3620</v>
      </c>
      <c r="K2648">
        <v>26884439.120000001</v>
      </c>
      <c r="L2648">
        <v>34294.815629999997</v>
      </c>
    </row>
    <row r="2649" spans="1:12" x14ac:dyDescent="0.25">
      <c r="A2649">
        <v>2645</v>
      </c>
      <c r="B2649" t="s">
        <v>2895</v>
      </c>
      <c r="C2649" t="s">
        <v>3581</v>
      </c>
      <c r="D2649" t="s">
        <v>3582</v>
      </c>
      <c r="E2649">
        <v>39</v>
      </c>
      <c r="F2649" t="s">
        <v>3172</v>
      </c>
      <c r="G2649" t="s">
        <v>3173</v>
      </c>
      <c r="H2649" s="56" t="s">
        <v>685</v>
      </c>
      <c r="I2649">
        <v>52205039</v>
      </c>
      <c r="J2649" t="s">
        <v>3621</v>
      </c>
      <c r="K2649">
        <v>179507269.19999999</v>
      </c>
      <c r="L2649">
        <v>79294.696890000007</v>
      </c>
    </row>
    <row r="2650" spans="1:12" x14ac:dyDescent="0.25">
      <c r="A2650">
        <v>2646</v>
      </c>
      <c r="B2650" t="s">
        <v>2895</v>
      </c>
      <c r="C2650" t="s">
        <v>3581</v>
      </c>
      <c r="D2650" t="s">
        <v>3582</v>
      </c>
      <c r="E2650">
        <v>40</v>
      </c>
      <c r="F2650" t="s">
        <v>3172</v>
      </c>
      <c r="G2650" t="s">
        <v>3173</v>
      </c>
      <c r="H2650" s="56" t="s">
        <v>685</v>
      </c>
      <c r="I2650">
        <v>52205040</v>
      </c>
      <c r="J2650" t="s">
        <v>3622</v>
      </c>
      <c r="K2650">
        <v>31445765.010000002</v>
      </c>
      <c r="L2650">
        <v>48970.639450000002</v>
      </c>
    </row>
    <row r="2651" spans="1:12" x14ac:dyDescent="0.25">
      <c r="A2651">
        <v>2647</v>
      </c>
      <c r="B2651" t="s">
        <v>2895</v>
      </c>
      <c r="C2651" t="s">
        <v>3581</v>
      </c>
      <c r="D2651" t="s">
        <v>3582</v>
      </c>
      <c r="E2651">
        <v>41</v>
      </c>
      <c r="F2651" t="s">
        <v>3172</v>
      </c>
      <c r="G2651" t="s">
        <v>3173</v>
      </c>
      <c r="H2651" s="56" t="s">
        <v>685</v>
      </c>
      <c r="I2651">
        <v>52205041</v>
      </c>
      <c r="J2651" t="s">
        <v>3623</v>
      </c>
      <c r="K2651">
        <v>4904793.602</v>
      </c>
      <c r="L2651">
        <v>12157.49778</v>
      </c>
    </row>
    <row r="2652" spans="1:12" x14ac:dyDescent="0.25">
      <c r="A2652">
        <v>2648</v>
      </c>
      <c r="B2652" t="s">
        <v>2895</v>
      </c>
      <c r="C2652" t="s">
        <v>3624</v>
      </c>
      <c r="D2652" t="s">
        <v>3625</v>
      </c>
      <c r="E2652">
        <v>1</v>
      </c>
      <c r="F2652" t="s">
        <v>567</v>
      </c>
      <c r="G2652" t="s">
        <v>2998</v>
      </c>
      <c r="H2652" s="56" t="s">
        <v>685</v>
      </c>
      <c r="I2652">
        <v>54304001</v>
      </c>
      <c r="J2652" t="s">
        <v>3626</v>
      </c>
      <c r="K2652">
        <v>144305566.19999999</v>
      </c>
      <c r="L2652">
        <v>109660.6485</v>
      </c>
    </row>
    <row r="2653" spans="1:12" x14ac:dyDescent="0.25">
      <c r="A2653">
        <v>2649</v>
      </c>
      <c r="B2653" t="s">
        <v>2895</v>
      </c>
      <c r="C2653" t="s">
        <v>3624</v>
      </c>
      <c r="D2653" t="s">
        <v>3625</v>
      </c>
      <c r="E2653">
        <v>2</v>
      </c>
      <c r="F2653" t="s">
        <v>567</v>
      </c>
      <c r="G2653" t="s">
        <v>2998</v>
      </c>
      <c r="H2653" s="56" t="s">
        <v>685</v>
      </c>
      <c r="I2653">
        <v>54304002</v>
      </c>
      <c r="J2653" t="s">
        <v>3627</v>
      </c>
      <c r="K2653">
        <v>281913825.5</v>
      </c>
      <c r="L2653">
        <v>122455.9945</v>
      </c>
    </row>
    <row r="2654" spans="1:12" x14ac:dyDescent="0.25">
      <c r="A2654">
        <v>2650</v>
      </c>
      <c r="B2654" t="s">
        <v>2895</v>
      </c>
      <c r="C2654" t="s">
        <v>3624</v>
      </c>
      <c r="D2654" t="s">
        <v>3625</v>
      </c>
      <c r="E2654">
        <v>3</v>
      </c>
      <c r="F2654" t="s">
        <v>567</v>
      </c>
      <c r="G2654" t="s">
        <v>2998</v>
      </c>
      <c r="H2654" s="56" t="s">
        <v>685</v>
      </c>
      <c r="I2654">
        <v>54304003</v>
      </c>
      <c r="J2654" t="s">
        <v>3628</v>
      </c>
      <c r="K2654">
        <v>106232685.2</v>
      </c>
      <c r="L2654">
        <v>53502.450859999997</v>
      </c>
    </row>
    <row r="2655" spans="1:12" x14ac:dyDescent="0.25">
      <c r="A2655">
        <v>2651</v>
      </c>
      <c r="B2655" t="s">
        <v>2895</v>
      </c>
      <c r="C2655" t="s">
        <v>3624</v>
      </c>
      <c r="D2655" t="s">
        <v>3625</v>
      </c>
      <c r="E2655">
        <v>4</v>
      </c>
      <c r="F2655" t="s">
        <v>567</v>
      </c>
      <c r="G2655" t="s">
        <v>2998</v>
      </c>
      <c r="H2655" s="56" t="s">
        <v>685</v>
      </c>
      <c r="I2655">
        <v>54304004</v>
      </c>
      <c r="J2655" t="s">
        <v>3629</v>
      </c>
      <c r="K2655">
        <v>105241078.5</v>
      </c>
      <c r="L2655">
        <v>53610.373509999998</v>
      </c>
    </row>
    <row r="2656" spans="1:12" x14ac:dyDescent="0.25">
      <c r="A2656">
        <v>2652</v>
      </c>
      <c r="B2656" t="s">
        <v>2895</v>
      </c>
      <c r="C2656" t="s">
        <v>3624</v>
      </c>
      <c r="D2656" t="s">
        <v>3625</v>
      </c>
      <c r="E2656">
        <v>5</v>
      </c>
      <c r="F2656" t="s">
        <v>567</v>
      </c>
      <c r="G2656" t="s">
        <v>2998</v>
      </c>
      <c r="H2656" s="56" t="s">
        <v>685</v>
      </c>
      <c r="I2656">
        <v>54304005</v>
      </c>
      <c r="J2656" t="s">
        <v>3630</v>
      </c>
      <c r="K2656">
        <v>166139913.09999999</v>
      </c>
      <c r="L2656">
        <v>79452.213929999998</v>
      </c>
    </row>
    <row r="2657" spans="1:12" x14ac:dyDescent="0.25">
      <c r="A2657">
        <v>2653</v>
      </c>
      <c r="B2657" t="s">
        <v>2895</v>
      </c>
      <c r="C2657" t="s">
        <v>3624</v>
      </c>
      <c r="D2657" t="s">
        <v>3625</v>
      </c>
      <c r="E2657">
        <v>6</v>
      </c>
      <c r="F2657" t="s">
        <v>567</v>
      </c>
      <c r="G2657" t="s">
        <v>2998</v>
      </c>
      <c r="H2657" s="56" t="s">
        <v>685</v>
      </c>
      <c r="I2657">
        <v>54304006</v>
      </c>
      <c r="J2657" t="s">
        <v>3631</v>
      </c>
      <c r="K2657">
        <v>25738857.300000001</v>
      </c>
      <c r="L2657">
        <v>27388.92556</v>
      </c>
    </row>
    <row r="2658" spans="1:12" x14ac:dyDescent="0.25">
      <c r="A2658">
        <v>2654</v>
      </c>
      <c r="B2658" t="s">
        <v>2895</v>
      </c>
      <c r="C2658" t="s">
        <v>3624</v>
      </c>
      <c r="D2658" t="s">
        <v>3625</v>
      </c>
      <c r="E2658">
        <v>7</v>
      </c>
      <c r="F2658" t="s">
        <v>567</v>
      </c>
      <c r="G2658" t="s">
        <v>2998</v>
      </c>
      <c r="H2658" s="56" t="s">
        <v>685</v>
      </c>
      <c r="I2658">
        <v>54304007</v>
      </c>
      <c r="J2658" t="s">
        <v>3632</v>
      </c>
      <c r="K2658">
        <v>16285822.17</v>
      </c>
      <c r="L2658">
        <v>29172.112219999999</v>
      </c>
    </row>
    <row r="2659" spans="1:12" x14ac:dyDescent="0.25">
      <c r="A2659">
        <v>2655</v>
      </c>
      <c r="B2659" t="s">
        <v>2895</v>
      </c>
      <c r="C2659" t="s">
        <v>3624</v>
      </c>
      <c r="D2659" t="s">
        <v>3625</v>
      </c>
      <c r="E2659">
        <v>8</v>
      </c>
      <c r="F2659" t="s">
        <v>567</v>
      </c>
      <c r="G2659" t="s">
        <v>2998</v>
      </c>
      <c r="H2659" s="56" t="s">
        <v>685</v>
      </c>
      <c r="I2659">
        <v>54304008</v>
      </c>
      <c r="J2659" t="s">
        <v>3633</v>
      </c>
      <c r="K2659">
        <v>54661289.299999997</v>
      </c>
      <c r="L2659">
        <v>39639.044889999997</v>
      </c>
    </row>
    <row r="2660" spans="1:12" x14ac:dyDescent="0.25">
      <c r="A2660">
        <v>2656</v>
      </c>
      <c r="B2660" t="s">
        <v>2895</v>
      </c>
      <c r="C2660" t="s">
        <v>3624</v>
      </c>
      <c r="D2660" t="s">
        <v>3625</v>
      </c>
      <c r="E2660">
        <v>9</v>
      </c>
      <c r="F2660" t="s">
        <v>567</v>
      </c>
      <c r="G2660" t="s">
        <v>2998</v>
      </c>
      <c r="H2660" s="56" t="s">
        <v>685</v>
      </c>
      <c r="I2660">
        <v>54304009</v>
      </c>
      <c r="J2660" t="s">
        <v>3634</v>
      </c>
      <c r="K2660">
        <v>482250857.10000002</v>
      </c>
      <c r="L2660">
        <v>134136.4382</v>
      </c>
    </row>
    <row r="2661" spans="1:12" x14ac:dyDescent="0.25">
      <c r="A2661">
        <v>2657</v>
      </c>
      <c r="B2661" t="s">
        <v>2895</v>
      </c>
      <c r="C2661" t="s">
        <v>3624</v>
      </c>
      <c r="D2661" t="s">
        <v>3625</v>
      </c>
      <c r="E2661">
        <v>10</v>
      </c>
      <c r="F2661" t="s">
        <v>567</v>
      </c>
      <c r="G2661" t="s">
        <v>2998</v>
      </c>
      <c r="H2661" s="56" t="s">
        <v>685</v>
      </c>
      <c r="I2661">
        <v>54304010</v>
      </c>
      <c r="J2661" t="s">
        <v>3635</v>
      </c>
      <c r="K2661">
        <v>64474914.210000001</v>
      </c>
      <c r="L2661">
        <v>38120.212019999999</v>
      </c>
    </row>
    <row r="2662" spans="1:12" x14ac:dyDescent="0.25">
      <c r="A2662">
        <v>2658</v>
      </c>
      <c r="B2662" t="s">
        <v>2895</v>
      </c>
      <c r="C2662" t="s">
        <v>3624</v>
      </c>
      <c r="D2662" t="s">
        <v>3625</v>
      </c>
      <c r="E2662">
        <v>11</v>
      </c>
      <c r="F2662" t="s">
        <v>567</v>
      </c>
      <c r="G2662" t="s">
        <v>2998</v>
      </c>
      <c r="H2662" s="56" t="s">
        <v>685</v>
      </c>
      <c r="I2662">
        <v>54304011</v>
      </c>
      <c r="J2662" t="s">
        <v>3636</v>
      </c>
      <c r="K2662">
        <v>141722671</v>
      </c>
      <c r="L2662">
        <v>93713.046889999998</v>
      </c>
    </row>
    <row r="2663" spans="1:12" x14ac:dyDescent="0.25">
      <c r="A2663">
        <v>2659</v>
      </c>
      <c r="B2663" t="s">
        <v>2895</v>
      </c>
      <c r="C2663" t="s">
        <v>3624</v>
      </c>
      <c r="D2663" t="s">
        <v>3625</v>
      </c>
      <c r="E2663">
        <v>12</v>
      </c>
      <c r="F2663" t="s">
        <v>567</v>
      </c>
      <c r="G2663" t="s">
        <v>2998</v>
      </c>
      <c r="H2663" s="56" t="s">
        <v>685</v>
      </c>
      <c r="I2663">
        <v>54304012</v>
      </c>
      <c r="J2663" t="s">
        <v>3637</v>
      </c>
      <c r="K2663">
        <v>125231577.59999999</v>
      </c>
      <c r="L2663">
        <v>69134.35815</v>
      </c>
    </row>
    <row r="2664" spans="1:12" x14ac:dyDescent="0.25">
      <c r="A2664">
        <v>2660</v>
      </c>
      <c r="B2664" t="s">
        <v>2895</v>
      </c>
      <c r="C2664" t="s">
        <v>3624</v>
      </c>
      <c r="D2664" t="s">
        <v>3625</v>
      </c>
      <c r="E2664">
        <v>13</v>
      </c>
      <c r="F2664" t="s">
        <v>567</v>
      </c>
      <c r="G2664" t="s">
        <v>2998</v>
      </c>
      <c r="H2664" s="56" t="s">
        <v>685</v>
      </c>
      <c r="I2664">
        <v>54304013</v>
      </c>
      <c r="J2664" t="s">
        <v>3638</v>
      </c>
      <c r="K2664">
        <v>430242318.39999998</v>
      </c>
      <c r="L2664">
        <v>153756.43580000001</v>
      </c>
    </row>
    <row r="2665" spans="1:12" x14ac:dyDescent="0.25">
      <c r="A2665">
        <v>2661</v>
      </c>
      <c r="B2665" t="s">
        <v>2895</v>
      </c>
      <c r="C2665" t="s">
        <v>3624</v>
      </c>
      <c r="D2665" t="s">
        <v>3625</v>
      </c>
      <c r="E2665">
        <v>14</v>
      </c>
      <c r="F2665" t="s">
        <v>567</v>
      </c>
      <c r="G2665" t="s">
        <v>2998</v>
      </c>
      <c r="H2665" s="56" t="s">
        <v>685</v>
      </c>
      <c r="I2665">
        <v>54304014</v>
      </c>
      <c r="J2665" t="s">
        <v>3639</v>
      </c>
      <c r="K2665">
        <v>97911131.469999999</v>
      </c>
      <c r="L2665">
        <v>73762.06379</v>
      </c>
    </row>
    <row r="2666" spans="1:12" x14ac:dyDescent="0.25">
      <c r="A2666">
        <v>2662</v>
      </c>
      <c r="B2666" t="s">
        <v>2895</v>
      </c>
      <c r="C2666" t="s">
        <v>3640</v>
      </c>
      <c r="D2666" t="s">
        <v>3641</v>
      </c>
      <c r="E2666">
        <v>1</v>
      </c>
      <c r="F2666" t="s">
        <v>576</v>
      </c>
      <c r="G2666" t="s">
        <v>2898</v>
      </c>
      <c r="H2666" s="56" t="s">
        <v>685</v>
      </c>
      <c r="I2666">
        <v>52606001</v>
      </c>
      <c r="J2666" t="s">
        <v>3642</v>
      </c>
      <c r="K2666">
        <v>86457704.359999999</v>
      </c>
      <c r="L2666">
        <v>63273.27766</v>
      </c>
    </row>
    <row r="2667" spans="1:12" x14ac:dyDescent="0.25">
      <c r="A2667">
        <v>2663</v>
      </c>
      <c r="B2667" t="s">
        <v>2895</v>
      </c>
      <c r="C2667" t="s">
        <v>3640</v>
      </c>
      <c r="D2667" t="s">
        <v>3641</v>
      </c>
      <c r="E2667">
        <v>2</v>
      </c>
      <c r="F2667" t="s">
        <v>576</v>
      </c>
      <c r="G2667" t="s">
        <v>2898</v>
      </c>
      <c r="H2667" s="56" t="s">
        <v>685</v>
      </c>
      <c r="I2667">
        <v>52606002</v>
      </c>
      <c r="J2667" t="s">
        <v>3643</v>
      </c>
      <c r="K2667">
        <v>90221066.239999995</v>
      </c>
      <c r="L2667">
        <v>72125.083939999997</v>
      </c>
    </row>
    <row r="2668" spans="1:12" x14ac:dyDescent="0.25">
      <c r="A2668">
        <v>2664</v>
      </c>
      <c r="B2668" t="s">
        <v>2895</v>
      </c>
      <c r="C2668" t="s">
        <v>3640</v>
      </c>
      <c r="D2668" t="s">
        <v>3641</v>
      </c>
      <c r="E2668">
        <v>3</v>
      </c>
      <c r="F2668" t="s">
        <v>576</v>
      </c>
      <c r="G2668" t="s">
        <v>2898</v>
      </c>
      <c r="H2668" s="56" t="s">
        <v>685</v>
      </c>
      <c r="I2668">
        <v>52606003</v>
      </c>
      <c r="J2668" t="s">
        <v>3644</v>
      </c>
      <c r="K2668">
        <v>38997436.909999996</v>
      </c>
      <c r="L2668">
        <v>36522.653969999999</v>
      </c>
    </row>
    <row r="2669" spans="1:12" x14ac:dyDescent="0.25">
      <c r="A2669">
        <v>2665</v>
      </c>
      <c r="B2669" t="s">
        <v>2895</v>
      </c>
      <c r="C2669" t="s">
        <v>3640</v>
      </c>
      <c r="D2669" t="s">
        <v>3641</v>
      </c>
      <c r="E2669">
        <v>4</v>
      </c>
      <c r="F2669" t="s">
        <v>576</v>
      </c>
      <c r="G2669" t="s">
        <v>2898</v>
      </c>
      <c r="H2669" s="56" t="s">
        <v>685</v>
      </c>
      <c r="I2669">
        <v>52606004</v>
      </c>
      <c r="J2669" t="s">
        <v>3645</v>
      </c>
      <c r="K2669">
        <v>208559692.40000001</v>
      </c>
      <c r="L2669">
        <v>88923.620379999993</v>
      </c>
    </row>
    <row r="2670" spans="1:12" x14ac:dyDescent="0.25">
      <c r="A2670">
        <v>2666</v>
      </c>
      <c r="B2670" t="s">
        <v>2895</v>
      </c>
      <c r="C2670" t="s">
        <v>3640</v>
      </c>
      <c r="D2670" t="s">
        <v>3641</v>
      </c>
      <c r="E2670">
        <v>5</v>
      </c>
      <c r="F2670" t="s">
        <v>576</v>
      </c>
      <c r="G2670" t="s">
        <v>2898</v>
      </c>
      <c r="H2670" s="56" t="s">
        <v>685</v>
      </c>
      <c r="I2670">
        <v>52606005</v>
      </c>
      <c r="J2670" t="s">
        <v>3646</v>
      </c>
      <c r="K2670">
        <v>111806394.8</v>
      </c>
      <c r="L2670">
        <v>67639.407649999994</v>
      </c>
    </row>
    <row r="2671" spans="1:12" x14ac:dyDescent="0.25">
      <c r="A2671">
        <v>2667</v>
      </c>
      <c r="B2671" t="s">
        <v>2895</v>
      </c>
      <c r="C2671" t="s">
        <v>3640</v>
      </c>
      <c r="D2671" t="s">
        <v>3641</v>
      </c>
      <c r="E2671">
        <v>6</v>
      </c>
      <c r="F2671" t="s">
        <v>576</v>
      </c>
      <c r="G2671" t="s">
        <v>2898</v>
      </c>
      <c r="H2671" s="56" t="s">
        <v>685</v>
      </c>
      <c r="I2671">
        <v>52606006</v>
      </c>
      <c r="J2671" t="s">
        <v>3647</v>
      </c>
      <c r="K2671">
        <v>114857046.7</v>
      </c>
      <c r="L2671">
        <v>77077.399609999993</v>
      </c>
    </row>
    <row r="2672" spans="1:12" x14ac:dyDescent="0.25">
      <c r="A2672">
        <v>2668</v>
      </c>
      <c r="B2672" t="s">
        <v>2895</v>
      </c>
      <c r="C2672" t="s">
        <v>3640</v>
      </c>
      <c r="D2672" t="s">
        <v>3641</v>
      </c>
      <c r="E2672">
        <v>7</v>
      </c>
      <c r="F2672" t="s">
        <v>576</v>
      </c>
      <c r="G2672" t="s">
        <v>2898</v>
      </c>
      <c r="H2672" s="56" t="s">
        <v>685</v>
      </c>
      <c r="I2672">
        <v>52606007</v>
      </c>
      <c r="J2672" t="s">
        <v>3648</v>
      </c>
      <c r="K2672">
        <v>142254546.69999999</v>
      </c>
      <c r="L2672">
        <v>81342.351039999994</v>
      </c>
    </row>
    <row r="2673" spans="1:12" x14ac:dyDescent="0.25">
      <c r="A2673">
        <v>2669</v>
      </c>
      <c r="B2673" t="s">
        <v>2895</v>
      </c>
      <c r="C2673" t="s">
        <v>3640</v>
      </c>
      <c r="D2673" t="s">
        <v>3641</v>
      </c>
      <c r="E2673">
        <v>8</v>
      </c>
      <c r="F2673" t="s">
        <v>576</v>
      </c>
      <c r="G2673" t="s">
        <v>2898</v>
      </c>
      <c r="H2673" s="56" t="s">
        <v>685</v>
      </c>
      <c r="I2673">
        <v>52606008</v>
      </c>
      <c r="J2673" t="s">
        <v>3649</v>
      </c>
      <c r="K2673">
        <v>158341551.80000001</v>
      </c>
      <c r="L2673">
        <v>84529.162360000002</v>
      </c>
    </row>
    <row r="2674" spans="1:12" x14ac:dyDescent="0.25">
      <c r="A2674">
        <v>2670</v>
      </c>
      <c r="B2674" t="s">
        <v>2895</v>
      </c>
      <c r="C2674" t="s">
        <v>3640</v>
      </c>
      <c r="D2674" t="s">
        <v>3641</v>
      </c>
      <c r="E2674">
        <v>9</v>
      </c>
      <c r="F2674" t="s">
        <v>576</v>
      </c>
      <c r="G2674" t="s">
        <v>2898</v>
      </c>
      <c r="H2674" s="56" t="s">
        <v>685</v>
      </c>
      <c r="I2674">
        <v>52606009</v>
      </c>
      <c r="J2674" t="s">
        <v>3650</v>
      </c>
      <c r="K2674">
        <v>52949638.359999999</v>
      </c>
      <c r="L2674">
        <v>54708.951480000003</v>
      </c>
    </row>
    <row r="2675" spans="1:12" x14ac:dyDescent="0.25">
      <c r="A2675">
        <v>2671</v>
      </c>
      <c r="B2675" t="s">
        <v>2895</v>
      </c>
      <c r="C2675" t="s">
        <v>3640</v>
      </c>
      <c r="D2675" t="s">
        <v>3641</v>
      </c>
      <c r="E2675">
        <v>10</v>
      </c>
      <c r="F2675" t="s">
        <v>576</v>
      </c>
      <c r="G2675" t="s">
        <v>2898</v>
      </c>
      <c r="H2675" s="56" t="s">
        <v>685</v>
      </c>
      <c r="I2675">
        <v>52606010</v>
      </c>
      <c r="J2675" t="s">
        <v>3651</v>
      </c>
      <c r="K2675">
        <v>155865223.90000001</v>
      </c>
      <c r="L2675">
        <v>81340.998219999994</v>
      </c>
    </row>
    <row r="2676" spans="1:12" x14ac:dyDescent="0.25">
      <c r="A2676">
        <v>2672</v>
      </c>
      <c r="B2676" t="s">
        <v>2895</v>
      </c>
      <c r="C2676" t="s">
        <v>3640</v>
      </c>
      <c r="D2676" t="s">
        <v>3641</v>
      </c>
      <c r="E2676">
        <v>11</v>
      </c>
      <c r="F2676" t="s">
        <v>576</v>
      </c>
      <c r="G2676" t="s">
        <v>2898</v>
      </c>
      <c r="H2676" s="56" t="s">
        <v>685</v>
      </c>
      <c r="I2676">
        <v>52606011</v>
      </c>
      <c r="J2676" t="s">
        <v>3652</v>
      </c>
      <c r="K2676">
        <v>40961487.240000002</v>
      </c>
      <c r="L2676">
        <v>45735.497329999998</v>
      </c>
    </row>
    <row r="2677" spans="1:12" x14ac:dyDescent="0.25">
      <c r="A2677">
        <v>2673</v>
      </c>
      <c r="B2677" t="s">
        <v>2895</v>
      </c>
      <c r="C2677" t="s">
        <v>3640</v>
      </c>
      <c r="D2677" t="s">
        <v>3641</v>
      </c>
      <c r="E2677">
        <v>12</v>
      </c>
      <c r="F2677" t="s">
        <v>576</v>
      </c>
      <c r="G2677" t="s">
        <v>2898</v>
      </c>
      <c r="H2677" s="56" t="s">
        <v>685</v>
      </c>
      <c r="I2677">
        <v>52606012</v>
      </c>
      <c r="J2677" t="s">
        <v>3653</v>
      </c>
      <c r="K2677">
        <v>12656585.43</v>
      </c>
      <c r="L2677">
        <v>20665.536479999999</v>
      </c>
    </row>
    <row r="2678" spans="1:12" x14ac:dyDescent="0.25">
      <c r="A2678">
        <v>2674</v>
      </c>
      <c r="B2678" t="s">
        <v>2895</v>
      </c>
      <c r="C2678" t="s">
        <v>3640</v>
      </c>
      <c r="D2678" t="s">
        <v>3641</v>
      </c>
      <c r="E2678">
        <v>13</v>
      </c>
      <c r="F2678" t="s">
        <v>576</v>
      </c>
      <c r="G2678" t="s">
        <v>2898</v>
      </c>
      <c r="H2678" s="56" t="s">
        <v>685</v>
      </c>
      <c r="I2678">
        <v>52606013</v>
      </c>
      <c r="J2678" t="s">
        <v>3654</v>
      </c>
      <c r="K2678">
        <v>802969540.89999998</v>
      </c>
      <c r="L2678">
        <v>183360.34729999999</v>
      </c>
    </row>
    <row r="2679" spans="1:12" x14ac:dyDescent="0.25">
      <c r="A2679">
        <v>2675</v>
      </c>
      <c r="B2679" t="s">
        <v>2895</v>
      </c>
      <c r="C2679" t="s">
        <v>3640</v>
      </c>
      <c r="D2679" t="s">
        <v>3641</v>
      </c>
      <c r="E2679">
        <v>14</v>
      </c>
      <c r="F2679" t="s">
        <v>576</v>
      </c>
      <c r="G2679" t="s">
        <v>2898</v>
      </c>
      <c r="H2679" s="56" t="s">
        <v>685</v>
      </c>
      <c r="I2679">
        <v>52606014</v>
      </c>
      <c r="J2679" t="s">
        <v>3655</v>
      </c>
      <c r="K2679">
        <v>172227099.09999999</v>
      </c>
      <c r="L2679">
        <v>111809.21799999999</v>
      </c>
    </row>
    <row r="2680" spans="1:12" x14ac:dyDescent="0.25">
      <c r="A2680">
        <v>2676</v>
      </c>
      <c r="B2680" t="s">
        <v>2895</v>
      </c>
      <c r="C2680" t="s">
        <v>3640</v>
      </c>
      <c r="D2680" t="s">
        <v>3641</v>
      </c>
      <c r="E2680">
        <v>15</v>
      </c>
      <c r="F2680" t="s">
        <v>576</v>
      </c>
      <c r="G2680" t="s">
        <v>2898</v>
      </c>
      <c r="H2680" s="56" t="s">
        <v>685</v>
      </c>
      <c r="I2680">
        <v>52606015</v>
      </c>
      <c r="J2680" t="s">
        <v>3656</v>
      </c>
      <c r="K2680">
        <v>215977814.30000001</v>
      </c>
      <c r="L2680">
        <v>122260.8944</v>
      </c>
    </row>
    <row r="2681" spans="1:12" x14ac:dyDescent="0.25">
      <c r="A2681">
        <v>2677</v>
      </c>
      <c r="B2681" t="s">
        <v>2895</v>
      </c>
      <c r="C2681" t="s">
        <v>3640</v>
      </c>
      <c r="D2681" t="s">
        <v>3641</v>
      </c>
      <c r="E2681">
        <v>16</v>
      </c>
      <c r="F2681" t="s">
        <v>576</v>
      </c>
      <c r="G2681" t="s">
        <v>2898</v>
      </c>
      <c r="H2681" s="56" t="s">
        <v>685</v>
      </c>
      <c r="I2681">
        <v>52606016</v>
      </c>
      <c r="J2681" t="s">
        <v>3657</v>
      </c>
      <c r="K2681">
        <v>1017228804</v>
      </c>
      <c r="L2681">
        <v>197283.3817</v>
      </c>
    </row>
    <row r="2682" spans="1:12" x14ac:dyDescent="0.25">
      <c r="A2682">
        <v>2678</v>
      </c>
      <c r="B2682" t="s">
        <v>2895</v>
      </c>
      <c r="C2682" t="s">
        <v>3640</v>
      </c>
      <c r="D2682" t="s">
        <v>3641</v>
      </c>
      <c r="E2682">
        <v>17</v>
      </c>
      <c r="F2682" t="s">
        <v>576</v>
      </c>
      <c r="G2682" t="s">
        <v>2898</v>
      </c>
      <c r="H2682" s="56" t="s">
        <v>685</v>
      </c>
      <c r="I2682">
        <v>52606017</v>
      </c>
      <c r="J2682" t="s">
        <v>3658</v>
      </c>
      <c r="K2682">
        <v>153495468.19999999</v>
      </c>
      <c r="L2682">
        <v>96852.075889999993</v>
      </c>
    </row>
    <row r="2683" spans="1:12" x14ac:dyDescent="0.25">
      <c r="A2683">
        <v>2679</v>
      </c>
      <c r="B2683" t="s">
        <v>2895</v>
      </c>
      <c r="C2683" t="s">
        <v>3640</v>
      </c>
      <c r="D2683" t="s">
        <v>3641</v>
      </c>
      <c r="E2683">
        <v>18</v>
      </c>
      <c r="F2683" t="s">
        <v>576</v>
      </c>
      <c r="G2683" t="s">
        <v>2898</v>
      </c>
      <c r="H2683" s="56" t="s">
        <v>685</v>
      </c>
      <c r="I2683">
        <v>52606018</v>
      </c>
      <c r="J2683" t="s">
        <v>3659</v>
      </c>
      <c r="K2683">
        <v>18040055.710000001</v>
      </c>
      <c r="L2683">
        <v>30821.166209999999</v>
      </c>
    </row>
    <row r="2684" spans="1:12" x14ac:dyDescent="0.25">
      <c r="A2684">
        <v>2680</v>
      </c>
      <c r="B2684" t="s">
        <v>2895</v>
      </c>
      <c r="C2684" t="s">
        <v>3640</v>
      </c>
      <c r="D2684" t="s">
        <v>3641</v>
      </c>
      <c r="E2684">
        <v>19</v>
      </c>
      <c r="F2684" t="s">
        <v>576</v>
      </c>
      <c r="G2684" t="s">
        <v>2898</v>
      </c>
      <c r="H2684" s="56" t="s">
        <v>685</v>
      </c>
      <c r="I2684">
        <v>52606019</v>
      </c>
      <c r="J2684" t="s">
        <v>3660</v>
      </c>
      <c r="K2684">
        <v>9094538.2219999991</v>
      </c>
      <c r="L2684">
        <v>18142.017049999999</v>
      </c>
    </row>
    <row r="2685" spans="1:12" x14ac:dyDescent="0.25">
      <c r="A2685">
        <v>2681</v>
      </c>
      <c r="B2685" t="s">
        <v>2895</v>
      </c>
      <c r="C2685" t="s">
        <v>3640</v>
      </c>
      <c r="D2685" t="s">
        <v>3641</v>
      </c>
      <c r="E2685">
        <v>20</v>
      </c>
      <c r="F2685" t="s">
        <v>576</v>
      </c>
      <c r="G2685" t="s">
        <v>2898</v>
      </c>
      <c r="H2685" s="56" t="s">
        <v>685</v>
      </c>
      <c r="I2685">
        <v>52606020</v>
      </c>
      <c r="J2685" t="s">
        <v>3661</v>
      </c>
      <c r="K2685">
        <v>132274766.59999999</v>
      </c>
      <c r="L2685">
        <v>90678.094459999993</v>
      </c>
    </row>
    <row r="2686" spans="1:12" x14ac:dyDescent="0.25">
      <c r="A2686">
        <v>2682</v>
      </c>
      <c r="B2686" t="s">
        <v>2895</v>
      </c>
      <c r="C2686" t="s">
        <v>3640</v>
      </c>
      <c r="D2686" t="s">
        <v>3641</v>
      </c>
      <c r="E2686">
        <v>21</v>
      </c>
      <c r="F2686" t="s">
        <v>576</v>
      </c>
      <c r="G2686" t="s">
        <v>2898</v>
      </c>
      <c r="H2686" s="56" t="s">
        <v>685</v>
      </c>
      <c r="I2686">
        <v>52606021</v>
      </c>
      <c r="J2686" t="s">
        <v>3662</v>
      </c>
      <c r="K2686">
        <v>222596185.5</v>
      </c>
      <c r="L2686">
        <v>117824.2834</v>
      </c>
    </row>
    <row r="2687" spans="1:12" x14ac:dyDescent="0.25">
      <c r="A2687">
        <v>2683</v>
      </c>
      <c r="B2687" t="s">
        <v>2895</v>
      </c>
      <c r="C2687" t="s">
        <v>3640</v>
      </c>
      <c r="D2687" t="s">
        <v>3641</v>
      </c>
      <c r="E2687">
        <v>22</v>
      </c>
      <c r="F2687" t="s">
        <v>576</v>
      </c>
      <c r="G2687" t="s">
        <v>2898</v>
      </c>
      <c r="H2687" s="56" t="s">
        <v>685</v>
      </c>
      <c r="I2687">
        <v>52606022</v>
      </c>
      <c r="J2687" t="s">
        <v>3663</v>
      </c>
      <c r="K2687">
        <v>12328832.810000001</v>
      </c>
      <c r="L2687">
        <v>18566.379379999998</v>
      </c>
    </row>
    <row r="2688" spans="1:12" x14ac:dyDescent="0.25">
      <c r="A2688">
        <v>2684</v>
      </c>
      <c r="B2688" t="s">
        <v>2895</v>
      </c>
      <c r="C2688" t="s">
        <v>3640</v>
      </c>
      <c r="D2688" t="s">
        <v>3641</v>
      </c>
      <c r="E2688">
        <v>23</v>
      </c>
      <c r="F2688" t="s">
        <v>576</v>
      </c>
      <c r="G2688" t="s">
        <v>2898</v>
      </c>
      <c r="H2688" s="56" t="s">
        <v>685</v>
      </c>
      <c r="I2688">
        <v>52606023</v>
      </c>
      <c r="J2688" t="s">
        <v>3664</v>
      </c>
      <c r="K2688">
        <v>70840847.310000002</v>
      </c>
      <c r="L2688">
        <v>71060.197069999995</v>
      </c>
    </row>
    <row r="2689" spans="1:12" x14ac:dyDescent="0.25">
      <c r="A2689">
        <v>2685</v>
      </c>
      <c r="B2689" t="s">
        <v>2895</v>
      </c>
      <c r="C2689" t="s">
        <v>3640</v>
      </c>
      <c r="D2689" t="s">
        <v>3641</v>
      </c>
      <c r="E2689">
        <v>24</v>
      </c>
      <c r="F2689" t="s">
        <v>576</v>
      </c>
      <c r="G2689" t="s">
        <v>2898</v>
      </c>
      <c r="H2689" s="56" t="s">
        <v>685</v>
      </c>
      <c r="I2689">
        <v>52606024</v>
      </c>
      <c r="J2689" t="s">
        <v>3665</v>
      </c>
      <c r="K2689">
        <v>162866963.69999999</v>
      </c>
      <c r="L2689">
        <v>93128.984750000003</v>
      </c>
    </row>
    <row r="2690" spans="1:12" x14ac:dyDescent="0.25">
      <c r="A2690">
        <v>2686</v>
      </c>
      <c r="B2690" t="s">
        <v>2895</v>
      </c>
      <c r="C2690" t="s">
        <v>3666</v>
      </c>
      <c r="D2690" t="s">
        <v>3667</v>
      </c>
      <c r="E2690">
        <v>1</v>
      </c>
      <c r="F2690" t="s">
        <v>570</v>
      </c>
      <c r="G2690" t="s">
        <v>3535</v>
      </c>
      <c r="H2690" s="56" t="s">
        <v>685</v>
      </c>
      <c r="I2690">
        <v>52102001</v>
      </c>
      <c r="J2690" t="s">
        <v>3668</v>
      </c>
      <c r="K2690">
        <v>117304781.5</v>
      </c>
      <c r="L2690">
        <v>75549.872159999999</v>
      </c>
    </row>
    <row r="2691" spans="1:12" x14ac:dyDescent="0.25">
      <c r="A2691">
        <v>2687</v>
      </c>
      <c r="B2691" t="s">
        <v>2895</v>
      </c>
      <c r="C2691" t="s">
        <v>3666</v>
      </c>
      <c r="D2691" t="s">
        <v>3667</v>
      </c>
      <c r="E2691">
        <v>2</v>
      </c>
      <c r="F2691" t="s">
        <v>570</v>
      </c>
      <c r="G2691" t="s">
        <v>3535</v>
      </c>
      <c r="H2691" s="56" t="s">
        <v>685</v>
      </c>
      <c r="I2691">
        <v>52102002</v>
      </c>
      <c r="J2691" t="s">
        <v>3669</v>
      </c>
      <c r="K2691">
        <v>115793113.59999999</v>
      </c>
      <c r="L2691">
        <v>77177.898220000003</v>
      </c>
    </row>
    <row r="2692" spans="1:12" x14ac:dyDescent="0.25">
      <c r="A2692">
        <v>2688</v>
      </c>
      <c r="B2692" t="s">
        <v>2895</v>
      </c>
      <c r="C2692" t="s">
        <v>3666</v>
      </c>
      <c r="D2692" t="s">
        <v>3667</v>
      </c>
      <c r="E2692">
        <v>3</v>
      </c>
      <c r="F2692" t="s">
        <v>570</v>
      </c>
      <c r="G2692" t="s">
        <v>3535</v>
      </c>
      <c r="H2692" s="56" t="s">
        <v>685</v>
      </c>
      <c r="I2692">
        <v>52102003</v>
      </c>
      <c r="J2692" t="s">
        <v>3670</v>
      </c>
      <c r="K2692">
        <v>49265614.329999998</v>
      </c>
      <c r="L2692">
        <v>44572.839160000003</v>
      </c>
    </row>
    <row r="2693" spans="1:12" x14ac:dyDescent="0.25">
      <c r="A2693">
        <v>2689</v>
      </c>
      <c r="B2693" t="s">
        <v>2895</v>
      </c>
      <c r="C2693" t="s">
        <v>3666</v>
      </c>
      <c r="D2693" t="s">
        <v>3667</v>
      </c>
      <c r="E2693">
        <v>4</v>
      </c>
      <c r="F2693" t="s">
        <v>570</v>
      </c>
      <c r="G2693" t="s">
        <v>3535</v>
      </c>
      <c r="H2693" s="56" t="s">
        <v>685</v>
      </c>
      <c r="I2693">
        <v>52102004</v>
      </c>
      <c r="J2693" t="s">
        <v>3671</v>
      </c>
      <c r="K2693">
        <v>89906501.370000005</v>
      </c>
      <c r="L2693">
        <v>63024.629330000003</v>
      </c>
    </row>
    <row r="2694" spans="1:12" x14ac:dyDescent="0.25">
      <c r="A2694">
        <v>2690</v>
      </c>
      <c r="B2694" t="s">
        <v>2895</v>
      </c>
      <c r="C2694" t="s">
        <v>3666</v>
      </c>
      <c r="D2694" t="s">
        <v>3667</v>
      </c>
      <c r="E2694">
        <v>5</v>
      </c>
      <c r="F2694" t="s">
        <v>570</v>
      </c>
      <c r="G2694" t="s">
        <v>3535</v>
      </c>
      <c r="H2694" s="56" t="s">
        <v>685</v>
      </c>
      <c r="I2694">
        <v>52102005</v>
      </c>
      <c r="J2694" t="s">
        <v>3672</v>
      </c>
      <c r="K2694">
        <v>234019241.09999999</v>
      </c>
      <c r="L2694">
        <v>100564.28200000001</v>
      </c>
    </row>
    <row r="2695" spans="1:12" x14ac:dyDescent="0.25">
      <c r="A2695">
        <v>2691</v>
      </c>
      <c r="B2695" t="s">
        <v>2895</v>
      </c>
      <c r="C2695" t="s">
        <v>3666</v>
      </c>
      <c r="D2695" t="s">
        <v>3667</v>
      </c>
      <c r="E2695">
        <v>6</v>
      </c>
      <c r="F2695" t="s">
        <v>570</v>
      </c>
      <c r="G2695" t="s">
        <v>3535</v>
      </c>
      <c r="H2695" s="56" t="s">
        <v>685</v>
      </c>
      <c r="I2695">
        <v>52102006</v>
      </c>
      <c r="J2695" t="s">
        <v>3673</v>
      </c>
      <c r="K2695">
        <v>137455811.40000001</v>
      </c>
      <c r="L2695">
        <v>107700.8909</v>
      </c>
    </row>
    <row r="2696" spans="1:12" x14ac:dyDescent="0.25">
      <c r="A2696">
        <v>2692</v>
      </c>
      <c r="B2696" t="s">
        <v>2895</v>
      </c>
      <c r="C2696" t="s">
        <v>3666</v>
      </c>
      <c r="D2696" t="s">
        <v>3667</v>
      </c>
      <c r="E2696">
        <v>7</v>
      </c>
      <c r="F2696" t="s">
        <v>570</v>
      </c>
      <c r="G2696" t="s">
        <v>3535</v>
      </c>
      <c r="H2696" s="56" t="s">
        <v>685</v>
      </c>
      <c r="I2696">
        <v>52102007</v>
      </c>
      <c r="J2696" t="s">
        <v>3674</v>
      </c>
      <c r="K2696">
        <v>109940351.3</v>
      </c>
      <c r="L2696">
        <v>62646.955589999998</v>
      </c>
    </row>
    <row r="2697" spans="1:12" x14ac:dyDescent="0.25">
      <c r="A2697">
        <v>2693</v>
      </c>
      <c r="B2697" t="s">
        <v>2895</v>
      </c>
      <c r="C2697" t="s">
        <v>3666</v>
      </c>
      <c r="D2697" t="s">
        <v>3667</v>
      </c>
      <c r="E2697">
        <v>8</v>
      </c>
      <c r="F2697" t="s">
        <v>570</v>
      </c>
      <c r="G2697" t="s">
        <v>3535</v>
      </c>
      <c r="H2697" s="56" t="s">
        <v>685</v>
      </c>
      <c r="I2697">
        <v>52102008</v>
      </c>
      <c r="J2697" t="s">
        <v>3675</v>
      </c>
      <c r="K2697">
        <v>14668599.279999999</v>
      </c>
      <c r="L2697">
        <v>17777.521339999999</v>
      </c>
    </row>
    <row r="2698" spans="1:12" x14ac:dyDescent="0.25">
      <c r="A2698">
        <v>2694</v>
      </c>
      <c r="B2698" t="s">
        <v>2895</v>
      </c>
      <c r="C2698" t="s">
        <v>3666</v>
      </c>
      <c r="D2698" t="s">
        <v>3667</v>
      </c>
      <c r="E2698">
        <v>9</v>
      </c>
      <c r="F2698" t="s">
        <v>570</v>
      </c>
      <c r="G2698" t="s">
        <v>3535</v>
      </c>
      <c r="H2698" s="56" t="s">
        <v>685</v>
      </c>
      <c r="I2698">
        <v>52102009</v>
      </c>
      <c r="J2698" t="s">
        <v>3676</v>
      </c>
      <c r="K2698">
        <v>13540985.01</v>
      </c>
      <c r="L2698">
        <v>15583.412990000001</v>
      </c>
    </row>
    <row r="2699" spans="1:12" x14ac:dyDescent="0.25">
      <c r="A2699">
        <v>2695</v>
      </c>
      <c r="B2699" t="s">
        <v>2895</v>
      </c>
      <c r="C2699" t="s">
        <v>3666</v>
      </c>
      <c r="D2699" t="s">
        <v>3667</v>
      </c>
      <c r="E2699">
        <v>10</v>
      </c>
      <c r="F2699" t="s">
        <v>570</v>
      </c>
      <c r="G2699" t="s">
        <v>3535</v>
      </c>
      <c r="H2699" s="56" t="s">
        <v>685</v>
      </c>
      <c r="I2699">
        <v>52102010</v>
      </c>
      <c r="J2699" t="s">
        <v>3677</v>
      </c>
      <c r="K2699">
        <v>53211782.829999998</v>
      </c>
      <c r="L2699">
        <v>49705.474730000002</v>
      </c>
    </row>
    <row r="2700" spans="1:12" x14ac:dyDescent="0.25">
      <c r="A2700">
        <v>2696</v>
      </c>
      <c r="B2700" t="s">
        <v>2895</v>
      </c>
      <c r="C2700" t="s">
        <v>3666</v>
      </c>
      <c r="D2700" t="s">
        <v>3667</v>
      </c>
      <c r="E2700">
        <v>11</v>
      </c>
      <c r="F2700" t="s">
        <v>570</v>
      </c>
      <c r="G2700" t="s">
        <v>3535</v>
      </c>
      <c r="H2700" s="56" t="s">
        <v>685</v>
      </c>
      <c r="I2700">
        <v>52102011</v>
      </c>
      <c r="J2700" t="s">
        <v>3678</v>
      </c>
      <c r="K2700">
        <v>134245287.19999999</v>
      </c>
      <c r="L2700">
        <v>102832.62880000001</v>
      </c>
    </row>
    <row r="2701" spans="1:12" x14ac:dyDescent="0.25">
      <c r="A2701">
        <v>2697</v>
      </c>
      <c r="B2701" t="s">
        <v>2895</v>
      </c>
      <c r="C2701" t="s">
        <v>3666</v>
      </c>
      <c r="D2701" t="s">
        <v>3667</v>
      </c>
      <c r="E2701">
        <v>12</v>
      </c>
      <c r="F2701" t="s">
        <v>570</v>
      </c>
      <c r="G2701" t="s">
        <v>3535</v>
      </c>
      <c r="H2701" s="56" t="s">
        <v>685</v>
      </c>
      <c r="I2701">
        <v>52102012</v>
      </c>
      <c r="J2701" t="s">
        <v>3679</v>
      </c>
      <c r="K2701">
        <v>51988978.909999996</v>
      </c>
      <c r="L2701">
        <v>46469.697310000003</v>
      </c>
    </row>
    <row r="2702" spans="1:12" x14ac:dyDescent="0.25">
      <c r="A2702">
        <v>2698</v>
      </c>
      <c r="B2702" t="s">
        <v>2895</v>
      </c>
      <c r="C2702" t="s">
        <v>3666</v>
      </c>
      <c r="D2702" t="s">
        <v>3667</v>
      </c>
      <c r="E2702">
        <v>13</v>
      </c>
      <c r="F2702" t="s">
        <v>570</v>
      </c>
      <c r="G2702" t="s">
        <v>3535</v>
      </c>
      <c r="H2702" s="56" t="s">
        <v>685</v>
      </c>
      <c r="I2702">
        <v>52102013</v>
      </c>
      <c r="J2702" t="s">
        <v>3680</v>
      </c>
      <c r="K2702">
        <v>1421114.352</v>
      </c>
      <c r="L2702">
        <v>7886.3113249999997</v>
      </c>
    </row>
    <row r="2703" spans="1:12" x14ac:dyDescent="0.25">
      <c r="A2703">
        <v>2699</v>
      </c>
      <c r="B2703" t="s">
        <v>2895</v>
      </c>
      <c r="C2703" t="s">
        <v>3666</v>
      </c>
      <c r="D2703" t="s">
        <v>3667</v>
      </c>
      <c r="E2703">
        <v>14</v>
      </c>
      <c r="F2703" t="s">
        <v>570</v>
      </c>
      <c r="G2703" t="s">
        <v>3535</v>
      </c>
      <c r="H2703" s="56" t="s">
        <v>685</v>
      </c>
      <c r="I2703">
        <v>52102014</v>
      </c>
      <c r="J2703" t="s">
        <v>3681</v>
      </c>
      <c r="K2703">
        <v>13409680.949999999</v>
      </c>
      <c r="L2703">
        <v>28987.386569999999</v>
      </c>
    </row>
    <row r="2704" spans="1:12" x14ac:dyDescent="0.25">
      <c r="A2704">
        <v>2700</v>
      </c>
      <c r="B2704" t="s">
        <v>2895</v>
      </c>
      <c r="C2704" t="s">
        <v>3666</v>
      </c>
      <c r="D2704" t="s">
        <v>3667</v>
      </c>
      <c r="E2704">
        <v>15</v>
      </c>
      <c r="F2704" t="s">
        <v>570</v>
      </c>
      <c r="G2704" t="s">
        <v>3535</v>
      </c>
      <c r="H2704" s="56" t="s">
        <v>685</v>
      </c>
      <c r="I2704">
        <v>52102015</v>
      </c>
      <c r="J2704" t="s">
        <v>3682</v>
      </c>
      <c r="K2704">
        <v>22724030.77</v>
      </c>
      <c r="L2704">
        <v>25618.888319999998</v>
      </c>
    </row>
    <row r="2705" spans="1:12" x14ac:dyDescent="0.25">
      <c r="A2705">
        <v>2701</v>
      </c>
      <c r="B2705" t="s">
        <v>2895</v>
      </c>
      <c r="C2705" t="s">
        <v>3666</v>
      </c>
      <c r="D2705" t="s">
        <v>3667</v>
      </c>
      <c r="E2705">
        <v>16</v>
      </c>
      <c r="F2705" t="s">
        <v>570</v>
      </c>
      <c r="G2705" t="s">
        <v>3535</v>
      </c>
      <c r="H2705" s="56" t="s">
        <v>685</v>
      </c>
      <c r="I2705">
        <v>52102016</v>
      </c>
      <c r="J2705" t="s">
        <v>3683</v>
      </c>
      <c r="K2705">
        <v>11695565.779999999</v>
      </c>
      <c r="L2705">
        <v>23403.45736</v>
      </c>
    </row>
    <row r="2706" spans="1:12" x14ac:dyDescent="0.25">
      <c r="A2706">
        <v>2702</v>
      </c>
      <c r="B2706" t="s">
        <v>2895</v>
      </c>
      <c r="C2706" t="s">
        <v>3666</v>
      </c>
      <c r="D2706" t="s">
        <v>3667</v>
      </c>
      <c r="E2706">
        <v>17</v>
      </c>
      <c r="F2706" t="s">
        <v>570</v>
      </c>
      <c r="G2706" t="s">
        <v>3535</v>
      </c>
      <c r="H2706" s="56" t="s">
        <v>685</v>
      </c>
      <c r="I2706">
        <v>52102017</v>
      </c>
      <c r="J2706" t="s">
        <v>3684</v>
      </c>
      <c r="K2706">
        <v>10356375.67</v>
      </c>
      <c r="L2706">
        <v>16523.940750000002</v>
      </c>
    </row>
    <row r="2707" spans="1:12" x14ac:dyDescent="0.25">
      <c r="A2707">
        <v>2703</v>
      </c>
      <c r="B2707" t="s">
        <v>2895</v>
      </c>
      <c r="C2707" t="s">
        <v>3666</v>
      </c>
      <c r="D2707" t="s">
        <v>3667</v>
      </c>
      <c r="E2707">
        <v>18</v>
      </c>
      <c r="F2707" t="s">
        <v>570</v>
      </c>
      <c r="G2707" t="s">
        <v>3535</v>
      </c>
      <c r="H2707" s="56" t="s">
        <v>685</v>
      </c>
      <c r="I2707">
        <v>52102018</v>
      </c>
      <c r="J2707" t="s">
        <v>3685</v>
      </c>
      <c r="K2707">
        <v>63802340.200000003</v>
      </c>
      <c r="L2707">
        <v>52519.287519999998</v>
      </c>
    </row>
    <row r="2708" spans="1:12" x14ac:dyDescent="0.25">
      <c r="A2708">
        <v>2704</v>
      </c>
      <c r="B2708" t="s">
        <v>2895</v>
      </c>
      <c r="C2708" t="s">
        <v>3666</v>
      </c>
      <c r="D2708" t="s">
        <v>3667</v>
      </c>
      <c r="E2708">
        <v>19</v>
      </c>
      <c r="F2708" t="s">
        <v>570</v>
      </c>
      <c r="G2708" t="s">
        <v>3535</v>
      </c>
      <c r="H2708" s="56" t="s">
        <v>685</v>
      </c>
      <c r="I2708">
        <v>52102019</v>
      </c>
      <c r="J2708" t="s">
        <v>3686</v>
      </c>
      <c r="K2708">
        <v>86541878.989999995</v>
      </c>
      <c r="L2708">
        <v>62579.29765</v>
      </c>
    </row>
    <row r="2709" spans="1:12" x14ac:dyDescent="0.25">
      <c r="A2709">
        <v>2705</v>
      </c>
      <c r="B2709" t="s">
        <v>2895</v>
      </c>
      <c r="C2709" t="s">
        <v>3687</v>
      </c>
      <c r="D2709" t="s">
        <v>3688</v>
      </c>
      <c r="E2709">
        <v>1</v>
      </c>
      <c r="F2709" t="s">
        <v>2964</v>
      </c>
      <c r="G2709" t="s">
        <v>2965</v>
      </c>
      <c r="H2709" s="56" t="s">
        <v>685</v>
      </c>
      <c r="I2709">
        <v>52701001</v>
      </c>
      <c r="J2709" t="s">
        <v>3689</v>
      </c>
      <c r="K2709">
        <v>14909867.83</v>
      </c>
      <c r="L2709">
        <v>20518.132389999999</v>
      </c>
    </row>
    <row r="2710" spans="1:12" x14ac:dyDescent="0.25">
      <c r="A2710">
        <v>2706</v>
      </c>
      <c r="B2710" t="s">
        <v>2895</v>
      </c>
      <c r="C2710" t="s">
        <v>3687</v>
      </c>
      <c r="D2710" t="s">
        <v>3688</v>
      </c>
      <c r="E2710">
        <v>2</v>
      </c>
      <c r="F2710" t="s">
        <v>2964</v>
      </c>
      <c r="G2710" t="s">
        <v>2965</v>
      </c>
      <c r="H2710" s="56" t="s">
        <v>685</v>
      </c>
      <c r="I2710">
        <v>52701002</v>
      </c>
      <c r="J2710" t="s">
        <v>3690</v>
      </c>
      <c r="K2710">
        <v>823676602</v>
      </c>
      <c r="L2710">
        <v>159169.23329999999</v>
      </c>
    </row>
    <row r="2711" spans="1:12" x14ac:dyDescent="0.25">
      <c r="A2711">
        <v>2707</v>
      </c>
      <c r="B2711" t="s">
        <v>2895</v>
      </c>
      <c r="C2711" t="s">
        <v>3687</v>
      </c>
      <c r="D2711" t="s">
        <v>3688</v>
      </c>
      <c r="E2711">
        <v>3</v>
      </c>
      <c r="F2711" t="s">
        <v>2964</v>
      </c>
      <c r="G2711" t="s">
        <v>2965</v>
      </c>
      <c r="H2711" s="56" t="s">
        <v>685</v>
      </c>
      <c r="I2711">
        <v>52701003</v>
      </c>
      <c r="J2711" t="s">
        <v>3691</v>
      </c>
      <c r="K2711">
        <v>169348081.80000001</v>
      </c>
      <c r="L2711">
        <v>71606.363679999995</v>
      </c>
    </row>
    <row r="2712" spans="1:12" x14ac:dyDescent="0.25">
      <c r="A2712">
        <v>2708</v>
      </c>
      <c r="B2712" t="s">
        <v>2895</v>
      </c>
      <c r="C2712" t="s">
        <v>3687</v>
      </c>
      <c r="D2712" t="s">
        <v>3688</v>
      </c>
      <c r="E2712">
        <v>4</v>
      </c>
      <c r="F2712" t="s">
        <v>2964</v>
      </c>
      <c r="G2712" t="s">
        <v>2965</v>
      </c>
      <c r="H2712" s="56" t="s">
        <v>685</v>
      </c>
      <c r="I2712">
        <v>52701004</v>
      </c>
      <c r="J2712" t="s">
        <v>3692</v>
      </c>
      <c r="K2712">
        <v>115942342</v>
      </c>
      <c r="L2712">
        <v>51611.842190000003</v>
      </c>
    </row>
    <row r="2713" spans="1:12" x14ac:dyDescent="0.25">
      <c r="A2713">
        <v>2709</v>
      </c>
      <c r="B2713" t="s">
        <v>2895</v>
      </c>
      <c r="C2713" t="s">
        <v>3687</v>
      </c>
      <c r="D2713" t="s">
        <v>3688</v>
      </c>
      <c r="E2713">
        <v>5</v>
      </c>
      <c r="F2713" t="s">
        <v>2964</v>
      </c>
      <c r="G2713" t="s">
        <v>2965</v>
      </c>
      <c r="H2713" s="56" t="s">
        <v>685</v>
      </c>
      <c r="I2713">
        <v>52701005</v>
      </c>
      <c r="J2713" t="s">
        <v>3693</v>
      </c>
      <c r="K2713">
        <v>368246682</v>
      </c>
      <c r="L2713">
        <v>132074.7083</v>
      </c>
    </row>
    <row r="2714" spans="1:12" x14ac:dyDescent="0.25">
      <c r="A2714">
        <v>2710</v>
      </c>
      <c r="B2714" t="s">
        <v>2895</v>
      </c>
      <c r="C2714" t="s">
        <v>3687</v>
      </c>
      <c r="D2714" t="s">
        <v>3688</v>
      </c>
      <c r="E2714">
        <v>6</v>
      </c>
      <c r="F2714" t="s">
        <v>2964</v>
      </c>
      <c r="G2714" t="s">
        <v>2965</v>
      </c>
      <c r="H2714" s="56" t="s">
        <v>685</v>
      </c>
      <c r="I2714">
        <v>52701006</v>
      </c>
      <c r="J2714" t="s">
        <v>3694</v>
      </c>
      <c r="K2714">
        <v>95645901.75</v>
      </c>
      <c r="L2714">
        <v>55520.66979</v>
      </c>
    </row>
    <row r="2715" spans="1:12" x14ac:dyDescent="0.25">
      <c r="A2715">
        <v>2711</v>
      </c>
      <c r="B2715" t="s">
        <v>2895</v>
      </c>
      <c r="C2715" t="s">
        <v>3687</v>
      </c>
      <c r="D2715" t="s">
        <v>3688</v>
      </c>
      <c r="E2715">
        <v>7</v>
      </c>
      <c r="F2715" t="s">
        <v>2964</v>
      </c>
      <c r="G2715" t="s">
        <v>2965</v>
      </c>
      <c r="H2715" s="56" t="s">
        <v>685</v>
      </c>
      <c r="I2715">
        <v>52701007</v>
      </c>
      <c r="J2715" t="s">
        <v>3695</v>
      </c>
      <c r="K2715">
        <v>252457911.40000001</v>
      </c>
      <c r="L2715">
        <v>91006.183860000005</v>
      </c>
    </row>
    <row r="2716" spans="1:12" x14ac:dyDescent="0.25">
      <c r="A2716">
        <v>2712</v>
      </c>
      <c r="B2716" t="s">
        <v>2895</v>
      </c>
      <c r="C2716" t="s">
        <v>3687</v>
      </c>
      <c r="D2716" t="s">
        <v>3688</v>
      </c>
      <c r="E2716">
        <v>8</v>
      </c>
      <c r="F2716" t="s">
        <v>2964</v>
      </c>
      <c r="G2716" t="s">
        <v>2965</v>
      </c>
      <c r="H2716" s="56" t="s">
        <v>685</v>
      </c>
      <c r="I2716">
        <v>52701008</v>
      </c>
      <c r="J2716" t="s">
        <v>3696</v>
      </c>
      <c r="K2716">
        <v>1089801526</v>
      </c>
      <c r="L2716">
        <v>189369.04120000001</v>
      </c>
    </row>
    <row r="2717" spans="1:12" x14ac:dyDescent="0.25">
      <c r="A2717">
        <v>2713</v>
      </c>
      <c r="B2717" t="s">
        <v>2895</v>
      </c>
      <c r="C2717" t="s">
        <v>3687</v>
      </c>
      <c r="D2717" t="s">
        <v>3688</v>
      </c>
      <c r="E2717">
        <v>9</v>
      </c>
      <c r="F2717" t="s">
        <v>2964</v>
      </c>
      <c r="G2717" t="s">
        <v>2965</v>
      </c>
      <c r="H2717" s="56" t="s">
        <v>685</v>
      </c>
      <c r="I2717">
        <v>52701009</v>
      </c>
      <c r="J2717" t="s">
        <v>3697</v>
      </c>
      <c r="K2717">
        <v>198711954</v>
      </c>
      <c r="L2717">
        <v>84894.70048</v>
      </c>
    </row>
    <row r="2718" spans="1:12" x14ac:dyDescent="0.25">
      <c r="A2718">
        <v>2714</v>
      </c>
      <c r="B2718" t="s">
        <v>2895</v>
      </c>
      <c r="C2718" t="s">
        <v>3687</v>
      </c>
      <c r="D2718" t="s">
        <v>3688</v>
      </c>
      <c r="E2718">
        <v>10</v>
      </c>
      <c r="F2718" t="s">
        <v>2964</v>
      </c>
      <c r="G2718" t="s">
        <v>2965</v>
      </c>
      <c r="H2718" s="56" t="s">
        <v>685</v>
      </c>
      <c r="I2718">
        <v>52701010</v>
      </c>
      <c r="J2718" t="s">
        <v>3698</v>
      </c>
      <c r="K2718">
        <v>298474417.5</v>
      </c>
      <c r="L2718">
        <v>75783.778510000004</v>
      </c>
    </row>
    <row r="2719" spans="1:12" x14ac:dyDescent="0.25">
      <c r="A2719">
        <v>2715</v>
      </c>
      <c r="B2719" t="s">
        <v>2895</v>
      </c>
      <c r="C2719" t="s">
        <v>3687</v>
      </c>
      <c r="D2719" t="s">
        <v>3688</v>
      </c>
      <c r="E2719">
        <v>11</v>
      </c>
      <c r="F2719" t="s">
        <v>2964</v>
      </c>
      <c r="G2719" t="s">
        <v>2965</v>
      </c>
      <c r="H2719" s="56" t="s">
        <v>685</v>
      </c>
      <c r="I2719">
        <v>52701011</v>
      </c>
      <c r="J2719" t="s">
        <v>3699</v>
      </c>
      <c r="K2719">
        <v>117944193.8</v>
      </c>
      <c r="L2719">
        <v>63280.758589999998</v>
      </c>
    </row>
    <row r="2720" spans="1:12" x14ac:dyDescent="0.25">
      <c r="A2720">
        <v>2716</v>
      </c>
      <c r="B2720" t="s">
        <v>2895</v>
      </c>
      <c r="C2720" t="s">
        <v>3687</v>
      </c>
      <c r="D2720" t="s">
        <v>3688</v>
      </c>
      <c r="E2720">
        <v>12</v>
      </c>
      <c r="F2720" t="s">
        <v>2964</v>
      </c>
      <c r="G2720" t="s">
        <v>2965</v>
      </c>
      <c r="H2720" s="56" t="s">
        <v>685</v>
      </c>
      <c r="I2720">
        <v>52701012</v>
      </c>
      <c r="J2720" t="s">
        <v>3700</v>
      </c>
      <c r="K2720">
        <v>111781303.8</v>
      </c>
      <c r="L2720">
        <v>65540.920039999997</v>
      </c>
    </row>
    <row r="2721" spans="1:12" x14ac:dyDescent="0.25">
      <c r="A2721">
        <v>2717</v>
      </c>
      <c r="B2721" t="s">
        <v>2895</v>
      </c>
      <c r="C2721" t="s">
        <v>3687</v>
      </c>
      <c r="D2721" t="s">
        <v>3688</v>
      </c>
      <c r="E2721">
        <v>13</v>
      </c>
      <c r="F2721" t="s">
        <v>2964</v>
      </c>
      <c r="G2721" t="s">
        <v>2965</v>
      </c>
      <c r="H2721" s="56" t="s">
        <v>685</v>
      </c>
      <c r="I2721">
        <v>52701013</v>
      </c>
      <c r="J2721" t="s">
        <v>3701</v>
      </c>
      <c r="K2721">
        <v>157402373.80000001</v>
      </c>
      <c r="L2721">
        <v>69872.772689999998</v>
      </c>
    </row>
    <row r="2722" spans="1:12" x14ac:dyDescent="0.25">
      <c r="A2722">
        <v>2718</v>
      </c>
      <c r="B2722" t="s">
        <v>2895</v>
      </c>
      <c r="C2722" t="s">
        <v>3687</v>
      </c>
      <c r="D2722" t="s">
        <v>3688</v>
      </c>
      <c r="E2722">
        <v>14</v>
      </c>
      <c r="F2722" t="s">
        <v>2964</v>
      </c>
      <c r="G2722" t="s">
        <v>2965</v>
      </c>
      <c r="H2722" s="56" t="s">
        <v>685</v>
      </c>
      <c r="I2722">
        <v>52701014</v>
      </c>
      <c r="J2722" t="s">
        <v>3702</v>
      </c>
      <c r="K2722">
        <v>414588044.10000002</v>
      </c>
      <c r="L2722">
        <v>133146.73670000001</v>
      </c>
    </row>
    <row r="2723" spans="1:12" x14ac:dyDescent="0.25">
      <c r="A2723">
        <v>2719</v>
      </c>
      <c r="B2723" t="s">
        <v>2895</v>
      </c>
      <c r="C2723" t="s">
        <v>3687</v>
      </c>
      <c r="D2723" t="s">
        <v>3688</v>
      </c>
      <c r="E2723">
        <v>15</v>
      </c>
      <c r="F2723" t="s">
        <v>2964</v>
      </c>
      <c r="G2723" t="s">
        <v>2965</v>
      </c>
      <c r="H2723" s="56" t="s">
        <v>685</v>
      </c>
      <c r="I2723">
        <v>52701015</v>
      </c>
      <c r="J2723" t="s">
        <v>3703</v>
      </c>
      <c r="K2723">
        <v>298063979</v>
      </c>
      <c r="L2723">
        <v>117721.182</v>
      </c>
    </row>
    <row r="2724" spans="1:12" x14ac:dyDescent="0.25">
      <c r="A2724">
        <v>2720</v>
      </c>
      <c r="B2724" t="s">
        <v>2895</v>
      </c>
      <c r="C2724" t="s">
        <v>3687</v>
      </c>
      <c r="D2724" t="s">
        <v>3688</v>
      </c>
      <c r="E2724">
        <v>16</v>
      </c>
      <c r="F2724" t="s">
        <v>2964</v>
      </c>
      <c r="G2724" t="s">
        <v>2965</v>
      </c>
      <c r="H2724" s="56" t="s">
        <v>685</v>
      </c>
      <c r="I2724">
        <v>52701016</v>
      </c>
      <c r="J2724" t="s">
        <v>3704</v>
      </c>
      <c r="K2724">
        <v>373505603</v>
      </c>
      <c r="L2724">
        <v>97684.350760000001</v>
      </c>
    </row>
    <row r="2725" spans="1:12" x14ac:dyDescent="0.25">
      <c r="A2725">
        <v>2721</v>
      </c>
      <c r="B2725" t="s">
        <v>2895</v>
      </c>
      <c r="C2725" t="s">
        <v>3687</v>
      </c>
      <c r="D2725" t="s">
        <v>3688</v>
      </c>
      <c r="E2725">
        <v>17</v>
      </c>
      <c r="F2725" t="s">
        <v>2964</v>
      </c>
      <c r="G2725" t="s">
        <v>2965</v>
      </c>
      <c r="H2725" s="56" t="s">
        <v>685</v>
      </c>
      <c r="I2725">
        <v>52701017</v>
      </c>
      <c r="J2725" t="s">
        <v>3705</v>
      </c>
      <c r="K2725">
        <v>44442192.420000002</v>
      </c>
      <c r="L2725">
        <v>37946.956339999997</v>
      </c>
    </row>
    <row r="2726" spans="1:12" x14ac:dyDescent="0.25">
      <c r="A2726">
        <v>2722</v>
      </c>
      <c r="B2726" t="s">
        <v>2895</v>
      </c>
      <c r="C2726" t="s">
        <v>3687</v>
      </c>
      <c r="D2726" t="s">
        <v>3688</v>
      </c>
      <c r="E2726">
        <v>18</v>
      </c>
      <c r="F2726" t="s">
        <v>2964</v>
      </c>
      <c r="G2726" t="s">
        <v>2965</v>
      </c>
      <c r="H2726" s="56" t="s">
        <v>685</v>
      </c>
      <c r="I2726">
        <v>52701018</v>
      </c>
      <c r="J2726" t="s">
        <v>3706</v>
      </c>
      <c r="K2726">
        <v>853037953.5</v>
      </c>
      <c r="L2726">
        <v>154721.3512</v>
      </c>
    </row>
    <row r="2727" spans="1:12" x14ac:dyDescent="0.25">
      <c r="A2727">
        <v>2723</v>
      </c>
      <c r="B2727" t="s">
        <v>2895</v>
      </c>
      <c r="C2727" t="s">
        <v>3687</v>
      </c>
      <c r="D2727" t="s">
        <v>3688</v>
      </c>
      <c r="E2727">
        <v>19</v>
      </c>
      <c r="F2727" t="s">
        <v>2964</v>
      </c>
      <c r="G2727" t="s">
        <v>2965</v>
      </c>
      <c r="H2727" s="56" t="s">
        <v>685</v>
      </c>
      <c r="I2727">
        <v>52701019</v>
      </c>
      <c r="J2727" t="s">
        <v>3707</v>
      </c>
      <c r="K2727">
        <v>374031271.89999998</v>
      </c>
      <c r="L2727">
        <v>155733.1349</v>
      </c>
    </row>
    <row r="2728" spans="1:12" x14ac:dyDescent="0.25">
      <c r="A2728">
        <v>2724</v>
      </c>
      <c r="B2728" t="s">
        <v>2895</v>
      </c>
      <c r="C2728" t="s">
        <v>3687</v>
      </c>
      <c r="D2728" t="s">
        <v>3688</v>
      </c>
      <c r="E2728">
        <v>20</v>
      </c>
      <c r="F2728" t="s">
        <v>2964</v>
      </c>
      <c r="G2728" t="s">
        <v>2965</v>
      </c>
      <c r="H2728" s="56" t="s">
        <v>685</v>
      </c>
      <c r="I2728">
        <v>52701020</v>
      </c>
      <c r="J2728" t="s">
        <v>3708</v>
      </c>
      <c r="K2728">
        <v>149414653.69999999</v>
      </c>
      <c r="L2728">
        <v>78954.640509999997</v>
      </c>
    </row>
    <row r="2729" spans="1:12" x14ac:dyDescent="0.25">
      <c r="A2729">
        <v>2725</v>
      </c>
      <c r="B2729" t="s">
        <v>2895</v>
      </c>
      <c r="C2729" t="s">
        <v>3709</v>
      </c>
      <c r="D2729" t="s">
        <v>3710</v>
      </c>
      <c r="E2729">
        <v>1</v>
      </c>
      <c r="F2729" t="s">
        <v>569</v>
      </c>
      <c r="G2729" t="s">
        <v>3299</v>
      </c>
      <c r="H2729" s="56" t="s">
        <v>685</v>
      </c>
      <c r="I2729">
        <v>52802001</v>
      </c>
      <c r="J2729" t="s">
        <v>3711</v>
      </c>
      <c r="K2729">
        <v>24042409.460000001</v>
      </c>
      <c r="L2729">
        <v>31626.95145</v>
      </c>
    </row>
    <row r="2730" spans="1:12" x14ac:dyDescent="0.25">
      <c r="A2730">
        <v>2726</v>
      </c>
      <c r="B2730" t="s">
        <v>2895</v>
      </c>
      <c r="C2730" t="s">
        <v>3709</v>
      </c>
      <c r="D2730" t="s">
        <v>3710</v>
      </c>
      <c r="E2730">
        <v>2</v>
      </c>
      <c r="F2730" t="s">
        <v>569</v>
      </c>
      <c r="G2730" t="s">
        <v>3299</v>
      </c>
      <c r="H2730" s="56" t="s">
        <v>685</v>
      </c>
      <c r="I2730">
        <v>52802002</v>
      </c>
      <c r="J2730" t="s">
        <v>3712</v>
      </c>
      <c r="K2730">
        <v>162065828</v>
      </c>
      <c r="L2730">
        <v>68892.624299999996</v>
      </c>
    </row>
    <row r="2731" spans="1:12" x14ac:dyDescent="0.25">
      <c r="A2731">
        <v>2727</v>
      </c>
      <c r="B2731" t="s">
        <v>2895</v>
      </c>
      <c r="C2731" t="s">
        <v>3709</v>
      </c>
      <c r="D2731" t="s">
        <v>3710</v>
      </c>
      <c r="E2731">
        <v>3</v>
      </c>
      <c r="F2731" t="s">
        <v>569</v>
      </c>
      <c r="G2731" t="s">
        <v>3299</v>
      </c>
      <c r="H2731" s="56" t="s">
        <v>685</v>
      </c>
      <c r="I2731">
        <v>52802003</v>
      </c>
      <c r="J2731" t="s">
        <v>3713</v>
      </c>
      <c r="K2731">
        <v>6841230.9910000004</v>
      </c>
      <c r="L2731">
        <v>13834.02794</v>
      </c>
    </row>
    <row r="2732" spans="1:12" x14ac:dyDescent="0.25">
      <c r="A2732">
        <v>2728</v>
      </c>
      <c r="B2732" t="s">
        <v>2895</v>
      </c>
      <c r="C2732" t="s">
        <v>3709</v>
      </c>
      <c r="D2732" t="s">
        <v>3710</v>
      </c>
      <c r="E2732">
        <v>4</v>
      </c>
      <c r="F2732" t="s">
        <v>569</v>
      </c>
      <c r="G2732" t="s">
        <v>3299</v>
      </c>
      <c r="H2732" s="56" t="s">
        <v>685</v>
      </c>
      <c r="I2732">
        <v>52802004</v>
      </c>
      <c r="J2732" t="s">
        <v>3714</v>
      </c>
      <c r="K2732">
        <v>13405247.619999999</v>
      </c>
      <c r="L2732">
        <v>19003.5838</v>
      </c>
    </row>
    <row r="2733" spans="1:12" x14ac:dyDescent="0.25">
      <c r="A2733">
        <v>2729</v>
      </c>
      <c r="B2733" t="s">
        <v>2895</v>
      </c>
      <c r="C2733" t="s">
        <v>3709</v>
      </c>
      <c r="D2733" t="s">
        <v>3710</v>
      </c>
      <c r="E2733">
        <v>5</v>
      </c>
      <c r="F2733" t="s">
        <v>569</v>
      </c>
      <c r="G2733" t="s">
        <v>3299</v>
      </c>
      <c r="H2733" s="56" t="s">
        <v>685</v>
      </c>
      <c r="I2733">
        <v>52802005</v>
      </c>
      <c r="J2733" t="s">
        <v>3715</v>
      </c>
      <c r="K2733">
        <v>147802846.90000001</v>
      </c>
      <c r="L2733">
        <v>87845.01182</v>
      </c>
    </row>
    <row r="2734" spans="1:12" x14ac:dyDescent="0.25">
      <c r="A2734">
        <v>2730</v>
      </c>
      <c r="B2734" t="s">
        <v>2895</v>
      </c>
      <c r="C2734" t="s">
        <v>3709</v>
      </c>
      <c r="D2734" t="s">
        <v>3710</v>
      </c>
      <c r="E2734">
        <v>6</v>
      </c>
      <c r="F2734" t="s">
        <v>569</v>
      </c>
      <c r="G2734" t="s">
        <v>3299</v>
      </c>
      <c r="H2734" s="56" t="s">
        <v>685</v>
      </c>
      <c r="I2734">
        <v>52802006</v>
      </c>
      <c r="J2734" t="s">
        <v>3716</v>
      </c>
      <c r="K2734">
        <v>20308986.379999999</v>
      </c>
      <c r="L2734">
        <v>30552.577120000002</v>
      </c>
    </row>
    <row r="2735" spans="1:12" x14ac:dyDescent="0.25">
      <c r="A2735">
        <v>2731</v>
      </c>
      <c r="B2735" t="s">
        <v>2895</v>
      </c>
      <c r="C2735" t="s">
        <v>3709</v>
      </c>
      <c r="D2735" t="s">
        <v>3710</v>
      </c>
      <c r="E2735">
        <v>7</v>
      </c>
      <c r="F2735" t="s">
        <v>569</v>
      </c>
      <c r="G2735" t="s">
        <v>3299</v>
      </c>
      <c r="H2735" s="56" t="s">
        <v>685</v>
      </c>
      <c r="I2735">
        <v>52802007</v>
      </c>
      <c r="J2735" t="s">
        <v>3717</v>
      </c>
      <c r="K2735">
        <v>1742623.6189999999</v>
      </c>
      <c r="L2735">
        <v>7343.260491</v>
      </c>
    </row>
    <row r="2736" spans="1:12" x14ac:dyDescent="0.25">
      <c r="A2736">
        <v>2732</v>
      </c>
      <c r="B2736" t="s">
        <v>2895</v>
      </c>
      <c r="C2736" t="s">
        <v>3709</v>
      </c>
      <c r="D2736" t="s">
        <v>3710</v>
      </c>
      <c r="E2736">
        <v>8</v>
      </c>
      <c r="F2736" t="s">
        <v>569</v>
      </c>
      <c r="G2736" t="s">
        <v>3299</v>
      </c>
      <c r="H2736" s="56" t="s">
        <v>685</v>
      </c>
      <c r="I2736">
        <v>52802008</v>
      </c>
      <c r="J2736" t="s">
        <v>3718</v>
      </c>
      <c r="K2736">
        <v>2328984.9649999999</v>
      </c>
      <c r="L2736">
        <v>8305.3918400000002</v>
      </c>
    </row>
    <row r="2737" spans="1:12" x14ac:dyDescent="0.25">
      <c r="A2737">
        <v>2733</v>
      </c>
      <c r="B2737" t="s">
        <v>2895</v>
      </c>
      <c r="C2737" t="s">
        <v>3709</v>
      </c>
      <c r="D2737" t="s">
        <v>3710</v>
      </c>
      <c r="E2737">
        <v>9</v>
      </c>
      <c r="F2737" t="s">
        <v>569</v>
      </c>
      <c r="G2737" t="s">
        <v>3299</v>
      </c>
      <c r="H2737" s="56" t="s">
        <v>685</v>
      </c>
      <c r="I2737">
        <v>52802009</v>
      </c>
      <c r="J2737" t="s">
        <v>3719</v>
      </c>
      <c r="K2737">
        <v>8492796.3570000008</v>
      </c>
      <c r="L2737">
        <v>13260.33179</v>
      </c>
    </row>
    <row r="2738" spans="1:12" x14ac:dyDescent="0.25">
      <c r="A2738">
        <v>2734</v>
      </c>
      <c r="B2738" t="s">
        <v>2895</v>
      </c>
      <c r="C2738" t="s">
        <v>3709</v>
      </c>
      <c r="D2738" t="s">
        <v>3710</v>
      </c>
      <c r="E2738">
        <v>10</v>
      </c>
      <c r="F2738" t="s">
        <v>569</v>
      </c>
      <c r="G2738" t="s">
        <v>3299</v>
      </c>
      <c r="H2738" s="56" t="s">
        <v>685</v>
      </c>
      <c r="I2738">
        <v>52802010</v>
      </c>
      <c r="J2738" t="s">
        <v>3720</v>
      </c>
      <c r="K2738">
        <v>26516904.23</v>
      </c>
      <c r="L2738">
        <v>31375.480820000001</v>
      </c>
    </row>
    <row r="2739" spans="1:12" x14ac:dyDescent="0.25">
      <c r="A2739">
        <v>2735</v>
      </c>
      <c r="B2739" t="s">
        <v>2895</v>
      </c>
      <c r="C2739" t="s">
        <v>3709</v>
      </c>
      <c r="D2739" t="s">
        <v>3710</v>
      </c>
      <c r="E2739">
        <v>11</v>
      </c>
      <c r="F2739" t="s">
        <v>569</v>
      </c>
      <c r="G2739" t="s">
        <v>3299</v>
      </c>
      <c r="H2739" s="56" t="s">
        <v>685</v>
      </c>
      <c r="I2739">
        <v>52802011</v>
      </c>
      <c r="J2739" t="s">
        <v>3721</v>
      </c>
      <c r="K2739">
        <v>54733789.149999999</v>
      </c>
      <c r="L2739">
        <v>40640.880570000001</v>
      </c>
    </row>
    <row r="2740" spans="1:12" x14ac:dyDescent="0.25">
      <c r="A2740">
        <v>2736</v>
      </c>
      <c r="B2740" t="s">
        <v>2895</v>
      </c>
      <c r="C2740" t="s">
        <v>3709</v>
      </c>
      <c r="D2740" t="s">
        <v>3710</v>
      </c>
      <c r="E2740">
        <v>12</v>
      </c>
      <c r="F2740" t="s">
        <v>569</v>
      </c>
      <c r="G2740" t="s">
        <v>3299</v>
      </c>
      <c r="H2740" s="56" t="s">
        <v>685</v>
      </c>
      <c r="I2740">
        <v>52802012</v>
      </c>
      <c r="J2740" t="s">
        <v>3722</v>
      </c>
      <c r="K2740">
        <v>44660149.700000003</v>
      </c>
      <c r="L2740">
        <v>38508.128909999999</v>
      </c>
    </row>
    <row r="2741" spans="1:12" x14ac:dyDescent="0.25">
      <c r="A2741">
        <v>2737</v>
      </c>
      <c r="B2741" t="s">
        <v>2895</v>
      </c>
      <c r="C2741" t="s">
        <v>3709</v>
      </c>
      <c r="D2741" t="s">
        <v>3710</v>
      </c>
      <c r="E2741">
        <v>13</v>
      </c>
      <c r="F2741" t="s">
        <v>569</v>
      </c>
      <c r="G2741" t="s">
        <v>3299</v>
      </c>
      <c r="H2741" s="56" t="s">
        <v>685</v>
      </c>
      <c r="I2741">
        <v>52802013</v>
      </c>
      <c r="J2741" t="s">
        <v>3723</v>
      </c>
      <c r="K2741">
        <v>67393806.969999999</v>
      </c>
      <c r="L2741">
        <v>65287.158589999999</v>
      </c>
    </row>
    <row r="2742" spans="1:12" x14ac:dyDescent="0.25">
      <c r="A2742">
        <v>2738</v>
      </c>
      <c r="B2742" t="s">
        <v>2895</v>
      </c>
      <c r="C2742" t="s">
        <v>3709</v>
      </c>
      <c r="D2742" t="s">
        <v>3710</v>
      </c>
      <c r="E2742">
        <v>14</v>
      </c>
      <c r="F2742" t="s">
        <v>569</v>
      </c>
      <c r="G2742" t="s">
        <v>3299</v>
      </c>
      <c r="H2742" s="56" t="s">
        <v>685</v>
      </c>
      <c r="I2742">
        <v>52802014</v>
      </c>
      <c r="J2742" t="s">
        <v>3724</v>
      </c>
      <c r="K2742">
        <v>4897511.0449999999</v>
      </c>
      <c r="L2742">
        <v>13699.32015</v>
      </c>
    </row>
    <row r="2743" spans="1:12" x14ac:dyDescent="0.25">
      <c r="A2743">
        <v>2739</v>
      </c>
      <c r="B2743" t="s">
        <v>2895</v>
      </c>
      <c r="C2743" t="s">
        <v>3709</v>
      </c>
      <c r="D2743" t="s">
        <v>3710</v>
      </c>
      <c r="E2743">
        <v>15</v>
      </c>
      <c r="F2743" t="s">
        <v>569</v>
      </c>
      <c r="G2743" t="s">
        <v>3299</v>
      </c>
      <c r="H2743" s="56" t="s">
        <v>685</v>
      </c>
      <c r="I2743">
        <v>52802015</v>
      </c>
      <c r="J2743" t="s">
        <v>3725</v>
      </c>
      <c r="K2743">
        <v>12717671.17</v>
      </c>
      <c r="L2743">
        <v>17801.526760000001</v>
      </c>
    </row>
    <row r="2744" spans="1:12" x14ac:dyDescent="0.25">
      <c r="A2744">
        <v>2740</v>
      </c>
      <c r="B2744" t="s">
        <v>2895</v>
      </c>
      <c r="C2744" t="s">
        <v>3709</v>
      </c>
      <c r="D2744" t="s">
        <v>3710</v>
      </c>
      <c r="E2744">
        <v>16</v>
      </c>
      <c r="F2744" t="s">
        <v>569</v>
      </c>
      <c r="G2744" t="s">
        <v>3299</v>
      </c>
      <c r="H2744" s="56" t="s">
        <v>685</v>
      </c>
      <c r="I2744">
        <v>52802016</v>
      </c>
      <c r="J2744" t="s">
        <v>3726</v>
      </c>
      <c r="K2744">
        <v>1916184.085</v>
      </c>
      <c r="L2744">
        <v>9058.9679140000007</v>
      </c>
    </row>
    <row r="2745" spans="1:12" x14ac:dyDescent="0.25">
      <c r="A2745">
        <v>2741</v>
      </c>
      <c r="B2745" t="s">
        <v>2895</v>
      </c>
      <c r="C2745" t="s">
        <v>3709</v>
      </c>
      <c r="D2745" t="s">
        <v>3710</v>
      </c>
      <c r="E2745">
        <v>17</v>
      </c>
      <c r="F2745" t="s">
        <v>569</v>
      </c>
      <c r="G2745" t="s">
        <v>3299</v>
      </c>
      <c r="H2745" s="56" t="s">
        <v>685</v>
      </c>
      <c r="I2745">
        <v>52802017</v>
      </c>
      <c r="J2745" t="s">
        <v>3727</v>
      </c>
      <c r="K2745">
        <v>2769470.102</v>
      </c>
      <c r="L2745">
        <v>9893.1531660000001</v>
      </c>
    </row>
    <row r="2746" spans="1:12" x14ac:dyDescent="0.25">
      <c r="A2746">
        <v>2742</v>
      </c>
      <c r="B2746" t="s">
        <v>2895</v>
      </c>
      <c r="C2746" t="s">
        <v>3709</v>
      </c>
      <c r="D2746" t="s">
        <v>3710</v>
      </c>
      <c r="E2746">
        <v>18</v>
      </c>
      <c r="F2746" t="s">
        <v>569</v>
      </c>
      <c r="G2746" t="s">
        <v>3299</v>
      </c>
      <c r="H2746" s="56" t="s">
        <v>685</v>
      </c>
      <c r="I2746">
        <v>52802018</v>
      </c>
      <c r="J2746" t="s">
        <v>3728</v>
      </c>
      <c r="K2746">
        <v>29073533.949999999</v>
      </c>
      <c r="L2746">
        <v>37300.55197</v>
      </c>
    </row>
    <row r="2747" spans="1:12" x14ac:dyDescent="0.25">
      <c r="A2747">
        <v>2743</v>
      </c>
      <c r="B2747" t="s">
        <v>2895</v>
      </c>
      <c r="C2747" t="s">
        <v>3709</v>
      </c>
      <c r="D2747" t="s">
        <v>3710</v>
      </c>
      <c r="E2747">
        <v>19</v>
      </c>
      <c r="F2747" t="s">
        <v>569</v>
      </c>
      <c r="G2747" t="s">
        <v>3299</v>
      </c>
      <c r="H2747" s="56" t="s">
        <v>685</v>
      </c>
      <c r="I2747">
        <v>52802019</v>
      </c>
      <c r="J2747" t="s">
        <v>3729</v>
      </c>
      <c r="K2747">
        <v>54906268.299999997</v>
      </c>
      <c r="L2747">
        <v>42284.514369999997</v>
      </c>
    </row>
    <row r="2748" spans="1:12" x14ac:dyDescent="0.25">
      <c r="A2748">
        <v>2744</v>
      </c>
      <c r="B2748" t="s">
        <v>2895</v>
      </c>
      <c r="C2748" t="s">
        <v>3709</v>
      </c>
      <c r="D2748" t="s">
        <v>3710</v>
      </c>
      <c r="E2748">
        <v>20</v>
      </c>
      <c r="F2748" t="s">
        <v>569</v>
      </c>
      <c r="G2748" t="s">
        <v>3299</v>
      </c>
      <c r="H2748" s="56" t="s">
        <v>685</v>
      </c>
      <c r="I2748">
        <v>52802020</v>
      </c>
      <c r="J2748" t="s">
        <v>3730</v>
      </c>
      <c r="K2748">
        <v>2330085.557</v>
      </c>
      <c r="L2748">
        <v>8293.9926369999994</v>
      </c>
    </row>
    <row r="2749" spans="1:12" x14ac:dyDescent="0.25">
      <c r="A2749">
        <v>2745</v>
      </c>
      <c r="B2749" t="s">
        <v>2895</v>
      </c>
      <c r="C2749" t="s">
        <v>3709</v>
      </c>
      <c r="D2749" t="s">
        <v>3710</v>
      </c>
      <c r="E2749">
        <v>21</v>
      </c>
      <c r="F2749" t="s">
        <v>569</v>
      </c>
      <c r="G2749" t="s">
        <v>3299</v>
      </c>
      <c r="H2749" s="56" t="s">
        <v>685</v>
      </c>
      <c r="I2749">
        <v>52802021</v>
      </c>
      <c r="J2749" t="s">
        <v>3731</v>
      </c>
      <c r="K2749">
        <v>2029182.031</v>
      </c>
      <c r="L2749">
        <v>7186.2847039999997</v>
      </c>
    </row>
    <row r="2750" spans="1:12" x14ac:dyDescent="0.25">
      <c r="A2750">
        <v>2746</v>
      </c>
      <c r="B2750" t="s">
        <v>2895</v>
      </c>
      <c r="C2750" t="s">
        <v>3709</v>
      </c>
      <c r="D2750" t="s">
        <v>3710</v>
      </c>
      <c r="E2750">
        <v>22</v>
      </c>
      <c r="F2750" t="s">
        <v>569</v>
      </c>
      <c r="G2750" t="s">
        <v>3299</v>
      </c>
      <c r="H2750" s="56" t="s">
        <v>685</v>
      </c>
      <c r="I2750">
        <v>52802022</v>
      </c>
      <c r="J2750" t="s">
        <v>3732</v>
      </c>
      <c r="K2750">
        <v>12346091.43</v>
      </c>
      <c r="L2750">
        <v>16491.242399999999</v>
      </c>
    </row>
    <row r="2751" spans="1:12" x14ac:dyDescent="0.25">
      <c r="A2751">
        <v>2747</v>
      </c>
      <c r="B2751" t="s">
        <v>2895</v>
      </c>
      <c r="C2751" t="s">
        <v>3709</v>
      </c>
      <c r="D2751" t="s">
        <v>3710</v>
      </c>
      <c r="E2751">
        <v>23</v>
      </c>
      <c r="F2751" t="s">
        <v>569</v>
      </c>
      <c r="G2751" t="s">
        <v>3299</v>
      </c>
      <c r="H2751" s="56" t="s">
        <v>685</v>
      </c>
      <c r="I2751">
        <v>52802023</v>
      </c>
      <c r="J2751" t="s">
        <v>3733</v>
      </c>
      <c r="K2751">
        <v>18847529.710000001</v>
      </c>
      <c r="L2751">
        <v>27173.138940000001</v>
      </c>
    </row>
    <row r="2752" spans="1:12" x14ac:dyDescent="0.25">
      <c r="A2752">
        <v>2748</v>
      </c>
      <c r="B2752" t="s">
        <v>2895</v>
      </c>
      <c r="C2752" t="s">
        <v>3709</v>
      </c>
      <c r="D2752" t="s">
        <v>3710</v>
      </c>
      <c r="E2752">
        <v>24</v>
      </c>
      <c r="F2752" t="s">
        <v>569</v>
      </c>
      <c r="G2752" t="s">
        <v>3299</v>
      </c>
      <c r="H2752" s="56" t="s">
        <v>685</v>
      </c>
      <c r="I2752">
        <v>52802024</v>
      </c>
      <c r="J2752" t="s">
        <v>3734</v>
      </c>
      <c r="K2752">
        <v>38179827.369999997</v>
      </c>
      <c r="L2752">
        <v>43496.2048</v>
      </c>
    </row>
    <row r="2753" spans="1:12" x14ac:dyDescent="0.25">
      <c r="A2753">
        <v>2749</v>
      </c>
      <c r="B2753" t="s">
        <v>2895</v>
      </c>
      <c r="C2753" t="s">
        <v>3709</v>
      </c>
      <c r="D2753" t="s">
        <v>3710</v>
      </c>
      <c r="E2753">
        <v>25</v>
      </c>
      <c r="F2753" t="s">
        <v>569</v>
      </c>
      <c r="G2753" t="s">
        <v>3299</v>
      </c>
      <c r="H2753" s="56" t="s">
        <v>685</v>
      </c>
      <c r="I2753">
        <v>52802025</v>
      </c>
      <c r="J2753" t="s">
        <v>3735</v>
      </c>
      <c r="K2753">
        <v>48121786.880000003</v>
      </c>
      <c r="L2753">
        <v>42325.252740000004</v>
      </c>
    </row>
    <row r="2754" spans="1:12" x14ac:dyDescent="0.25">
      <c r="A2754">
        <v>2750</v>
      </c>
      <c r="B2754" t="s">
        <v>2895</v>
      </c>
      <c r="C2754" t="s">
        <v>3709</v>
      </c>
      <c r="D2754" t="s">
        <v>3710</v>
      </c>
      <c r="E2754">
        <v>26</v>
      </c>
      <c r="F2754" t="s">
        <v>569</v>
      </c>
      <c r="G2754" t="s">
        <v>3299</v>
      </c>
      <c r="H2754" s="56" t="s">
        <v>685</v>
      </c>
      <c r="I2754">
        <v>52802026</v>
      </c>
      <c r="J2754" t="s">
        <v>3736</v>
      </c>
      <c r="K2754">
        <v>123612702.8</v>
      </c>
      <c r="L2754">
        <v>80224.163310000004</v>
      </c>
    </row>
    <row r="2755" spans="1:12" x14ac:dyDescent="0.25">
      <c r="A2755">
        <v>2751</v>
      </c>
      <c r="B2755" t="s">
        <v>2895</v>
      </c>
      <c r="C2755" t="s">
        <v>3709</v>
      </c>
      <c r="D2755" t="s">
        <v>3710</v>
      </c>
      <c r="E2755">
        <v>27</v>
      </c>
      <c r="F2755" t="s">
        <v>569</v>
      </c>
      <c r="G2755" t="s">
        <v>3299</v>
      </c>
      <c r="H2755" s="56" t="s">
        <v>685</v>
      </c>
      <c r="I2755">
        <v>52802027</v>
      </c>
      <c r="J2755" t="s">
        <v>3737</v>
      </c>
      <c r="K2755">
        <v>12953093.210000001</v>
      </c>
      <c r="L2755">
        <v>21013.215080000002</v>
      </c>
    </row>
    <row r="2756" spans="1:12" x14ac:dyDescent="0.25">
      <c r="A2756">
        <v>2752</v>
      </c>
      <c r="B2756" t="s">
        <v>2895</v>
      </c>
      <c r="C2756" t="s">
        <v>3709</v>
      </c>
      <c r="D2756" t="s">
        <v>3710</v>
      </c>
      <c r="E2756">
        <v>28</v>
      </c>
      <c r="F2756" t="s">
        <v>569</v>
      </c>
      <c r="G2756" t="s">
        <v>3299</v>
      </c>
      <c r="H2756" s="56" t="s">
        <v>685</v>
      </c>
      <c r="I2756">
        <v>52802028</v>
      </c>
      <c r="J2756" t="s">
        <v>3738</v>
      </c>
      <c r="K2756">
        <v>5367970.5029999996</v>
      </c>
      <c r="L2756">
        <v>13822.134050000001</v>
      </c>
    </row>
    <row r="2757" spans="1:12" x14ac:dyDescent="0.25">
      <c r="A2757">
        <v>2753</v>
      </c>
      <c r="B2757" t="s">
        <v>2895</v>
      </c>
      <c r="C2757" t="s">
        <v>3709</v>
      </c>
      <c r="D2757" t="s">
        <v>3710</v>
      </c>
      <c r="E2757">
        <v>29</v>
      </c>
      <c r="F2757" t="s">
        <v>569</v>
      </c>
      <c r="G2757" t="s">
        <v>3299</v>
      </c>
      <c r="H2757" s="56" t="s">
        <v>685</v>
      </c>
      <c r="I2757">
        <v>52802029</v>
      </c>
      <c r="J2757" t="s">
        <v>3739</v>
      </c>
      <c r="K2757">
        <v>29865586.52</v>
      </c>
      <c r="L2757">
        <v>27560.211899999998</v>
      </c>
    </row>
    <row r="2758" spans="1:12" x14ac:dyDescent="0.25">
      <c r="A2758">
        <v>2754</v>
      </c>
      <c r="B2758" t="s">
        <v>2895</v>
      </c>
      <c r="C2758" t="s">
        <v>3709</v>
      </c>
      <c r="D2758" t="s">
        <v>3710</v>
      </c>
      <c r="E2758">
        <v>30</v>
      </c>
      <c r="F2758" t="s">
        <v>569</v>
      </c>
      <c r="G2758" t="s">
        <v>3299</v>
      </c>
      <c r="H2758" s="56" t="s">
        <v>685</v>
      </c>
      <c r="I2758">
        <v>52802030</v>
      </c>
      <c r="J2758" t="s">
        <v>3740</v>
      </c>
      <c r="K2758">
        <v>9844972.398</v>
      </c>
      <c r="L2758">
        <v>21996.361570000001</v>
      </c>
    </row>
    <row r="2759" spans="1:12" x14ac:dyDescent="0.25">
      <c r="A2759">
        <v>2755</v>
      </c>
      <c r="B2759" t="s">
        <v>2895</v>
      </c>
      <c r="C2759" t="s">
        <v>3709</v>
      </c>
      <c r="D2759" t="s">
        <v>3710</v>
      </c>
      <c r="E2759">
        <v>31</v>
      </c>
      <c r="F2759" t="s">
        <v>569</v>
      </c>
      <c r="G2759" t="s">
        <v>3299</v>
      </c>
      <c r="H2759" s="56" t="s">
        <v>685</v>
      </c>
      <c r="I2759">
        <v>52802031</v>
      </c>
      <c r="J2759" t="s">
        <v>3741</v>
      </c>
      <c r="K2759">
        <v>208282889.19999999</v>
      </c>
      <c r="L2759">
        <v>98596.135500000004</v>
      </c>
    </row>
    <row r="2760" spans="1:12" x14ac:dyDescent="0.25">
      <c r="A2760">
        <v>2756</v>
      </c>
      <c r="B2760" t="s">
        <v>2895</v>
      </c>
      <c r="C2760" t="s">
        <v>3709</v>
      </c>
      <c r="D2760" t="s">
        <v>3710</v>
      </c>
      <c r="E2760">
        <v>32</v>
      </c>
      <c r="F2760" t="s">
        <v>569</v>
      </c>
      <c r="G2760" t="s">
        <v>3299</v>
      </c>
      <c r="H2760" s="56" t="s">
        <v>685</v>
      </c>
      <c r="I2760">
        <v>52802032</v>
      </c>
      <c r="J2760" t="s">
        <v>3742</v>
      </c>
      <c r="K2760">
        <v>112842543.5</v>
      </c>
      <c r="L2760">
        <v>58482.284359999998</v>
      </c>
    </row>
    <row r="2761" spans="1:12" x14ac:dyDescent="0.25">
      <c r="A2761">
        <v>2757</v>
      </c>
      <c r="B2761" t="s">
        <v>2895</v>
      </c>
      <c r="C2761" t="s">
        <v>3709</v>
      </c>
      <c r="D2761" t="s">
        <v>3710</v>
      </c>
      <c r="E2761">
        <v>33</v>
      </c>
      <c r="F2761" t="s">
        <v>569</v>
      </c>
      <c r="G2761" t="s">
        <v>3299</v>
      </c>
      <c r="H2761" s="56" t="s">
        <v>685</v>
      </c>
      <c r="I2761">
        <v>52802033</v>
      </c>
      <c r="J2761" t="s">
        <v>3743</v>
      </c>
      <c r="K2761">
        <v>251567444.5</v>
      </c>
      <c r="L2761">
        <v>92830.035919999995</v>
      </c>
    </row>
    <row r="2762" spans="1:12" x14ac:dyDescent="0.25">
      <c r="A2762">
        <v>2758</v>
      </c>
      <c r="B2762" t="s">
        <v>2895</v>
      </c>
      <c r="C2762" t="s">
        <v>3709</v>
      </c>
      <c r="D2762" t="s">
        <v>3710</v>
      </c>
      <c r="E2762">
        <v>34</v>
      </c>
      <c r="F2762" t="s">
        <v>569</v>
      </c>
      <c r="G2762" t="s">
        <v>3299</v>
      </c>
      <c r="H2762" s="56" t="s">
        <v>685</v>
      </c>
      <c r="I2762">
        <v>52802034</v>
      </c>
      <c r="J2762" t="s">
        <v>3744</v>
      </c>
      <c r="K2762">
        <v>46361338.159999996</v>
      </c>
      <c r="L2762">
        <v>36046.38768</v>
      </c>
    </row>
    <row r="2763" spans="1:12" x14ac:dyDescent="0.25">
      <c r="A2763">
        <v>2759</v>
      </c>
      <c r="B2763" t="s">
        <v>2895</v>
      </c>
      <c r="C2763" t="s">
        <v>3745</v>
      </c>
      <c r="D2763" t="s">
        <v>3746</v>
      </c>
      <c r="E2763">
        <v>1</v>
      </c>
      <c r="F2763" t="s">
        <v>569</v>
      </c>
      <c r="G2763" t="s">
        <v>3299</v>
      </c>
      <c r="H2763" s="56" t="s">
        <v>685</v>
      </c>
      <c r="I2763">
        <v>52804001</v>
      </c>
      <c r="J2763" t="s">
        <v>3747</v>
      </c>
      <c r="K2763">
        <v>144787412.19999999</v>
      </c>
      <c r="L2763">
        <v>128636.41160000001</v>
      </c>
    </row>
    <row r="2764" spans="1:12" x14ac:dyDescent="0.25">
      <c r="A2764">
        <v>2760</v>
      </c>
      <c r="B2764" t="s">
        <v>2895</v>
      </c>
      <c r="C2764" t="s">
        <v>3745</v>
      </c>
      <c r="D2764" t="s">
        <v>3746</v>
      </c>
      <c r="E2764">
        <v>2</v>
      </c>
      <c r="F2764" t="s">
        <v>569</v>
      </c>
      <c r="G2764" t="s">
        <v>3299</v>
      </c>
      <c r="H2764" s="56" t="s">
        <v>685</v>
      </c>
      <c r="I2764">
        <v>52804002</v>
      </c>
      <c r="J2764" t="s">
        <v>3748</v>
      </c>
      <c r="K2764">
        <v>179758329.80000001</v>
      </c>
      <c r="L2764">
        <v>85084.910090000005</v>
      </c>
    </row>
    <row r="2765" spans="1:12" x14ac:dyDescent="0.25">
      <c r="A2765">
        <v>2761</v>
      </c>
      <c r="B2765" t="s">
        <v>2895</v>
      </c>
      <c r="C2765" t="s">
        <v>3745</v>
      </c>
      <c r="D2765" t="s">
        <v>3746</v>
      </c>
      <c r="E2765">
        <v>3</v>
      </c>
      <c r="F2765" t="s">
        <v>569</v>
      </c>
      <c r="G2765" t="s">
        <v>3299</v>
      </c>
      <c r="H2765" s="56" t="s">
        <v>685</v>
      </c>
      <c r="I2765">
        <v>52804003</v>
      </c>
      <c r="J2765" t="s">
        <v>3749</v>
      </c>
      <c r="K2765">
        <v>211118008.5</v>
      </c>
      <c r="L2765">
        <v>85701.950089999998</v>
      </c>
    </row>
    <row r="2766" spans="1:12" x14ac:dyDescent="0.25">
      <c r="A2766">
        <v>2762</v>
      </c>
      <c r="B2766" t="s">
        <v>2895</v>
      </c>
      <c r="C2766" t="s">
        <v>3745</v>
      </c>
      <c r="D2766" t="s">
        <v>3746</v>
      </c>
      <c r="E2766">
        <v>4</v>
      </c>
      <c r="F2766" t="s">
        <v>569</v>
      </c>
      <c r="G2766" t="s">
        <v>3299</v>
      </c>
      <c r="H2766" s="56" t="s">
        <v>685</v>
      </c>
      <c r="I2766">
        <v>52804004</v>
      </c>
      <c r="J2766" t="s">
        <v>3750</v>
      </c>
      <c r="K2766">
        <v>100074990.5</v>
      </c>
      <c r="L2766">
        <v>68430.040850000005</v>
      </c>
    </row>
    <row r="2767" spans="1:12" x14ac:dyDescent="0.25">
      <c r="A2767">
        <v>2763</v>
      </c>
      <c r="B2767" t="s">
        <v>2895</v>
      </c>
      <c r="C2767" t="s">
        <v>3745</v>
      </c>
      <c r="D2767" t="s">
        <v>3746</v>
      </c>
      <c r="E2767">
        <v>5</v>
      </c>
      <c r="F2767" t="s">
        <v>569</v>
      </c>
      <c r="G2767" t="s">
        <v>3299</v>
      </c>
      <c r="H2767" s="56" t="s">
        <v>685</v>
      </c>
      <c r="I2767">
        <v>52804005</v>
      </c>
      <c r="J2767" t="s">
        <v>3751</v>
      </c>
      <c r="K2767">
        <v>209334182.5</v>
      </c>
      <c r="L2767">
        <v>115123.0482</v>
      </c>
    </row>
    <row r="2768" spans="1:12" x14ac:dyDescent="0.25">
      <c r="A2768">
        <v>2764</v>
      </c>
      <c r="B2768" t="s">
        <v>2895</v>
      </c>
      <c r="C2768" t="s">
        <v>3745</v>
      </c>
      <c r="D2768" t="s">
        <v>3746</v>
      </c>
      <c r="E2768">
        <v>6</v>
      </c>
      <c r="F2768" t="s">
        <v>569</v>
      </c>
      <c r="G2768" t="s">
        <v>3299</v>
      </c>
      <c r="H2768" s="56" t="s">
        <v>685</v>
      </c>
      <c r="I2768">
        <v>52804006</v>
      </c>
      <c r="J2768" t="s">
        <v>3752</v>
      </c>
      <c r="K2768">
        <v>136947681.40000001</v>
      </c>
      <c r="L2768">
        <v>126588.36109999999</v>
      </c>
    </row>
    <row r="2769" spans="1:12" x14ac:dyDescent="0.25">
      <c r="A2769">
        <v>2765</v>
      </c>
      <c r="B2769" t="s">
        <v>2895</v>
      </c>
      <c r="C2769" t="s">
        <v>3745</v>
      </c>
      <c r="D2769" t="s">
        <v>3746</v>
      </c>
      <c r="E2769">
        <v>7</v>
      </c>
      <c r="F2769" t="s">
        <v>569</v>
      </c>
      <c r="G2769" t="s">
        <v>3299</v>
      </c>
      <c r="H2769" s="56" t="s">
        <v>685</v>
      </c>
      <c r="I2769">
        <v>52804007</v>
      </c>
      <c r="J2769" t="s">
        <v>3753</v>
      </c>
      <c r="K2769">
        <v>292134072.80000001</v>
      </c>
      <c r="L2769">
        <v>144832.17110000001</v>
      </c>
    </row>
    <row r="2770" spans="1:12" x14ac:dyDescent="0.25">
      <c r="A2770">
        <v>2766</v>
      </c>
      <c r="B2770" t="s">
        <v>2895</v>
      </c>
      <c r="C2770" t="s">
        <v>3745</v>
      </c>
      <c r="D2770" t="s">
        <v>3746</v>
      </c>
      <c r="E2770">
        <v>8</v>
      </c>
      <c r="F2770" t="s">
        <v>569</v>
      </c>
      <c r="G2770" t="s">
        <v>3299</v>
      </c>
      <c r="H2770" s="56" t="s">
        <v>685</v>
      </c>
      <c r="I2770">
        <v>52804008</v>
      </c>
      <c r="J2770" t="s">
        <v>3754</v>
      </c>
      <c r="K2770">
        <v>81072469.219999999</v>
      </c>
      <c r="L2770">
        <v>53216.750540000001</v>
      </c>
    </row>
    <row r="2771" spans="1:12" x14ac:dyDescent="0.25">
      <c r="A2771">
        <v>2767</v>
      </c>
      <c r="B2771" t="s">
        <v>2895</v>
      </c>
      <c r="C2771" t="s">
        <v>3745</v>
      </c>
      <c r="D2771" t="s">
        <v>3746</v>
      </c>
      <c r="E2771">
        <v>9</v>
      </c>
      <c r="F2771" t="s">
        <v>569</v>
      </c>
      <c r="G2771" t="s">
        <v>3299</v>
      </c>
      <c r="H2771" s="56" t="s">
        <v>685</v>
      </c>
      <c r="I2771">
        <v>52804009</v>
      </c>
      <c r="J2771" t="s">
        <v>3755</v>
      </c>
      <c r="K2771">
        <v>79595499.359999999</v>
      </c>
      <c r="L2771">
        <v>55338.648070000003</v>
      </c>
    </row>
    <row r="2772" spans="1:12" x14ac:dyDescent="0.25">
      <c r="A2772">
        <v>2768</v>
      </c>
      <c r="B2772" t="s">
        <v>2895</v>
      </c>
      <c r="C2772" t="s">
        <v>3745</v>
      </c>
      <c r="D2772" t="s">
        <v>3746</v>
      </c>
      <c r="E2772">
        <v>10</v>
      </c>
      <c r="F2772" t="s">
        <v>569</v>
      </c>
      <c r="G2772" t="s">
        <v>3299</v>
      </c>
      <c r="H2772" s="56" t="s">
        <v>685</v>
      </c>
      <c r="I2772">
        <v>52804010</v>
      </c>
      <c r="J2772" t="s">
        <v>3756</v>
      </c>
      <c r="K2772">
        <v>37773797.119999997</v>
      </c>
      <c r="L2772">
        <v>37647.87687</v>
      </c>
    </row>
    <row r="2773" spans="1:12" x14ac:dyDescent="0.25">
      <c r="A2773">
        <v>2769</v>
      </c>
      <c r="B2773" t="s">
        <v>2895</v>
      </c>
      <c r="C2773" t="s">
        <v>3745</v>
      </c>
      <c r="D2773" t="s">
        <v>3746</v>
      </c>
      <c r="E2773">
        <v>11</v>
      </c>
      <c r="F2773" t="s">
        <v>569</v>
      </c>
      <c r="G2773" t="s">
        <v>3299</v>
      </c>
      <c r="H2773" s="56" t="s">
        <v>685</v>
      </c>
      <c r="I2773">
        <v>52804011</v>
      </c>
      <c r="J2773" t="s">
        <v>3757</v>
      </c>
      <c r="K2773">
        <v>19416846.670000002</v>
      </c>
      <c r="L2773">
        <v>28706.19182</v>
      </c>
    </row>
    <row r="2774" spans="1:12" x14ac:dyDescent="0.25">
      <c r="A2774">
        <v>2770</v>
      </c>
      <c r="B2774" t="s">
        <v>2895</v>
      </c>
      <c r="C2774" t="s">
        <v>3745</v>
      </c>
      <c r="D2774" t="s">
        <v>3746</v>
      </c>
      <c r="E2774">
        <v>12</v>
      </c>
      <c r="F2774" t="s">
        <v>569</v>
      </c>
      <c r="G2774" t="s">
        <v>3299</v>
      </c>
      <c r="H2774" s="56" t="s">
        <v>685</v>
      </c>
      <c r="I2774">
        <v>52804012</v>
      </c>
      <c r="J2774" t="s">
        <v>3758</v>
      </c>
      <c r="K2774">
        <v>2148136.6540000001</v>
      </c>
      <c r="L2774">
        <v>8325.985122</v>
      </c>
    </row>
    <row r="2775" spans="1:12" x14ac:dyDescent="0.25">
      <c r="A2775">
        <v>2771</v>
      </c>
      <c r="B2775" t="s">
        <v>2895</v>
      </c>
      <c r="C2775" t="s">
        <v>3745</v>
      </c>
      <c r="D2775" t="s">
        <v>3746</v>
      </c>
      <c r="E2775">
        <v>13</v>
      </c>
      <c r="F2775" t="s">
        <v>569</v>
      </c>
      <c r="G2775" t="s">
        <v>3299</v>
      </c>
      <c r="H2775" s="56" t="s">
        <v>685</v>
      </c>
      <c r="I2775">
        <v>52804013</v>
      </c>
      <c r="J2775" t="s">
        <v>3759</v>
      </c>
      <c r="K2775">
        <v>28765049.219999999</v>
      </c>
      <c r="L2775">
        <v>33589.863259999998</v>
      </c>
    </row>
    <row r="2776" spans="1:12" x14ac:dyDescent="0.25">
      <c r="A2776">
        <v>2772</v>
      </c>
      <c r="B2776" t="s">
        <v>2895</v>
      </c>
      <c r="C2776" t="s">
        <v>3745</v>
      </c>
      <c r="D2776" t="s">
        <v>3746</v>
      </c>
      <c r="E2776">
        <v>14</v>
      </c>
      <c r="F2776" t="s">
        <v>569</v>
      </c>
      <c r="G2776" t="s">
        <v>3299</v>
      </c>
      <c r="H2776" s="56" t="s">
        <v>685</v>
      </c>
      <c r="I2776">
        <v>52804014</v>
      </c>
      <c r="J2776" t="s">
        <v>3760</v>
      </c>
      <c r="K2776">
        <v>79120815.849999994</v>
      </c>
      <c r="L2776">
        <v>56756.985359999999</v>
      </c>
    </row>
    <row r="2777" spans="1:12" x14ac:dyDescent="0.25">
      <c r="A2777">
        <v>2773</v>
      </c>
      <c r="B2777" t="s">
        <v>2895</v>
      </c>
      <c r="C2777" t="s">
        <v>3745</v>
      </c>
      <c r="D2777" t="s">
        <v>3746</v>
      </c>
      <c r="E2777">
        <v>15</v>
      </c>
      <c r="F2777" t="s">
        <v>569</v>
      </c>
      <c r="G2777" t="s">
        <v>3299</v>
      </c>
      <c r="H2777" s="56" t="s">
        <v>685</v>
      </c>
      <c r="I2777">
        <v>52804015</v>
      </c>
      <c r="J2777" t="s">
        <v>3761</v>
      </c>
      <c r="K2777">
        <v>94180003.840000004</v>
      </c>
      <c r="L2777">
        <v>66432.815589999998</v>
      </c>
    </row>
    <row r="2778" spans="1:12" x14ac:dyDescent="0.25">
      <c r="A2778">
        <v>2774</v>
      </c>
      <c r="B2778" t="s">
        <v>2895</v>
      </c>
      <c r="C2778" t="s">
        <v>3745</v>
      </c>
      <c r="D2778" t="s">
        <v>3746</v>
      </c>
      <c r="E2778">
        <v>16</v>
      </c>
      <c r="F2778" t="s">
        <v>569</v>
      </c>
      <c r="G2778" t="s">
        <v>3299</v>
      </c>
      <c r="H2778" s="56" t="s">
        <v>685</v>
      </c>
      <c r="I2778">
        <v>52804016</v>
      </c>
      <c r="J2778" t="s">
        <v>3762</v>
      </c>
      <c r="K2778">
        <v>78247458.319999993</v>
      </c>
      <c r="L2778">
        <v>73644.763770000005</v>
      </c>
    </row>
    <row r="2779" spans="1:12" x14ac:dyDescent="0.25">
      <c r="A2779">
        <v>2775</v>
      </c>
      <c r="B2779" t="s">
        <v>2895</v>
      </c>
      <c r="C2779" t="s">
        <v>3745</v>
      </c>
      <c r="D2779" t="s">
        <v>3746</v>
      </c>
      <c r="E2779">
        <v>17</v>
      </c>
      <c r="F2779" t="s">
        <v>569</v>
      </c>
      <c r="G2779" t="s">
        <v>3299</v>
      </c>
      <c r="H2779" s="56" t="s">
        <v>685</v>
      </c>
      <c r="I2779">
        <v>52804017</v>
      </c>
      <c r="J2779" t="s">
        <v>3763</v>
      </c>
      <c r="K2779">
        <v>52405775.460000001</v>
      </c>
      <c r="L2779">
        <v>63498.58741</v>
      </c>
    </row>
    <row r="2780" spans="1:12" x14ac:dyDescent="0.25">
      <c r="A2780">
        <v>2776</v>
      </c>
      <c r="B2780" t="s">
        <v>2895</v>
      </c>
      <c r="C2780" t="s">
        <v>3745</v>
      </c>
      <c r="D2780" t="s">
        <v>3746</v>
      </c>
      <c r="E2780">
        <v>18</v>
      </c>
      <c r="F2780" t="s">
        <v>569</v>
      </c>
      <c r="G2780" t="s">
        <v>3299</v>
      </c>
      <c r="H2780" s="56" t="s">
        <v>685</v>
      </c>
      <c r="I2780">
        <v>52804018</v>
      </c>
      <c r="J2780" t="s">
        <v>3764</v>
      </c>
      <c r="K2780">
        <v>168409615.30000001</v>
      </c>
      <c r="L2780">
        <v>87812.947849999997</v>
      </c>
    </row>
    <row r="2781" spans="1:12" x14ac:dyDescent="0.25">
      <c r="A2781">
        <v>2777</v>
      </c>
      <c r="B2781" t="s">
        <v>2895</v>
      </c>
      <c r="C2781" t="s">
        <v>3745</v>
      </c>
      <c r="D2781" t="s">
        <v>3746</v>
      </c>
      <c r="E2781">
        <v>19</v>
      </c>
      <c r="F2781" t="s">
        <v>569</v>
      </c>
      <c r="G2781" t="s">
        <v>3299</v>
      </c>
      <c r="H2781" s="56" t="s">
        <v>685</v>
      </c>
      <c r="I2781">
        <v>52804019</v>
      </c>
      <c r="J2781" t="s">
        <v>3765</v>
      </c>
      <c r="K2781">
        <v>146724745.09999999</v>
      </c>
      <c r="L2781">
        <v>78224.700949999999</v>
      </c>
    </row>
    <row r="2782" spans="1:12" x14ac:dyDescent="0.25">
      <c r="A2782">
        <v>2778</v>
      </c>
      <c r="B2782" t="s">
        <v>2895</v>
      </c>
      <c r="C2782" t="s">
        <v>3745</v>
      </c>
      <c r="D2782" t="s">
        <v>3746</v>
      </c>
      <c r="E2782">
        <v>20</v>
      </c>
      <c r="F2782" t="s">
        <v>569</v>
      </c>
      <c r="G2782" t="s">
        <v>3299</v>
      </c>
      <c r="H2782" s="56" t="s">
        <v>685</v>
      </c>
      <c r="I2782">
        <v>52804020</v>
      </c>
      <c r="J2782" t="s">
        <v>3766</v>
      </c>
      <c r="K2782">
        <v>45384181.810000002</v>
      </c>
      <c r="L2782">
        <v>49042.444179999999</v>
      </c>
    </row>
    <row r="2783" spans="1:12" x14ac:dyDescent="0.25">
      <c r="A2783">
        <v>2779</v>
      </c>
      <c r="B2783" t="s">
        <v>2895</v>
      </c>
      <c r="C2783" t="s">
        <v>3745</v>
      </c>
      <c r="D2783" t="s">
        <v>3746</v>
      </c>
      <c r="E2783">
        <v>21</v>
      </c>
      <c r="F2783" t="s">
        <v>569</v>
      </c>
      <c r="G2783" t="s">
        <v>3299</v>
      </c>
      <c r="H2783" s="56" t="s">
        <v>685</v>
      </c>
      <c r="I2783">
        <v>52804021</v>
      </c>
      <c r="J2783" t="s">
        <v>3767</v>
      </c>
      <c r="K2783">
        <v>48158524.939999998</v>
      </c>
      <c r="L2783">
        <v>36952.026810000003</v>
      </c>
    </row>
    <row r="2784" spans="1:12" x14ac:dyDescent="0.25">
      <c r="A2784">
        <v>2780</v>
      </c>
      <c r="B2784" t="s">
        <v>2895</v>
      </c>
      <c r="C2784" t="s">
        <v>3745</v>
      </c>
      <c r="D2784" t="s">
        <v>3746</v>
      </c>
      <c r="E2784">
        <v>22</v>
      </c>
      <c r="F2784" t="s">
        <v>569</v>
      </c>
      <c r="G2784" t="s">
        <v>3299</v>
      </c>
      <c r="H2784" s="56" t="s">
        <v>685</v>
      </c>
      <c r="I2784">
        <v>52804022</v>
      </c>
      <c r="J2784" t="s">
        <v>3768</v>
      </c>
      <c r="K2784">
        <v>149679998.19999999</v>
      </c>
      <c r="L2784">
        <v>90012.907370000001</v>
      </c>
    </row>
    <row r="2785" spans="1:12" x14ac:dyDescent="0.25">
      <c r="A2785">
        <v>2781</v>
      </c>
      <c r="B2785" t="s">
        <v>2895</v>
      </c>
      <c r="C2785" t="s">
        <v>3745</v>
      </c>
      <c r="D2785" t="s">
        <v>3746</v>
      </c>
      <c r="E2785">
        <v>23</v>
      </c>
      <c r="F2785" t="s">
        <v>569</v>
      </c>
      <c r="G2785" t="s">
        <v>3299</v>
      </c>
      <c r="H2785" s="56" t="s">
        <v>685</v>
      </c>
      <c r="I2785">
        <v>52804023</v>
      </c>
      <c r="J2785" t="s">
        <v>3769</v>
      </c>
      <c r="K2785">
        <v>80193622.150000006</v>
      </c>
      <c r="L2785">
        <v>73354.576180000004</v>
      </c>
    </row>
    <row r="2786" spans="1:12" x14ac:dyDescent="0.25">
      <c r="A2786">
        <v>2782</v>
      </c>
      <c r="B2786" t="s">
        <v>2895</v>
      </c>
      <c r="C2786" t="s">
        <v>3745</v>
      </c>
      <c r="D2786" t="s">
        <v>3746</v>
      </c>
      <c r="E2786">
        <v>24</v>
      </c>
      <c r="F2786" t="s">
        <v>569</v>
      </c>
      <c r="G2786" t="s">
        <v>3299</v>
      </c>
      <c r="H2786" s="56" t="s">
        <v>685</v>
      </c>
      <c r="I2786">
        <v>52804024</v>
      </c>
      <c r="J2786" t="s">
        <v>3770</v>
      </c>
      <c r="K2786">
        <v>36251808.920000002</v>
      </c>
      <c r="L2786">
        <v>47889.779750000002</v>
      </c>
    </row>
    <row r="2787" spans="1:12" x14ac:dyDescent="0.25">
      <c r="A2787">
        <v>2783</v>
      </c>
      <c r="B2787" t="s">
        <v>2895</v>
      </c>
      <c r="C2787" t="s">
        <v>3745</v>
      </c>
      <c r="D2787" t="s">
        <v>3746</v>
      </c>
      <c r="E2787">
        <v>25</v>
      </c>
      <c r="F2787" t="s">
        <v>569</v>
      </c>
      <c r="G2787" t="s">
        <v>3299</v>
      </c>
      <c r="H2787" s="56" t="s">
        <v>685</v>
      </c>
      <c r="I2787">
        <v>52804025</v>
      </c>
      <c r="J2787" t="s">
        <v>3771</v>
      </c>
      <c r="K2787">
        <v>52782277.579999998</v>
      </c>
      <c r="L2787">
        <v>44678.49065</v>
      </c>
    </row>
    <row r="2788" spans="1:12" x14ac:dyDescent="0.25">
      <c r="A2788">
        <v>2784</v>
      </c>
      <c r="B2788" t="s">
        <v>2895</v>
      </c>
      <c r="C2788" t="s">
        <v>3745</v>
      </c>
      <c r="D2788" t="s">
        <v>3746</v>
      </c>
      <c r="E2788">
        <v>26</v>
      </c>
      <c r="F2788" t="s">
        <v>569</v>
      </c>
      <c r="G2788" t="s">
        <v>3299</v>
      </c>
      <c r="H2788" s="56" t="s">
        <v>685</v>
      </c>
      <c r="I2788">
        <v>52804026</v>
      </c>
      <c r="J2788" t="s">
        <v>3772</v>
      </c>
      <c r="K2788">
        <v>69338577.150000006</v>
      </c>
      <c r="L2788">
        <v>46270.908519999997</v>
      </c>
    </row>
    <row r="2789" spans="1:12" x14ac:dyDescent="0.25">
      <c r="A2789">
        <v>2785</v>
      </c>
      <c r="B2789" t="s">
        <v>2895</v>
      </c>
      <c r="C2789" t="s">
        <v>3745</v>
      </c>
      <c r="D2789" t="s">
        <v>3746</v>
      </c>
      <c r="E2789">
        <v>27</v>
      </c>
      <c r="F2789" t="s">
        <v>569</v>
      </c>
      <c r="G2789" t="s">
        <v>3299</v>
      </c>
      <c r="H2789" s="56" t="s">
        <v>685</v>
      </c>
      <c r="I2789">
        <v>52804027</v>
      </c>
      <c r="J2789" t="s">
        <v>3773</v>
      </c>
      <c r="K2789">
        <v>248270196.80000001</v>
      </c>
      <c r="L2789">
        <v>109452.6682</v>
      </c>
    </row>
    <row r="2790" spans="1:12" x14ac:dyDescent="0.25">
      <c r="A2790">
        <v>2786</v>
      </c>
      <c r="B2790" t="s">
        <v>2895</v>
      </c>
      <c r="C2790" t="s">
        <v>3745</v>
      </c>
      <c r="D2790" t="s">
        <v>3746</v>
      </c>
      <c r="E2790">
        <v>28</v>
      </c>
      <c r="F2790" t="s">
        <v>569</v>
      </c>
      <c r="G2790" t="s">
        <v>3299</v>
      </c>
      <c r="H2790" s="56" t="s">
        <v>685</v>
      </c>
      <c r="I2790">
        <v>52804028</v>
      </c>
      <c r="J2790" t="s">
        <v>3774</v>
      </c>
      <c r="K2790">
        <v>27196686.27</v>
      </c>
      <c r="L2790">
        <v>35655.765240000001</v>
      </c>
    </row>
    <row r="2791" spans="1:12" x14ac:dyDescent="0.25">
      <c r="A2791">
        <v>2787</v>
      </c>
      <c r="B2791" t="s">
        <v>2895</v>
      </c>
      <c r="C2791" t="s">
        <v>3775</v>
      </c>
      <c r="D2791" t="s">
        <v>3776</v>
      </c>
      <c r="E2791">
        <v>1</v>
      </c>
      <c r="F2791" t="s">
        <v>3172</v>
      </c>
      <c r="G2791" t="s">
        <v>3173</v>
      </c>
      <c r="H2791" s="56" t="s">
        <v>685</v>
      </c>
      <c r="I2791">
        <v>52202001</v>
      </c>
      <c r="J2791" t="s">
        <v>3777</v>
      </c>
      <c r="K2791">
        <v>6104621.3310000002</v>
      </c>
      <c r="L2791">
        <v>12844.765100000001</v>
      </c>
    </row>
    <row r="2792" spans="1:12" x14ac:dyDescent="0.25">
      <c r="A2792">
        <v>2788</v>
      </c>
      <c r="B2792" t="s">
        <v>2895</v>
      </c>
      <c r="C2792" t="s">
        <v>3775</v>
      </c>
      <c r="D2792" t="s">
        <v>3776</v>
      </c>
      <c r="E2792">
        <v>2</v>
      </c>
      <c r="F2792" t="s">
        <v>3172</v>
      </c>
      <c r="G2792" t="s">
        <v>3173</v>
      </c>
      <c r="H2792" s="56" t="s">
        <v>685</v>
      </c>
      <c r="I2792">
        <v>52202002</v>
      </c>
      <c r="J2792" t="s">
        <v>3778</v>
      </c>
      <c r="K2792">
        <v>7119279.2889999999</v>
      </c>
      <c r="L2792">
        <v>14199.045169999999</v>
      </c>
    </row>
    <row r="2793" spans="1:12" x14ac:dyDescent="0.25">
      <c r="A2793">
        <v>2789</v>
      </c>
      <c r="B2793" t="s">
        <v>2895</v>
      </c>
      <c r="C2793" t="s">
        <v>3775</v>
      </c>
      <c r="D2793" t="s">
        <v>3776</v>
      </c>
      <c r="E2793">
        <v>3</v>
      </c>
      <c r="F2793" t="s">
        <v>3172</v>
      </c>
      <c r="G2793" t="s">
        <v>3173</v>
      </c>
      <c r="H2793" s="56" t="s">
        <v>685</v>
      </c>
      <c r="I2793">
        <v>52202003</v>
      </c>
      <c r="J2793" t="s">
        <v>3779</v>
      </c>
      <c r="K2793">
        <v>895835148.39999998</v>
      </c>
      <c r="L2793">
        <v>219271.8076</v>
      </c>
    </row>
    <row r="2794" spans="1:12" x14ac:dyDescent="0.25">
      <c r="A2794">
        <v>2790</v>
      </c>
      <c r="B2794" t="s">
        <v>2895</v>
      </c>
      <c r="C2794" t="s">
        <v>3775</v>
      </c>
      <c r="D2794" t="s">
        <v>3776</v>
      </c>
      <c r="E2794">
        <v>4</v>
      </c>
      <c r="F2794" t="s">
        <v>3172</v>
      </c>
      <c r="G2794" t="s">
        <v>3173</v>
      </c>
      <c r="H2794" s="56" t="s">
        <v>685</v>
      </c>
      <c r="I2794">
        <v>52202004</v>
      </c>
      <c r="J2794" t="s">
        <v>3780</v>
      </c>
      <c r="K2794">
        <v>340978180.10000002</v>
      </c>
      <c r="L2794">
        <v>119030.4029</v>
      </c>
    </row>
    <row r="2795" spans="1:12" x14ac:dyDescent="0.25">
      <c r="A2795">
        <v>2791</v>
      </c>
      <c r="B2795" t="s">
        <v>2895</v>
      </c>
      <c r="C2795" t="s">
        <v>3775</v>
      </c>
      <c r="D2795" t="s">
        <v>3776</v>
      </c>
      <c r="E2795">
        <v>5</v>
      </c>
      <c r="F2795" t="s">
        <v>3172</v>
      </c>
      <c r="G2795" t="s">
        <v>3173</v>
      </c>
      <c r="H2795" s="56" t="s">
        <v>685</v>
      </c>
      <c r="I2795">
        <v>52202005</v>
      </c>
      <c r="J2795" t="s">
        <v>3781</v>
      </c>
      <c r="K2795">
        <v>365667476.80000001</v>
      </c>
      <c r="L2795">
        <v>93975.732010000007</v>
      </c>
    </row>
    <row r="2796" spans="1:12" x14ac:dyDescent="0.25">
      <c r="A2796">
        <v>2792</v>
      </c>
      <c r="B2796" t="s">
        <v>2895</v>
      </c>
      <c r="C2796" t="s">
        <v>3775</v>
      </c>
      <c r="D2796" t="s">
        <v>3776</v>
      </c>
      <c r="E2796">
        <v>6</v>
      </c>
      <c r="F2796" t="s">
        <v>3172</v>
      </c>
      <c r="G2796" t="s">
        <v>3173</v>
      </c>
      <c r="H2796" s="56" t="s">
        <v>685</v>
      </c>
      <c r="I2796">
        <v>52202006</v>
      </c>
      <c r="J2796" t="s">
        <v>3782</v>
      </c>
      <c r="K2796">
        <v>107453819.40000001</v>
      </c>
      <c r="L2796">
        <v>59727.076249999998</v>
      </c>
    </row>
    <row r="2797" spans="1:12" x14ac:dyDescent="0.25">
      <c r="A2797">
        <v>2793</v>
      </c>
      <c r="B2797" t="s">
        <v>2895</v>
      </c>
      <c r="C2797" t="s">
        <v>3775</v>
      </c>
      <c r="D2797" t="s">
        <v>3776</v>
      </c>
      <c r="E2797">
        <v>7</v>
      </c>
      <c r="F2797" t="s">
        <v>3172</v>
      </c>
      <c r="G2797" t="s">
        <v>3173</v>
      </c>
      <c r="H2797" s="56" t="s">
        <v>685</v>
      </c>
      <c r="I2797">
        <v>52202007</v>
      </c>
      <c r="J2797" t="s">
        <v>3783</v>
      </c>
      <c r="K2797">
        <v>86642030.829999998</v>
      </c>
      <c r="L2797">
        <v>55298.46069</v>
      </c>
    </row>
    <row r="2798" spans="1:12" x14ac:dyDescent="0.25">
      <c r="A2798">
        <v>2794</v>
      </c>
      <c r="B2798" t="s">
        <v>2895</v>
      </c>
      <c r="C2798" t="s">
        <v>3775</v>
      </c>
      <c r="D2798" t="s">
        <v>3776</v>
      </c>
      <c r="E2798">
        <v>8</v>
      </c>
      <c r="F2798" t="s">
        <v>3172</v>
      </c>
      <c r="G2798" t="s">
        <v>3173</v>
      </c>
      <c r="H2798" s="56" t="s">
        <v>685</v>
      </c>
      <c r="I2798">
        <v>52202008</v>
      </c>
      <c r="J2798" t="s">
        <v>3784</v>
      </c>
      <c r="K2798">
        <v>22103573.120000001</v>
      </c>
      <c r="L2798">
        <v>42412.355100000001</v>
      </c>
    </row>
    <row r="2799" spans="1:12" x14ac:dyDescent="0.25">
      <c r="A2799">
        <v>2795</v>
      </c>
      <c r="B2799" t="s">
        <v>2895</v>
      </c>
      <c r="C2799" t="s">
        <v>3775</v>
      </c>
      <c r="D2799" t="s">
        <v>3776</v>
      </c>
      <c r="E2799">
        <v>9</v>
      </c>
      <c r="F2799" t="s">
        <v>3172</v>
      </c>
      <c r="G2799" t="s">
        <v>3173</v>
      </c>
      <c r="H2799" s="56" t="s">
        <v>685</v>
      </c>
      <c r="I2799">
        <v>52202009</v>
      </c>
      <c r="J2799" t="s">
        <v>3785</v>
      </c>
      <c r="K2799">
        <v>165458753.09999999</v>
      </c>
      <c r="L2799">
        <v>88985.888189999998</v>
      </c>
    </row>
    <row r="2800" spans="1:12" x14ac:dyDescent="0.25">
      <c r="A2800">
        <v>2796</v>
      </c>
      <c r="B2800" t="s">
        <v>2895</v>
      </c>
      <c r="C2800" t="s">
        <v>3775</v>
      </c>
      <c r="D2800" t="s">
        <v>3776</v>
      </c>
      <c r="E2800">
        <v>10</v>
      </c>
      <c r="F2800" t="s">
        <v>3172</v>
      </c>
      <c r="G2800" t="s">
        <v>3173</v>
      </c>
      <c r="H2800" s="56" t="s">
        <v>685</v>
      </c>
      <c r="I2800">
        <v>52202010</v>
      </c>
      <c r="J2800" t="s">
        <v>3786</v>
      </c>
      <c r="K2800">
        <v>1642839.6470000001</v>
      </c>
      <c r="L2800">
        <v>8275.5188569999991</v>
      </c>
    </row>
    <row r="2801" spans="1:12" x14ac:dyDescent="0.25">
      <c r="A2801">
        <v>2797</v>
      </c>
      <c r="B2801" t="s">
        <v>2895</v>
      </c>
      <c r="C2801" t="s">
        <v>3775</v>
      </c>
      <c r="D2801" t="s">
        <v>3776</v>
      </c>
      <c r="E2801">
        <v>11</v>
      </c>
      <c r="F2801" t="s">
        <v>3172</v>
      </c>
      <c r="G2801" t="s">
        <v>3173</v>
      </c>
      <c r="H2801" s="56" t="s">
        <v>685</v>
      </c>
      <c r="I2801">
        <v>52202011</v>
      </c>
      <c r="J2801" t="s">
        <v>3787</v>
      </c>
      <c r="K2801">
        <v>1268645.3999999999</v>
      </c>
      <c r="L2801">
        <v>5497.4388719999997</v>
      </c>
    </row>
    <row r="2802" spans="1:12" x14ac:dyDescent="0.25">
      <c r="A2802">
        <v>2798</v>
      </c>
      <c r="B2802" t="s">
        <v>2895</v>
      </c>
      <c r="C2802" t="s">
        <v>3775</v>
      </c>
      <c r="D2802" t="s">
        <v>3776</v>
      </c>
      <c r="E2802">
        <v>12</v>
      </c>
      <c r="F2802" t="s">
        <v>3172</v>
      </c>
      <c r="G2802" t="s">
        <v>3173</v>
      </c>
      <c r="H2802" s="56" t="s">
        <v>685</v>
      </c>
      <c r="I2802">
        <v>52202012</v>
      </c>
      <c r="J2802" t="s">
        <v>3788</v>
      </c>
      <c r="K2802">
        <v>10204019.1</v>
      </c>
      <c r="L2802">
        <v>21046.825639999999</v>
      </c>
    </row>
    <row r="2803" spans="1:12" x14ac:dyDescent="0.25">
      <c r="A2803">
        <v>2799</v>
      </c>
      <c r="B2803" t="s">
        <v>2895</v>
      </c>
      <c r="C2803" t="s">
        <v>3775</v>
      </c>
      <c r="D2803" t="s">
        <v>3776</v>
      </c>
      <c r="E2803">
        <v>13</v>
      </c>
      <c r="F2803" t="s">
        <v>3172</v>
      </c>
      <c r="G2803" t="s">
        <v>3173</v>
      </c>
      <c r="H2803" s="56" t="s">
        <v>685</v>
      </c>
      <c r="I2803">
        <v>52202013</v>
      </c>
      <c r="J2803" t="s">
        <v>3789</v>
      </c>
      <c r="K2803">
        <v>1603538.5930000001</v>
      </c>
      <c r="L2803">
        <v>9706.8221269999995</v>
      </c>
    </row>
    <row r="2804" spans="1:12" x14ac:dyDescent="0.25">
      <c r="A2804">
        <v>2800</v>
      </c>
      <c r="B2804" t="s">
        <v>2895</v>
      </c>
      <c r="C2804" t="s">
        <v>3790</v>
      </c>
      <c r="D2804" t="s">
        <v>3791</v>
      </c>
      <c r="E2804">
        <v>1</v>
      </c>
      <c r="F2804" t="s">
        <v>3172</v>
      </c>
      <c r="G2804" t="s">
        <v>3173</v>
      </c>
      <c r="H2804" s="56" t="s">
        <v>685</v>
      </c>
      <c r="I2804">
        <v>52201001</v>
      </c>
      <c r="J2804" t="s">
        <v>3792</v>
      </c>
      <c r="K2804">
        <v>725044188.29999995</v>
      </c>
      <c r="L2804">
        <v>173568.7004</v>
      </c>
    </row>
    <row r="2805" spans="1:12" x14ac:dyDescent="0.25">
      <c r="A2805">
        <v>2801</v>
      </c>
      <c r="B2805" t="s">
        <v>2895</v>
      </c>
      <c r="C2805" t="s">
        <v>3790</v>
      </c>
      <c r="D2805" t="s">
        <v>3791</v>
      </c>
      <c r="E2805">
        <v>2</v>
      </c>
      <c r="F2805" t="s">
        <v>3172</v>
      </c>
      <c r="G2805" t="s">
        <v>3173</v>
      </c>
      <c r="H2805" s="56" t="s">
        <v>685</v>
      </c>
      <c r="I2805">
        <v>52201002</v>
      </c>
      <c r="J2805" t="s">
        <v>3793</v>
      </c>
      <c r="K2805">
        <v>135029182.69999999</v>
      </c>
      <c r="L2805">
        <v>77821.969559999998</v>
      </c>
    </row>
    <row r="2806" spans="1:12" x14ac:dyDescent="0.25">
      <c r="A2806">
        <v>2802</v>
      </c>
      <c r="B2806" t="s">
        <v>2895</v>
      </c>
      <c r="C2806" t="s">
        <v>3790</v>
      </c>
      <c r="D2806" t="s">
        <v>3791</v>
      </c>
      <c r="E2806">
        <v>3</v>
      </c>
      <c r="F2806" t="s">
        <v>3172</v>
      </c>
      <c r="G2806" t="s">
        <v>3173</v>
      </c>
      <c r="H2806" s="56" t="s">
        <v>685</v>
      </c>
      <c r="I2806">
        <v>52201003</v>
      </c>
      <c r="J2806" t="s">
        <v>3794</v>
      </c>
      <c r="K2806">
        <v>124121547.7</v>
      </c>
      <c r="L2806">
        <v>84808.981679999997</v>
      </c>
    </row>
    <row r="2807" spans="1:12" x14ac:dyDescent="0.25">
      <c r="A2807">
        <v>2803</v>
      </c>
      <c r="B2807" t="s">
        <v>2895</v>
      </c>
      <c r="C2807" t="s">
        <v>3790</v>
      </c>
      <c r="D2807" t="s">
        <v>3791</v>
      </c>
      <c r="E2807">
        <v>4</v>
      </c>
      <c r="F2807" t="s">
        <v>3172</v>
      </c>
      <c r="G2807" t="s">
        <v>3173</v>
      </c>
      <c r="H2807" s="56" t="s">
        <v>685</v>
      </c>
      <c r="I2807">
        <v>52201004</v>
      </c>
      <c r="J2807" t="s">
        <v>3795</v>
      </c>
      <c r="K2807">
        <v>138989630</v>
      </c>
      <c r="L2807">
        <v>83116.565640000001</v>
      </c>
    </row>
    <row r="2808" spans="1:12" x14ac:dyDescent="0.25">
      <c r="A2808">
        <v>2804</v>
      </c>
      <c r="B2808" t="s">
        <v>2895</v>
      </c>
      <c r="C2808" t="s">
        <v>3790</v>
      </c>
      <c r="D2808" t="s">
        <v>3791</v>
      </c>
      <c r="E2808">
        <v>5</v>
      </c>
      <c r="F2808" t="s">
        <v>3172</v>
      </c>
      <c r="G2808" t="s">
        <v>3173</v>
      </c>
      <c r="H2808" s="56" t="s">
        <v>685</v>
      </c>
      <c r="I2808">
        <v>52201005</v>
      </c>
      <c r="J2808" t="s">
        <v>3796</v>
      </c>
      <c r="K2808">
        <v>26489882.620000001</v>
      </c>
      <c r="L2808">
        <v>22756.046709999999</v>
      </c>
    </row>
    <row r="2809" spans="1:12" x14ac:dyDescent="0.25">
      <c r="A2809">
        <v>2805</v>
      </c>
      <c r="B2809" t="s">
        <v>2895</v>
      </c>
      <c r="C2809" t="s">
        <v>3790</v>
      </c>
      <c r="D2809" t="s">
        <v>3791</v>
      </c>
      <c r="E2809">
        <v>6</v>
      </c>
      <c r="F2809" t="s">
        <v>3172</v>
      </c>
      <c r="G2809" t="s">
        <v>3173</v>
      </c>
      <c r="H2809" s="56" t="s">
        <v>685</v>
      </c>
      <c r="I2809">
        <v>52201006</v>
      </c>
      <c r="J2809" t="s">
        <v>3797</v>
      </c>
      <c r="K2809">
        <v>88962444.349999994</v>
      </c>
      <c r="L2809">
        <v>80408.921950000004</v>
      </c>
    </row>
    <row r="2810" spans="1:12" x14ac:dyDescent="0.25">
      <c r="A2810">
        <v>2806</v>
      </c>
      <c r="B2810" t="s">
        <v>2895</v>
      </c>
      <c r="C2810" t="s">
        <v>3790</v>
      </c>
      <c r="D2810" t="s">
        <v>3791</v>
      </c>
      <c r="E2810">
        <v>7</v>
      </c>
      <c r="F2810" t="s">
        <v>3172</v>
      </c>
      <c r="G2810" t="s">
        <v>3173</v>
      </c>
      <c r="H2810" s="56" t="s">
        <v>685</v>
      </c>
      <c r="I2810">
        <v>52201007</v>
      </c>
      <c r="J2810" t="s">
        <v>3798</v>
      </c>
      <c r="K2810">
        <v>100690335.8</v>
      </c>
      <c r="L2810">
        <v>69527.396640000006</v>
      </c>
    </row>
    <row r="2811" spans="1:12" x14ac:dyDescent="0.25">
      <c r="A2811">
        <v>2807</v>
      </c>
      <c r="B2811" t="s">
        <v>2895</v>
      </c>
      <c r="C2811" t="s">
        <v>3790</v>
      </c>
      <c r="D2811" t="s">
        <v>3791</v>
      </c>
      <c r="E2811">
        <v>8</v>
      </c>
      <c r="F2811" t="s">
        <v>3172</v>
      </c>
      <c r="G2811" t="s">
        <v>3173</v>
      </c>
      <c r="H2811" s="56" t="s">
        <v>685</v>
      </c>
      <c r="I2811">
        <v>52201008</v>
      </c>
      <c r="J2811" t="s">
        <v>3799</v>
      </c>
      <c r="K2811">
        <v>42769621.409999996</v>
      </c>
      <c r="L2811">
        <v>50715.597520000003</v>
      </c>
    </row>
    <row r="2812" spans="1:12" x14ac:dyDescent="0.25">
      <c r="A2812">
        <v>2808</v>
      </c>
      <c r="B2812" t="s">
        <v>2895</v>
      </c>
      <c r="C2812" t="s">
        <v>3790</v>
      </c>
      <c r="D2812" t="s">
        <v>3791</v>
      </c>
      <c r="E2812">
        <v>9</v>
      </c>
      <c r="F2812" t="s">
        <v>3172</v>
      </c>
      <c r="G2812" t="s">
        <v>3173</v>
      </c>
      <c r="H2812" s="56" t="s">
        <v>685</v>
      </c>
      <c r="I2812">
        <v>52201009</v>
      </c>
      <c r="J2812" t="s">
        <v>3800</v>
      </c>
      <c r="K2812">
        <v>313540643.19999999</v>
      </c>
      <c r="L2812">
        <v>178460.57250000001</v>
      </c>
    </row>
    <row r="2813" spans="1:12" x14ac:dyDescent="0.25">
      <c r="A2813">
        <v>2809</v>
      </c>
      <c r="B2813" t="s">
        <v>2895</v>
      </c>
      <c r="C2813" t="s">
        <v>3790</v>
      </c>
      <c r="D2813" t="s">
        <v>3791</v>
      </c>
      <c r="E2813">
        <v>10</v>
      </c>
      <c r="F2813" t="s">
        <v>3172</v>
      </c>
      <c r="G2813" t="s">
        <v>3173</v>
      </c>
      <c r="H2813" s="56" t="s">
        <v>685</v>
      </c>
      <c r="I2813">
        <v>52201010</v>
      </c>
      <c r="J2813" t="s">
        <v>3801</v>
      </c>
      <c r="K2813">
        <v>33522746.989999998</v>
      </c>
      <c r="L2813">
        <v>30730.78844</v>
      </c>
    </row>
    <row r="2814" spans="1:12" x14ac:dyDescent="0.25">
      <c r="A2814">
        <v>2810</v>
      </c>
      <c r="B2814" t="s">
        <v>2895</v>
      </c>
      <c r="C2814" t="s">
        <v>3790</v>
      </c>
      <c r="D2814" t="s">
        <v>3791</v>
      </c>
      <c r="E2814">
        <v>11</v>
      </c>
      <c r="F2814" t="s">
        <v>3172</v>
      </c>
      <c r="G2814" t="s">
        <v>3173</v>
      </c>
      <c r="H2814" s="56" t="s">
        <v>685</v>
      </c>
      <c r="I2814">
        <v>52201011</v>
      </c>
      <c r="J2814" t="s">
        <v>3802</v>
      </c>
      <c r="K2814">
        <v>44156790.780000001</v>
      </c>
      <c r="L2814">
        <v>32236.261869999998</v>
      </c>
    </row>
    <row r="2815" spans="1:12" x14ac:dyDescent="0.25">
      <c r="A2815">
        <v>2811</v>
      </c>
      <c r="B2815" t="s">
        <v>2895</v>
      </c>
      <c r="C2815" t="s">
        <v>3790</v>
      </c>
      <c r="D2815" t="s">
        <v>3791</v>
      </c>
      <c r="E2815">
        <v>12</v>
      </c>
      <c r="F2815" t="s">
        <v>3172</v>
      </c>
      <c r="G2815" t="s">
        <v>3173</v>
      </c>
      <c r="H2815" s="56" t="s">
        <v>685</v>
      </c>
      <c r="I2815">
        <v>52201012</v>
      </c>
      <c r="J2815" t="s">
        <v>3803</v>
      </c>
      <c r="K2815">
        <v>161950995</v>
      </c>
      <c r="L2815">
        <v>95486.293099999995</v>
      </c>
    </row>
    <row r="2816" spans="1:12" x14ac:dyDescent="0.25">
      <c r="A2816">
        <v>2812</v>
      </c>
      <c r="B2816" t="s">
        <v>2895</v>
      </c>
      <c r="C2816" t="s">
        <v>3790</v>
      </c>
      <c r="D2816" t="s">
        <v>3791</v>
      </c>
      <c r="E2816">
        <v>13</v>
      </c>
      <c r="F2816" t="s">
        <v>3172</v>
      </c>
      <c r="G2816" t="s">
        <v>3173</v>
      </c>
      <c r="H2816" s="56" t="s">
        <v>685</v>
      </c>
      <c r="I2816">
        <v>52201013</v>
      </c>
      <c r="J2816" t="s">
        <v>3804</v>
      </c>
      <c r="K2816">
        <v>32921943.18</v>
      </c>
      <c r="L2816">
        <v>43525.217579999997</v>
      </c>
    </row>
    <row r="2817" spans="1:12" x14ac:dyDescent="0.25">
      <c r="A2817">
        <v>2813</v>
      </c>
      <c r="B2817" t="s">
        <v>2895</v>
      </c>
      <c r="C2817" t="s">
        <v>3790</v>
      </c>
      <c r="D2817" t="s">
        <v>3791</v>
      </c>
      <c r="E2817">
        <v>14</v>
      </c>
      <c r="F2817" t="s">
        <v>3172</v>
      </c>
      <c r="G2817" t="s">
        <v>3173</v>
      </c>
      <c r="H2817" s="56" t="s">
        <v>685</v>
      </c>
      <c r="I2817">
        <v>52201014</v>
      </c>
      <c r="J2817" t="s">
        <v>3805</v>
      </c>
      <c r="K2817">
        <v>497848029.89999998</v>
      </c>
      <c r="L2817">
        <v>147839.67290000001</v>
      </c>
    </row>
    <row r="2818" spans="1:12" x14ac:dyDescent="0.25">
      <c r="A2818">
        <v>2814</v>
      </c>
      <c r="B2818" t="s">
        <v>2895</v>
      </c>
      <c r="C2818" t="s">
        <v>3806</v>
      </c>
      <c r="D2818" t="s">
        <v>3807</v>
      </c>
      <c r="E2818">
        <v>1</v>
      </c>
      <c r="F2818" t="s">
        <v>570</v>
      </c>
      <c r="G2818" t="s">
        <v>3535</v>
      </c>
      <c r="H2818" s="56" t="s">
        <v>685</v>
      </c>
      <c r="I2818">
        <v>52104001</v>
      </c>
      <c r="J2818" t="s">
        <v>3808</v>
      </c>
      <c r="K2818">
        <v>139520152.59999999</v>
      </c>
      <c r="L2818">
        <v>91109.968909999996</v>
      </c>
    </row>
    <row r="2819" spans="1:12" x14ac:dyDescent="0.25">
      <c r="A2819">
        <v>2815</v>
      </c>
      <c r="B2819" t="s">
        <v>2895</v>
      </c>
      <c r="C2819" t="s">
        <v>3806</v>
      </c>
      <c r="D2819" t="s">
        <v>3807</v>
      </c>
      <c r="E2819">
        <v>2</v>
      </c>
      <c r="F2819" t="s">
        <v>570</v>
      </c>
      <c r="G2819" t="s">
        <v>3535</v>
      </c>
      <c r="H2819" s="56" t="s">
        <v>685</v>
      </c>
      <c r="I2819">
        <v>52104002</v>
      </c>
      <c r="J2819" t="s">
        <v>3809</v>
      </c>
      <c r="K2819">
        <v>143076084.5</v>
      </c>
      <c r="L2819">
        <v>77690.982239999998</v>
      </c>
    </row>
    <row r="2820" spans="1:12" x14ac:dyDescent="0.25">
      <c r="A2820">
        <v>2816</v>
      </c>
      <c r="B2820" t="s">
        <v>2895</v>
      </c>
      <c r="C2820" t="s">
        <v>3806</v>
      </c>
      <c r="D2820" t="s">
        <v>3807</v>
      </c>
      <c r="E2820">
        <v>3</v>
      </c>
      <c r="F2820" t="s">
        <v>570</v>
      </c>
      <c r="G2820" t="s">
        <v>3535</v>
      </c>
      <c r="H2820" s="56" t="s">
        <v>685</v>
      </c>
      <c r="I2820">
        <v>52104003</v>
      </c>
      <c r="J2820" t="s">
        <v>3810</v>
      </c>
      <c r="K2820">
        <v>289649433.5</v>
      </c>
      <c r="L2820">
        <v>99068.159310000003</v>
      </c>
    </row>
    <row r="2821" spans="1:12" x14ac:dyDescent="0.25">
      <c r="A2821">
        <v>2817</v>
      </c>
      <c r="B2821" t="s">
        <v>2895</v>
      </c>
      <c r="C2821" t="s">
        <v>3806</v>
      </c>
      <c r="D2821" t="s">
        <v>3807</v>
      </c>
      <c r="E2821">
        <v>4</v>
      </c>
      <c r="F2821" t="s">
        <v>570</v>
      </c>
      <c r="G2821" t="s">
        <v>3535</v>
      </c>
      <c r="H2821" s="56" t="s">
        <v>685</v>
      </c>
      <c r="I2821">
        <v>52104004</v>
      </c>
      <c r="J2821" t="s">
        <v>3811</v>
      </c>
      <c r="K2821">
        <v>43190716.829999998</v>
      </c>
      <c r="L2821">
        <v>34637.33915</v>
      </c>
    </row>
    <row r="2822" spans="1:12" x14ac:dyDescent="0.25">
      <c r="A2822">
        <v>2818</v>
      </c>
      <c r="B2822" t="s">
        <v>2895</v>
      </c>
      <c r="C2822" t="s">
        <v>3806</v>
      </c>
      <c r="D2822" t="s">
        <v>3807</v>
      </c>
      <c r="E2822">
        <v>5</v>
      </c>
      <c r="F2822" t="s">
        <v>570</v>
      </c>
      <c r="G2822" t="s">
        <v>3535</v>
      </c>
      <c r="H2822" s="56" t="s">
        <v>685</v>
      </c>
      <c r="I2822">
        <v>52104005</v>
      </c>
      <c r="J2822" t="s">
        <v>3812</v>
      </c>
      <c r="K2822">
        <v>49165352.350000001</v>
      </c>
      <c r="L2822">
        <v>41346.912960000001</v>
      </c>
    </row>
    <row r="2823" spans="1:12" x14ac:dyDescent="0.25">
      <c r="A2823">
        <v>2819</v>
      </c>
      <c r="B2823" t="s">
        <v>2895</v>
      </c>
      <c r="C2823" t="s">
        <v>3806</v>
      </c>
      <c r="D2823" t="s">
        <v>3807</v>
      </c>
      <c r="E2823">
        <v>6</v>
      </c>
      <c r="F2823" t="s">
        <v>570</v>
      </c>
      <c r="G2823" t="s">
        <v>3535</v>
      </c>
      <c r="H2823" s="56" t="s">
        <v>685</v>
      </c>
      <c r="I2823">
        <v>52104006</v>
      </c>
      <c r="J2823" t="s">
        <v>3813</v>
      </c>
      <c r="K2823">
        <v>141179971.69999999</v>
      </c>
      <c r="L2823">
        <v>88084.990239999999</v>
      </c>
    </row>
    <row r="2824" spans="1:12" x14ac:dyDescent="0.25">
      <c r="A2824">
        <v>2820</v>
      </c>
      <c r="B2824" t="s">
        <v>2895</v>
      </c>
      <c r="C2824" t="s">
        <v>3806</v>
      </c>
      <c r="D2824" t="s">
        <v>3807</v>
      </c>
      <c r="E2824">
        <v>7</v>
      </c>
      <c r="F2824" t="s">
        <v>570</v>
      </c>
      <c r="G2824" t="s">
        <v>3535</v>
      </c>
      <c r="H2824" s="56" t="s">
        <v>685</v>
      </c>
      <c r="I2824">
        <v>52104007</v>
      </c>
      <c r="J2824" t="s">
        <v>3814</v>
      </c>
      <c r="K2824">
        <v>209816663.69999999</v>
      </c>
      <c r="L2824">
        <v>92753.89834</v>
      </c>
    </row>
    <row r="2825" spans="1:12" x14ac:dyDescent="0.25">
      <c r="A2825">
        <v>2821</v>
      </c>
      <c r="B2825" t="s">
        <v>2895</v>
      </c>
      <c r="C2825" t="s">
        <v>3806</v>
      </c>
      <c r="D2825" t="s">
        <v>3807</v>
      </c>
      <c r="E2825">
        <v>8</v>
      </c>
      <c r="F2825" t="s">
        <v>570</v>
      </c>
      <c r="G2825" t="s">
        <v>3535</v>
      </c>
      <c r="H2825" s="56" t="s">
        <v>685</v>
      </c>
      <c r="I2825">
        <v>52104008</v>
      </c>
      <c r="J2825" t="s">
        <v>3815</v>
      </c>
      <c r="K2825">
        <v>23924320.84</v>
      </c>
      <c r="L2825">
        <v>30543.620900000002</v>
      </c>
    </row>
    <row r="2826" spans="1:12" x14ac:dyDescent="0.25">
      <c r="A2826">
        <v>2822</v>
      </c>
      <c r="B2826" t="s">
        <v>2895</v>
      </c>
      <c r="C2826" t="s">
        <v>3806</v>
      </c>
      <c r="D2826" t="s">
        <v>3807</v>
      </c>
      <c r="E2826">
        <v>9</v>
      </c>
      <c r="F2826" t="s">
        <v>570</v>
      </c>
      <c r="G2826" t="s">
        <v>3535</v>
      </c>
      <c r="H2826" s="56" t="s">
        <v>685</v>
      </c>
      <c r="I2826">
        <v>52104009</v>
      </c>
      <c r="J2826" t="s">
        <v>3816</v>
      </c>
      <c r="K2826">
        <v>95916792.689999998</v>
      </c>
      <c r="L2826">
        <v>73644.136180000001</v>
      </c>
    </row>
    <row r="2827" spans="1:12" x14ac:dyDescent="0.25">
      <c r="A2827">
        <v>2823</v>
      </c>
      <c r="B2827" t="s">
        <v>2895</v>
      </c>
      <c r="C2827" t="s">
        <v>3806</v>
      </c>
      <c r="D2827" t="s">
        <v>3807</v>
      </c>
      <c r="E2827">
        <v>10</v>
      </c>
      <c r="F2827" t="s">
        <v>570</v>
      </c>
      <c r="G2827" t="s">
        <v>3535</v>
      </c>
      <c r="H2827" s="56" t="s">
        <v>685</v>
      </c>
      <c r="I2827">
        <v>52104010</v>
      </c>
      <c r="J2827" t="s">
        <v>3817</v>
      </c>
      <c r="K2827">
        <v>250624968.40000001</v>
      </c>
      <c r="L2827">
        <v>138308.19020000001</v>
      </c>
    </row>
    <row r="2828" spans="1:12" x14ac:dyDescent="0.25">
      <c r="A2828">
        <v>2824</v>
      </c>
      <c r="B2828" t="s">
        <v>2895</v>
      </c>
      <c r="C2828" t="s">
        <v>3806</v>
      </c>
      <c r="D2828" t="s">
        <v>3807</v>
      </c>
      <c r="E2828">
        <v>11</v>
      </c>
      <c r="F2828" t="s">
        <v>570</v>
      </c>
      <c r="G2828" t="s">
        <v>3535</v>
      </c>
      <c r="H2828" s="56" t="s">
        <v>685</v>
      </c>
      <c r="I2828">
        <v>52104011</v>
      </c>
      <c r="J2828" t="s">
        <v>3818</v>
      </c>
      <c r="K2828">
        <v>89956490.769999996</v>
      </c>
      <c r="L2828">
        <v>59450.989990000002</v>
      </c>
    </row>
    <row r="2829" spans="1:12" x14ac:dyDescent="0.25">
      <c r="A2829">
        <v>2825</v>
      </c>
      <c r="B2829" t="s">
        <v>2895</v>
      </c>
      <c r="C2829" t="s">
        <v>3819</v>
      </c>
      <c r="D2829" t="s">
        <v>3820</v>
      </c>
      <c r="E2829">
        <v>1</v>
      </c>
      <c r="F2829" t="s">
        <v>3036</v>
      </c>
      <c r="G2829" t="s">
        <v>3037</v>
      </c>
      <c r="H2829" s="56" t="s">
        <v>685</v>
      </c>
      <c r="I2829">
        <v>52405001</v>
      </c>
      <c r="J2829" t="s">
        <v>3821</v>
      </c>
      <c r="K2829">
        <v>214387520.5</v>
      </c>
      <c r="L2829">
        <v>112000.22440000001</v>
      </c>
    </row>
    <row r="2830" spans="1:12" x14ac:dyDescent="0.25">
      <c r="A2830">
        <v>2826</v>
      </c>
      <c r="B2830" t="s">
        <v>2895</v>
      </c>
      <c r="C2830" t="s">
        <v>3819</v>
      </c>
      <c r="D2830" t="s">
        <v>3820</v>
      </c>
      <c r="E2830">
        <v>2</v>
      </c>
      <c r="F2830" t="s">
        <v>3036</v>
      </c>
      <c r="G2830" t="s">
        <v>3037</v>
      </c>
      <c r="H2830" s="56" t="s">
        <v>685</v>
      </c>
      <c r="I2830">
        <v>52405002</v>
      </c>
      <c r="J2830" t="s">
        <v>3822</v>
      </c>
      <c r="K2830">
        <v>32941929.670000002</v>
      </c>
      <c r="L2830">
        <v>40390.420380000003</v>
      </c>
    </row>
    <row r="2831" spans="1:12" x14ac:dyDescent="0.25">
      <c r="A2831">
        <v>2827</v>
      </c>
      <c r="B2831" t="s">
        <v>2895</v>
      </c>
      <c r="C2831" t="s">
        <v>3819</v>
      </c>
      <c r="D2831" t="s">
        <v>3820</v>
      </c>
      <c r="E2831">
        <v>3</v>
      </c>
      <c r="F2831" t="s">
        <v>3036</v>
      </c>
      <c r="G2831" t="s">
        <v>3037</v>
      </c>
      <c r="H2831" s="56" t="s">
        <v>685</v>
      </c>
      <c r="I2831">
        <v>52405003</v>
      </c>
      <c r="J2831" t="s">
        <v>3823</v>
      </c>
      <c r="K2831">
        <v>47570998.909999996</v>
      </c>
      <c r="L2831">
        <v>51337.192389999997</v>
      </c>
    </row>
    <row r="2832" spans="1:12" x14ac:dyDescent="0.25">
      <c r="A2832">
        <v>2828</v>
      </c>
      <c r="B2832" t="s">
        <v>2895</v>
      </c>
      <c r="C2832" t="s">
        <v>3819</v>
      </c>
      <c r="D2832" t="s">
        <v>3820</v>
      </c>
      <c r="E2832">
        <v>4</v>
      </c>
      <c r="F2832" t="s">
        <v>3036</v>
      </c>
      <c r="G2832" t="s">
        <v>3037</v>
      </c>
      <c r="H2832" s="56" t="s">
        <v>685</v>
      </c>
      <c r="I2832">
        <v>52405004</v>
      </c>
      <c r="J2832" t="s">
        <v>3824</v>
      </c>
      <c r="K2832">
        <v>239223680.59999999</v>
      </c>
      <c r="L2832">
        <v>101870.4694</v>
      </c>
    </row>
    <row r="2833" spans="1:12" x14ac:dyDescent="0.25">
      <c r="A2833">
        <v>2829</v>
      </c>
      <c r="B2833" t="s">
        <v>2895</v>
      </c>
      <c r="C2833" t="s">
        <v>3819</v>
      </c>
      <c r="D2833" t="s">
        <v>3820</v>
      </c>
      <c r="E2833">
        <v>5</v>
      </c>
      <c r="F2833" t="s">
        <v>3036</v>
      </c>
      <c r="G2833" t="s">
        <v>3037</v>
      </c>
      <c r="H2833" s="56" t="s">
        <v>685</v>
      </c>
      <c r="I2833">
        <v>52405005</v>
      </c>
      <c r="J2833" t="s">
        <v>3825</v>
      </c>
      <c r="K2833">
        <v>549374506</v>
      </c>
      <c r="L2833">
        <v>164374.61629999999</v>
      </c>
    </row>
    <row r="2834" spans="1:12" x14ac:dyDescent="0.25">
      <c r="A2834">
        <v>2830</v>
      </c>
      <c r="B2834" t="s">
        <v>2895</v>
      </c>
      <c r="C2834" t="s">
        <v>3819</v>
      </c>
      <c r="D2834" t="s">
        <v>3820</v>
      </c>
      <c r="E2834">
        <v>6</v>
      </c>
      <c r="F2834" t="s">
        <v>3036</v>
      </c>
      <c r="G2834" t="s">
        <v>3037</v>
      </c>
      <c r="H2834" s="56" t="s">
        <v>685</v>
      </c>
      <c r="I2834">
        <v>52405006</v>
      </c>
      <c r="J2834" t="s">
        <v>3826</v>
      </c>
      <c r="K2834">
        <v>273180070.89999998</v>
      </c>
      <c r="L2834">
        <v>114716.83040000001</v>
      </c>
    </row>
    <row r="2835" spans="1:12" x14ac:dyDescent="0.25">
      <c r="A2835">
        <v>2831</v>
      </c>
      <c r="B2835" t="s">
        <v>2895</v>
      </c>
      <c r="C2835" t="s">
        <v>3819</v>
      </c>
      <c r="D2835" t="s">
        <v>3820</v>
      </c>
      <c r="E2835">
        <v>7</v>
      </c>
      <c r="F2835" t="s">
        <v>3036</v>
      </c>
      <c r="G2835" t="s">
        <v>3037</v>
      </c>
      <c r="H2835" s="56" t="s">
        <v>685</v>
      </c>
      <c r="I2835">
        <v>52405007</v>
      </c>
      <c r="J2835" t="s">
        <v>3827</v>
      </c>
      <c r="K2835">
        <v>22337808.100000001</v>
      </c>
      <c r="L2835">
        <v>23968.116880000001</v>
      </c>
    </row>
    <row r="2836" spans="1:12" x14ac:dyDescent="0.25">
      <c r="A2836">
        <v>2832</v>
      </c>
      <c r="B2836" t="s">
        <v>2895</v>
      </c>
      <c r="C2836" t="s">
        <v>3819</v>
      </c>
      <c r="D2836" t="s">
        <v>3820</v>
      </c>
      <c r="E2836">
        <v>8</v>
      </c>
      <c r="F2836" t="s">
        <v>3036</v>
      </c>
      <c r="G2836" t="s">
        <v>3037</v>
      </c>
      <c r="H2836" s="56" t="s">
        <v>685</v>
      </c>
      <c r="I2836">
        <v>52405008</v>
      </c>
      <c r="J2836" t="s">
        <v>3828</v>
      </c>
      <c r="K2836">
        <v>188757930.90000001</v>
      </c>
      <c r="L2836">
        <v>98041.077210000003</v>
      </c>
    </row>
    <row r="2837" spans="1:12" x14ac:dyDescent="0.25">
      <c r="A2837">
        <v>2833</v>
      </c>
      <c r="B2837" t="s">
        <v>2895</v>
      </c>
      <c r="C2837" t="s">
        <v>3819</v>
      </c>
      <c r="D2837" t="s">
        <v>3820</v>
      </c>
      <c r="E2837">
        <v>9</v>
      </c>
      <c r="F2837" t="s">
        <v>3036</v>
      </c>
      <c r="G2837" t="s">
        <v>3037</v>
      </c>
      <c r="H2837" s="56" t="s">
        <v>685</v>
      </c>
      <c r="I2837">
        <v>52405009</v>
      </c>
      <c r="J2837" t="s">
        <v>3829</v>
      </c>
      <c r="K2837">
        <v>35009324</v>
      </c>
      <c r="L2837">
        <v>40032.546979999999</v>
      </c>
    </row>
    <row r="2838" spans="1:12" x14ac:dyDescent="0.25">
      <c r="A2838">
        <v>2834</v>
      </c>
      <c r="B2838" t="s">
        <v>2895</v>
      </c>
      <c r="C2838" t="s">
        <v>3819</v>
      </c>
      <c r="D2838" t="s">
        <v>3820</v>
      </c>
      <c r="E2838">
        <v>10</v>
      </c>
      <c r="F2838" t="s">
        <v>3036</v>
      </c>
      <c r="G2838" t="s">
        <v>3037</v>
      </c>
      <c r="H2838" s="56" t="s">
        <v>685</v>
      </c>
      <c r="I2838">
        <v>52405010</v>
      </c>
      <c r="J2838" t="s">
        <v>3830</v>
      </c>
      <c r="K2838">
        <v>535353977.89999998</v>
      </c>
      <c r="L2838">
        <v>133169.68979999999</v>
      </c>
    </row>
    <row r="2839" spans="1:12" x14ac:dyDescent="0.25">
      <c r="A2839">
        <v>2835</v>
      </c>
      <c r="B2839" t="s">
        <v>2895</v>
      </c>
      <c r="C2839" t="s">
        <v>3819</v>
      </c>
      <c r="D2839" t="s">
        <v>3820</v>
      </c>
      <c r="E2839">
        <v>11</v>
      </c>
      <c r="F2839" t="s">
        <v>3036</v>
      </c>
      <c r="G2839" t="s">
        <v>3037</v>
      </c>
      <c r="H2839" s="56" t="s">
        <v>685</v>
      </c>
      <c r="I2839">
        <v>52405011</v>
      </c>
      <c r="J2839" t="s">
        <v>3831</v>
      </c>
      <c r="K2839">
        <v>486458315.69999999</v>
      </c>
      <c r="L2839">
        <v>152828.6747</v>
      </c>
    </row>
    <row r="2840" spans="1:12" x14ac:dyDescent="0.25">
      <c r="A2840">
        <v>2836</v>
      </c>
      <c r="B2840" t="s">
        <v>2895</v>
      </c>
      <c r="C2840" t="s">
        <v>3819</v>
      </c>
      <c r="D2840" t="s">
        <v>3820</v>
      </c>
      <c r="E2840">
        <v>12</v>
      </c>
      <c r="F2840" t="s">
        <v>3036</v>
      </c>
      <c r="G2840" t="s">
        <v>3037</v>
      </c>
      <c r="H2840" s="56" t="s">
        <v>685</v>
      </c>
      <c r="I2840">
        <v>52405012</v>
      </c>
      <c r="J2840" t="s">
        <v>3832</v>
      </c>
      <c r="K2840">
        <v>172315243.69999999</v>
      </c>
      <c r="L2840">
        <v>86638.986799999999</v>
      </c>
    </row>
    <row r="2841" spans="1:12" x14ac:dyDescent="0.25">
      <c r="A2841">
        <v>2837</v>
      </c>
      <c r="B2841" t="s">
        <v>2895</v>
      </c>
      <c r="C2841" t="s">
        <v>3819</v>
      </c>
      <c r="D2841" t="s">
        <v>3820</v>
      </c>
      <c r="E2841">
        <v>13</v>
      </c>
      <c r="F2841" t="s">
        <v>3036</v>
      </c>
      <c r="G2841" t="s">
        <v>3037</v>
      </c>
      <c r="H2841" s="56" t="s">
        <v>685</v>
      </c>
      <c r="I2841">
        <v>52405013</v>
      </c>
      <c r="J2841" t="s">
        <v>3833</v>
      </c>
      <c r="K2841">
        <v>150254751.40000001</v>
      </c>
      <c r="L2841">
        <v>72804.603140000007</v>
      </c>
    </row>
    <row r="2842" spans="1:12" x14ac:dyDescent="0.25">
      <c r="A2842">
        <v>2838</v>
      </c>
      <c r="B2842" t="s">
        <v>2895</v>
      </c>
      <c r="C2842" t="s">
        <v>3819</v>
      </c>
      <c r="D2842" t="s">
        <v>3820</v>
      </c>
      <c r="E2842">
        <v>14</v>
      </c>
      <c r="F2842" t="s">
        <v>3036</v>
      </c>
      <c r="G2842" t="s">
        <v>3037</v>
      </c>
      <c r="H2842" s="56" t="s">
        <v>685</v>
      </c>
      <c r="I2842">
        <v>52405014</v>
      </c>
      <c r="J2842" t="s">
        <v>3834</v>
      </c>
      <c r="K2842">
        <v>602949686.10000002</v>
      </c>
      <c r="L2842">
        <v>138891.2885</v>
      </c>
    </row>
    <row r="2843" spans="1:12" x14ac:dyDescent="0.25">
      <c r="A2843">
        <v>2839</v>
      </c>
      <c r="B2843" t="s">
        <v>2895</v>
      </c>
      <c r="C2843" t="s">
        <v>3835</v>
      </c>
      <c r="D2843" t="s">
        <v>3836</v>
      </c>
      <c r="E2843">
        <v>1</v>
      </c>
      <c r="F2843" t="s">
        <v>567</v>
      </c>
      <c r="G2843" t="s">
        <v>2998</v>
      </c>
      <c r="H2843" s="56" t="s">
        <v>685</v>
      </c>
      <c r="I2843">
        <v>54305001</v>
      </c>
      <c r="J2843" t="s">
        <v>3837</v>
      </c>
      <c r="K2843">
        <v>277257297.19999999</v>
      </c>
      <c r="L2843">
        <v>104733.4001</v>
      </c>
    </row>
    <row r="2844" spans="1:12" x14ac:dyDescent="0.25">
      <c r="A2844">
        <v>2840</v>
      </c>
      <c r="B2844" t="s">
        <v>2895</v>
      </c>
      <c r="C2844" t="s">
        <v>3835</v>
      </c>
      <c r="D2844" t="s">
        <v>3836</v>
      </c>
      <c r="E2844">
        <v>2</v>
      </c>
      <c r="F2844" t="s">
        <v>567</v>
      </c>
      <c r="G2844" t="s">
        <v>2998</v>
      </c>
      <c r="H2844" s="56" t="s">
        <v>685</v>
      </c>
      <c r="I2844">
        <v>54305002</v>
      </c>
      <c r="J2844" t="s">
        <v>3838</v>
      </c>
      <c r="K2844">
        <v>83000744.650000006</v>
      </c>
      <c r="L2844">
        <v>63081.84173</v>
      </c>
    </row>
    <row r="2845" spans="1:12" x14ac:dyDescent="0.25">
      <c r="A2845">
        <v>2841</v>
      </c>
      <c r="B2845" t="s">
        <v>2895</v>
      </c>
      <c r="C2845" t="s">
        <v>3835</v>
      </c>
      <c r="D2845" t="s">
        <v>3836</v>
      </c>
      <c r="E2845">
        <v>3</v>
      </c>
      <c r="F2845" t="s">
        <v>567</v>
      </c>
      <c r="G2845" t="s">
        <v>2998</v>
      </c>
      <c r="H2845" s="56" t="s">
        <v>685</v>
      </c>
      <c r="I2845">
        <v>54305003</v>
      </c>
      <c r="J2845" t="s">
        <v>3839</v>
      </c>
      <c r="K2845">
        <v>146352924.59999999</v>
      </c>
      <c r="L2845">
        <v>95807.876350000006</v>
      </c>
    </row>
    <row r="2846" spans="1:12" x14ac:dyDescent="0.25">
      <c r="A2846">
        <v>2842</v>
      </c>
      <c r="B2846" t="s">
        <v>2895</v>
      </c>
      <c r="C2846" t="s">
        <v>3835</v>
      </c>
      <c r="D2846" t="s">
        <v>3836</v>
      </c>
      <c r="E2846">
        <v>4</v>
      </c>
      <c r="F2846" t="s">
        <v>567</v>
      </c>
      <c r="G2846" t="s">
        <v>2998</v>
      </c>
      <c r="H2846" s="56" t="s">
        <v>685</v>
      </c>
      <c r="I2846">
        <v>54305004</v>
      </c>
      <c r="J2846" t="s">
        <v>3840</v>
      </c>
      <c r="K2846">
        <v>214861654.40000001</v>
      </c>
      <c r="L2846">
        <v>79142.02837</v>
      </c>
    </row>
    <row r="2847" spans="1:12" x14ac:dyDescent="0.25">
      <c r="A2847">
        <v>2843</v>
      </c>
      <c r="B2847" t="s">
        <v>2895</v>
      </c>
      <c r="C2847" t="s">
        <v>3835</v>
      </c>
      <c r="D2847" t="s">
        <v>3836</v>
      </c>
      <c r="E2847">
        <v>5</v>
      </c>
      <c r="F2847" t="s">
        <v>567</v>
      </c>
      <c r="G2847" t="s">
        <v>2998</v>
      </c>
      <c r="H2847" s="56" t="s">
        <v>685</v>
      </c>
      <c r="I2847">
        <v>54305005</v>
      </c>
      <c r="J2847" t="s">
        <v>3841</v>
      </c>
      <c r="K2847">
        <v>145685801.30000001</v>
      </c>
      <c r="L2847">
        <v>62107.694459999999</v>
      </c>
    </row>
    <row r="2848" spans="1:12" x14ac:dyDescent="0.25">
      <c r="A2848">
        <v>2844</v>
      </c>
      <c r="B2848" t="s">
        <v>2895</v>
      </c>
      <c r="C2848" t="s">
        <v>3835</v>
      </c>
      <c r="D2848" t="s">
        <v>3836</v>
      </c>
      <c r="E2848">
        <v>6</v>
      </c>
      <c r="F2848" t="s">
        <v>567</v>
      </c>
      <c r="G2848" t="s">
        <v>2998</v>
      </c>
      <c r="H2848" s="56" t="s">
        <v>685</v>
      </c>
      <c r="I2848">
        <v>54305006</v>
      </c>
      <c r="J2848" t="s">
        <v>3842</v>
      </c>
      <c r="K2848">
        <v>274184755.80000001</v>
      </c>
      <c r="L2848">
        <v>104321.037</v>
      </c>
    </row>
    <row r="2849" spans="1:12" x14ac:dyDescent="0.25">
      <c r="A2849">
        <v>2845</v>
      </c>
      <c r="B2849" t="s">
        <v>2895</v>
      </c>
      <c r="C2849" t="s">
        <v>3835</v>
      </c>
      <c r="D2849" t="s">
        <v>3836</v>
      </c>
      <c r="E2849">
        <v>7</v>
      </c>
      <c r="F2849" t="s">
        <v>567</v>
      </c>
      <c r="G2849" t="s">
        <v>2998</v>
      </c>
      <c r="H2849" s="56" t="s">
        <v>685</v>
      </c>
      <c r="I2849">
        <v>54305007</v>
      </c>
      <c r="J2849" t="s">
        <v>3843</v>
      </c>
      <c r="K2849">
        <v>70473440.340000004</v>
      </c>
      <c r="L2849">
        <v>52079.622329999998</v>
      </c>
    </row>
    <row r="2850" spans="1:12" x14ac:dyDescent="0.25">
      <c r="A2850">
        <v>2846</v>
      </c>
      <c r="B2850" t="s">
        <v>2895</v>
      </c>
      <c r="C2850" t="s">
        <v>3835</v>
      </c>
      <c r="D2850" t="s">
        <v>3836</v>
      </c>
      <c r="E2850">
        <v>8</v>
      </c>
      <c r="F2850" t="s">
        <v>567</v>
      </c>
      <c r="G2850" t="s">
        <v>2998</v>
      </c>
      <c r="H2850" s="56" t="s">
        <v>685</v>
      </c>
      <c r="I2850">
        <v>54305008</v>
      </c>
      <c r="J2850" t="s">
        <v>3844</v>
      </c>
      <c r="K2850">
        <v>368908175.5</v>
      </c>
      <c r="L2850">
        <v>118200.92019999999</v>
      </c>
    </row>
    <row r="2851" spans="1:12" x14ac:dyDescent="0.25">
      <c r="A2851">
        <v>2847</v>
      </c>
      <c r="B2851" t="s">
        <v>2895</v>
      </c>
      <c r="C2851" t="s">
        <v>3835</v>
      </c>
      <c r="D2851" t="s">
        <v>3836</v>
      </c>
      <c r="E2851">
        <v>9</v>
      </c>
      <c r="F2851" t="s">
        <v>567</v>
      </c>
      <c r="G2851" t="s">
        <v>2998</v>
      </c>
      <c r="H2851" s="56" t="s">
        <v>685</v>
      </c>
      <c r="I2851">
        <v>54305009</v>
      </c>
      <c r="J2851" t="s">
        <v>3845</v>
      </c>
      <c r="K2851">
        <v>181624629.30000001</v>
      </c>
      <c r="L2851">
        <v>74043.899019999997</v>
      </c>
    </row>
    <row r="2852" spans="1:12" x14ac:dyDescent="0.25">
      <c r="A2852">
        <v>2848</v>
      </c>
      <c r="B2852" t="s">
        <v>2895</v>
      </c>
      <c r="C2852" t="s">
        <v>3835</v>
      </c>
      <c r="D2852" t="s">
        <v>3836</v>
      </c>
      <c r="E2852">
        <v>10</v>
      </c>
      <c r="F2852" t="s">
        <v>567</v>
      </c>
      <c r="G2852" t="s">
        <v>2998</v>
      </c>
      <c r="H2852" s="56" t="s">
        <v>685</v>
      </c>
      <c r="I2852">
        <v>54305010</v>
      </c>
      <c r="J2852" t="s">
        <v>3846</v>
      </c>
      <c r="K2852">
        <v>275466070.69999999</v>
      </c>
      <c r="L2852">
        <v>90532.367620000005</v>
      </c>
    </row>
    <row r="2853" spans="1:12" x14ac:dyDescent="0.25">
      <c r="A2853">
        <v>2849</v>
      </c>
      <c r="B2853" t="s">
        <v>2895</v>
      </c>
      <c r="C2853" t="s">
        <v>3835</v>
      </c>
      <c r="D2853" t="s">
        <v>3836</v>
      </c>
      <c r="E2853">
        <v>11</v>
      </c>
      <c r="F2853" t="s">
        <v>567</v>
      </c>
      <c r="G2853" t="s">
        <v>2998</v>
      </c>
      <c r="H2853" s="56" t="s">
        <v>685</v>
      </c>
      <c r="I2853">
        <v>54305011</v>
      </c>
      <c r="J2853" t="s">
        <v>3847</v>
      </c>
      <c r="K2853">
        <v>78174538.599999994</v>
      </c>
      <c r="L2853">
        <v>63723.47494</v>
      </c>
    </row>
    <row r="2854" spans="1:12" x14ac:dyDescent="0.25">
      <c r="A2854">
        <v>2850</v>
      </c>
      <c r="B2854" t="s">
        <v>2895</v>
      </c>
      <c r="C2854" t="s">
        <v>3835</v>
      </c>
      <c r="D2854" t="s">
        <v>3836</v>
      </c>
      <c r="E2854">
        <v>12</v>
      </c>
      <c r="F2854" t="s">
        <v>567</v>
      </c>
      <c r="G2854" t="s">
        <v>2998</v>
      </c>
      <c r="H2854" s="56" t="s">
        <v>685</v>
      </c>
      <c r="I2854">
        <v>54305012</v>
      </c>
      <c r="J2854" t="s">
        <v>3848</v>
      </c>
      <c r="K2854">
        <v>106783637</v>
      </c>
      <c r="L2854">
        <v>61048.020810000002</v>
      </c>
    </row>
    <row r="2855" spans="1:12" x14ac:dyDescent="0.25">
      <c r="A2855">
        <v>2851</v>
      </c>
      <c r="B2855" t="s">
        <v>2895</v>
      </c>
      <c r="C2855" t="s">
        <v>3835</v>
      </c>
      <c r="D2855" t="s">
        <v>3836</v>
      </c>
      <c r="E2855">
        <v>13</v>
      </c>
      <c r="F2855" t="s">
        <v>567</v>
      </c>
      <c r="G2855" t="s">
        <v>2998</v>
      </c>
      <c r="H2855" s="56" t="s">
        <v>685</v>
      </c>
      <c r="I2855">
        <v>54305013</v>
      </c>
      <c r="J2855" t="s">
        <v>3849</v>
      </c>
      <c r="K2855">
        <v>77389894.030000001</v>
      </c>
      <c r="L2855">
        <v>56300.21112</v>
      </c>
    </row>
    <row r="2856" spans="1:12" x14ac:dyDescent="0.25">
      <c r="A2856">
        <v>2852</v>
      </c>
      <c r="B2856" t="s">
        <v>2895</v>
      </c>
      <c r="C2856" t="s">
        <v>3835</v>
      </c>
      <c r="D2856" t="s">
        <v>3836</v>
      </c>
      <c r="E2856">
        <v>14</v>
      </c>
      <c r="F2856" t="s">
        <v>567</v>
      </c>
      <c r="G2856" t="s">
        <v>2998</v>
      </c>
      <c r="H2856" s="56" t="s">
        <v>685</v>
      </c>
      <c r="I2856">
        <v>54305014</v>
      </c>
      <c r="J2856" t="s">
        <v>3850</v>
      </c>
      <c r="K2856">
        <v>153484643.90000001</v>
      </c>
      <c r="L2856">
        <v>90273.958549999996</v>
      </c>
    </row>
    <row r="2857" spans="1:12" x14ac:dyDescent="0.25">
      <c r="A2857">
        <v>2853</v>
      </c>
      <c r="B2857" t="s">
        <v>2895</v>
      </c>
      <c r="C2857" t="s">
        <v>3835</v>
      </c>
      <c r="D2857" t="s">
        <v>3836</v>
      </c>
      <c r="E2857">
        <v>15</v>
      </c>
      <c r="F2857" t="s">
        <v>567</v>
      </c>
      <c r="G2857" t="s">
        <v>2998</v>
      </c>
      <c r="H2857" s="56" t="s">
        <v>685</v>
      </c>
      <c r="I2857">
        <v>54305015</v>
      </c>
      <c r="J2857" t="s">
        <v>3851</v>
      </c>
      <c r="K2857">
        <v>175284194.19999999</v>
      </c>
      <c r="L2857">
        <v>111236.5962</v>
      </c>
    </row>
    <row r="2858" spans="1:12" x14ac:dyDescent="0.25">
      <c r="A2858">
        <v>2854</v>
      </c>
      <c r="B2858" t="s">
        <v>2895</v>
      </c>
      <c r="C2858" t="s">
        <v>3835</v>
      </c>
      <c r="D2858" t="s">
        <v>3836</v>
      </c>
      <c r="E2858">
        <v>16</v>
      </c>
      <c r="F2858" t="s">
        <v>567</v>
      </c>
      <c r="G2858" t="s">
        <v>2998</v>
      </c>
      <c r="H2858" s="56" t="s">
        <v>685</v>
      </c>
      <c r="I2858">
        <v>54305016</v>
      </c>
      <c r="J2858" t="s">
        <v>3852</v>
      </c>
      <c r="K2858">
        <v>5884332.2750000004</v>
      </c>
      <c r="L2858">
        <v>12686.913689999999</v>
      </c>
    </row>
    <row r="2859" spans="1:12" x14ac:dyDescent="0.25">
      <c r="A2859">
        <v>2855</v>
      </c>
      <c r="B2859" t="s">
        <v>2895</v>
      </c>
      <c r="C2859" t="s">
        <v>3835</v>
      </c>
      <c r="D2859" t="s">
        <v>3836</v>
      </c>
      <c r="E2859">
        <v>17</v>
      </c>
      <c r="F2859" t="s">
        <v>567</v>
      </c>
      <c r="G2859" t="s">
        <v>2998</v>
      </c>
      <c r="H2859" s="56" t="s">
        <v>685</v>
      </c>
      <c r="I2859">
        <v>54305017</v>
      </c>
      <c r="J2859" t="s">
        <v>3853</v>
      </c>
      <c r="K2859">
        <v>70882083.879999995</v>
      </c>
      <c r="L2859">
        <v>61290.37141</v>
      </c>
    </row>
    <row r="2860" spans="1:12" x14ac:dyDescent="0.25">
      <c r="A2860">
        <v>2856</v>
      </c>
      <c r="B2860" t="s">
        <v>2895</v>
      </c>
      <c r="C2860" t="s">
        <v>3835</v>
      </c>
      <c r="D2860" t="s">
        <v>3836</v>
      </c>
      <c r="E2860">
        <v>18</v>
      </c>
      <c r="F2860" t="s">
        <v>567</v>
      </c>
      <c r="G2860" t="s">
        <v>2998</v>
      </c>
      <c r="H2860" s="56" t="s">
        <v>685</v>
      </c>
      <c r="I2860">
        <v>54305018</v>
      </c>
      <c r="J2860" t="s">
        <v>3854</v>
      </c>
      <c r="K2860">
        <v>145500654.69999999</v>
      </c>
      <c r="L2860">
        <v>77751.272360000003</v>
      </c>
    </row>
    <row r="2861" spans="1:12" x14ac:dyDescent="0.25">
      <c r="A2861">
        <v>2857</v>
      </c>
      <c r="B2861" t="s">
        <v>2895</v>
      </c>
      <c r="C2861" t="s">
        <v>3835</v>
      </c>
      <c r="D2861" t="s">
        <v>3836</v>
      </c>
      <c r="E2861">
        <v>19</v>
      </c>
      <c r="F2861" t="s">
        <v>567</v>
      </c>
      <c r="G2861" t="s">
        <v>2998</v>
      </c>
      <c r="H2861" s="56" t="s">
        <v>685</v>
      </c>
      <c r="I2861">
        <v>54305019</v>
      </c>
      <c r="J2861" t="s">
        <v>3855</v>
      </c>
      <c r="K2861">
        <v>91979714.239999995</v>
      </c>
      <c r="L2861">
        <v>46604.895140000001</v>
      </c>
    </row>
    <row r="2862" spans="1:12" x14ac:dyDescent="0.25">
      <c r="A2862">
        <v>2858</v>
      </c>
      <c r="B2862" t="s">
        <v>2895</v>
      </c>
      <c r="C2862" t="s">
        <v>3835</v>
      </c>
      <c r="D2862" t="s">
        <v>3836</v>
      </c>
      <c r="E2862">
        <v>20</v>
      </c>
      <c r="F2862" t="s">
        <v>567</v>
      </c>
      <c r="G2862" t="s">
        <v>2998</v>
      </c>
      <c r="H2862" s="56" t="s">
        <v>685</v>
      </c>
      <c r="I2862">
        <v>54305020</v>
      </c>
      <c r="J2862" t="s">
        <v>3856</v>
      </c>
      <c r="K2862">
        <v>71195374.489999995</v>
      </c>
      <c r="L2862">
        <v>78348.654120000007</v>
      </c>
    </row>
    <row r="2863" spans="1:12" x14ac:dyDescent="0.25">
      <c r="A2863">
        <v>2859</v>
      </c>
      <c r="B2863" t="s">
        <v>2895</v>
      </c>
      <c r="C2863" t="s">
        <v>3835</v>
      </c>
      <c r="D2863" t="s">
        <v>3836</v>
      </c>
      <c r="E2863">
        <v>21</v>
      </c>
      <c r="F2863" t="s">
        <v>567</v>
      </c>
      <c r="G2863" t="s">
        <v>2998</v>
      </c>
      <c r="H2863" s="56" t="s">
        <v>685</v>
      </c>
      <c r="I2863">
        <v>54305021</v>
      </c>
      <c r="J2863" t="s">
        <v>3857</v>
      </c>
      <c r="K2863">
        <v>149475293.19999999</v>
      </c>
      <c r="L2863">
        <v>82388.461930000005</v>
      </c>
    </row>
    <row r="2864" spans="1:12" x14ac:dyDescent="0.25">
      <c r="A2864">
        <v>2860</v>
      </c>
      <c r="B2864" t="s">
        <v>2895</v>
      </c>
      <c r="C2864" t="s">
        <v>3835</v>
      </c>
      <c r="D2864" t="s">
        <v>3836</v>
      </c>
      <c r="E2864">
        <v>22</v>
      </c>
      <c r="F2864" t="s">
        <v>567</v>
      </c>
      <c r="G2864" t="s">
        <v>2998</v>
      </c>
      <c r="H2864" s="56" t="s">
        <v>685</v>
      </c>
      <c r="I2864">
        <v>54305022</v>
      </c>
      <c r="J2864" t="s">
        <v>3858</v>
      </c>
      <c r="K2864">
        <v>113750060.90000001</v>
      </c>
      <c r="L2864">
        <v>79468.372090000004</v>
      </c>
    </row>
    <row r="2865" spans="1:12" x14ac:dyDescent="0.25">
      <c r="A2865">
        <v>2861</v>
      </c>
      <c r="B2865" t="s">
        <v>2895</v>
      </c>
      <c r="C2865" t="s">
        <v>3859</v>
      </c>
      <c r="D2865" t="s">
        <v>3860</v>
      </c>
      <c r="E2865">
        <v>1</v>
      </c>
      <c r="F2865" t="s">
        <v>570</v>
      </c>
      <c r="G2865" t="s">
        <v>3535</v>
      </c>
      <c r="H2865" s="56" t="s">
        <v>685</v>
      </c>
      <c r="I2865">
        <v>52103001</v>
      </c>
      <c r="J2865" t="s">
        <v>3861</v>
      </c>
      <c r="K2865">
        <v>201920634.19999999</v>
      </c>
      <c r="L2865">
        <v>93215.927119999993</v>
      </c>
    </row>
    <row r="2866" spans="1:12" x14ac:dyDescent="0.25">
      <c r="A2866">
        <v>2862</v>
      </c>
      <c r="B2866" t="s">
        <v>2895</v>
      </c>
      <c r="C2866" t="s">
        <v>3859</v>
      </c>
      <c r="D2866" t="s">
        <v>3860</v>
      </c>
      <c r="E2866">
        <v>2</v>
      </c>
      <c r="F2866" t="s">
        <v>570</v>
      </c>
      <c r="G2866" t="s">
        <v>3535</v>
      </c>
      <c r="H2866" s="56" t="s">
        <v>685</v>
      </c>
      <c r="I2866">
        <v>52103002</v>
      </c>
      <c r="J2866" t="s">
        <v>3862</v>
      </c>
      <c r="K2866">
        <v>145191693.19999999</v>
      </c>
      <c r="L2866">
        <v>99642.120980000007</v>
      </c>
    </row>
    <row r="2867" spans="1:12" x14ac:dyDescent="0.25">
      <c r="A2867">
        <v>2863</v>
      </c>
      <c r="B2867" t="s">
        <v>2895</v>
      </c>
      <c r="C2867" t="s">
        <v>3859</v>
      </c>
      <c r="D2867" t="s">
        <v>3860</v>
      </c>
      <c r="E2867">
        <v>3</v>
      </c>
      <c r="F2867" t="s">
        <v>570</v>
      </c>
      <c r="G2867" t="s">
        <v>3535</v>
      </c>
      <c r="H2867" s="56" t="s">
        <v>685</v>
      </c>
      <c r="I2867">
        <v>52103003</v>
      </c>
      <c r="J2867" t="s">
        <v>3863</v>
      </c>
      <c r="K2867">
        <v>163095385.09999999</v>
      </c>
      <c r="L2867">
        <v>78426.724789999993</v>
      </c>
    </row>
    <row r="2868" spans="1:12" x14ac:dyDescent="0.25">
      <c r="A2868">
        <v>2864</v>
      </c>
      <c r="B2868" t="s">
        <v>2895</v>
      </c>
      <c r="C2868" t="s">
        <v>3859</v>
      </c>
      <c r="D2868" t="s">
        <v>3860</v>
      </c>
      <c r="E2868">
        <v>4</v>
      </c>
      <c r="F2868" t="s">
        <v>570</v>
      </c>
      <c r="G2868" t="s">
        <v>3535</v>
      </c>
      <c r="H2868" s="56" t="s">
        <v>685</v>
      </c>
      <c r="I2868">
        <v>52103004</v>
      </c>
      <c r="J2868" t="s">
        <v>3864</v>
      </c>
      <c r="K2868">
        <v>98652082.939999998</v>
      </c>
      <c r="L2868">
        <v>73962.786030000003</v>
      </c>
    </row>
    <row r="2869" spans="1:12" x14ac:dyDescent="0.25">
      <c r="A2869">
        <v>2865</v>
      </c>
      <c r="B2869" t="s">
        <v>2895</v>
      </c>
      <c r="C2869" t="s">
        <v>3859</v>
      </c>
      <c r="D2869" t="s">
        <v>3860</v>
      </c>
      <c r="E2869">
        <v>5</v>
      </c>
      <c r="F2869" t="s">
        <v>570</v>
      </c>
      <c r="G2869" t="s">
        <v>3535</v>
      </c>
      <c r="H2869" s="56" t="s">
        <v>685</v>
      </c>
      <c r="I2869">
        <v>52103005</v>
      </c>
      <c r="J2869" t="s">
        <v>3865</v>
      </c>
      <c r="K2869">
        <v>38699357.130000003</v>
      </c>
      <c r="L2869">
        <v>29742.602729999999</v>
      </c>
    </row>
    <row r="2870" spans="1:12" x14ac:dyDescent="0.25">
      <c r="A2870">
        <v>2866</v>
      </c>
      <c r="B2870" t="s">
        <v>2895</v>
      </c>
      <c r="C2870" t="s">
        <v>3859</v>
      </c>
      <c r="D2870" t="s">
        <v>3860</v>
      </c>
      <c r="E2870">
        <v>6</v>
      </c>
      <c r="F2870" t="s">
        <v>570</v>
      </c>
      <c r="G2870" t="s">
        <v>3535</v>
      </c>
      <c r="H2870" s="56" t="s">
        <v>685</v>
      </c>
      <c r="I2870">
        <v>52103006</v>
      </c>
      <c r="J2870" t="s">
        <v>3866</v>
      </c>
      <c r="K2870">
        <v>163659241.80000001</v>
      </c>
      <c r="L2870">
        <v>75356.033129999996</v>
      </c>
    </row>
    <row r="2871" spans="1:12" x14ac:dyDescent="0.25">
      <c r="A2871">
        <v>2867</v>
      </c>
      <c r="B2871" t="s">
        <v>2895</v>
      </c>
      <c r="C2871" t="s">
        <v>3859</v>
      </c>
      <c r="D2871" t="s">
        <v>3860</v>
      </c>
      <c r="E2871">
        <v>7</v>
      </c>
      <c r="F2871" t="s">
        <v>570</v>
      </c>
      <c r="G2871" t="s">
        <v>3535</v>
      </c>
      <c r="H2871" s="56" t="s">
        <v>685</v>
      </c>
      <c r="I2871">
        <v>52103007</v>
      </c>
      <c r="J2871" t="s">
        <v>3867</v>
      </c>
      <c r="K2871">
        <v>140983869.80000001</v>
      </c>
      <c r="L2871">
        <v>98408.052379999994</v>
      </c>
    </row>
    <row r="2872" spans="1:12" x14ac:dyDescent="0.25">
      <c r="A2872">
        <v>2868</v>
      </c>
      <c r="B2872" t="s">
        <v>2895</v>
      </c>
      <c r="C2872" t="s">
        <v>3859</v>
      </c>
      <c r="D2872" t="s">
        <v>3860</v>
      </c>
      <c r="E2872">
        <v>8</v>
      </c>
      <c r="F2872" t="s">
        <v>570</v>
      </c>
      <c r="G2872" t="s">
        <v>3535</v>
      </c>
      <c r="H2872" s="56" t="s">
        <v>685</v>
      </c>
      <c r="I2872">
        <v>52103008</v>
      </c>
      <c r="J2872" t="s">
        <v>3868</v>
      </c>
      <c r="K2872">
        <v>59689948.009999998</v>
      </c>
      <c r="L2872">
        <v>44301.523029999997</v>
      </c>
    </row>
    <row r="2873" spans="1:12" x14ac:dyDescent="0.25">
      <c r="A2873">
        <v>2869</v>
      </c>
      <c r="B2873" t="s">
        <v>2895</v>
      </c>
      <c r="C2873" t="s">
        <v>3859</v>
      </c>
      <c r="D2873" t="s">
        <v>3860</v>
      </c>
      <c r="E2873">
        <v>9</v>
      </c>
      <c r="F2873" t="s">
        <v>570</v>
      </c>
      <c r="G2873" t="s">
        <v>3535</v>
      </c>
      <c r="H2873" s="56" t="s">
        <v>685</v>
      </c>
      <c r="I2873">
        <v>52103009</v>
      </c>
      <c r="J2873" t="s">
        <v>3869</v>
      </c>
      <c r="K2873">
        <v>143802314.80000001</v>
      </c>
      <c r="L2873">
        <v>74242.521280000001</v>
      </c>
    </row>
    <row r="2874" spans="1:12" x14ac:dyDescent="0.25">
      <c r="A2874">
        <v>2870</v>
      </c>
      <c r="B2874" t="s">
        <v>2895</v>
      </c>
      <c r="C2874" t="s">
        <v>3859</v>
      </c>
      <c r="D2874" t="s">
        <v>3860</v>
      </c>
      <c r="E2874">
        <v>10</v>
      </c>
      <c r="F2874" t="s">
        <v>570</v>
      </c>
      <c r="G2874" t="s">
        <v>3535</v>
      </c>
      <c r="H2874" s="56" t="s">
        <v>685</v>
      </c>
      <c r="I2874">
        <v>52103010</v>
      </c>
      <c r="J2874" t="s">
        <v>3870</v>
      </c>
      <c r="K2874">
        <v>5764386.6370000001</v>
      </c>
      <c r="L2874">
        <v>13949.40005</v>
      </c>
    </row>
    <row r="2875" spans="1:12" x14ac:dyDescent="0.25">
      <c r="A2875">
        <v>2871</v>
      </c>
      <c r="B2875" t="s">
        <v>2895</v>
      </c>
      <c r="C2875" t="s">
        <v>3859</v>
      </c>
      <c r="D2875" t="s">
        <v>3860</v>
      </c>
      <c r="E2875">
        <v>11</v>
      </c>
      <c r="F2875" t="s">
        <v>570</v>
      </c>
      <c r="G2875" t="s">
        <v>3535</v>
      </c>
      <c r="H2875" s="56" t="s">
        <v>685</v>
      </c>
      <c r="I2875">
        <v>52103011</v>
      </c>
      <c r="J2875" t="s">
        <v>3871</v>
      </c>
      <c r="K2875">
        <v>21540416.489999998</v>
      </c>
      <c r="L2875">
        <v>23510.07202</v>
      </c>
    </row>
    <row r="2876" spans="1:12" x14ac:dyDescent="0.25">
      <c r="A2876">
        <v>2872</v>
      </c>
      <c r="B2876" t="s">
        <v>2895</v>
      </c>
      <c r="C2876" t="s">
        <v>3859</v>
      </c>
      <c r="D2876" t="s">
        <v>3860</v>
      </c>
      <c r="E2876">
        <v>12</v>
      </c>
      <c r="F2876" t="s">
        <v>570</v>
      </c>
      <c r="G2876" t="s">
        <v>3535</v>
      </c>
      <c r="H2876" s="56" t="s">
        <v>685</v>
      </c>
      <c r="I2876">
        <v>52103012</v>
      </c>
      <c r="J2876" t="s">
        <v>3872</v>
      </c>
      <c r="K2876">
        <v>148241728.80000001</v>
      </c>
      <c r="L2876">
        <v>115792.3872</v>
      </c>
    </row>
    <row r="2877" spans="1:12" x14ac:dyDescent="0.25">
      <c r="A2877">
        <v>2873</v>
      </c>
      <c r="B2877" t="s">
        <v>2895</v>
      </c>
      <c r="C2877" t="s">
        <v>3859</v>
      </c>
      <c r="D2877" t="s">
        <v>3860</v>
      </c>
      <c r="E2877">
        <v>13</v>
      </c>
      <c r="F2877" t="s">
        <v>570</v>
      </c>
      <c r="G2877" t="s">
        <v>3535</v>
      </c>
      <c r="H2877" s="56" t="s">
        <v>685</v>
      </c>
      <c r="I2877">
        <v>52103013</v>
      </c>
      <c r="J2877" t="s">
        <v>3873</v>
      </c>
      <c r="K2877">
        <v>82616269.549999997</v>
      </c>
      <c r="L2877">
        <v>65538.078540000002</v>
      </c>
    </row>
    <row r="2878" spans="1:12" x14ac:dyDescent="0.25">
      <c r="A2878">
        <v>2874</v>
      </c>
      <c r="B2878" t="s">
        <v>2895</v>
      </c>
      <c r="C2878" t="s">
        <v>3859</v>
      </c>
      <c r="D2878" t="s">
        <v>3860</v>
      </c>
      <c r="E2878">
        <v>14</v>
      </c>
      <c r="F2878" t="s">
        <v>570</v>
      </c>
      <c r="G2878" t="s">
        <v>3535</v>
      </c>
      <c r="H2878" s="56" t="s">
        <v>685</v>
      </c>
      <c r="I2878">
        <v>52103014</v>
      </c>
      <c r="J2878" t="s">
        <v>3874</v>
      </c>
      <c r="K2878">
        <v>63955131.18</v>
      </c>
      <c r="L2878">
        <v>46194.729039999998</v>
      </c>
    </row>
    <row r="2879" spans="1:12" x14ac:dyDescent="0.25">
      <c r="A2879">
        <v>2875</v>
      </c>
      <c r="B2879" t="s">
        <v>2895</v>
      </c>
      <c r="C2879" t="s">
        <v>3859</v>
      </c>
      <c r="D2879" t="s">
        <v>3860</v>
      </c>
      <c r="E2879">
        <v>15</v>
      </c>
      <c r="F2879" t="s">
        <v>570</v>
      </c>
      <c r="G2879" t="s">
        <v>3535</v>
      </c>
      <c r="H2879" s="56" t="s">
        <v>685</v>
      </c>
      <c r="I2879">
        <v>52103015</v>
      </c>
      <c r="J2879" t="s">
        <v>3875</v>
      </c>
      <c r="K2879">
        <v>38993521.259999998</v>
      </c>
      <c r="L2879">
        <v>34858.215270000001</v>
      </c>
    </row>
    <row r="2880" spans="1:12" x14ac:dyDescent="0.25">
      <c r="A2880">
        <v>2876</v>
      </c>
      <c r="B2880" t="s">
        <v>2895</v>
      </c>
      <c r="C2880" t="s">
        <v>3859</v>
      </c>
      <c r="D2880" t="s">
        <v>3860</v>
      </c>
      <c r="E2880">
        <v>16</v>
      </c>
      <c r="F2880" t="s">
        <v>570</v>
      </c>
      <c r="G2880" t="s">
        <v>3535</v>
      </c>
      <c r="H2880" s="56" t="s">
        <v>685</v>
      </c>
      <c r="I2880">
        <v>52103016</v>
      </c>
      <c r="J2880" t="s">
        <v>3876</v>
      </c>
      <c r="K2880">
        <v>101268797.90000001</v>
      </c>
      <c r="L2880">
        <v>80516.987269999998</v>
      </c>
    </row>
    <row r="2881" spans="1:12" x14ac:dyDescent="0.25">
      <c r="A2881">
        <v>2877</v>
      </c>
      <c r="B2881" t="s">
        <v>2895</v>
      </c>
      <c r="C2881" t="s">
        <v>3859</v>
      </c>
      <c r="D2881" t="s">
        <v>3860</v>
      </c>
      <c r="E2881">
        <v>17</v>
      </c>
      <c r="F2881" t="s">
        <v>570</v>
      </c>
      <c r="G2881" t="s">
        <v>3535</v>
      </c>
      <c r="H2881" s="56" t="s">
        <v>685</v>
      </c>
      <c r="I2881">
        <v>52103017</v>
      </c>
      <c r="J2881" t="s">
        <v>3877</v>
      </c>
      <c r="K2881">
        <v>5030336.7860000003</v>
      </c>
      <c r="L2881">
        <v>11808.65079</v>
      </c>
    </row>
    <row r="2882" spans="1:12" x14ac:dyDescent="0.25">
      <c r="A2882">
        <v>2878</v>
      </c>
      <c r="B2882" t="s">
        <v>2895</v>
      </c>
      <c r="C2882" t="s">
        <v>3859</v>
      </c>
      <c r="D2882" t="s">
        <v>3860</v>
      </c>
      <c r="E2882">
        <v>18</v>
      </c>
      <c r="F2882" t="s">
        <v>570</v>
      </c>
      <c r="G2882" t="s">
        <v>3535</v>
      </c>
      <c r="H2882" s="56" t="s">
        <v>685</v>
      </c>
      <c r="I2882">
        <v>52103018</v>
      </c>
      <c r="J2882" t="s">
        <v>3878</v>
      </c>
      <c r="K2882">
        <v>11199068.23</v>
      </c>
      <c r="L2882">
        <v>23022.37386</v>
      </c>
    </row>
    <row r="2883" spans="1:12" x14ac:dyDescent="0.25">
      <c r="A2883">
        <v>2879</v>
      </c>
      <c r="B2883" t="s">
        <v>2895</v>
      </c>
      <c r="C2883" t="s">
        <v>3859</v>
      </c>
      <c r="D2883" t="s">
        <v>3860</v>
      </c>
      <c r="E2883">
        <v>19</v>
      </c>
      <c r="F2883" t="s">
        <v>570</v>
      </c>
      <c r="G2883" t="s">
        <v>3535</v>
      </c>
      <c r="H2883" s="56" t="s">
        <v>685</v>
      </c>
      <c r="I2883">
        <v>52103019</v>
      </c>
      <c r="J2883" t="s">
        <v>3879</v>
      </c>
      <c r="K2883">
        <v>7196663.6509999996</v>
      </c>
      <c r="L2883">
        <v>13273.66156</v>
      </c>
    </row>
    <row r="2884" spans="1:12" x14ac:dyDescent="0.25">
      <c r="A2884">
        <v>2880</v>
      </c>
      <c r="B2884" t="s">
        <v>2895</v>
      </c>
      <c r="C2884" t="s">
        <v>3859</v>
      </c>
      <c r="D2884" t="s">
        <v>3860</v>
      </c>
      <c r="E2884">
        <v>20</v>
      </c>
      <c r="F2884" t="s">
        <v>570</v>
      </c>
      <c r="G2884" t="s">
        <v>3535</v>
      </c>
      <c r="H2884" s="56" t="s">
        <v>685</v>
      </c>
      <c r="I2884">
        <v>52103020</v>
      </c>
      <c r="J2884" t="s">
        <v>3880</v>
      </c>
      <c r="K2884">
        <v>12032518.66</v>
      </c>
      <c r="L2884">
        <v>23613.980930000002</v>
      </c>
    </row>
    <row r="2885" spans="1:12" x14ac:dyDescent="0.25">
      <c r="A2885">
        <v>2881</v>
      </c>
      <c r="B2885" t="s">
        <v>2895</v>
      </c>
      <c r="C2885" t="s">
        <v>3881</v>
      </c>
      <c r="D2885" t="s">
        <v>3882</v>
      </c>
      <c r="E2885">
        <v>1</v>
      </c>
      <c r="F2885" t="s">
        <v>576</v>
      </c>
      <c r="G2885" t="s">
        <v>2898</v>
      </c>
      <c r="H2885" s="56" t="s">
        <v>685</v>
      </c>
      <c r="I2885">
        <v>52602001</v>
      </c>
      <c r="J2885" t="s">
        <v>3883</v>
      </c>
      <c r="K2885">
        <v>1711834866</v>
      </c>
      <c r="L2885">
        <v>326658.087</v>
      </c>
    </row>
    <row r="2886" spans="1:12" x14ac:dyDescent="0.25">
      <c r="A2886">
        <v>2882</v>
      </c>
      <c r="B2886" t="s">
        <v>2895</v>
      </c>
      <c r="C2886" t="s">
        <v>3881</v>
      </c>
      <c r="D2886" t="s">
        <v>3882</v>
      </c>
      <c r="E2886">
        <v>2</v>
      </c>
      <c r="F2886" t="s">
        <v>576</v>
      </c>
      <c r="G2886" t="s">
        <v>2898</v>
      </c>
      <c r="H2886" s="56" t="s">
        <v>685</v>
      </c>
      <c r="I2886">
        <v>52602002</v>
      </c>
      <c r="J2886" t="s">
        <v>3884</v>
      </c>
      <c r="K2886">
        <v>10974537.539999999</v>
      </c>
      <c r="L2886">
        <v>16301.554330000001</v>
      </c>
    </row>
    <row r="2887" spans="1:12" x14ac:dyDescent="0.25">
      <c r="A2887">
        <v>2883</v>
      </c>
      <c r="B2887" t="s">
        <v>2895</v>
      </c>
      <c r="C2887" t="s">
        <v>3881</v>
      </c>
      <c r="D2887" t="s">
        <v>3882</v>
      </c>
      <c r="E2887">
        <v>3</v>
      </c>
      <c r="F2887" t="s">
        <v>576</v>
      </c>
      <c r="G2887" t="s">
        <v>2898</v>
      </c>
      <c r="H2887" s="56" t="s">
        <v>685</v>
      </c>
      <c r="I2887">
        <v>52602003</v>
      </c>
      <c r="J2887" t="s">
        <v>3885</v>
      </c>
      <c r="K2887">
        <v>120337133.3</v>
      </c>
      <c r="L2887">
        <v>77030.218370000002</v>
      </c>
    </row>
    <row r="2888" spans="1:12" x14ac:dyDescent="0.25">
      <c r="A2888">
        <v>2884</v>
      </c>
      <c r="B2888" t="s">
        <v>2895</v>
      </c>
      <c r="C2888" t="s">
        <v>3881</v>
      </c>
      <c r="D2888" t="s">
        <v>3882</v>
      </c>
      <c r="E2888">
        <v>4</v>
      </c>
      <c r="F2888" t="s">
        <v>576</v>
      </c>
      <c r="G2888" t="s">
        <v>2898</v>
      </c>
      <c r="H2888" s="56" t="s">
        <v>685</v>
      </c>
      <c r="I2888">
        <v>52602004</v>
      </c>
      <c r="J2888" t="s">
        <v>3886</v>
      </c>
      <c r="K2888">
        <v>39476601.789999999</v>
      </c>
      <c r="L2888">
        <v>38650.163439999997</v>
      </c>
    </row>
    <row r="2889" spans="1:12" x14ac:dyDescent="0.25">
      <c r="A2889">
        <v>2885</v>
      </c>
      <c r="B2889" t="s">
        <v>2895</v>
      </c>
      <c r="C2889" t="s">
        <v>3881</v>
      </c>
      <c r="D2889" t="s">
        <v>3882</v>
      </c>
      <c r="E2889">
        <v>5</v>
      </c>
      <c r="F2889" t="s">
        <v>576</v>
      </c>
      <c r="G2889" t="s">
        <v>2898</v>
      </c>
      <c r="H2889" s="56" t="s">
        <v>685</v>
      </c>
      <c r="I2889">
        <v>52602005</v>
      </c>
      <c r="J2889" t="s">
        <v>3887</v>
      </c>
      <c r="K2889">
        <v>31999087.550000001</v>
      </c>
      <c r="L2889">
        <v>24615.285329999999</v>
      </c>
    </row>
    <row r="2890" spans="1:12" x14ac:dyDescent="0.25">
      <c r="A2890">
        <v>2886</v>
      </c>
      <c r="B2890" t="s">
        <v>2895</v>
      </c>
      <c r="C2890" t="s">
        <v>3881</v>
      </c>
      <c r="D2890" t="s">
        <v>3882</v>
      </c>
      <c r="E2890">
        <v>6</v>
      </c>
      <c r="F2890" t="s">
        <v>576</v>
      </c>
      <c r="G2890" t="s">
        <v>2898</v>
      </c>
      <c r="H2890" s="56" t="s">
        <v>685</v>
      </c>
      <c r="I2890">
        <v>52602006</v>
      </c>
      <c r="J2890" t="s">
        <v>3888</v>
      </c>
      <c r="K2890">
        <v>203058774.09999999</v>
      </c>
      <c r="L2890">
        <v>85996.24944</v>
      </c>
    </row>
    <row r="2891" spans="1:12" x14ac:dyDescent="0.25">
      <c r="A2891">
        <v>2887</v>
      </c>
      <c r="B2891" t="s">
        <v>2895</v>
      </c>
      <c r="C2891" t="s">
        <v>3881</v>
      </c>
      <c r="D2891" t="s">
        <v>3882</v>
      </c>
      <c r="E2891">
        <v>7</v>
      </c>
      <c r="F2891" t="s">
        <v>576</v>
      </c>
      <c r="G2891" t="s">
        <v>2898</v>
      </c>
      <c r="H2891" s="56" t="s">
        <v>685</v>
      </c>
      <c r="I2891">
        <v>52602007</v>
      </c>
      <c r="J2891" t="s">
        <v>3889</v>
      </c>
      <c r="K2891">
        <v>29434246.859999999</v>
      </c>
      <c r="L2891">
        <v>32522.544470000001</v>
      </c>
    </row>
    <row r="2892" spans="1:12" x14ac:dyDescent="0.25">
      <c r="A2892">
        <v>2888</v>
      </c>
      <c r="B2892" t="s">
        <v>2895</v>
      </c>
      <c r="C2892" t="s">
        <v>3881</v>
      </c>
      <c r="D2892" t="s">
        <v>3882</v>
      </c>
      <c r="E2892">
        <v>8</v>
      </c>
      <c r="F2892" t="s">
        <v>576</v>
      </c>
      <c r="G2892" t="s">
        <v>2898</v>
      </c>
      <c r="H2892" s="56" t="s">
        <v>685</v>
      </c>
      <c r="I2892">
        <v>52602008</v>
      </c>
      <c r="J2892" t="s">
        <v>3890</v>
      </c>
      <c r="K2892">
        <v>139735446.19999999</v>
      </c>
      <c r="L2892">
        <v>78241.001510000002</v>
      </c>
    </row>
    <row r="2893" spans="1:12" x14ac:dyDescent="0.25">
      <c r="A2893">
        <v>2889</v>
      </c>
      <c r="B2893" t="s">
        <v>2895</v>
      </c>
      <c r="C2893" t="s">
        <v>3881</v>
      </c>
      <c r="D2893" t="s">
        <v>3882</v>
      </c>
      <c r="E2893">
        <v>9</v>
      </c>
      <c r="F2893" t="s">
        <v>576</v>
      </c>
      <c r="G2893" t="s">
        <v>2898</v>
      </c>
      <c r="H2893" s="56" t="s">
        <v>685</v>
      </c>
      <c r="I2893">
        <v>52602009</v>
      </c>
      <c r="J2893" t="s">
        <v>3891</v>
      </c>
      <c r="K2893">
        <v>32685105.100000001</v>
      </c>
      <c r="L2893">
        <v>30304.77909</v>
      </c>
    </row>
    <row r="2894" spans="1:12" x14ac:dyDescent="0.25">
      <c r="A2894">
        <v>2890</v>
      </c>
      <c r="B2894" t="s">
        <v>2895</v>
      </c>
      <c r="C2894" t="s">
        <v>3881</v>
      </c>
      <c r="D2894" t="s">
        <v>3882</v>
      </c>
      <c r="E2894">
        <v>10</v>
      </c>
      <c r="F2894" t="s">
        <v>576</v>
      </c>
      <c r="G2894" t="s">
        <v>2898</v>
      </c>
      <c r="H2894" s="56" t="s">
        <v>685</v>
      </c>
      <c r="I2894">
        <v>52602010</v>
      </c>
      <c r="J2894" t="s">
        <v>3892</v>
      </c>
      <c r="K2894">
        <v>10352381.52</v>
      </c>
      <c r="L2894">
        <v>17329.304199999999</v>
      </c>
    </row>
    <row r="2895" spans="1:12" x14ac:dyDescent="0.25">
      <c r="A2895">
        <v>2891</v>
      </c>
      <c r="B2895" t="s">
        <v>2895</v>
      </c>
      <c r="C2895" t="s">
        <v>3881</v>
      </c>
      <c r="D2895" t="s">
        <v>3882</v>
      </c>
      <c r="E2895">
        <v>11</v>
      </c>
      <c r="F2895" t="s">
        <v>576</v>
      </c>
      <c r="G2895" t="s">
        <v>2898</v>
      </c>
      <c r="H2895" s="56" t="s">
        <v>685</v>
      </c>
      <c r="I2895">
        <v>52602011</v>
      </c>
      <c r="J2895" t="s">
        <v>3893</v>
      </c>
      <c r="K2895">
        <v>151329969.90000001</v>
      </c>
      <c r="L2895">
        <v>76941.889559999996</v>
      </c>
    </row>
    <row r="2896" spans="1:12" x14ac:dyDescent="0.25">
      <c r="A2896">
        <v>2892</v>
      </c>
      <c r="B2896" t="s">
        <v>2895</v>
      </c>
      <c r="C2896" t="s">
        <v>3881</v>
      </c>
      <c r="D2896" t="s">
        <v>3882</v>
      </c>
      <c r="E2896">
        <v>12</v>
      </c>
      <c r="F2896" t="s">
        <v>576</v>
      </c>
      <c r="G2896" t="s">
        <v>2898</v>
      </c>
      <c r="H2896" s="56" t="s">
        <v>685</v>
      </c>
      <c r="I2896">
        <v>52602012</v>
      </c>
      <c r="J2896" t="s">
        <v>3894</v>
      </c>
      <c r="K2896">
        <v>107761675.8</v>
      </c>
      <c r="L2896">
        <v>60021.313329999997</v>
      </c>
    </row>
    <row r="2897" spans="1:12" x14ac:dyDescent="0.25">
      <c r="A2897">
        <v>2893</v>
      </c>
      <c r="B2897" t="s">
        <v>2895</v>
      </c>
      <c r="C2897" t="s">
        <v>3881</v>
      </c>
      <c r="D2897" t="s">
        <v>3882</v>
      </c>
      <c r="E2897">
        <v>13</v>
      </c>
      <c r="F2897" t="s">
        <v>576</v>
      </c>
      <c r="G2897" t="s">
        <v>2898</v>
      </c>
      <c r="H2897" s="56" t="s">
        <v>685</v>
      </c>
      <c r="I2897">
        <v>52602013</v>
      </c>
      <c r="J2897" t="s">
        <v>3895</v>
      </c>
      <c r="K2897">
        <v>49789707.799999997</v>
      </c>
      <c r="L2897">
        <v>33375.726419999999</v>
      </c>
    </row>
    <row r="2898" spans="1:12" x14ac:dyDescent="0.25">
      <c r="A2898">
        <v>2894</v>
      </c>
      <c r="B2898" t="s">
        <v>2895</v>
      </c>
      <c r="C2898" t="s">
        <v>3881</v>
      </c>
      <c r="D2898" t="s">
        <v>3882</v>
      </c>
      <c r="E2898">
        <v>14</v>
      </c>
      <c r="F2898" t="s">
        <v>576</v>
      </c>
      <c r="G2898" t="s">
        <v>2898</v>
      </c>
      <c r="H2898" s="56" t="s">
        <v>685</v>
      </c>
      <c r="I2898">
        <v>52602014</v>
      </c>
      <c r="J2898" t="s">
        <v>3896</v>
      </c>
      <c r="K2898">
        <v>1265478049</v>
      </c>
      <c r="L2898">
        <v>214137.78909999999</v>
      </c>
    </row>
    <row r="2899" spans="1:12" x14ac:dyDescent="0.25">
      <c r="A2899">
        <v>2895</v>
      </c>
      <c r="B2899" t="s">
        <v>2895</v>
      </c>
      <c r="C2899" t="s">
        <v>3881</v>
      </c>
      <c r="D2899" t="s">
        <v>3882</v>
      </c>
      <c r="E2899">
        <v>15</v>
      </c>
      <c r="F2899" t="s">
        <v>576</v>
      </c>
      <c r="G2899" t="s">
        <v>2898</v>
      </c>
      <c r="H2899" s="56" t="s">
        <v>685</v>
      </c>
      <c r="I2899">
        <v>52602015</v>
      </c>
      <c r="J2899" t="s">
        <v>3897</v>
      </c>
      <c r="K2899">
        <v>62744534.710000001</v>
      </c>
      <c r="L2899">
        <v>46305.251539999997</v>
      </c>
    </row>
    <row r="2900" spans="1:12" x14ac:dyDescent="0.25">
      <c r="A2900">
        <v>2896</v>
      </c>
      <c r="B2900" t="s">
        <v>7</v>
      </c>
      <c r="C2900" t="s">
        <v>491</v>
      </c>
      <c r="D2900" t="s">
        <v>3898</v>
      </c>
      <c r="E2900">
        <v>1</v>
      </c>
      <c r="F2900" t="s">
        <v>3899</v>
      </c>
      <c r="G2900" t="s">
        <v>3898</v>
      </c>
      <c r="H2900" s="56" t="s">
        <v>3900</v>
      </c>
      <c r="I2900">
        <v>79800001</v>
      </c>
      <c r="J2900" t="s">
        <v>3901</v>
      </c>
      <c r="K2900">
        <v>7471512.8200000003</v>
      </c>
      <c r="L2900">
        <v>16412.790410000001</v>
      </c>
    </row>
    <row r="2901" spans="1:12" x14ac:dyDescent="0.25">
      <c r="A2901">
        <v>2897</v>
      </c>
      <c r="B2901" t="s">
        <v>7</v>
      </c>
      <c r="C2901" t="s">
        <v>491</v>
      </c>
      <c r="D2901" t="s">
        <v>3898</v>
      </c>
      <c r="E2901">
        <v>2</v>
      </c>
      <c r="F2901" t="s">
        <v>3899</v>
      </c>
      <c r="G2901" t="s">
        <v>3898</v>
      </c>
      <c r="H2901" s="56" t="s">
        <v>3900</v>
      </c>
      <c r="I2901">
        <v>79800002</v>
      </c>
      <c r="J2901" t="s">
        <v>3902</v>
      </c>
      <c r="K2901">
        <v>5893438.2170000002</v>
      </c>
      <c r="L2901">
        <v>12204.147919999999</v>
      </c>
    </row>
    <row r="2902" spans="1:12" x14ac:dyDescent="0.25">
      <c r="A2902">
        <v>2898</v>
      </c>
      <c r="B2902" t="s">
        <v>7</v>
      </c>
      <c r="C2902" t="s">
        <v>491</v>
      </c>
      <c r="D2902" t="s">
        <v>3898</v>
      </c>
      <c r="E2902">
        <v>3</v>
      </c>
      <c r="F2902" t="s">
        <v>3899</v>
      </c>
      <c r="G2902" t="s">
        <v>3898</v>
      </c>
      <c r="H2902" s="56" t="s">
        <v>3900</v>
      </c>
      <c r="I2902">
        <v>79800003</v>
      </c>
      <c r="J2902" t="s">
        <v>3903</v>
      </c>
      <c r="K2902">
        <v>5162053.6239999998</v>
      </c>
      <c r="L2902">
        <v>11148.288070000001</v>
      </c>
    </row>
    <row r="2903" spans="1:12" x14ac:dyDescent="0.25">
      <c r="A2903">
        <v>2899</v>
      </c>
      <c r="B2903" t="s">
        <v>7</v>
      </c>
      <c r="C2903" t="s">
        <v>491</v>
      </c>
      <c r="D2903" t="s">
        <v>3898</v>
      </c>
      <c r="E2903">
        <v>4</v>
      </c>
      <c r="F2903" t="s">
        <v>3899</v>
      </c>
      <c r="G2903" t="s">
        <v>3898</v>
      </c>
      <c r="H2903" s="56" t="s">
        <v>3900</v>
      </c>
      <c r="I2903">
        <v>79800004</v>
      </c>
      <c r="J2903" t="s">
        <v>3904</v>
      </c>
      <c r="K2903">
        <v>8131083.3820000002</v>
      </c>
      <c r="L2903">
        <v>13451.889719999999</v>
      </c>
    </row>
    <row r="2904" spans="1:12" x14ac:dyDescent="0.25">
      <c r="A2904">
        <v>2900</v>
      </c>
      <c r="B2904" t="s">
        <v>7</v>
      </c>
      <c r="C2904" t="s">
        <v>491</v>
      </c>
      <c r="D2904" t="s">
        <v>3898</v>
      </c>
      <c r="E2904">
        <v>5</v>
      </c>
      <c r="F2904" t="s">
        <v>3899</v>
      </c>
      <c r="G2904" t="s">
        <v>3898</v>
      </c>
      <c r="H2904" s="56" t="s">
        <v>3900</v>
      </c>
      <c r="I2904">
        <v>79800005</v>
      </c>
      <c r="J2904" t="s">
        <v>3905</v>
      </c>
      <c r="K2904">
        <v>55789415.359999999</v>
      </c>
      <c r="L2904">
        <v>41007.760779999997</v>
      </c>
    </row>
    <row r="2905" spans="1:12" x14ac:dyDescent="0.25">
      <c r="A2905">
        <v>2901</v>
      </c>
      <c r="B2905" t="s">
        <v>7</v>
      </c>
      <c r="C2905" t="s">
        <v>491</v>
      </c>
      <c r="D2905" t="s">
        <v>3898</v>
      </c>
      <c r="E2905">
        <v>6</v>
      </c>
      <c r="F2905" t="s">
        <v>3899</v>
      </c>
      <c r="G2905" t="s">
        <v>3898</v>
      </c>
      <c r="H2905" s="56" t="s">
        <v>3900</v>
      </c>
      <c r="I2905">
        <v>79800006</v>
      </c>
      <c r="J2905" t="s">
        <v>3906</v>
      </c>
      <c r="K2905">
        <v>44658604.840000004</v>
      </c>
      <c r="L2905">
        <v>42351.199130000001</v>
      </c>
    </row>
    <row r="2906" spans="1:12" x14ac:dyDescent="0.25">
      <c r="A2906">
        <v>2902</v>
      </c>
      <c r="B2906" t="s">
        <v>7</v>
      </c>
      <c r="C2906" t="s">
        <v>491</v>
      </c>
      <c r="D2906" t="s">
        <v>3898</v>
      </c>
      <c r="E2906">
        <v>7</v>
      </c>
      <c r="F2906" t="s">
        <v>3899</v>
      </c>
      <c r="G2906" t="s">
        <v>3898</v>
      </c>
      <c r="H2906" s="56" t="s">
        <v>3900</v>
      </c>
      <c r="I2906">
        <v>79800007</v>
      </c>
      <c r="J2906" t="s">
        <v>3907</v>
      </c>
      <c r="K2906">
        <v>11601667.779999999</v>
      </c>
      <c r="L2906">
        <v>16182.061009999999</v>
      </c>
    </row>
    <row r="2907" spans="1:12" x14ac:dyDescent="0.25">
      <c r="A2907">
        <v>2903</v>
      </c>
      <c r="B2907" t="s">
        <v>7</v>
      </c>
      <c r="C2907" t="s">
        <v>491</v>
      </c>
      <c r="D2907" t="s">
        <v>3898</v>
      </c>
      <c r="E2907">
        <v>8</v>
      </c>
      <c r="F2907" t="s">
        <v>3899</v>
      </c>
      <c r="G2907" t="s">
        <v>3898</v>
      </c>
      <c r="H2907" s="56" t="s">
        <v>3900</v>
      </c>
      <c r="I2907">
        <v>79800008</v>
      </c>
      <c r="J2907" t="s">
        <v>3908</v>
      </c>
      <c r="K2907">
        <v>37458852.060000002</v>
      </c>
      <c r="L2907">
        <v>36882.940009999998</v>
      </c>
    </row>
    <row r="2908" spans="1:12" x14ac:dyDescent="0.25">
      <c r="A2908">
        <v>2904</v>
      </c>
      <c r="B2908" t="s">
        <v>7</v>
      </c>
      <c r="C2908" t="s">
        <v>491</v>
      </c>
      <c r="D2908" t="s">
        <v>3898</v>
      </c>
      <c r="E2908">
        <v>9</v>
      </c>
      <c r="F2908" t="s">
        <v>3899</v>
      </c>
      <c r="G2908" t="s">
        <v>3898</v>
      </c>
      <c r="H2908" s="56" t="s">
        <v>3900</v>
      </c>
      <c r="I2908">
        <v>79800009</v>
      </c>
      <c r="J2908" t="s">
        <v>3909</v>
      </c>
      <c r="K2908">
        <v>17875478.399999999</v>
      </c>
      <c r="L2908">
        <v>27591.811450000001</v>
      </c>
    </row>
    <row r="2909" spans="1:12" x14ac:dyDescent="0.25">
      <c r="A2909">
        <v>2905</v>
      </c>
      <c r="B2909" t="s">
        <v>7</v>
      </c>
      <c r="C2909" t="s">
        <v>491</v>
      </c>
      <c r="D2909" t="s">
        <v>3898</v>
      </c>
      <c r="E2909">
        <v>10</v>
      </c>
      <c r="F2909" t="s">
        <v>3899</v>
      </c>
      <c r="G2909" t="s">
        <v>3898</v>
      </c>
      <c r="H2909" s="56" t="s">
        <v>3900</v>
      </c>
      <c r="I2909">
        <v>79800010</v>
      </c>
      <c r="J2909" t="s">
        <v>3910</v>
      </c>
      <c r="K2909">
        <v>12941984.25</v>
      </c>
      <c r="L2909">
        <v>21965.86478</v>
      </c>
    </row>
    <row r="2910" spans="1:12" x14ac:dyDescent="0.25">
      <c r="A2910">
        <v>2906</v>
      </c>
      <c r="B2910" t="s">
        <v>7</v>
      </c>
      <c r="C2910" t="s">
        <v>491</v>
      </c>
      <c r="D2910" t="s">
        <v>3898</v>
      </c>
      <c r="E2910">
        <v>11</v>
      </c>
      <c r="F2910" t="s">
        <v>3899</v>
      </c>
      <c r="G2910" t="s">
        <v>3898</v>
      </c>
      <c r="H2910" s="56" t="s">
        <v>3900</v>
      </c>
      <c r="I2910">
        <v>79800011</v>
      </c>
      <c r="J2910" t="s">
        <v>3911</v>
      </c>
      <c r="K2910">
        <v>6466601.5489999996</v>
      </c>
      <c r="L2910">
        <v>14246.136210000001</v>
      </c>
    </row>
    <row r="2911" spans="1:12" x14ac:dyDescent="0.25">
      <c r="A2911">
        <v>2907</v>
      </c>
      <c r="B2911" t="s">
        <v>7</v>
      </c>
      <c r="C2911" t="s">
        <v>491</v>
      </c>
      <c r="D2911" t="s">
        <v>3898</v>
      </c>
      <c r="E2911">
        <v>12</v>
      </c>
      <c r="F2911" t="s">
        <v>3899</v>
      </c>
      <c r="G2911" t="s">
        <v>3898</v>
      </c>
      <c r="H2911" s="56" t="s">
        <v>3900</v>
      </c>
      <c r="I2911">
        <v>79800012</v>
      </c>
      <c r="J2911" t="s">
        <v>3912</v>
      </c>
      <c r="K2911">
        <v>2946025.6310000001</v>
      </c>
      <c r="L2911">
        <v>9074.1255810000002</v>
      </c>
    </row>
    <row r="2912" spans="1:12" x14ac:dyDescent="0.25">
      <c r="A2912">
        <v>2908</v>
      </c>
      <c r="B2912" t="s">
        <v>7</v>
      </c>
      <c r="C2912" t="s">
        <v>491</v>
      </c>
      <c r="D2912" t="s">
        <v>3898</v>
      </c>
      <c r="E2912">
        <v>13</v>
      </c>
      <c r="F2912" t="s">
        <v>3899</v>
      </c>
      <c r="G2912" t="s">
        <v>3898</v>
      </c>
      <c r="H2912" s="56" t="s">
        <v>3900</v>
      </c>
      <c r="I2912">
        <v>79800013</v>
      </c>
      <c r="J2912" t="s">
        <v>3913</v>
      </c>
      <c r="K2912">
        <v>7591436.5180000002</v>
      </c>
      <c r="L2912">
        <v>17469.28068</v>
      </c>
    </row>
    <row r="2913" spans="1:12" x14ac:dyDescent="0.25">
      <c r="A2913">
        <v>2909</v>
      </c>
      <c r="B2913" t="s">
        <v>7</v>
      </c>
      <c r="C2913" t="s">
        <v>491</v>
      </c>
      <c r="D2913" t="s">
        <v>3898</v>
      </c>
      <c r="E2913">
        <v>14</v>
      </c>
      <c r="F2913" t="s">
        <v>3899</v>
      </c>
      <c r="G2913" t="s">
        <v>3898</v>
      </c>
      <c r="H2913" s="56" t="s">
        <v>3900</v>
      </c>
      <c r="I2913">
        <v>79800014</v>
      </c>
      <c r="J2913" t="s">
        <v>3914</v>
      </c>
      <c r="K2913">
        <v>4994216.5669999998</v>
      </c>
      <c r="L2913">
        <v>13647.87328</v>
      </c>
    </row>
    <row r="2914" spans="1:12" x14ac:dyDescent="0.25">
      <c r="A2914">
        <v>2910</v>
      </c>
      <c r="B2914" t="s">
        <v>7</v>
      </c>
      <c r="C2914" t="s">
        <v>491</v>
      </c>
      <c r="D2914" t="s">
        <v>3898</v>
      </c>
      <c r="E2914">
        <v>15</v>
      </c>
      <c r="F2914" t="s">
        <v>3899</v>
      </c>
      <c r="G2914" t="s">
        <v>3898</v>
      </c>
      <c r="H2914" s="56" t="s">
        <v>3900</v>
      </c>
      <c r="I2914">
        <v>79800015</v>
      </c>
      <c r="J2914" t="s">
        <v>3915</v>
      </c>
      <c r="K2914">
        <v>2200098.9070000001</v>
      </c>
      <c r="L2914">
        <v>6919.0864519999996</v>
      </c>
    </row>
    <row r="2915" spans="1:12" x14ac:dyDescent="0.25">
      <c r="A2915">
        <v>2911</v>
      </c>
      <c r="B2915" t="s">
        <v>7</v>
      </c>
      <c r="C2915" t="s">
        <v>491</v>
      </c>
      <c r="D2915" t="s">
        <v>3898</v>
      </c>
      <c r="E2915">
        <v>16</v>
      </c>
      <c r="F2915" t="s">
        <v>3899</v>
      </c>
      <c r="G2915" t="s">
        <v>3898</v>
      </c>
      <c r="H2915" s="56" t="s">
        <v>3900</v>
      </c>
      <c r="I2915">
        <v>79800016</v>
      </c>
      <c r="J2915" t="s">
        <v>3916</v>
      </c>
      <c r="K2915">
        <v>3320548.78</v>
      </c>
      <c r="L2915">
        <v>8935.0608090000005</v>
      </c>
    </row>
    <row r="2916" spans="1:12" x14ac:dyDescent="0.25">
      <c r="A2916">
        <v>2912</v>
      </c>
      <c r="B2916" t="s">
        <v>7</v>
      </c>
      <c r="C2916" t="s">
        <v>491</v>
      </c>
      <c r="D2916" t="s">
        <v>3898</v>
      </c>
      <c r="E2916">
        <v>17</v>
      </c>
      <c r="F2916" t="s">
        <v>3899</v>
      </c>
      <c r="G2916" t="s">
        <v>3898</v>
      </c>
      <c r="H2916" s="56" t="s">
        <v>3900</v>
      </c>
      <c r="I2916">
        <v>79800017</v>
      </c>
      <c r="J2916" t="s">
        <v>3917</v>
      </c>
      <c r="K2916">
        <v>6571697.8949999996</v>
      </c>
      <c r="L2916">
        <v>12966.475189999999</v>
      </c>
    </row>
    <row r="2917" spans="1:12" x14ac:dyDescent="0.25">
      <c r="A2917">
        <v>2913</v>
      </c>
      <c r="B2917" t="s">
        <v>7</v>
      </c>
      <c r="C2917" t="s">
        <v>491</v>
      </c>
      <c r="D2917" t="s">
        <v>3898</v>
      </c>
      <c r="E2917">
        <v>18</v>
      </c>
      <c r="F2917" t="s">
        <v>3899</v>
      </c>
      <c r="G2917" t="s">
        <v>3898</v>
      </c>
      <c r="H2917" s="56" t="s">
        <v>3900</v>
      </c>
      <c r="I2917">
        <v>79800018</v>
      </c>
      <c r="J2917" t="s">
        <v>3918</v>
      </c>
      <c r="K2917">
        <v>9077615.9460000005</v>
      </c>
      <c r="L2917">
        <v>14351.03045</v>
      </c>
    </row>
    <row r="2918" spans="1:12" x14ac:dyDescent="0.25">
      <c r="A2918">
        <v>2914</v>
      </c>
      <c r="B2918" t="s">
        <v>7</v>
      </c>
      <c r="C2918" t="s">
        <v>491</v>
      </c>
      <c r="D2918" t="s">
        <v>3898</v>
      </c>
      <c r="E2918">
        <v>19</v>
      </c>
      <c r="F2918" t="s">
        <v>3899</v>
      </c>
      <c r="G2918" t="s">
        <v>3898</v>
      </c>
      <c r="H2918" s="56" t="s">
        <v>3900</v>
      </c>
      <c r="I2918">
        <v>79800019</v>
      </c>
      <c r="J2918" t="s">
        <v>3919</v>
      </c>
      <c r="K2918">
        <v>4281957.8269999996</v>
      </c>
      <c r="L2918">
        <v>10639.38747</v>
      </c>
    </row>
    <row r="2919" spans="1:12" x14ac:dyDescent="0.25">
      <c r="A2919">
        <v>2915</v>
      </c>
      <c r="B2919" t="s">
        <v>7</v>
      </c>
      <c r="C2919" t="s">
        <v>491</v>
      </c>
      <c r="D2919" t="s">
        <v>3898</v>
      </c>
      <c r="E2919">
        <v>20</v>
      </c>
      <c r="F2919" t="s">
        <v>3899</v>
      </c>
      <c r="G2919" t="s">
        <v>3898</v>
      </c>
      <c r="H2919" s="56" t="s">
        <v>3900</v>
      </c>
      <c r="I2919">
        <v>79800020</v>
      </c>
      <c r="J2919" t="s">
        <v>3920</v>
      </c>
      <c r="K2919">
        <v>2772854.6260000002</v>
      </c>
      <c r="L2919">
        <v>9187.1644670000005</v>
      </c>
    </row>
    <row r="2920" spans="1:12" x14ac:dyDescent="0.25">
      <c r="A2920">
        <v>2916</v>
      </c>
      <c r="B2920" t="s">
        <v>7</v>
      </c>
      <c r="C2920" t="s">
        <v>491</v>
      </c>
      <c r="D2920" t="s">
        <v>3898</v>
      </c>
      <c r="E2920">
        <v>21</v>
      </c>
      <c r="F2920" t="s">
        <v>3899</v>
      </c>
      <c r="G2920" t="s">
        <v>3898</v>
      </c>
      <c r="H2920" s="56" t="s">
        <v>3900</v>
      </c>
      <c r="I2920">
        <v>79800021</v>
      </c>
      <c r="J2920" t="s">
        <v>3921</v>
      </c>
      <c r="K2920">
        <v>3131301.1970000002</v>
      </c>
      <c r="L2920">
        <v>7206.1051109999999</v>
      </c>
    </row>
    <row r="2921" spans="1:12" x14ac:dyDescent="0.25">
      <c r="A2921">
        <v>2917</v>
      </c>
      <c r="B2921" t="s">
        <v>7</v>
      </c>
      <c r="C2921" t="s">
        <v>491</v>
      </c>
      <c r="D2921" t="s">
        <v>3898</v>
      </c>
      <c r="E2921">
        <v>22</v>
      </c>
      <c r="F2921" t="s">
        <v>3899</v>
      </c>
      <c r="G2921" t="s">
        <v>3898</v>
      </c>
      <c r="H2921" s="56" t="s">
        <v>3900</v>
      </c>
      <c r="I2921">
        <v>79800022</v>
      </c>
      <c r="J2921" t="s">
        <v>3922</v>
      </c>
      <c r="K2921">
        <v>5026134.318</v>
      </c>
      <c r="L2921">
        <v>9539.5672799999993</v>
      </c>
    </row>
    <row r="2922" spans="1:12" x14ac:dyDescent="0.25">
      <c r="A2922">
        <v>2918</v>
      </c>
      <c r="B2922" t="s">
        <v>7</v>
      </c>
      <c r="C2922" t="s">
        <v>491</v>
      </c>
      <c r="D2922" t="s">
        <v>3898</v>
      </c>
      <c r="E2922">
        <v>23</v>
      </c>
      <c r="F2922" t="s">
        <v>3899</v>
      </c>
      <c r="G2922" t="s">
        <v>3898</v>
      </c>
      <c r="H2922" s="56" t="s">
        <v>3900</v>
      </c>
      <c r="I2922">
        <v>79800023</v>
      </c>
      <c r="J2922" t="s">
        <v>3923</v>
      </c>
      <c r="K2922">
        <v>27790432.460000001</v>
      </c>
      <c r="L2922">
        <v>30007.816910000001</v>
      </c>
    </row>
    <row r="2923" spans="1:12" x14ac:dyDescent="0.25">
      <c r="A2923">
        <v>2919</v>
      </c>
      <c r="B2923" t="s">
        <v>7</v>
      </c>
      <c r="C2923" t="s">
        <v>491</v>
      </c>
      <c r="D2923" t="s">
        <v>3898</v>
      </c>
      <c r="E2923">
        <v>24</v>
      </c>
      <c r="F2923" t="s">
        <v>3899</v>
      </c>
      <c r="G2923" t="s">
        <v>3898</v>
      </c>
      <c r="H2923" s="56" t="s">
        <v>3900</v>
      </c>
      <c r="I2923">
        <v>79800024</v>
      </c>
      <c r="J2923" t="s">
        <v>3924</v>
      </c>
      <c r="K2923">
        <v>14065402.210000001</v>
      </c>
      <c r="L2923">
        <v>18536.233319999999</v>
      </c>
    </row>
    <row r="2924" spans="1:12" x14ac:dyDescent="0.25">
      <c r="A2924">
        <v>2920</v>
      </c>
      <c r="B2924" t="s">
        <v>7</v>
      </c>
      <c r="C2924" t="s">
        <v>491</v>
      </c>
      <c r="D2924" t="s">
        <v>3898</v>
      </c>
      <c r="E2924">
        <v>25</v>
      </c>
      <c r="F2924" t="s">
        <v>3899</v>
      </c>
      <c r="G2924" t="s">
        <v>3898</v>
      </c>
      <c r="H2924" s="56" t="s">
        <v>3900</v>
      </c>
      <c r="I2924">
        <v>79800025</v>
      </c>
      <c r="J2924" t="s">
        <v>3925</v>
      </c>
      <c r="K2924">
        <v>6353436.6469999999</v>
      </c>
      <c r="L2924">
        <v>13960.33171</v>
      </c>
    </row>
    <row r="2925" spans="1:12" x14ac:dyDescent="0.25">
      <c r="A2925">
        <v>2921</v>
      </c>
      <c r="B2925" t="s">
        <v>7</v>
      </c>
      <c r="C2925" t="s">
        <v>491</v>
      </c>
      <c r="D2925" t="s">
        <v>3898</v>
      </c>
      <c r="E2925">
        <v>26</v>
      </c>
      <c r="F2925" t="s">
        <v>3899</v>
      </c>
      <c r="G2925" t="s">
        <v>3898</v>
      </c>
      <c r="H2925" s="56" t="s">
        <v>3900</v>
      </c>
      <c r="I2925">
        <v>79800026</v>
      </c>
      <c r="J2925" t="s">
        <v>3926</v>
      </c>
      <c r="K2925">
        <v>3597027.2089999998</v>
      </c>
      <c r="L2925">
        <v>11851.63449</v>
      </c>
    </row>
    <row r="2926" spans="1:12" x14ac:dyDescent="0.25">
      <c r="A2926">
        <v>2922</v>
      </c>
      <c r="B2926" t="s">
        <v>7</v>
      </c>
      <c r="C2926" t="s">
        <v>491</v>
      </c>
      <c r="D2926" t="s">
        <v>3898</v>
      </c>
      <c r="E2926">
        <v>27</v>
      </c>
      <c r="F2926" t="s">
        <v>3899</v>
      </c>
      <c r="G2926" t="s">
        <v>3898</v>
      </c>
      <c r="H2926" s="56" t="s">
        <v>3900</v>
      </c>
      <c r="I2926">
        <v>79800027</v>
      </c>
      <c r="J2926" t="s">
        <v>3927</v>
      </c>
      <c r="K2926">
        <v>3701063.341</v>
      </c>
      <c r="L2926">
        <v>8855.715897</v>
      </c>
    </row>
    <row r="2927" spans="1:12" x14ac:dyDescent="0.25">
      <c r="A2927">
        <v>2923</v>
      </c>
      <c r="B2927" t="s">
        <v>7</v>
      </c>
      <c r="C2927" t="s">
        <v>491</v>
      </c>
      <c r="D2927" t="s">
        <v>3898</v>
      </c>
      <c r="E2927">
        <v>28</v>
      </c>
      <c r="F2927" t="s">
        <v>3899</v>
      </c>
      <c r="G2927" t="s">
        <v>3898</v>
      </c>
      <c r="H2927" s="56" t="s">
        <v>3900</v>
      </c>
      <c r="I2927">
        <v>79800028</v>
      </c>
      <c r="J2927" t="s">
        <v>3928</v>
      </c>
      <c r="K2927">
        <v>2663715.0109999999</v>
      </c>
      <c r="L2927">
        <v>8562.8741840000002</v>
      </c>
    </row>
    <row r="2928" spans="1:12" x14ac:dyDescent="0.25">
      <c r="A2928">
        <v>2924</v>
      </c>
      <c r="B2928" t="s">
        <v>7</v>
      </c>
      <c r="C2928" t="s">
        <v>491</v>
      </c>
      <c r="D2928" t="s">
        <v>3898</v>
      </c>
      <c r="E2928">
        <v>29</v>
      </c>
      <c r="F2928" t="s">
        <v>3899</v>
      </c>
      <c r="G2928" t="s">
        <v>3898</v>
      </c>
      <c r="H2928" s="56" t="s">
        <v>3900</v>
      </c>
      <c r="I2928">
        <v>79800029</v>
      </c>
      <c r="J2928" t="s">
        <v>3929</v>
      </c>
      <c r="K2928">
        <v>6702357.2170000002</v>
      </c>
      <c r="L2928">
        <v>13310.758540000001</v>
      </c>
    </row>
    <row r="2929" spans="1:12" x14ac:dyDescent="0.25">
      <c r="A2929">
        <v>2925</v>
      </c>
      <c r="B2929" t="s">
        <v>7</v>
      </c>
      <c r="C2929" t="s">
        <v>491</v>
      </c>
      <c r="D2929" t="s">
        <v>3898</v>
      </c>
      <c r="E2929">
        <v>30</v>
      </c>
      <c r="F2929" t="s">
        <v>3899</v>
      </c>
      <c r="G2929" t="s">
        <v>3898</v>
      </c>
      <c r="H2929" s="56" t="s">
        <v>3900</v>
      </c>
      <c r="I2929">
        <v>79800030</v>
      </c>
      <c r="J2929" t="s">
        <v>3930</v>
      </c>
      <c r="K2929">
        <v>2594643.986</v>
      </c>
      <c r="L2929">
        <v>8705.3332329999994</v>
      </c>
    </row>
    <row r="2930" spans="1:12" x14ac:dyDescent="0.25">
      <c r="A2930">
        <v>2926</v>
      </c>
      <c r="B2930" t="s">
        <v>7</v>
      </c>
      <c r="C2930" t="s">
        <v>491</v>
      </c>
      <c r="D2930" t="s">
        <v>3898</v>
      </c>
      <c r="E2930">
        <v>31</v>
      </c>
      <c r="F2930" t="s">
        <v>3899</v>
      </c>
      <c r="G2930" t="s">
        <v>3898</v>
      </c>
      <c r="H2930" s="56" t="s">
        <v>3900</v>
      </c>
      <c r="I2930">
        <v>79800031</v>
      </c>
      <c r="J2930" t="s">
        <v>3931</v>
      </c>
      <c r="K2930">
        <v>2604056.3480000002</v>
      </c>
      <c r="L2930">
        <v>10345.935579999999</v>
      </c>
    </row>
    <row r="2931" spans="1:12" x14ac:dyDescent="0.25">
      <c r="A2931">
        <v>2927</v>
      </c>
      <c r="B2931" t="s">
        <v>7</v>
      </c>
      <c r="C2931" t="s">
        <v>491</v>
      </c>
      <c r="D2931" t="s">
        <v>3898</v>
      </c>
      <c r="E2931">
        <v>32</v>
      </c>
      <c r="F2931" t="s">
        <v>3899</v>
      </c>
      <c r="G2931" t="s">
        <v>3898</v>
      </c>
      <c r="H2931" s="56" t="s">
        <v>3900</v>
      </c>
      <c r="I2931">
        <v>79800032</v>
      </c>
      <c r="J2931" t="s">
        <v>3932</v>
      </c>
      <c r="K2931">
        <v>74049502.140000001</v>
      </c>
      <c r="L2931">
        <v>43469.374069999998</v>
      </c>
    </row>
    <row r="2932" spans="1:12" x14ac:dyDescent="0.25">
      <c r="A2932">
        <v>2928</v>
      </c>
      <c r="B2932" t="s">
        <v>7</v>
      </c>
      <c r="C2932" t="s">
        <v>491</v>
      </c>
      <c r="D2932" t="s">
        <v>3898</v>
      </c>
      <c r="E2932">
        <v>33</v>
      </c>
      <c r="F2932" t="s">
        <v>3899</v>
      </c>
      <c r="G2932" t="s">
        <v>3898</v>
      </c>
      <c r="H2932" s="56" t="s">
        <v>3900</v>
      </c>
      <c r="I2932">
        <v>79800033</v>
      </c>
      <c r="J2932" t="s">
        <v>3933</v>
      </c>
      <c r="K2932">
        <v>3900634.3859999999</v>
      </c>
      <c r="L2932">
        <v>10812.953519999999</v>
      </c>
    </row>
    <row r="2933" spans="1:12" x14ac:dyDescent="0.25">
      <c r="A2933">
        <v>2929</v>
      </c>
      <c r="B2933" t="s">
        <v>7</v>
      </c>
      <c r="C2933" t="s">
        <v>491</v>
      </c>
      <c r="D2933" t="s">
        <v>3898</v>
      </c>
      <c r="E2933">
        <v>34</v>
      </c>
      <c r="F2933" t="s">
        <v>3899</v>
      </c>
      <c r="G2933" t="s">
        <v>3898</v>
      </c>
      <c r="H2933" s="56" t="s">
        <v>3900</v>
      </c>
      <c r="I2933">
        <v>79800034</v>
      </c>
      <c r="J2933" t="s">
        <v>3934</v>
      </c>
      <c r="K2933">
        <v>3541949.9309999999</v>
      </c>
      <c r="L2933">
        <v>10969.886850000001</v>
      </c>
    </row>
    <row r="2934" spans="1:12" x14ac:dyDescent="0.25">
      <c r="A2934">
        <v>2930</v>
      </c>
      <c r="B2934" t="s">
        <v>7</v>
      </c>
      <c r="C2934" t="s">
        <v>491</v>
      </c>
      <c r="D2934" t="s">
        <v>3898</v>
      </c>
      <c r="E2934">
        <v>35</v>
      </c>
      <c r="F2934" t="s">
        <v>3899</v>
      </c>
      <c r="G2934" t="s">
        <v>3898</v>
      </c>
      <c r="H2934" s="56" t="s">
        <v>3900</v>
      </c>
      <c r="I2934">
        <v>79800035</v>
      </c>
      <c r="J2934" t="s">
        <v>3935</v>
      </c>
      <c r="K2934">
        <v>2352013.2009999999</v>
      </c>
      <c r="L2934">
        <v>7767.2302060000002</v>
      </c>
    </row>
    <row r="2935" spans="1:12" x14ac:dyDescent="0.25">
      <c r="A2935">
        <v>2931</v>
      </c>
      <c r="B2935" t="s">
        <v>7</v>
      </c>
      <c r="C2935" t="s">
        <v>491</v>
      </c>
      <c r="D2935" t="s">
        <v>3898</v>
      </c>
      <c r="E2935">
        <v>36</v>
      </c>
      <c r="F2935" t="s">
        <v>3899</v>
      </c>
      <c r="G2935" t="s">
        <v>3898</v>
      </c>
      <c r="H2935" s="56" t="s">
        <v>3900</v>
      </c>
      <c r="I2935">
        <v>79800036</v>
      </c>
      <c r="J2935" t="s">
        <v>3936</v>
      </c>
      <c r="K2935">
        <v>3632716.0180000002</v>
      </c>
      <c r="L2935">
        <v>9562.1408190000002</v>
      </c>
    </row>
    <row r="2936" spans="1:12" x14ac:dyDescent="0.25">
      <c r="A2936">
        <v>2932</v>
      </c>
      <c r="B2936" t="s">
        <v>7</v>
      </c>
      <c r="C2936" t="s">
        <v>491</v>
      </c>
      <c r="D2936" t="s">
        <v>3898</v>
      </c>
      <c r="E2936">
        <v>37</v>
      </c>
      <c r="F2936" t="s">
        <v>3899</v>
      </c>
      <c r="G2936" t="s">
        <v>3898</v>
      </c>
      <c r="H2936" s="56" t="s">
        <v>3900</v>
      </c>
      <c r="I2936">
        <v>79800037</v>
      </c>
      <c r="J2936" t="s">
        <v>3937</v>
      </c>
      <c r="K2936">
        <v>3511634.83</v>
      </c>
      <c r="L2936">
        <v>11136.41222</v>
      </c>
    </row>
    <row r="2937" spans="1:12" x14ac:dyDescent="0.25">
      <c r="A2937">
        <v>2933</v>
      </c>
      <c r="B2937" t="s">
        <v>7</v>
      </c>
      <c r="C2937" t="s">
        <v>491</v>
      </c>
      <c r="D2937" t="s">
        <v>3898</v>
      </c>
      <c r="E2937">
        <v>38</v>
      </c>
      <c r="F2937" t="s">
        <v>3899</v>
      </c>
      <c r="G2937" t="s">
        <v>3898</v>
      </c>
      <c r="H2937" s="56" t="s">
        <v>3900</v>
      </c>
      <c r="I2937">
        <v>79800038</v>
      </c>
      <c r="J2937" t="s">
        <v>3938</v>
      </c>
      <c r="K2937">
        <v>4373280.1179999998</v>
      </c>
      <c r="L2937">
        <v>12607.516250000001</v>
      </c>
    </row>
    <row r="2938" spans="1:12" x14ac:dyDescent="0.25">
      <c r="A2938">
        <v>2934</v>
      </c>
      <c r="B2938" t="s">
        <v>7</v>
      </c>
      <c r="C2938" t="s">
        <v>491</v>
      </c>
      <c r="D2938" t="s">
        <v>3898</v>
      </c>
      <c r="E2938">
        <v>39</v>
      </c>
      <c r="F2938" t="s">
        <v>3899</v>
      </c>
      <c r="G2938" t="s">
        <v>3898</v>
      </c>
      <c r="H2938" s="56" t="s">
        <v>3900</v>
      </c>
      <c r="I2938">
        <v>79800039</v>
      </c>
      <c r="J2938" t="s">
        <v>3939</v>
      </c>
      <c r="K2938">
        <v>4631738.8459999999</v>
      </c>
      <c r="L2938">
        <v>12016.19593</v>
      </c>
    </row>
    <row r="2939" spans="1:12" x14ac:dyDescent="0.25">
      <c r="A2939">
        <v>2935</v>
      </c>
      <c r="B2939" t="s">
        <v>7</v>
      </c>
      <c r="C2939" t="s">
        <v>491</v>
      </c>
      <c r="D2939" t="s">
        <v>3898</v>
      </c>
      <c r="E2939">
        <v>40</v>
      </c>
      <c r="F2939" t="s">
        <v>3899</v>
      </c>
      <c r="G2939" t="s">
        <v>3898</v>
      </c>
      <c r="H2939" s="56" t="s">
        <v>3900</v>
      </c>
      <c r="I2939">
        <v>79800040</v>
      </c>
      <c r="J2939" t="s">
        <v>3940</v>
      </c>
      <c r="K2939">
        <v>2208874.7340000002</v>
      </c>
      <c r="L2939">
        <v>8394.8313930000004</v>
      </c>
    </row>
    <row r="2940" spans="1:12" x14ac:dyDescent="0.25">
      <c r="A2940">
        <v>2936</v>
      </c>
      <c r="B2940" t="s">
        <v>7</v>
      </c>
      <c r="C2940" t="s">
        <v>491</v>
      </c>
      <c r="D2940" t="s">
        <v>3898</v>
      </c>
      <c r="E2940">
        <v>41</v>
      </c>
      <c r="F2940" t="s">
        <v>3899</v>
      </c>
      <c r="G2940" t="s">
        <v>3898</v>
      </c>
      <c r="H2940" s="56" t="s">
        <v>3900</v>
      </c>
      <c r="I2940">
        <v>79800041</v>
      </c>
      <c r="J2940" t="s">
        <v>3941</v>
      </c>
      <c r="K2940">
        <v>2658839.3539999998</v>
      </c>
      <c r="L2940">
        <v>9401.8182379999998</v>
      </c>
    </row>
    <row r="2941" spans="1:12" x14ac:dyDescent="0.25">
      <c r="A2941">
        <v>2937</v>
      </c>
      <c r="B2941" t="s">
        <v>7</v>
      </c>
      <c r="C2941" t="s">
        <v>491</v>
      </c>
      <c r="D2941" t="s">
        <v>3898</v>
      </c>
      <c r="E2941">
        <v>42</v>
      </c>
      <c r="F2941" t="s">
        <v>3899</v>
      </c>
      <c r="G2941" t="s">
        <v>3898</v>
      </c>
      <c r="H2941" s="56" t="s">
        <v>3900</v>
      </c>
      <c r="I2941">
        <v>79800042</v>
      </c>
      <c r="J2941" t="s">
        <v>3942</v>
      </c>
      <c r="K2941">
        <v>2449469.8849999998</v>
      </c>
      <c r="L2941">
        <v>8131.4240339999997</v>
      </c>
    </row>
    <row r="2942" spans="1:12" x14ac:dyDescent="0.25">
      <c r="A2942">
        <v>2938</v>
      </c>
      <c r="B2942" t="s">
        <v>7</v>
      </c>
      <c r="C2942" t="s">
        <v>491</v>
      </c>
      <c r="D2942" t="s">
        <v>3898</v>
      </c>
      <c r="E2942">
        <v>43</v>
      </c>
      <c r="F2942" t="s">
        <v>3899</v>
      </c>
      <c r="G2942" t="s">
        <v>3898</v>
      </c>
      <c r="H2942" s="56" t="s">
        <v>3900</v>
      </c>
      <c r="I2942">
        <v>79800043</v>
      </c>
      <c r="J2942" t="s">
        <v>3943</v>
      </c>
      <c r="K2942">
        <v>2325040.2540000002</v>
      </c>
      <c r="L2942">
        <v>6812.2754590000004</v>
      </c>
    </row>
    <row r="2943" spans="1:12" x14ac:dyDescent="0.25">
      <c r="A2943">
        <v>2939</v>
      </c>
      <c r="B2943" t="s">
        <v>7</v>
      </c>
      <c r="C2943" t="s">
        <v>491</v>
      </c>
      <c r="D2943" t="s">
        <v>3898</v>
      </c>
      <c r="E2943">
        <v>44</v>
      </c>
      <c r="F2943" t="s">
        <v>3899</v>
      </c>
      <c r="G2943" t="s">
        <v>3898</v>
      </c>
      <c r="H2943" s="56" t="s">
        <v>3900</v>
      </c>
      <c r="I2943">
        <v>79800044</v>
      </c>
      <c r="J2943" t="s">
        <v>3944</v>
      </c>
      <c r="K2943">
        <v>5622040.2379999999</v>
      </c>
      <c r="L2943">
        <v>12256.45528</v>
      </c>
    </row>
    <row r="2944" spans="1:12" x14ac:dyDescent="0.25">
      <c r="A2944">
        <v>2940</v>
      </c>
      <c r="B2944" t="s">
        <v>7</v>
      </c>
      <c r="C2944" t="s">
        <v>491</v>
      </c>
      <c r="D2944" t="s">
        <v>3898</v>
      </c>
      <c r="E2944">
        <v>45</v>
      </c>
      <c r="F2944" t="s">
        <v>3899</v>
      </c>
      <c r="G2944" t="s">
        <v>3898</v>
      </c>
      <c r="H2944" s="56" t="s">
        <v>3900</v>
      </c>
      <c r="I2944">
        <v>79800045</v>
      </c>
      <c r="J2944" t="s">
        <v>3945</v>
      </c>
      <c r="K2944">
        <v>3817167.93</v>
      </c>
      <c r="L2944">
        <v>11718.3079</v>
      </c>
    </row>
    <row r="2945" spans="1:12" x14ac:dyDescent="0.25">
      <c r="A2945">
        <v>2941</v>
      </c>
      <c r="B2945" t="s">
        <v>7</v>
      </c>
      <c r="C2945" t="s">
        <v>491</v>
      </c>
      <c r="D2945" t="s">
        <v>3898</v>
      </c>
      <c r="E2945">
        <v>46</v>
      </c>
      <c r="F2945" t="s">
        <v>3899</v>
      </c>
      <c r="G2945" t="s">
        <v>3898</v>
      </c>
      <c r="H2945" s="56" t="s">
        <v>3900</v>
      </c>
      <c r="I2945">
        <v>79800046</v>
      </c>
      <c r="J2945" t="s">
        <v>3946</v>
      </c>
      <c r="K2945">
        <v>4737237.0420000004</v>
      </c>
      <c r="L2945">
        <v>11810.29493</v>
      </c>
    </row>
    <row r="2946" spans="1:12" x14ac:dyDescent="0.25">
      <c r="A2946">
        <v>2942</v>
      </c>
      <c r="B2946" t="s">
        <v>7</v>
      </c>
      <c r="C2946" t="s">
        <v>491</v>
      </c>
      <c r="D2946" t="s">
        <v>3898</v>
      </c>
      <c r="E2946">
        <v>47</v>
      </c>
      <c r="F2946" t="s">
        <v>3899</v>
      </c>
      <c r="G2946" t="s">
        <v>3898</v>
      </c>
      <c r="H2946" s="56" t="s">
        <v>3900</v>
      </c>
      <c r="I2946">
        <v>79800047</v>
      </c>
      <c r="J2946" t="s">
        <v>3947</v>
      </c>
      <c r="K2946">
        <v>3223043.105</v>
      </c>
      <c r="L2946">
        <v>9569.3142669999997</v>
      </c>
    </row>
    <row r="2947" spans="1:12" x14ac:dyDescent="0.25">
      <c r="A2947">
        <v>2943</v>
      </c>
      <c r="B2947" t="s">
        <v>7</v>
      </c>
      <c r="C2947" t="s">
        <v>491</v>
      </c>
      <c r="D2947" t="s">
        <v>3898</v>
      </c>
      <c r="E2947">
        <v>48</v>
      </c>
      <c r="F2947" t="s">
        <v>3899</v>
      </c>
      <c r="G2947" t="s">
        <v>3898</v>
      </c>
      <c r="H2947" s="56" t="s">
        <v>3900</v>
      </c>
      <c r="I2947">
        <v>79800048</v>
      </c>
      <c r="J2947" t="s">
        <v>3948</v>
      </c>
      <c r="K2947">
        <v>4559453.5319999997</v>
      </c>
      <c r="L2947">
        <v>13884.820170000001</v>
      </c>
    </row>
    <row r="2948" spans="1:12" x14ac:dyDescent="0.25">
      <c r="A2948">
        <v>2944</v>
      </c>
      <c r="B2948" t="s">
        <v>7</v>
      </c>
      <c r="C2948" t="s">
        <v>491</v>
      </c>
      <c r="D2948" t="s">
        <v>3898</v>
      </c>
      <c r="E2948">
        <v>49</v>
      </c>
      <c r="F2948" t="s">
        <v>3899</v>
      </c>
      <c r="G2948" t="s">
        <v>3898</v>
      </c>
      <c r="H2948" s="56" t="s">
        <v>3900</v>
      </c>
      <c r="I2948">
        <v>79800049</v>
      </c>
      <c r="J2948" t="s">
        <v>3949</v>
      </c>
      <c r="K2948">
        <v>16295251.32</v>
      </c>
      <c r="L2948">
        <v>21156.340990000001</v>
      </c>
    </row>
    <row r="2949" spans="1:12" x14ac:dyDescent="0.25">
      <c r="A2949">
        <v>2945</v>
      </c>
      <c r="B2949" t="s">
        <v>7</v>
      </c>
      <c r="C2949" t="s">
        <v>491</v>
      </c>
      <c r="D2949" t="s">
        <v>3898</v>
      </c>
      <c r="E2949">
        <v>50</v>
      </c>
      <c r="F2949" t="s">
        <v>3899</v>
      </c>
      <c r="G2949" t="s">
        <v>3898</v>
      </c>
      <c r="H2949" s="56" t="s">
        <v>3900</v>
      </c>
      <c r="I2949">
        <v>79800050</v>
      </c>
      <c r="J2949" t="s">
        <v>3950</v>
      </c>
      <c r="K2949">
        <v>9076866.7809999995</v>
      </c>
      <c r="L2949">
        <v>20265.524140000001</v>
      </c>
    </row>
    <row r="2950" spans="1:12" x14ac:dyDescent="0.25">
      <c r="A2950">
        <v>2946</v>
      </c>
      <c r="B2950" t="s">
        <v>7</v>
      </c>
      <c r="C2950" t="s">
        <v>491</v>
      </c>
      <c r="D2950" t="s">
        <v>3898</v>
      </c>
      <c r="E2950">
        <v>51</v>
      </c>
      <c r="F2950" t="s">
        <v>3899</v>
      </c>
      <c r="G2950" t="s">
        <v>3898</v>
      </c>
      <c r="H2950" s="56" t="s">
        <v>3900</v>
      </c>
      <c r="I2950">
        <v>79800051</v>
      </c>
      <c r="J2950" t="s">
        <v>3951</v>
      </c>
      <c r="K2950">
        <v>2444181.0529999998</v>
      </c>
      <c r="L2950">
        <v>7386.530968</v>
      </c>
    </row>
    <row r="2951" spans="1:12" x14ac:dyDescent="0.25">
      <c r="A2951">
        <v>2947</v>
      </c>
      <c r="B2951" t="s">
        <v>7</v>
      </c>
      <c r="C2951" t="s">
        <v>491</v>
      </c>
      <c r="D2951" t="s">
        <v>3898</v>
      </c>
      <c r="E2951">
        <v>52</v>
      </c>
      <c r="F2951" t="s">
        <v>3899</v>
      </c>
      <c r="G2951" t="s">
        <v>3898</v>
      </c>
      <c r="H2951" s="56" t="s">
        <v>3900</v>
      </c>
      <c r="I2951">
        <v>79800052</v>
      </c>
      <c r="J2951" t="s">
        <v>3952</v>
      </c>
      <c r="K2951">
        <v>2599311.409</v>
      </c>
      <c r="L2951">
        <v>8432.8607410000004</v>
      </c>
    </row>
    <row r="2952" spans="1:12" x14ac:dyDescent="0.25">
      <c r="A2952">
        <v>2948</v>
      </c>
      <c r="B2952" t="s">
        <v>7</v>
      </c>
      <c r="C2952" t="s">
        <v>491</v>
      </c>
      <c r="D2952" t="s">
        <v>3898</v>
      </c>
      <c r="E2952">
        <v>53</v>
      </c>
      <c r="F2952" t="s">
        <v>3899</v>
      </c>
      <c r="G2952" t="s">
        <v>3898</v>
      </c>
      <c r="H2952" s="56" t="s">
        <v>3900</v>
      </c>
      <c r="I2952">
        <v>79800053</v>
      </c>
      <c r="J2952" t="s">
        <v>3953</v>
      </c>
      <c r="K2952">
        <v>67075890.520000003</v>
      </c>
      <c r="L2952">
        <v>41308.954660000003</v>
      </c>
    </row>
    <row r="2953" spans="1:12" x14ac:dyDescent="0.25">
      <c r="A2953">
        <v>2949</v>
      </c>
      <c r="B2953" t="s">
        <v>7</v>
      </c>
      <c r="C2953" t="s">
        <v>491</v>
      </c>
      <c r="D2953" t="s">
        <v>3898</v>
      </c>
      <c r="E2953">
        <v>54</v>
      </c>
      <c r="F2953" t="s">
        <v>3899</v>
      </c>
      <c r="G2953" t="s">
        <v>3898</v>
      </c>
      <c r="H2953" s="56" t="s">
        <v>3900</v>
      </c>
      <c r="I2953">
        <v>79800054</v>
      </c>
      <c r="J2953" t="s">
        <v>3954</v>
      </c>
      <c r="K2953">
        <v>21923055.030000001</v>
      </c>
      <c r="L2953">
        <v>28684.81423</v>
      </c>
    </row>
    <row r="2954" spans="1:12" x14ac:dyDescent="0.25">
      <c r="A2954">
        <v>2950</v>
      </c>
      <c r="B2954" t="s">
        <v>7</v>
      </c>
      <c r="C2954" t="s">
        <v>491</v>
      </c>
      <c r="D2954" t="s">
        <v>3898</v>
      </c>
      <c r="E2954">
        <v>55</v>
      </c>
      <c r="F2954" t="s">
        <v>3899</v>
      </c>
      <c r="G2954" t="s">
        <v>3898</v>
      </c>
      <c r="H2954" s="56" t="s">
        <v>3900</v>
      </c>
      <c r="I2954">
        <v>79800055</v>
      </c>
      <c r="J2954" t="s">
        <v>3955</v>
      </c>
      <c r="K2954">
        <v>9509692.7149999999</v>
      </c>
      <c r="L2954">
        <v>16687.066640000001</v>
      </c>
    </row>
    <row r="2955" spans="1:12" x14ac:dyDescent="0.25">
      <c r="A2955">
        <v>2951</v>
      </c>
      <c r="B2955" t="s">
        <v>7</v>
      </c>
      <c r="C2955" t="s">
        <v>491</v>
      </c>
      <c r="D2955" t="s">
        <v>3898</v>
      </c>
      <c r="E2955">
        <v>56</v>
      </c>
      <c r="F2955" t="s">
        <v>3899</v>
      </c>
      <c r="G2955" t="s">
        <v>3898</v>
      </c>
      <c r="H2955" s="56" t="s">
        <v>3900</v>
      </c>
      <c r="I2955">
        <v>79800056</v>
      </c>
      <c r="J2955" t="s">
        <v>3956</v>
      </c>
      <c r="K2955">
        <v>10382024.52</v>
      </c>
      <c r="L2955">
        <v>16754.1669</v>
      </c>
    </row>
    <row r="2956" spans="1:12" x14ac:dyDescent="0.25">
      <c r="A2956">
        <v>2952</v>
      </c>
      <c r="B2956" t="s">
        <v>7</v>
      </c>
      <c r="C2956" t="s">
        <v>491</v>
      </c>
      <c r="D2956" t="s">
        <v>3898</v>
      </c>
      <c r="E2956">
        <v>57</v>
      </c>
      <c r="F2956" t="s">
        <v>3899</v>
      </c>
      <c r="G2956" t="s">
        <v>3898</v>
      </c>
      <c r="H2956" s="56" t="s">
        <v>3900</v>
      </c>
      <c r="I2956">
        <v>79800057</v>
      </c>
      <c r="J2956" t="s">
        <v>3957</v>
      </c>
      <c r="K2956">
        <v>39390704.369999997</v>
      </c>
      <c r="L2956">
        <v>31382.88795</v>
      </c>
    </row>
    <row r="2957" spans="1:12" x14ac:dyDescent="0.25">
      <c r="A2957">
        <v>2953</v>
      </c>
      <c r="B2957" t="s">
        <v>7</v>
      </c>
      <c r="C2957" t="s">
        <v>491</v>
      </c>
      <c r="D2957" t="s">
        <v>3898</v>
      </c>
      <c r="E2957">
        <v>58</v>
      </c>
      <c r="F2957" t="s">
        <v>3899</v>
      </c>
      <c r="G2957" t="s">
        <v>3898</v>
      </c>
      <c r="H2957" s="56" t="s">
        <v>3900</v>
      </c>
      <c r="I2957">
        <v>79800058</v>
      </c>
      <c r="J2957" t="s">
        <v>3958</v>
      </c>
      <c r="K2957">
        <v>11648782.689999999</v>
      </c>
      <c r="L2957">
        <v>19568.383450000001</v>
      </c>
    </row>
    <row r="2958" spans="1:12" x14ac:dyDescent="0.25">
      <c r="A2958">
        <v>2954</v>
      </c>
      <c r="B2958" t="s">
        <v>7</v>
      </c>
      <c r="C2958" t="s">
        <v>491</v>
      </c>
      <c r="D2958" t="s">
        <v>3898</v>
      </c>
      <c r="E2958">
        <v>59</v>
      </c>
      <c r="F2958" t="s">
        <v>3899</v>
      </c>
      <c r="G2958" t="s">
        <v>3898</v>
      </c>
      <c r="H2958" s="56" t="s">
        <v>3900</v>
      </c>
      <c r="I2958">
        <v>79800059</v>
      </c>
      <c r="J2958" t="s">
        <v>3959</v>
      </c>
      <c r="K2958">
        <v>700167.30079999997</v>
      </c>
      <c r="L2958">
        <v>4375.3225080000002</v>
      </c>
    </row>
    <row r="2959" spans="1:12" x14ac:dyDescent="0.25">
      <c r="A2959">
        <v>2955</v>
      </c>
      <c r="B2959" t="s">
        <v>7</v>
      </c>
      <c r="C2959" t="s">
        <v>491</v>
      </c>
      <c r="D2959" t="s">
        <v>3898</v>
      </c>
      <c r="E2959">
        <v>60</v>
      </c>
      <c r="F2959" t="s">
        <v>3899</v>
      </c>
      <c r="G2959" t="s">
        <v>3898</v>
      </c>
      <c r="H2959" s="56" t="s">
        <v>3900</v>
      </c>
      <c r="I2959">
        <v>79800060</v>
      </c>
      <c r="J2959" t="s">
        <v>3960</v>
      </c>
      <c r="K2959">
        <v>6690500.5120000001</v>
      </c>
      <c r="L2959">
        <v>13706.838830000001</v>
      </c>
    </row>
    <row r="2960" spans="1:12" x14ac:dyDescent="0.25">
      <c r="A2960">
        <v>2956</v>
      </c>
      <c r="B2960" t="s">
        <v>7</v>
      </c>
      <c r="C2960" t="s">
        <v>491</v>
      </c>
      <c r="D2960" t="s">
        <v>3898</v>
      </c>
      <c r="E2960">
        <v>61</v>
      </c>
      <c r="F2960" t="s">
        <v>3899</v>
      </c>
      <c r="G2960" t="s">
        <v>3898</v>
      </c>
      <c r="H2960" s="56" t="s">
        <v>3900</v>
      </c>
      <c r="I2960">
        <v>79800061</v>
      </c>
      <c r="J2960" t="s">
        <v>3961</v>
      </c>
      <c r="K2960">
        <v>2923772.443</v>
      </c>
      <c r="L2960">
        <v>8667.6078130000005</v>
      </c>
    </row>
    <row r="2961" spans="1:12" x14ac:dyDescent="0.25">
      <c r="A2961">
        <v>2957</v>
      </c>
      <c r="B2961" t="s">
        <v>7</v>
      </c>
      <c r="C2961" t="s">
        <v>491</v>
      </c>
      <c r="D2961" t="s">
        <v>3898</v>
      </c>
      <c r="E2961">
        <v>62</v>
      </c>
      <c r="F2961" t="s">
        <v>3899</v>
      </c>
      <c r="G2961" t="s">
        <v>3898</v>
      </c>
      <c r="H2961" s="56" t="s">
        <v>3900</v>
      </c>
      <c r="I2961">
        <v>79800062</v>
      </c>
      <c r="J2961" t="s">
        <v>3962</v>
      </c>
      <c r="K2961">
        <v>454152.59769999998</v>
      </c>
      <c r="L2961">
        <v>3945.4663390000001</v>
      </c>
    </row>
    <row r="2962" spans="1:12" x14ac:dyDescent="0.25">
      <c r="A2962">
        <v>2958</v>
      </c>
      <c r="B2962" t="s">
        <v>7</v>
      </c>
      <c r="C2962" t="s">
        <v>491</v>
      </c>
      <c r="D2962" t="s">
        <v>3898</v>
      </c>
      <c r="E2962">
        <v>63</v>
      </c>
      <c r="F2962" t="s">
        <v>3899</v>
      </c>
      <c r="G2962" t="s">
        <v>3898</v>
      </c>
      <c r="H2962" s="56" t="s">
        <v>3900</v>
      </c>
      <c r="I2962">
        <v>79800063</v>
      </c>
      <c r="J2962" t="s">
        <v>3963</v>
      </c>
      <c r="K2962">
        <v>596473.42189999996</v>
      </c>
      <c r="L2962">
        <v>4974.3609319999996</v>
      </c>
    </row>
    <row r="2963" spans="1:12" x14ac:dyDescent="0.25">
      <c r="A2963">
        <v>2959</v>
      </c>
      <c r="B2963" t="s">
        <v>7</v>
      </c>
      <c r="C2963" t="s">
        <v>491</v>
      </c>
      <c r="D2963" t="s">
        <v>3898</v>
      </c>
      <c r="E2963">
        <v>64</v>
      </c>
      <c r="F2963" t="s">
        <v>3899</v>
      </c>
      <c r="G2963" t="s">
        <v>3898</v>
      </c>
      <c r="H2963" s="56" t="s">
        <v>3900</v>
      </c>
      <c r="I2963">
        <v>79800064</v>
      </c>
      <c r="J2963" t="s">
        <v>3964</v>
      </c>
      <c r="K2963">
        <v>1585826.2709999999</v>
      </c>
      <c r="L2963">
        <v>7308.4719329999998</v>
      </c>
    </row>
    <row r="2964" spans="1:12" x14ac:dyDescent="0.25">
      <c r="A2964">
        <v>2960</v>
      </c>
      <c r="B2964" t="s">
        <v>7</v>
      </c>
      <c r="C2964" t="s">
        <v>491</v>
      </c>
      <c r="D2964" t="s">
        <v>3898</v>
      </c>
      <c r="E2964">
        <v>65</v>
      </c>
      <c r="F2964" t="s">
        <v>3899</v>
      </c>
      <c r="G2964" t="s">
        <v>3898</v>
      </c>
      <c r="H2964" s="56" t="s">
        <v>3900</v>
      </c>
      <c r="I2964">
        <v>79800065</v>
      </c>
      <c r="J2964" t="s">
        <v>3965</v>
      </c>
      <c r="K2964">
        <v>5754204.0959999999</v>
      </c>
      <c r="L2964">
        <v>15227.49748</v>
      </c>
    </row>
    <row r="2965" spans="1:12" x14ac:dyDescent="0.25">
      <c r="A2965">
        <v>2961</v>
      </c>
      <c r="B2965" t="s">
        <v>7</v>
      </c>
      <c r="C2965" t="s">
        <v>491</v>
      </c>
      <c r="D2965" t="s">
        <v>3898</v>
      </c>
      <c r="E2965">
        <v>66</v>
      </c>
      <c r="F2965" t="s">
        <v>3899</v>
      </c>
      <c r="G2965" t="s">
        <v>3898</v>
      </c>
      <c r="H2965" s="56" t="s">
        <v>3900</v>
      </c>
      <c r="I2965">
        <v>79800066</v>
      </c>
      <c r="J2965" t="s">
        <v>3966</v>
      </c>
      <c r="K2965">
        <v>10729806.390000001</v>
      </c>
      <c r="L2965">
        <v>19648.45</v>
      </c>
    </row>
    <row r="2966" spans="1:12" x14ac:dyDescent="0.25">
      <c r="A2966">
        <v>2962</v>
      </c>
      <c r="B2966" t="s">
        <v>7</v>
      </c>
      <c r="C2966" t="s">
        <v>491</v>
      </c>
      <c r="D2966" t="s">
        <v>3898</v>
      </c>
      <c r="E2966">
        <v>67</v>
      </c>
      <c r="F2966" t="s">
        <v>3899</v>
      </c>
      <c r="G2966" t="s">
        <v>3898</v>
      </c>
      <c r="H2966" s="56" t="s">
        <v>3900</v>
      </c>
      <c r="I2966">
        <v>79800067</v>
      </c>
      <c r="J2966" t="s">
        <v>3967</v>
      </c>
      <c r="K2966">
        <v>5866757.6509999996</v>
      </c>
      <c r="L2966">
        <v>14593.660760000001</v>
      </c>
    </row>
    <row r="2967" spans="1:12" x14ac:dyDescent="0.25">
      <c r="A2967">
        <v>2963</v>
      </c>
      <c r="B2967" t="s">
        <v>7</v>
      </c>
      <c r="C2967" t="s">
        <v>491</v>
      </c>
      <c r="D2967" t="s">
        <v>3898</v>
      </c>
      <c r="E2967">
        <v>68</v>
      </c>
      <c r="F2967" t="s">
        <v>3899</v>
      </c>
      <c r="G2967" t="s">
        <v>3898</v>
      </c>
      <c r="H2967" s="56" t="s">
        <v>3900</v>
      </c>
      <c r="I2967">
        <v>79800068</v>
      </c>
      <c r="J2967" t="s">
        <v>3968</v>
      </c>
      <c r="K2967">
        <v>21736468.870000001</v>
      </c>
      <c r="L2967">
        <v>24979.278869999998</v>
      </c>
    </row>
    <row r="2968" spans="1:12" x14ac:dyDescent="0.25">
      <c r="A2968">
        <v>2964</v>
      </c>
      <c r="B2968" t="s">
        <v>7</v>
      </c>
      <c r="C2968" t="s">
        <v>491</v>
      </c>
      <c r="D2968" t="s">
        <v>3898</v>
      </c>
      <c r="E2968">
        <v>69</v>
      </c>
      <c r="F2968" t="s">
        <v>3899</v>
      </c>
      <c r="G2968" t="s">
        <v>3898</v>
      </c>
      <c r="H2968" s="56" t="s">
        <v>3900</v>
      </c>
      <c r="I2968">
        <v>79800069</v>
      </c>
      <c r="J2968" t="s">
        <v>3969</v>
      </c>
      <c r="K2968">
        <v>5913492.9579999996</v>
      </c>
      <c r="L2968">
        <v>15658.667890000001</v>
      </c>
    </row>
    <row r="2969" spans="1:12" x14ac:dyDescent="0.25">
      <c r="A2969">
        <v>2965</v>
      </c>
      <c r="B2969" t="s">
        <v>7</v>
      </c>
      <c r="C2969" t="s">
        <v>491</v>
      </c>
      <c r="D2969" t="s">
        <v>3898</v>
      </c>
      <c r="E2969">
        <v>70</v>
      </c>
      <c r="F2969" t="s">
        <v>3899</v>
      </c>
      <c r="G2969" t="s">
        <v>3898</v>
      </c>
      <c r="H2969" s="56" t="s">
        <v>3900</v>
      </c>
      <c r="I2969">
        <v>79800070</v>
      </c>
      <c r="J2969" t="s">
        <v>3970</v>
      </c>
      <c r="K2969">
        <v>33399473.82</v>
      </c>
      <c r="L2969">
        <v>30075.57116</v>
      </c>
    </row>
    <row r="2970" spans="1:12" x14ac:dyDescent="0.25">
      <c r="A2970">
        <v>2966</v>
      </c>
      <c r="B2970" t="s">
        <v>7</v>
      </c>
      <c r="C2970" t="s">
        <v>491</v>
      </c>
      <c r="D2970" t="s">
        <v>3898</v>
      </c>
      <c r="E2970">
        <v>71</v>
      </c>
      <c r="F2970" t="s">
        <v>3899</v>
      </c>
      <c r="G2970" t="s">
        <v>3898</v>
      </c>
      <c r="H2970" s="56" t="s">
        <v>3900</v>
      </c>
      <c r="I2970">
        <v>79800071</v>
      </c>
      <c r="J2970" t="s">
        <v>3971</v>
      </c>
      <c r="K2970">
        <v>14727459.800000001</v>
      </c>
      <c r="L2970">
        <v>25866.375680000001</v>
      </c>
    </row>
    <row r="2971" spans="1:12" x14ac:dyDescent="0.25">
      <c r="A2971">
        <v>2967</v>
      </c>
      <c r="B2971" t="s">
        <v>7</v>
      </c>
      <c r="C2971" t="s">
        <v>491</v>
      </c>
      <c r="D2971" t="s">
        <v>3898</v>
      </c>
      <c r="E2971">
        <v>72</v>
      </c>
      <c r="F2971" t="s">
        <v>3899</v>
      </c>
      <c r="G2971" t="s">
        <v>3898</v>
      </c>
      <c r="H2971" s="56" t="s">
        <v>3900</v>
      </c>
      <c r="I2971">
        <v>79800072</v>
      </c>
      <c r="J2971" t="s">
        <v>3972</v>
      </c>
      <c r="K2971">
        <v>13798824.890000001</v>
      </c>
      <c r="L2971">
        <v>18984.216219999998</v>
      </c>
    </row>
    <row r="2972" spans="1:12" x14ac:dyDescent="0.25">
      <c r="A2972">
        <v>2968</v>
      </c>
      <c r="B2972" t="s">
        <v>7</v>
      </c>
      <c r="C2972" t="s">
        <v>491</v>
      </c>
      <c r="D2972" t="s">
        <v>3898</v>
      </c>
      <c r="E2972">
        <v>73</v>
      </c>
      <c r="F2972" t="s">
        <v>3899</v>
      </c>
      <c r="G2972" t="s">
        <v>3898</v>
      </c>
      <c r="H2972" s="56" t="s">
        <v>3900</v>
      </c>
      <c r="I2972">
        <v>79800073</v>
      </c>
      <c r="J2972" t="s">
        <v>3973</v>
      </c>
      <c r="K2972">
        <v>12539876.640000001</v>
      </c>
      <c r="L2972">
        <v>17405.243259999999</v>
      </c>
    </row>
    <row r="2973" spans="1:12" x14ac:dyDescent="0.25">
      <c r="A2973">
        <v>2969</v>
      </c>
      <c r="B2973" t="s">
        <v>7</v>
      </c>
      <c r="C2973" t="s">
        <v>491</v>
      </c>
      <c r="D2973" t="s">
        <v>3898</v>
      </c>
      <c r="E2973">
        <v>74</v>
      </c>
      <c r="F2973" t="s">
        <v>3899</v>
      </c>
      <c r="G2973" t="s">
        <v>3898</v>
      </c>
      <c r="H2973" s="56" t="s">
        <v>3900</v>
      </c>
      <c r="I2973">
        <v>79800074</v>
      </c>
      <c r="J2973" t="s">
        <v>3974</v>
      </c>
      <c r="K2973">
        <v>17220733.030000001</v>
      </c>
      <c r="L2973">
        <v>21761.877</v>
      </c>
    </row>
    <row r="2974" spans="1:12" x14ac:dyDescent="0.25">
      <c r="A2974">
        <v>2970</v>
      </c>
      <c r="B2974" t="s">
        <v>7</v>
      </c>
      <c r="C2974" t="s">
        <v>491</v>
      </c>
      <c r="D2974" t="s">
        <v>3898</v>
      </c>
      <c r="E2974">
        <v>75</v>
      </c>
      <c r="F2974" t="s">
        <v>3899</v>
      </c>
      <c r="G2974" t="s">
        <v>3898</v>
      </c>
      <c r="H2974" s="56" t="s">
        <v>3900</v>
      </c>
      <c r="I2974">
        <v>79800075</v>
      </c>
      <c r="J2974" t="s">
        <v>3975</v>
      </c>
      <c r="K2974">
        <v>796364.79590000003</v>
      </c>
      <c r="L2974">
        <v>4099.0850229999996</v>
      </c>
    </row>
    <row r="2975" spans="1:12" x14ac:dyDescent="0.25">
      <c r="A2975">
        <v>2971</v>
      </c>
      <c r="B2975" t="s">
        <v>7</v>
      </c>
      <c r="C2975" t="s">
        <v>491</v>
      </c>
      <c r="D2975" t="s">
        <v>3898</v>
      </c>
      <c r="E2975">
        <v>76</v>
      </c>
      <c r="F2975" t="s">
        <v>3899</v>
      </c>
      <c r="G2975" t="s">
        <v>3898</v>
      </c>
      <c r="H2975" s="56" t="s">
        <v>3900</v>
      </c>
      <c r="I2975">
        <v>79800076</v>
      </c>
      <c r="J2975" t="s">
        <v>3976</v>
      </c>
      <c r="K2975">
        <v>901283.125</v>
      </c>
      <c r="L2975">
        <v>4689.7810870000003</v>
      </c>
    </row>
    <row r="2976" spans="1:12" x14ac:dyDescent="0.25">
      <c r="A2976">
        <v>2972</v>
      </c>
      <c r="B2976" t="s">
        <v>7</v>
      </c>
      <c r="C2976" t="s">
        <v>491</v>
      </c>
      <c r="D2976" t="s">
        <v>3898</v>
      </c>
      <c r="E2976">
        <v>77</v>
      </c>
      <c r="F2976" t="s">
        <v>3899</v>
      </c>
      <c r="G2976" t="s">
        <v>3898</v>
      </c>
      <c r="H2976" s="56" t="s">
        <v>3900</v>
      </c>
      <c r="I2976">
        <v>79800077</v>
      </c>
      <c r="J2976" t="s">
        <v>3977</v>
      </c>
      <c r="K2976">
        <v>2772778.61</v>
      </c>
      <c r="L2976">
        <v>8152.2316609999998</v>
      </c>
    </row>
    <row r="2977" spans="1:12" x14ac:dyDescent="0.25">
      <c r="A2977">
        <v>2973</v>
      </c>
      <c r="B2977" t="s">
        <v>7</v>
      </c>
      <c r="C2977" t="s">
        <v>491</v>
      </c>
      <c r="D2977" t="s">
        <v>3898</v>
      </c>
      <c r="E2977">
        <v>78</v>
      </c>
      <c r="F2977" t="s">
        <v>3899</v>
      </c>
      <c r="G2977" t="s">
        <v>3898</v>
      </c>
      <c r="H2977" s="56" t="s">
        <v>3900</v>
      </c>
      <c r="I2977">
        <v>79800078</v>
      </c>
      <c r="J2977" t="s">
        <v>3978</v>
      </c>
      <c r="K2977">
        <v>2789874.3960000002</v>
      </c>
      <c r="L2977">
        <v>9017.6272169999993</v>
      </c>
    </row>
    <row r="2978" spans="1:12" x14ac:dyDescent="0.25">
      <c r="A2978">
        <v>2974</v>
      </c>
      <c r="B2978" t="s">
        <v>7</v>
      </c>
      <c r="C2978" t="s">
        <v>491</v>
      </c>
      <c r="D2978" t="s">
        <v>3898</v>
      </c>
      <c r="E2978">
        <v>79</v>
      </c>
      <c r="F2978" t="s">
        <v>3899</v>
      </c>
      <c r="G2978" t="s">
        <v>3898</v>
      </c>
      <c r="H2978" s="56" t="s">
        <v>3900</v>
      </c>
      <c r="I2978">
        <v>79800079</v>
      </c>
      <c r="J2978" t="s">
        <v>3979</v>
      </c>
      <c r="K2978">
        <v>2207419.0120000001</v>
      </c>
      <c r="L2978">
        <v>7390.63411</v>
      </c>
    </row>
    <row r="2979" spans="1:12" x14ac:dyDescent="0.25">
      <c r="A2979">
        <v>2975</v>
      </c>
      <c r="B2979" t="s">
        <v>7</v>
      </c>
      <c r="C2979" t="s">
        <v>491</v>
      </c>
      <c r="D2979" t="s">
        <v>3898</v>
      </c>
      <c r="E2979">
        <v>80</v>
      </c>
      <c r="F2979" t="s">
        <v>3899</v>
      </c>
      <c r="G2979" t="s">
        <v>3898</v>
      </c>
      <c r="H2979" s="56" t="s">
        <v>3900</v>
      </c>
      <c r="I2979">
        <v>79800080</v>
      </c>
      <c r="J2979" t="s">
        <v>3980</v>
      </c>
      <c r="K2979">
        <v>4007191.4640000002</v>
      </c>
      <c r="L2979">
        <v>11502.68743</v>
      </c>
    </row>
    <row r="2980" spans="1:12" x14ac:dyDescent="0.25">
      <c r="A2980">
        <v>2976</v>
      </c>
      <c r="B2980" t="s">
        <v>7</v>
      </c>
      <c r="C2980" t="s">
        <v>491</v>
      </c>
      <c r="D2980" t="s">
        <v>3898</v>
      </c>
      <c r="E2980">
        <v>81</v>
      </c>
      <c r="F2980" t="s">
        <v>3899</v>
      </c>
      <c r="G2980" t="s">
        <v>3898</v>
      </c>
      <c r="H2980" s="56" t="s">
        <v>3900</v>
      </c>
      <c r="I2980">
        <v>79800081</v>
      </c>
      <c r="J2980" t="s">
        <v>3981</v>
      </c>
      <c r="K2980">
        <v>15711790.720000001</v>
      </c>
      <c r="L2980">
        <v>20253.250800000002</v>
      </c>
    </row>
    <row r="2981" spans="1:12" x14ac:dyDescent="0.25">
      <c r="A2981">
        <v>2977</v>
      </c>
      <c r="B2981" t="s">
        <v>7</v>
      </c>
      <c r="C2981" t="s">
        <v>491</v>
      </c>
      <c r="D2981" t="s">
        <v>3898</v>
      </c>
      <c r="E2981">
        <v>82</v>
      </c>
      <c r="F2981" t="s">
        <v>3899</v>
      </c>
      <c r="G2981" t="s">
        <v>3898</v>
      </c>
      <c r="H2981" s="56" t="s">
        <v>3900</v>
      </c>
      <c r="I2981">
        <v>79800082</v>
      </c>
      <c r="J2981" t="s">
        <v>3982</v>
      </c>
      <c r="K2981">
        <v>7864119.7280000001</v>
      </c>
      <c r="L2981">
        <v>12534.14414</v>
      </c>
    </row>
    <row r="2982" spans="1:12" x14ac:dyDescent="0.25">
      <c r="A2982">
        <v>2978</v>
      </c>
      <c r="B2982" t="s">
        <v>7</v>
      </c>
      <c r="C2982" t="s">
        <v>491</v>
      </c>
      <c r="D2982" t="s">
        <v>3898</v>
      </c>
      <c r="E2982">
        <v>83</v>
      </c>
      <c r="F2982" t="s">
        <v>3899</v>
      </c>
      <c r="G2982" t="s">
        <v>3898</v>
      </c>
      <c r="H2982" s="56" t="s">
        <v>3900</v>
      </c>
      <c r="I2982">
        <v>79800083</v>
      </c>
      <c r="J2982" t="s">
        <v>3983</v>
      </c>
      <c r="K2982">
        <v>15000989.99</v>
      </c>
      <c r="L2982">
        <v>20554.426459999999</v>
      </c>
    </row>
    <row r="2983" spans="1:12" x14ac:dyDescent="0.25">
      <c r="A2983">
        <v>2979</v>
      </c>
      <c r="B2983" t="s">
        <v>7</v>
      </c>
      <c r="C2983" t="s">
        <v>491</v>
      </c>
      <c r="D2983" t="s">
        <v>3898</v>
      </c>
      <c r="E2983">
        <v>84</v>
      </c>
      <c r="F2983" t="s">
        <v>3899</v>
      </c>
      <c r="G2983" t="s">
        <v>3898</v>
      </c>
      <c r="H2983" s="56" t="s">
        <v>3900</v>
      </c>
      <c r="I2983">
        <v>79800084</v>
      </c>
      <c r="J2983" t="s">
        <v>3984</v>
      </c>
      <c r="K2983">
        <v>14478099.82</v>
      </c>
      <c r="L2983">
        <v>20153.96902</v>
      </c>
    </row>
    <row r="2984" spans="1:12" x14ac:dyDescent="0.25">
      <c r="A2984">
        <v>2980</v>
      </c>
      <c r="B2984" t="s">
        <v>7</v>
      </c>
      <c r="C2984" t="s">
        <v>491</v>
      </c>
      <c r="D2984" t="s">
        <v>3898</v>
      </c>
      <c r="E2984">
        <v>85</v>
      </c>
      <c r="F2984" t="s">
        <v>3899</v>
      </c>
      <c r="G2984" t="s">
        <v>3898</v>
      </c>
      <c r="H2984" s="56" t="s">
        <v>3900</v>
      </c>
      <c r="I2984">
        <v>79800085</v>
      </c>
      <c r="J2984" t="s">
        <v>3985</v>
      </c>
      <c r="K2984">
        <v>20337507.84</v>
      </c>
      <c r="L2984">
        <v>34810.751799999998</v>
      </c>
    </row>
    <row r="2985" spans="1:12" x14ac:dyDescent="0.25">
      <c r="A2985">
        <v>2981</v>
      </c>
      <c r="B2985" t="s">
        <v>7</v>
      </c>
      <c r="C2985" t="s">
        <v>491</v>
      </c>
      <c r="D2985" t="s">
        <v>3898</v>
      </c>
      <c r="E2985">
        <v>86</v>
      </c>
      <c r="F2985" t="s">
        <v>3899</v>
      </c>
      <c r="G2985" t="s">
        <v>3898</v>
      </c>
      <c r="H2985" s="56" t="s">
        <v>3900</v>
      </c>
      <c r="I2985">
        <v>79800086</v>
      </c>
      <c r="J2985" t="s">
        <v>3986</v>
      </c>
      <c r="K2985">
        <v>14560615.93</v>
      </c>
      <c r="L2985">
        <v>26889.798340000001</v>
      </c>
    </row>
    <row r="2986" spans="1:12" x14ac:dyDescent="0.25">
      <c r="A2986">
        <v>2982</v>
      </c>
      <c r="B2986" t="s">
        <v>7</v>
      </c>
      <c r="C2986" t="s">
        <v>491</v>
      </c>
      <c r="D2986" t="s">
        <v>3898</v>
      </c>
      <c r="E2986">
        <v>87</v>
      </c>
      <c r="F2986" t="s">
        <v>3899</v>
      </c>
      <c r="G2986" t="s">
        <v>3898</v>
      </c>
      <c r="H2986" s="56" t="s">
        <v>3900</v>
      </c>
      <c r="I2986">
        <v>79800087</v>
      </c>
      <c r="J2986" t="s">
        <v>3987</v>
      </c>
      <c r="K2986">
        <v>14857368.67</v>
      </c>
      <c r="L2986">
        <v>26664.885709999999</v>
      </c>
    </row>
    <row r="2987" spans="1:12" x14ac:dyDescent="0.25">
      <c r="A2987">
        <v>2983</v>
      </c>
      <c r="B2987" t="s">
        <v>7</v>
      </c>
      <c r="C2987" t="s">
        <v>491</v>
      </c>
      <c r="D2987" t="s">
        <v>3898</v>
      </c>
      <c r="E2987">
        <v>88</v>
      </c>
      <c r="F2987" t="s">
        <v>3899</v>
      </c>
      <c r="G2987" t="s">
        <v>3898</v>
      </c>
      <c r="H2987" s="56" t="s">
        <v>3900</v>
      </c>
      <c r="I2987">
        <v>79800088</v>
      </c>
      <c r="J2987" t="s">
        <v>3988</v>
      </c>
      <c r="K2987">
        <v>21084538.850000001</v>
      </c>
      <c r="L2987">
        <v>31473.113150000001</v>
      </c>
    </row>
    <row r="2988" spans="1:12" x14ac:dyDescent="0.25">
      <c r="A2988">
        <v>2984</v>
      </c>
      <c r="B2988" t="s">
        <v>7</v>
      </c>
      <c r="C2988" t="s">
        <v>491</v>
      </c>
      <c r="D2988" t="s">
        <v>3898</v>
      </c>
      <c r="E2988">
        <v>89</v>
      </c>
      <c r="F2988" t="s">
        <v>3899</v>
      </c>
      <c r="G2988" t="s">
        <v>3898</v>
      </c>
      <c r="H2988" s="56" t="s">
        <v>3900</v>
      </c>
      <c r="I2988">
        <v>79800089</v>
      </c>
      <c r="J2988" t="s">
        <v>3989</v>
      </c>
      <c r="K2988">
        <v>17633115.210000001</v>
      </c>
      <c r="L2988">
        <v>23419.314139999999</v>
      </c>
    </row>
    <row r="2989" spans="1:12" x14ac:dyDescent="0.25">
      <c r="A2989">
        <v>2985</v>
      </c>
      <c r="B2989" t="s">
        <v>7</v>
      </c>
      <c r="C2989" t="s">
        <v>491</v>
      </c>
      <c r="D2989" t="s">
        <v>3898</v>
      </c>
      <c r="E2989">
        <v>90</v>
      </c>
      <c r="F2989" t="s">
        <v>3899</v>
      </c>
      <c r="G2989" t="s">
        <v>3898</v>
      </c>
      <c r="H2989" s="56" t="s">
        <v>3900</v>
      </c>
      <c r="I2989">
        <v>79800090</v>
      </c>
      <c r="J2989" t="s">
        <v>3990</v>
      </c>
      <c r="K2989">
        <v>16950754.960000001</v>
      </c>
      <c r="L2989">
        <v>20740.513009999999</v>
      </c>
    </row>
    <row r="2990" spans="1:12" x14ac:dyDescent="0.25">
      <c r="A2990">
        <v>2986</v>
      </c>
      <c r="B2990" t="s">
        <v>7</v>
      </c>
      <c r="C2990" t="s">
        <v>491</v>
      </c>
      <c r="D2990" t="s">
        <v>3898</v>
      </c>
      <c r="E2990">
        <v>91</v>
      </c>
      <c r="F2990" t="s">
        <v>3899</v>
      </c>
      <c r="G2990" t="s">
        <v>3898</v>
      </c>
      <c r="H2990" s="56" t="s">
        <v>3900</v>
      </c>
      <c r="I2990">
        <v>79800091</v>
      </c>
      <c r="J2990" t="s">
        <v>3991</v>
      </c>
      <c r="K2990">
        <v>14484138.279999999</v>
      </c>
      <c r="L2990">
        <v>19123.507099999999</v>
      </c>
    </row>
    <row r="2991" spans="1:12" x14ac:dyDescent="0.25">
      <c r="A2991">
        <v>2987</v>
      </c>
      <c r="B2991" t="s">
        <v>7</v>
      </c>
      <c r="C2991" t="s">
        <v>491</v>
      </c>
      <c r="D2991" t="s">
        <v>3898</v>
      </c>
      <c r="E2991">
        <v>92</v>
      </c>
      <c r="F2991" t="s">
        <v>3899</v>
      </c>
      <c r="G2991" t="s">
        <v>3898</v>
      </c>
      <c r="H2991" s="56" t="s">
        <v>3900</v>
      </c>
      <c r="I2991">
        <v>79800092</v>
      </c>
      <c r="J2991" t="s">
        <v>3992</v>
      </c>
      <c r="K2991">
        <v>45140782.039999999</v>
      </c>
      <c r="L2991">
        <v>40556.727019999998</v>
      </c>
    </row>
    <row r="2992" spans="1:12" x14ac:dyDescent="0.25">
      <c r="A2992">
        <v>2988</v>
      </c>
      <c r="B2992" t="s">
        <v>7</v>
      </c>
      <c r="C2992" t="s">
        <v>491</v>
      </c>
      <c r="D2992" t="s">
        <v>3898</v>
      </c>
      <c r="E2992">
        <v>93</v>
      </c>
      <c r="F2992" t="s">
        <v>3899</v>
      </c>
      <c r="G2992" t="s">
        <v>3898</v>
      </c>
      <c r="H2992" s="56" t="s">
        <v>3900</v>
      </c>
      <c r="I2992">
        <v>79800093</v>
      </c>
      <c r="J2992" t="s">
        <v>3993</v>
      </c>
      <c r="K2992">
        <v>19875798.559999999</v>
      </c>
      <c r="L2992">
        <v>31908.928919999998</v>
      </c>
    </row>
    <row r="2993" spans="1:12" x14ac:dyDescent="0.25">
      <c r="A2993">
        <v>2989</v>
      </c>
      <c r="B2993" t="s">
        <v>7</v>
      </c>
      <c r="C2993" t="s">
        <v>491</v>
      </c>
      <c r="D2993" t="s">
        <v>3898</v>
      </c>
      <c r="E2993">
        <v>94</v>
      </c>
      <c r="F2993" t="s">
        <v>3899</v>
      </c>
      <c r="G2993" t="s">
        <v>3898</v>
      </c>
      <c r="H2993" s="56" t="s">
        <v>3900</v>
      </c>
      <c r="I2993">
        <v>79800094</v>
      </c>
      <c r="J2993" t="s">
        <v>3994</v>
      </c>
      <c r="K2993">
        <v>70559423.75</v>
      </c>
      <c r="L2993">
        <v>50303.705289999998</v>
      </c>
    </row>
    <row r="2994" spans="1:12" x14ac:dyDescent="0.25">
      <c r="A2994">
        <v>2990</v>
      </c>
      <c r="B2994" t="s">
        <v>7</v>
      </c>
      <c r="C2994" t="s">
        <v>491</v>
      </c>
      <c r="D2994" t="s">
        <v>3898</v>
      </c>
      <c r="E2994">
        <v>95</v>
      </c>
      <c r="F2994" t="s">
        <v>3899</v>
      </c>
      <c r="G2994" t="s">
        <v>3898</v>
      </c>
      <c r="H2994" s="56" t="s">
        <v>3900</v>
      </c>
      <c r="I2994">
        <v>79800095</v>
      </c>
      <c r="J2994" t="s">
        <v>3995</v>
      </c>
      <c r="K2994">
        <v>3583340.1090000002</v>
      </c>
      <c r="L2994">
        <v>9776.2115040000008</v>
      </c>
    </row>
    <row r="2995" spans="1:12" x14ac:dyDescent="0.25">
      <c r="A2995">
        <v>2991</v>
      </c>
      <c r="B2995" t="s">
        <v>7</v>
      </c>
      <c r="C2995" t="s">
        <v>491</v>
      </c>
      <c r="D2995" t="s">
        <v>3898</v>
      </c>
      <c r="E2995">
        <v>96</v>
      </c>
      <c r="F2995" t="s">
        <v>3899</v>
      </c>
      <c r="G2995" t="s">
        <v>3898</v>
      </c>
      <c r="H2995" s="56" t="s">
        <v>3900</v>
      </c>
      <c r="I2995">
        <v>79800096</v>
      </c>
      <c r="J2995" t="s">
        <v>3996</v>
      </c>
      <c r="K2995">
        <v>122488348.5</v>
      </c>
      <c r="L2995">
        <v>61651.181170000003</v>
      </c>
    </row>
    <row r="2996" spans="1:12" x14ac:dyDescent="0.25">
      <c r="A2996">
        <v>2992</v>
      </c>
      <c r="B2996" t="s">
        <v>7</v>
      </c>
      <c r="C2996" t="s">
        <v>491</v>
      </c>
      <c r="D2996" t="s">
        <v>3898</v>
      </c>
      <c r="E2996">
        <v>97</v>
      </c>
      <c r="F2996" t="s">
        <v>3899</v>
      </c>
      <c r="G2996" t="s">
        <v>3898</v>
      </c>
      <c r="H2996" s="56" t="s">
        <v>3900</v>
      </c>
      <c r="I2996">
        <v>79800097</v>
      </c>
      <c r="J2996" t="s">
        <v>3997</v>
      </c>
      <c r="K2996">
        <v>47851568.850000001</v>
      </c>
      <c r="L2996">
        <v>39619.943220000001</v>
      </c>
    </row>
    <row r="2997" spans="1:12" x14ac:dyDescent="0.25">
      <c r="A2997">
        <v>2993</v>
      </c>
      <c r="B2997" t="s">
        <v>7</v>
      </c>
      <c r="C2997" t="s">
        <v>491</v>
      </c>
      <c r="D2997" t="s">
        <v>3898</v>
      </c>
      <c r="E2997">
        <v>98</v>
      </c>
      <c r="F2997" t="s">
        <v>3899</v>
      </c>
      <c r="G2997" t="s">
        <v>3898</v>
      </c>
      <c r="H2997" s="56" t="s">
        <v>3900</v>
      </c>
      <c r="I2997">
        <v>79800098</v>
      </c>
      <c r="J2997" t="s">
        <v>3998</v>
      </c>
      <c r="K2997">
        <v>14542403.17</v>
      </c>
      <c r="L2997">
        <v>26590.80919</v>
      </c>
    </row>
    <row r="2998" spans="1:12" x14ac:dyDescent="0.25">
      <c r="A2998">
        <v>2994</v>
      </c>
      <c r="B2998" t="s">
        <v>7</v>
      </c>
      <c r="C2998" t="s">
        <v>491</v>
      </c>
      <c r="D2998" t="s">
        <v>3898</v>
      </c>
      <c r="E2998">
        <v>99</v>
      </c>
      <c r="F2998" t="s">
        <v>3899</v>
      </c>
      <c r="G2998" t="s">
        <v>3898</v>
      </c>
      <c r="H2998" s="56" t="s">
        <v>3900</v>
      </c>
      <c r="I2998">
        <v>79800099</v>
      </c>
      <c r="J2998" t="s">
        <v>3999</v>
      </c>
      <c r="K2998">
        <v>10901977.810000001</v>
      </c>
      <c r="L2998">
        <v>22256.491979999999</v>
      </c>
    </row>
    <row r="2999" spans="1:12" x14ac:dyDescent="0.25">
      <c r="A2999">
        <v>2995</v>
      </c>
      <c r="B2999" t="s">
        <v>7</v>
      </c>
      <c r="C2999" t="s">
        <v>491</v>
      </c>
      <c r="D2999" t="s">
        <v>3898</v>
      </c>
      <c r="E2999">
        <v>100</v>
      </c>
      <c r="F2999" t="s">
        <v>3899</v>
      </c>
      <c r="G2999" t="s">
        <v>3898</v>
      </c>
      <c r="H2999" s="56" t="s">
        <v>3900</v>
      </c>
      <c r="I2999">
        <v>79800100</v>
      </c>
      <c r="J2999" t="s">
        <v>4000</v>
      </c>
      <c r="K2999">
        <v>12219348.32</v>
      </c>
      <c r="L2999">
        <v>15932.514300000001</v>
      </c>
    </row>
    <row r="3000" spans="1:12" x14ac:dyDescent="0.25">
      <c r="A3000">
        <v>2996</v>
      </c>
      <c r="B3000" t="s">
        <v>7</v>
      </c>
      <c r="C3000" t="s">
        <v>491</v>
      </c>
      <c r="D3000" t="s">
        <v>3898</v>
      </c>
      <c r="E3000">
        <v>101</v>
      </c>
      <c r="F3000" t="s">
        <v>3899</v>
      </c>
      <c r="G3000" t="s">
        <v>3898</v>
      </c>
      <c r="H3000" s="56" t="s">
        <v>3900</v>
      </c>
      <c r="I3000">
        <v>79800101</v>
      </c>
      <c r="J3000" t="s">
        <v>4001</v>
      </c>
      <c r="K3000">
        <v>17557929.07</v>
      </c>
      <c r="L3000">
        <v>24015.324659999998</v>
      </c>
    </row>
    <row r="3001" spans="1:12" x14ac:dyDescent="0.25">
      <c r="A3001">
        <v>2997</v>
      </c>
      <c r="B3001" t="s">
        <v>7</v>
      </c>
      <c r="C3001" t="s">
        <v>491</v>
      </c>
      <c r="D3001" t="s">
        <v>3898</v>
      </c>
      <c r="E3001">
        <v>102</v>
      </c>
      <c r="F3001" t="s">
        <v>3899</v>
      </c>
      <c r="G3001" t="s">
        <v>3898</v>
      </c>
      <c r="H3001" s="56" t="s">
        <v>3900</v>
      </c>
      <c r="I3001">
        <v>79800102</v>
      </c>
      <c r="J3001" t="s">
        <v>4002</v>
      </c>
      <c r="K3001">
        <v>21527311.969999999</v>
      </c>
      <c r="L3001">
        <v>35619.87859</v>
      </c>
    </row>
    <row r="3002" spans="1:12" x14ac:dyDescent="0.25">
      <c r="A3002">
        <v>2998</v>
      </c>
      <c r="B3002" t="s">
        <v>7</v>
      </c>
      <c r="C3002" t="s">
        <v>491</v>
      </c>
      <c r="D3002" t="s">
        <v>3898</v>
      </c>
      <c r="E3002">
        <v>103</v>
      </c>
      <c r="F3002" t="s">
        <v>3899</v>
      </c>
      <c r="G3002" t="s">
        <v>3898</v>
      </c>
      <c r="H3002" s="56" t="s">
        <v>3900</v>
      </c>
      <c r="I3002">
        <v>79800103</v>
      </c>
      <c r="J3002" t="s">
        <v>4003</v>
      </c>
      <c r="K3002">
        <v>24762053.469999999</v>
      </c>
      <c r="L3002">
        <v>25733.446540000001</v>
      </c>
    </row>
    <row r="3003" spans="1:12" x14ac:dyDescent="0.25">
      <c r="A3003">
        <v>2999</v>
      </c>
      <c r="B3003" t="s">
        <v>7</v>
      </c>
      <c r="C3003" t="s">
        <v>491</v>
      </c>
      <c r="D3003" t="s">
        <v>3898</v>
      </c>
      <c r="E3003">
        <v>104</v>
      </c>
      <c r="F3003" t="s">
        <v>3899</v>
      </c>
      <c r="G3003" t="s">
        <v>3898</v>
      </c>
      <c r="H3003" s="56" t="s">
        <v>3900</v>
      </c>
      <c r="I3003">
        <v>79800104</v>
      </c>
      <c r="J3003" t="s">
        <v>4004</v>
      </c>
      <c r="K3003">
        <v>22682975.539999999</v>
      </c>
      <c r="L3003">
        <v>32454.645069999999</v>
      </c>
    </row>
    <row r="3004" spans="1:12" x14ac:dyDescent="0.25">
      <c r="A3004">
        <v>3000</v>
      </c>
      <c r="B3004" t="s">
        <v>7</v>
      </c>
      <c r="C3004" t="s">
        <v>491</v>
      </c>
      <c r="D3004" t="s">
        <v>3898</v>
      </c>
      <c r="E3004">
        <v>105</v>
      </c>
      <c r="F3004" t="s">
        <v>3899</v>
      </c>
      <c r="G3004" t="s">
        <v>3898</v>
      </c>
      <c r="H3004" s="56" t="s">
        <v>3900</v>
      </c>
      <c r="I3004">
        <v>79800105</v>
      </c>
      <c r="J3004" t="s">
        <v>4005</v>
      </c>
      <c r="K3004">
        <v>4099354.3939999999</v>
      </c>
      <c r="L3004">
        <v>10654.41886</v>
      </c>
    </row>
    <row r="3005" spans="1:12" x14ac:dyDescent="0.25">
      <c r="A3005">
        <v>3001</v>
      </c>
      <c r="B3005" t="s">
        <v>7</v>
      </c>
      <c r="C3005" t="s">
        <v>491</v>
      </c>
      <c r="D3005" t="s">
        <v>3898</v>
      </c>
      <c r="E3005">
        <v>106</v>
      </c>
      <c r="F3005" t="s">
        <v>3899</v>
      </c>
      <c r="G3005" t="s">
        <v>3898</v>
      </c>
      <c r="H3005" s="56" t="s">
        <v>3900</v>
      </c>
      <c r="I3005">
        <v>79800106</v>
      </c>
      <c r="J3005" t="s">
        <v>4006</v>
      </c>
      <c r="K3005">
        <v>29870061.98</v>
      </c>
      <c r="L3005">
        <v>41174.778579999998</v>
      </c>
    </row>
    <row r="3006" spans="1:12" x14ac:dyDescent="0.25">
      <c r="A3006">
        <v>3002</v>
      </c>
      <c r="B3006" t="s">
        <v>7</v>
      </c>
      <c r="C3006" t="s">
        <v>491</v>
      </c>
      <c r="D3006" t="s">
        <v>3898</v>
      </c>
      <c r="E3006">
        <v>107</v>
      </c>
      <c r="F3006" t="s">
        <v>3899</v>
      </c>
      <c r="G3006" t="s">
        <v>3898</v>
      </c>
      <c r="H3006" s="56" t="s">
        <v>3900</v>
      </c>
      <c r="I3006">
        <v>79800107</v>
      </c>
      <c r="J3006" t="s">
        <v>4007</v>
      </c>
      <c r="K3006">
        <v>740860.06839999999</v>
      </c>
      <c r="L3006">
        <v>4539.1514109999998</v>
      </c>
    </row>
    <row r="3007" spans="1:12" x14ac:dyDescent="0.25">
      <c r="A3007">
        <v>3003</v>
      </c>
      <c r="B3007" t="s">
        <v>7</v>
      </c>
      <c r="C3007" t="s">
        <v>491</v>
      </c>
      <c r="D3007" t="s">
        <v>3898</v>
      </c>
      <c r="E3007">
        <v>108</v>
      </c>
      <c r="F3007" t="s">
        <v>3899</v>
      </c>
      <c r="G3007" t="s">
        <v>3898</v>
      </c>
      <c r="H3007" s="56" t="s">
        <v>3900</v>
      </c>
      <c r="I3007">
        <v>79800108</v>
      </c>
      <c r="J3007" t="s">
        <v>4008</v>
      </c>
      <c r="K3007">
        <v>986581.10739999998</v>
      </c>
      <c r="L3007">
        <v>4505.5956749999996</v>
      </c>
    </row>
    <row r="3008" spans="1:12" x14ac:dyDescent="0.25">
      <c r="A3008">
        <v>3004</v>
      </c>
      <c r="B3008" t="s">
        <v>7</v>
      </c>
      <c r="C3008" t="s">
        <v>491</v>
      </c>
      <c r="D3008" t="s">
        <v>3898</v>
      </c>
      <c r="E3008">
        <v>109</v>
      </c>
      <c r="F3008" t="s">
        <v>3899</v>
      </c>
      <c r="G3008" t="s">
        <v>3898</v>
      </c>
      <c r="H3008" s="56" t="s">
        <v>3900</v>
      </c>
      <c r="I3008">
        <v>79800109</v>
      </c>
      <c r="J3008" t="s">
        <v>4009</v>
      </c>
      <c r="K3008">
        <v>18384696.149999999</v>
      </c>
      <c r="L3008">
        <v>23273.461609999998</v>
      </c>
    </row>
    <row r="3009" spans="1:12" x14ac:dyDescent="0.25">
      <c r="A3009">
        <v>3005</v>
      </c>
      <c r="B3009" t="s">
        <v>7</v>
      </c>
      <c r="C3009" t="s">
        <v>491</v>
      </c>
      <c r="D3009" t="s">
        <v>3898</v>
      </c>
      <c r="E3009">
        <v>110</v>
      </c>
      <c r="F3009" t="s">
        <v>3899</v>
      </c>
      <c r="G3009" t="s">
        <v>3898</v>
      </c>
      <c r="H3009" s="56" t="s">
        <v>3900</v>
      </c>
      <c r="I3009">
        <v>79800110</v>
      </c>
      <c r="J3009" t="s">
        <v>4010</v>
      </c>
      <c r="K3009">
        <v>26509653.829999998</v>
      </c>
      <c r="L3009">
        <v>29279.853490000001</v>
      </c>
    </row>
    <row r="3010" spans="1:12" x14ac:dyDescent="0.25">
      <c r="A3010">
        <v>3006</v>
      </c>
      <c r="B3010" t="s">
        <v>7</v>
      </c>
      <c r="C3010" t="s">
        <v>491</v>
      </c>
      <c r="D3010" t="s">
        <v>3898</v>
      </c>
      <c r="E3010">
        <v>111</v>
      </c>
      <c r="F3010" t="s">
        <v>3899</v>
      </c>
      <c r="G3010" t="s">
        <v>3898</v>
      </c>
      <c r="H3010" s="56" t="s">
        <v>3900</v>
      </c>
      <c r="I3010">
        <v>79800111</v>
      </c>
      <c r="J3010" t="s">
        <v>4011</v>
      </c>
      <c r="K3010">
        <v>4322084.5590000004</v>
      </c>
      <c r="L3010">
        <v>10966.635979999999</v>
      </c>
    </row>
    <row r="3011" spans="1:12" x14ac:dyDescent="0.25">
      <c r="A3011">
        <v>3007</v>
      </c>
      <c r="B3011" t="s">
        <v>7</v>
      </c>
      <c r="C3011" t="s">
        <v>491</v>
      </c>
      <c r="D3011" t="s">
        <v>3898</v>
      </c>
      <c r="E3011">
        <v>112</v>
      </c>
      <c r="F3011" t="s">
        <v>3899</v>
      </c>
      <c r="G3011" t="s">
        <v>3898</v>
      </c>
      <c r="H3011" s="56" t="s">
        <v>3900</v>
      </c>
      <c r="I3011">
        <v>79800112</v>
      </c>
      <c r="J3011" t="s">
        <v>4012</v>
      </c>
      <c r="K3011">
        <v>28793669.09</v>
      </c>
      <c r="L3011">
        <v>25839.043989999998</v>
      </c>
    </row>
    <row r="3012" spans="1:12" x14ac:dyDescent="0.25">
      <c r="A3012">
        <v>3008</v>
      </c>
      <c r="B3012" t="s">
        <v>7</v>
      </c>
      <c r="C3012" t="s">
        <v>491</v>
      </c>
      <c r="D3012" t="s">
        <v>3898</v>
      </c>
      <c r="E3012">
        <v>113</v>
      </c>
      <c r="F3012" t="s">
        <v>3899</v>
      </c>
      <c r="G3012" t="s">
        <v>3898</v>
      </c>
      <c r="H3012" s="56" t="s">
        <v>3900</v>
      </c>
      <c r="I3012">
        <v>79800113</v>
      </c>
      <c r="J3012" t="s">
        <v>4013</v>
      </c>
      <c r="K3012">
        <v>8323033.8480000002</v>
      </c>
      <c r="L3012">
        <v>15850.966109999999</v>
      </c>
    </row>
    <row r="3013" spans="1:12" x14ac:dyDescent="0.25">
      <c r="A3013">
        <v>3009</v>
      </c>
      <c r="B3013" t="s">
        <v>7</v>
      </c>
      <c r="C3013" t="s">
        <v>491</v>
      </c>
      <c r="D3013" t="s">
        <v>3898</v>
      </c>
      <c r="E3013">
        <v>114</v>
      </c>
      <c r="F3013" t="s">
        <v>3899</v>
      </c>
      <c r="G3013" t="s">
        <v>3898</v>
      </c>
      <c r="H3013" s="56" t="s">
        <v>3900</v>
      </c>
      <c r="I3013">
        <v>79800114</v>
      </c>
      <c r="J3013" t="s">
        <v>4014</v>
      </c>
      <c r="K3013">
        <v>12888358.83</v>
      </c>
      <c r="L3013">
        <v>17382.90955</v>
      </c>
    </row>
    <row r="3014" spans="1:12" x14ac:dyDescent="0.25">
      <c r="A3014">
        <v>3010</v>
      </c>
      <c r="B3014" t="s">
        <v>7</v>
      </c>
      <c r="C3014" t="s">
        <v>491</v>
      </c>
      <c r="D3014" t="s">
        <v>3898</v>
      </c>
      <c r="E3014">
        <v>115</v>
      </c>
      <c r="F3014" t="s">
        <v>3899</v>
      </c>
      <c r="G3014" t="s">
        <v>3898</v>
      </c>
      <c r="H3014" s="56" t="s">
        <v>3900</v>
      </c>
      <c r="I3014">
        <v>79800115</v>
      </c>
      <c r="J3014" t="s">
        <v>4015</v>
      </c>
      <c r="K3014">
        <v>15792080.630000001</v>
      </c>
      <c r="L3014">
        <v>23499.670300000002</v>
      </c>
    </row>
    <row r="3015" spans="1:12" x14ac:dyDescent="0.25">
      <c r="A3015">
        <v>3011</v>
      </c>
      <c r="B3015" t="s">
        <v>7</v>
      </c>
      <c r="C3015" t="s">
        <v>491</v>
      </c>
      <c r="D3015" t="s">
        <v>3898</v>
      </c>
      <c r="E3015">
        <v>116</v>
      </c>
      <c r="F3015" t="s">
        <v>3899</v>
      </c>
      <c r="G3015" t="s">
        <v>3898</v>
      </c>
      <c r="H3015" s="56" t="s">
        <v>3900</v>
      </c>
      <c r="I3015">
        <v>79800116</v>
      </c>
      <c r="J3015" t="s">
        <v>4016</v>
      </c>
      <c r="K3015">
        <v>682526.44920000003</v>
      </c>
      <c r="L3015">
        <v>3897.7262909999999</v>
      </c>
    </row>
    <row r="3016" spans="1:12" x14ac:dyDescent="0.25">
      <c r="A3016">
        <v>3012</v>
      </c>
      <c r="B3016" t="s">
        <v>7</v>
      </c>
      <c r="C3016" t="s">
        <v>491</v>
      </c>
      <c r="D3016" t="s">
        <v>3898</v>
      </c>
      <c r="E3016">
        <v>117</v>
      </c>
      <c r="F3016" t="s">
        <v>3899</v>
      </c>
      <c r="G3016" t="s">
        <v>3898</v>
      </c>
      <c r="H3016" s="56" t="s">
        <v>3900</v>
      </c>
      <c r="I3016">
        <v>79800117</v>
      </c>
      <c r="J3016" t="s">
        <v>4017</v>
      </c>
      <c r="K3016">
        <v>14823903.109999999</v>
      </c>
      <c r="L3016">
        <v>22519.974119999999</v>
      </c>
    </row>
    <row r="3017" spans="1:12" x14ac:dyDescent="0.25">
      <c r="A3017">
        <v>3013</v>
      </c>
      <c r="B3017" t="s">
        <v>7</v>
      </c>
      <c r="C3017" t="s">
        <v>491</v>
      </c>
      <c r="D3017" t="s">
        <v>3898</v>
      </c>
      <c r="E3017">
        <v>118</v>
      </c>
      <c r="F3017" t="s">
        <v>3899</v>
      </c>
      <c r="G3017" t="s">
        <v>3898</v>
      </c>
      <c r="H3017" s="56" t="s">
        <v>3900</v>
      </c>
      <c r="I3017">
        <v>79800118</v>
      </c>
      <c r="J3017" t="s">
        <v>4018</v>
      </c>
      <c r="K3017">
        <v>11952273.699999999</v>
      </c>
      <c r="L3017">
        <v>20565.176189999998</v>
      </c>
    </row>
    <row r="3018" spans="1:12" x14ac:dyDescent="0.25">
      <c r="A3018">
        <v>3014</v>
      </c>
      <c r="B3018" t="s">
        <v>7</v>
      </c>
      <c r="C3018" t="s">
        <v>491</v>
      </c>
      <c r="D3018" t="s">
        <v>3898</v>
      </c>
      <c r="E3018">
        <v>119</v>
      </c>
      <c r="F3018" t="s">
        <v>3899</v>
      </c>
      <c r="G3018" t="s">
        <v>3898</v>
      </c>
      <c r="H3018" s="56" t="s">
        <v>3900</v>
      </c>
      <c r="I3018">
        <v>79800119</v>
      </c>
      <c r="J3018" t="s">
        <v>4019</v>
      </c>
      <c r="K3018">
        <v>20797998.77</v>
      </c>
      <c r="L3018">
        <v>33354.388420000003</v>
      </c>
    </row>
    <row r="3019" spans="1:12" x14ac:dyDescent="0.25">
      <c r="A3019">
        <v>3015</v>
      </c>
      <c r="B3019" t="s">
        <v>7</v>
      </c>
      <c r="C3019" t="s">
        <v>491</v>
      </c>
      <c r="D3019" t="s">
        <v>3898</v>
      </c>
      <c r="E3019">
        <v>120</v>
      </c>
      <c r="F3019" t="s">
        <v>3899</v>
      </c>
      <c r="G3019" t="s">
        <v>3898</v>
      </c>
      <c r="H3019" s="56" t="s">
        <v>3900</v>
      </c>
      <c r="I3019">
        <v>79800120</v>
      </c>
      <c r="J3019" t="s">
        <v>4020</v>
      </c>
      <c r="K3019">
        <v>27049665.84</v>
      </c>
      <c r="L3019">
        <v>29167.169750000001</v>
      </c>
    </row>
    <row r="3020" spans="1:12" x14ac:dyDescent="0.25">
      <c r="A3020">
        <v>3016</v>
      </c>
      <c r="B3020" t="s">
        <v>7</v>
      </c>
      <c r="C3020" t="s">
        <v>491</v>
      </c>
      <c r="D3020" t="s">
        <v>3898</v>
      </c>
      <c r="E3020">
        <v>121</v>
      </c>
      <c r="F3020" t="s">
        <v>3899</v>
      </c>
      <c r="G3020" t="s">
        <v>3898</v>
      </c>
      <c r="H3020" s="56" t="s">
        <v>3900</v>
      </c>
      <c r="I3020">
        <v>79800121</v>
      </c>
      <c r="J3020" t="s">
        <v>4021</v>
      </c>
      <c r="K3020">
        <v>56317256.159999996</v>
      </c>
      <c r="L3020">
        <v>37327.595679999999</v>
      </c>
    </row>
    <row r="3021" spans="1:12" x14ac:dyDescent="0.25">
      <c r="A3021">
        <v>3017</v>
      </c>
      <c r="B3021" t="s">
        <v>7</v>
      </c>
      <c r="C3021" t="s">
        <v>491</v>
      </c>
      <c r="D3021" t="s">
        <v>3898</v>
      </c>
      <c r="E3021">
        <v>122</v>
      </c>
      <c r="F3021" t="s">
        <v>3899</v>
      </c>
      <c r="G3021" t="s">
        <v>3898</v>
      </c>
      <c r="H3021" s="56" t="s">
        <v>3900</v>
      </c>
      <c r="I3021">
        <v>79800122</v>
      </c>
      <c r="J3021" t="s">
        <v>4022</v>
      </c>
      <c r="K3021">
        <v>62863175.039999999</v>
      </c>
      <c r="L3021">
        <v>49807.942049999998</v>
      </c>
    </row>
    <row r="3022" spans="1:12" x14ac:dyDescent="0.25">
      <c r="A3022">
        <v>3018</v>
      </c>
      <c r="B3022" t="s">
        <v>7</v>
      </c>
      <c r="C3022" t="s">
        <v>491</v>
      </c>
      <c r="D3022" t="s">
        <v>3898</v>
      </c>
      <c r="E3022">
        <v>123</v>
      </c>
      <c r="F3022" t="s">
        <v>3899</v>
      </c>
      <c r="G3022" t="s">
        <v>3898</v>
      </c>
      <c r="H3022" s="56" t="s">
        <v>3900</v>
      </c>
      <c r="I3022">
        <v>79800123</v>
      </c>
      <c r="J3022" t="s">
        <v>4023</v>
      </c>
      <c r="K3022">
        <v>2759587.4759999998</v>
      </c>
      <c r="L3022">
        <v>8619.309405</v>
      </c>
    </row>
    <row r="3023" spans="1:12" x14ac:dyDescent="0.25">
      <c r="A3023">
        <v>3019</v>
      </c>
      <c r="B3023" t="s">
        <v>7</v>
      </c>
      <c r="C3023" t="s">
        <v>491</v>
      </c>
      <c r="D3023" t="s">
        <v>3898</v>
      </c>
      <c r="E3023">
        <v>124</v>
      </c>
      <c r="F3023" t="s">
        <v>3899</v>
      </c>
      <c r="G3023" t="s">
        <v>3898</v>
      </c>
      <c r="H3023" s="56" t="s">
        <v>3900</v>
      </c>
      <c r="I3023">
        <v>79800124</v>
      </c>
      <c r="J3023" t="s">
        <v>4024</v>
      </c>
      <c r="K3023">
        <v>22088312.289999999</v>
      </c>
      <c r="L3023">
        <v>28044.54262</v>
      </c>
    </row>
    <row r="3024" spans="1:12" x14ac:dyDescent="0.25">
      <c r="A3024">
        <v>3020</v>
      </c>
      <c r="B3024" t="s">
        <v>7</v>
      </c>
      <c r="C3024" t="s">
        <v>491</v>
      </c>
      <c r="D3024" t="s">
        <v>3898</v>
      </c>
      <c r="E3024">
        <v>125</v>
      </c>
      <c r="F3024" t="s">
        <v>3899</v>
      </c>
      <c r="G3024" t="s">
        <v>3898</v>
      </c>
      <c r="H3024" s="56" t="s">
        <v>3900</v>
      </c>
      <c r="I3024">
        <v>79800125</v>
      </c>
      <c r="J3024" t="s">
        <v>4025</v>
      </c>
      <c r="K3024">
        <v>90336227.609999999</v>
      </c>
      <c r="L3024">
        <v>67216.193599999999</v>
      </c>
    </row>
    <row r="3025" spans="1:12" x14ac:dyDescent="0.25">
      <c r="A3025">
        <v>3021</v>
      </c>
      <c r="B3025" t="s">
        <v>7</v>
      </c>
      <c r="C3025" t="s">
        <v>491</v>
      </c>
      <c r="D3025" t="s">
        <v>3898</v>
      </c>
      <c r="E3025">
        <v>126</v>
      </c>
      <c r="F3025" t="s">
        <v>3899</v>
      </c>
      <c r="G3025" t="s">
        <v>3898</v>
      </c>
      <c r="H3025" s="56" t="s">
        <v>3900</v>
      </c>
      <c r="I3025">
        <v>79800126</v>
      </c>
      <c r="J3025" t="s">
        <v>4026</v>
      </c>
      <c r="K3025">
        <v>14651950.17</v>
      </c>
      <c r="L3025">
        <v>21874.255529999999</v>
      </c>
    </row>
    <row r="3026" spans="1:12" x14ac:dyDescent="0.25">
      <c r="A3026">
        <v>3022</v>
      </c>
      <c r="B3026" t="s">
        <v>7</v>
      </c>
      <c r="C3026" t="s">
        <v>491</v>
      </c>
      <c r="D3026" t="s">
        <v>3898</v>
      </c>
      <c r="E3026">
        <v>127</v>
      </c>
      <c r="F3026" t="s">
        <v>3899</v>
      </c>
      <c r="G3026" t="s">
        <v>3898</v>
      </c>
      <c r="H3026" s="56" t="s">
        <v>3900</v>
      </c>
      <c r="I3026">
        <v>79800127</v>
      </c>
      <c r="J3026" t="s">
        <v>4027</v>
      </c>
      <c r="K3026">
        <v>28281998.140000001</v>
      </c>
      <c r="L3026">
        <v>33906.52016</v>
      </c>
    </row>
    <row r="3027" spans="1:12" x14ac:dyDescent="0.25">
      <c r="A3027">
        <v>3023</v>
      </c>
      <c r="B3027" t="s">
        <v>7</v>
      </c>
      <c r="C3027" t="s">
        <v>491</v>
      </c>
      <c r="D3027" t="s">
        <v>3898</v>
      </c>
      <c r="E3027">
        <v>128</v>
      </c>
      <c r="F3027" t="s">
        <v>3899</v>
      </c>
      <c r="G3027" t="s">
        <v>3898</v>
      </c>
      <c r="H3027" s="56" t="s">
        <v>3900</v>
      </c>
      <c r="I3027">
        <v>79800128</v>
      </c>
      <c r="J3027" t="s">
        <v>4028</v>
      </c>
      <c r="K3027">
        <v>6378907.2199999997</v>
      </c>
      <c r="L3027">
        <v>10251.13768</v>
      </c>
    </row>
    <row r="3028" spans="1:12" x14ac:dyDescent="0.25">
      <c r="A3028">
        <v>3024</v>
      </c>
      <c r="B3028" t="s">
        <v>7</v>
      </c>
      <c r="C3028" t="s">
        <v>491</v>
      </c>
      <c r="D3028" t="s">
        <v>3898</v>
      </c>
      <c r="E3028">
        <v>129</v>
      </c>
      <c r="F3028" t="s">
        <v>3899</v>
      </c>
      <c r="G3028" t="s">
        <v>3898</v>
      </c>
      <c r="H3028" s="56" t="s">
        <v>3900</v>
      </c>
      <c r="I3028">
        <v>79800129</v>
      </c>
      <c r="J3028" t="s">
        <v>4029</v>
      </c>
      <c r="K3028">
        <v>5531026.1160000004</v>
      </c>
      <c r="L3028">
        <v>12875.03213</v>
      </c>
    </row>
    <row r="3029" spans="1:12" x14ac:dyDescent="0.25">
      <c r="A3029">
        <v>3025</v>
      </c>
      <c r="B3029" t="s">
        <v>7</v>
      </c>
      <c r="C3029" t="s">
        <v>491</v>
      </c>
      <c r="D3029" t="s">
        <v>3898</v>
      </c>
      <c r="E3029">
        <v>130</v>
      </c>
      <c r="F3029" t="s">
        <v>3899</v>
      </c>
      <c r="G3029" t="s">
        <v>3898</v>
      </c>
      <c r="H3029" s="56" t="s">
        <v>3900</v>
      </c>
      <c r="I3029">
        <v>79800130</v>
      </c>
      <c r="J3029" t="s">
        <v>4030</v>
      </c>
      <c r="K3029">
        <v>2889493.702</v>
      </c>
      <c r="L3029">
        <v>10653.25272</v>
      </c>
    </row>
    <row r="3030" spans="1:12" x14ac:dyDescent="0.25">
      <c r="A3030">
        <v>3026</v>
      </c>
      <c r="B3030" t="s">
        <v>7</v>
      </c>
      <c r="C3030" t="s">
        <v>491</v>
      </c>
      <c r="D3030" t="s">
        <v>3898</v>
      </c>
      <c r="E3030">
        <v>131</v>
      </c>
      <c r="F3030" t="s">
        <v>3899</v>
      </c>
      <c r="G3030" t="s">
        <v>3898</v>
      </c>
      <c r="H3030" s="56" t="s">
        <v>3900</v>
      </c>
      <c r="I3030">
        <v>79800131</v>
      </c>
      <c r="J3030" t="s">
        <v>4031</v>
      </c>
      <c r="K3030">
        <v>4633022.8130000001</v>
      </c>
      <c r="L3030">
        <v>11393.247820000001</v>
      </c>
    </row>
    <row r="3031" spans="1:12" x14ac:dyDescent="0.25">
      <c r="A3031">
        <v>3027</v>
      </c>
      <c r="B3031" t="s">
        <v>7</v>
      </c>
      <c r="C3031" t="s">
        <v>491</v>
      </c>
      <c r="D3031" t="s">
        <v>3898</v>
      </c>
      <c r="E3031">
        <v>132</v>
      </c>
      <c r="F3031" t="s">
        <v>3899</v>
      </c>
      <c r="G3031" t="s">
        <v>3898</v>
      </c>
      <c r="H3031" s="56" t="s">
        <v>3900</v>
      </c>
      <c r="I3031">
        <v>79800132</v>
      </c>
      <c r="J3031" t="s">
        <v>4032</v>
      </c>
      <c r="K3031">
        <v>40791867.939999998</v>
      </c>
      <c r="L3031">
        <v>37818.691879999998</v>
      </c>
    </row>
    <row r="3032" spans="1:12" x14ac:dyDescent="0.25">
      <c r="A3032">
        <v>3028</v>
      </c>
      <c r="B3032" t="s">
        <v>7</v>
      </c>
      <c r="C3032" t="s">
        <v>491</v>
      </c>
      <c r="D3032" t="s">
        <v>3898</v>
      </c>
      <c r="E3032">
        <v>133</v>
      </c>
      <c r="F3032" t="s">
        <v>3899</v>
      </c>
      <c r="G3032" t="s">
        <v>3898</v>
      </c>
      <c r="H3032" s="56" t="s">
        <v>3900</v>
      </c>
      <c r="I3032">
        <v>79800133</v>
      </c>
      <c r="J3032" t="s">
        <v>4033</v>
      </c>
      <c r="K3032">
        <v>2441157.2450000001</v>
      </c>
      <c r="L3032">
        <v>8513.5226120000007</v>
      </c>
    </row>
    <row r="3033" spans="1:12" x14ac:dyDescent="0.25">
      <c r="A3033">
        <v>3029</v>
      </c>
      <c r="B3033" t="s">
        <v>7</v>
      </c>
      <c r="C3033" t="s">
        <v>491</v>
      </c>
      <c r="D3033" t="s">
        <v>3898</v>
      </c>
      <c r="E3033">
        <v>134</v>
      </c>
      <c r="F3033" t="s">
        <v>3899</v>
      </c>
      <c r="G3033" t="s">
        <v>3898</v>
      </c>
      <c r="H3033" s="56" t="s">
        <v>3900</v>
      </c>
      <c r="I3033">
        <v>79800134</v>
      </c>
      <c r="J3033" t="s">
        <v>4034</v>
      </c>
      <c r="K3033">
        <v>27137935.07</v>
      </c>
      <c r="L3033">
        <v>37825.788350000003</v>
      </c>
    </row>
    <row r="3034" spans="1:12" x14ac:dyDescent="0.25">
      <c r="A3034">
        <v>3030</v>
      </c>
      <c r="B3034" t="s">
        <v>7</v>
      </c>
      <c r="C3034" t="s">
        <v>491</v>
      </c>
      <c r="D3034" t="s">
        <v>3898</v>
      </c>
      <c r="E3034">
        <v>135</v>
      </c>
      <c r="F3034" t="s">
        <v>3899</v>
      </c>
      <c r="G3034" t="s">
        <v>3898</v>
      </c>
      <c r="H3034" s="56" t="s">
        <v>3900</v>
      </c>
      <c r="I3034">
        <v>79800135</v>
      </c>
      <c r="J3034" t="s">
        <v>4035</v>
      </c>
      <c r="K3034">
        <v>22688242.780000001</v>
      </c>
      <c r="L3034">
        <v>26852.031640000001</v>
      </c>
    </row>
    <row r="3035" spans="1:12" x14ac:dyDescent="0.25">
      <c r="A3035">
        <v>3031</v>
      </c>
      <c r="B3035" t="s">
        <v>7</v>
      </c>
      <c r="C3035" t="s">
        <v>4036</v>
      </c>
      <c r="D3035" t="s">
        <v>4037</v>
      </c>
      <c r="E3035">
        <v>1</v>
      </c>
      <c r="F3035" t="s">
        <v>4038</v>
      </c>
      <c r="G3035" t="s">
        <v>4037</v>
      </c>
      <c r="H3035" s="56" t="s">
        <v>3900</v>
      </c>
      <c r="I3035">
        <v>79900001</v>
      </c>
      <c r="J3035" t="s">
        <v>4039</v>
      </c>
      <c r="K3035">
        <v>18681811.039999999</v>
      </c>
      <c r="L3035">
        <v>23724.135849999999</v>
      </c>
    </row>
    <row r="3036" spans="1:12" x14ac:dyDescent="0.25">
      <c r="A3036">
        <v>3032</v>
      </c>
      <c r="B3036" t="s">
        <v>7</v>
      </c>
      <c r="C3036" t="s">
        <v>4036</v>
      </c>
      <c r="D3036" t="s">
        <v>4037</v>
      </c>
      <c r="E3036">
        <v>2</v>
      </c>
      <c r="F3036" t="s">
        <v>4038</v>
      </c>
      <c r="G3036" t="s">
        <v>4037</v>
      </c>
      <c r="H3036" s="56" t="s">
        <v>3900</v>
      </c>
      <c r="I3036">
        <v>79900002</v>
      </c>
      <c r="J3036" t="s">
        <v>4040</v>
      </c>
      <c r="K3036">
        <v>18799795.129999999</v>
      </c>
      <c r="L3036">
        <v>20694.706180000001</v>
      </c>
    </row>
    <row r="3037" spans="1:12" x14ac:dyDescent="0.25">
      <c r="A3037">
        <v>3033</v>
      </c>
      <c r="B3037" t="s">
        <v>7</v>
      </c>
      <c r="C3037" t="s">
        <v>4036</v>
      </c>
      <c r="D3037" t="s">
        <v>4037</v>
      </c>
      <c r="E3037">
        <v>3</v>
      </c>
      <c r="F3037" t="s">
        <v>4038</v>
      </c>
      <c r="G3037" t="s">
        <v>4037</v>
      </c>
      <c r="H3037" s="56" t="s">
        <v>3900</v>
      </c>
      <c r="I3037">
        <v>79900003</v>
      </c>
      <c r="J3037" t="s">
        <v>4041</v>
      </c>
      <c r="K3037">
        <v>22622044.75</v>
      </c>
      <c r="L3037">
        <v>34759.501550000001</v>
      </c>
    </row>
    <row r="3038" spans="1:12" x14ac:dyDescent="0.25">
      <c r="A3038">
        <v>3034</v>
      </c>
      <c r="B3038" t="s">
        <v>7</v>
      </c>
      <c r="C3038" t="s">
        <v>4036</v>
      </c>
      <c r="D3038" t="s">
        <v>4037</v>
      </c>
      <c r="E3038">
        <v>4</v>
      </c>
      <c r="F3038" t="s">
        <v>4038</v>
      </c>
      <c r="G3038" t="s">
        <v>4037</v>
      </c>
      <c r="H3038" s="56" t="s">
        <v>3900</v>
      </c>
      <c r="I3038">
        <v>79900004</v>
      </c>
      <c r="J3038" t="s">
        <v>4042</v>
      </c>
      <c r="K3038">
        <v>42801669.380000003</v>
      </c>
      <c r="L3038">
        <v>27849.971119999998</v>
      </c>
    </row>
    <row r="3039" spans="1:12" x14ac:dyDescent="0.25">
      <c r="A3039">
        <v>3035</v>
      </c>
      <c r="B3039" t="s">
        <v>7</v>
      </c>
      <c r="C3039" t="s">
        <v>4036</v>
      </c>
      <c r="D3039" t="s">
        <v>4037</v>
      </c>
      <c r="E3039">
        <v>5</v>
      </c>
      <c r="F3039" t="s">
        <v>4038</v>
      </c>
      <c r="G3039" t="s">
        <v>4037</v>
      </c>
      <c r="H3039" s="56" t="s">
        <v>3900</v>
      </c>
      <c r="I3039">
        <v>79900005</v>
      </c>
      <c r="J3039" t="s">
        <v>4043</v>
      </c>
      <c r="K3039">
        <v>16279657.800000001</v>
      </c>
      <c r="L3039">
        <v>18227.048989999999</v>
      </c>
    </row>
    <row r="3040" spans="1:12" x14ac:dyDescent="0.25">
      <c r="A3040">
        <v>3036</v>
      </c>
      <c r="B3040" t="s">
        <v>7</v>
      </c>
      <c r="C3040" t="s">
        <v>4036</v>
      </c>
      <c r="D3040" t="s">
        <v>4037</v>
      </c>
      <c r="E3040">
        <v>6</v>
      </c>
      <c r="F3040" t="s">
        <v>4038</v>
      </c>
      <c r="G3040" t="s">
        <v>4037</v>
      </c>
      <c r="H3040" s="56" t="s">
        <v>3900</v>
      </c>
      <c r="I3040">
        <v>79900006</v>
      </c>
      <c r="J3040" t="s">
        <v>4044</v>
      </c>
      <c r="K3040">
        <v>3148647.3939999999</v>
      </c>
      <c r="L3040">
        <v>9391.0689409999995</v>
      </c>
    </row>
    <row r="3041" spans="1:12" x14ac:dyDescent="0.25">
      <c r="A3041">
        <v>3037</v>
      </c>
      <c r="B3041" t="s">
        <v>7</v>
      </c>
      <c r="C3041" t="s">
        <v>4036</v>
      </c>
      <c r="D3041" t="s">
        <v>4037</v>
      </c>
      <c r="E3041">
        <v>7</v>
      </c>
      <c r="F3041" t="s">
        <v>4038</v>
      </c>
      <c r="G3041" t="s">
        <v>4037</v>
      </c>
      <c r="H3041" s="56" t="s">
        <v>3900</v>
      </c>
      <c r="I3041">
        <v>79900007</v>
      </c>
      <c r="J3041" t="s">
        <v>4045</v>
      </c>
      <c r="K3041">
        <v>83966132.290000007</v>
      </c>
      <c r="L3041">
        <v>56829.86879</v>
      </c>
    </row>
    <row r="3042" spans="1:12" x14ac:dyDescent="0.25">
      <c r="A3042">
        <v>3038</v>
      </c>
      <c r="B3042" t="s">
        <v>7</v>
      </c>
      <c r="C3042" t="s">
        <v>4036</v>
      </c>
      <c r="D3042" t="s">
        <v>4037</v>
      </c>
      <c r="E3042">
        <v>8</v>
      </c>
      <c r="F3042" t="s">
        <v>4038</v>
      </c>
      <c r="G3042" t="s">
        <v>4037</v>
      </c>
      <c r="H3042" s="56" t="s">
        <v>3900</v>
      </c>
      <c r="I3042">
        <v>79900008</v>
      </c>
      <c r="J3042" t="s">
        <v>4046</v>
      </c>
      <c r="K3042">
        <v>27205797.109999999</v>
      </c>
      <c r="L3042">
        <v>30370.969400000002</v>
      </c>
    </row>
    <row r="3043" spans="1:12" x14ac:dyDescent="0.25">
      <c r="A3043">
        <v>3039</v>
      </c>
      <c r="B3043" t="s">
        <v>7</v>
      </c>
      <c r="C3043" t="s">
        <v>4036</v>
      </c>
      <c r="D3043" t="s">
        <v>4037</v>
      </c>
      <c r="E3043">
        <v>9</v>
      </c>
      <c r="F3043" t="s">
        <v>4038</v>
      </c>
      <c r="G3043" t="s">
        <v>4037</v>
      </c>
      <c r="H3043" s="56" t="s">
        <v>3900</v>
      </c>
      <c r="I3043">
        <v>79900009</v>
      </c>
      <c r="J3043" t="s">
        <v>4047</v>
      </c>
      <c r="K3043">
        <v>9110326.3090000004</v>
      </c>
      <c r="L3043">
        <v>13837.29833</v>
      </c>
    </row>
    <row r="3044" spans="1:12" x14ac:dyDescent="0.25">
      <c r="A3044">
        <v>3040</v>
      </c>
      <c r="B3044" t="s">
        <v>7</v>
      </c>
      <c r="C3044" t="s">
        <v>4036</v>
      </c>
      <c r="D3044" t="s">
        <v>4037</v>
      </c>
      <c r="E3044">
        <v>10</v>
      </c>
      <c r="F3044" t="s">
        <v>4038</v>
      </c>
      <c r="G3044" t="s">
        <v>4037</v>
      </c>
      <c r="H3044" s="56" t="s">
        <v>3900</v>
      </c>
      <c r="I3044">
        <v>79900010</v>
      </c>
      <c r="J3044" t="s">
        <v>4048</v>
      </c>
      <c r="K3044">
        <v>7805070.8020000001</v>
      </c>
      <c r="L3044">
        <v>14818.717559999999</v>
      </c>
    </row>
    <row r="3045" spans="1:12" x14ac:dyDescent="0.25">
      <c r="A3045">
        <v>3041</v>
      </c>
      <c r="B3045" t="s">
        <v>7</v>
      </c>
      <c r="C3045" t="s">
        <v>4036</v>
      </c>
      <c r="D3045" t="s">
        <v>4037</v>
      </c>
      <c r="E3045">
        <v>11</v>
      </c>
      <c r="F3045" t="s">
        <v>4038</v>
      </c>
      <c r="G3045" t="s">
        <v>4037</v>
      </c>
      <c r="H3045" s="56" t="s">
        <v>3900</v>
      </c>
      <c r="I3045">
        <v>79900011</v>
      </c>
      <c r="J3045" t="s">
        <v>4049</v>
      </c>
      <c r="K3045">
        <v>5439429.4330000002</v>
      </c>
      <c r="L3045">
        <v>14214.732319999999</v>
      </c>
    </row>
    <row r="3046" spans="1:12" x14ac:dyDescent="0.25">
      <c r="A3046">
        <v>3042</v>
      </c>
      <c r="B3046" t="s">
        <v>7</v>
      </c>
      <c r="C3046" t="s">
        <v>4036</v>
      </c>
      <c r="D3046" t="s">
        <v>4037</v>
      </c>
      <c r="E3046">
        <v>12</v>
      </c>
      <c r="F3046" t="s">
        <v>4038</v>
      </c>
      <c r="G3046" t="s">
        <v>4037</v>
      </c>
      <c r="H3046" s="56" t="s">
        <v>3900</v>
      </c>
      <c r="I3046">
        <v>79900012</v>
      </c>
      <c r="J3046" t="s">
        <v>4050</v>
      </c>
      <c r="K3046">
        <v>5798667.2850000001</v>
      </c>
      <c r="L3046">
        <v>14632.83272</v>
      </c>
    </row>
    <row r="3047" spans="1:12" x14ac:dyDescent="0.25">
      <c r="A3047">
        <v>3043</v>
      </c>
      <c r="B3047" t="s">
        <v>7</v>
      </c>
      <c r="C3047" t="s">
        <v>4036</v>
      </c>
      <c r="D3047" t="s">
        <v>4037</v>
      </c>
      <c r="E3047">
        <v>13</v>
      </c>
      <c r="F3047" t="s">
        <v>4038</v>
      </c>
      <c r="G3047" t="s">
        <v>4037</v>
      </c>
      <c r="H3047" s="56" t="s">
        <v>3900</v>
      </c>
      <c r="I3047">
        <v>79900013</v>
      </c>
      <c r="J3047" t="s">
        <v>4051</v>
      </c>
      <c r="K3047">
        <v>73157196.140000001</v>
      </c>
      <c r="L3047">
        <v>53774.523710000001</v>
      </c>
    </row>
    <row r="3048" spans="1:12" x14ac:dyDescent="0.25">
      <c r="A3048">
        <v>3044</v>
      </c>
      <c r="B3048" t="s">
        <v>7</v>
      </c>
      <c r="C3048" t="s">
        <v>4036</v>
      </c>
      <c r="D3048" t="s">
        <v>4037</v>
      </c>
      <c r="E3048">
        <v>14</v>
      </c>
      <c r="F3048" t="s">
        <v>4038</v>
      </c>
      <c r="G3048" t="s">
        <v>4037</v>
      </c>
      <c r="H3048" s="56" t="s">
        <v>3900</v>
      </c>
      <c r="I3048">
        <v>79900014</v>
      </c>
      <c r="J3048" t="s">
        <v>4052</v>
      </c>
      <c r="K3048">
        <v>10128989.83</v>
      </c>
      <c r="L3048">
        <v>15007.084639999999</v>
      </c>
    </row>
    <row r="3049" spans="1:12" x14ac:dyDescent="0.25">
      <c r="A3049">
        <v>3045</v>
      </c>
      <c r="B3049" t="s">
        <v>7</v>
      </c>
      <c r="C3049" t="s">
        <v>4036</v>
      </c>
      <c r="D3049" t="s">
        <v>4037</v>
      </c>
      <c r="E3049">
        <v>15</v>
      </c>
      <c r="F3049" t="s">
        <v>4038</v>
      </c>
      <c r="G3049" t="s">
        <v>4037</v>
      </c>
      <c r="H3049" s="56" t="s">
        <v>3900</v>
      </c>
      <c r="I3049">
        <v>79900015</v>
      </c>
      <c r="J3049" t="s">
        <v>4053</v>
      </c>
      <c r="K3049">
        <v>24537182</v>
      </c>
      <c r="L3049">
        <v>24945.833549999999</v>
      </c>
    </row>
    <row r="3050" spans="1:12" x14ac:dyDescent="0.25">
      <c r="A3050">
        <v>3046</v>
      </c>
      <c r="B3050" t="s">
        <v>7</v>
      </c>
      <c r="C3050" t="s">
        <v>4036</v>
      </c>
      <c r="D3050" t="s">
        <v>4037</v>
      </c>
      <c r="E3050">
        <v>16</v>
      </c>
      <c r="F3050" t="s">
        <v>4038</v>
      </c>
      <c r="G3050" t="s">
        <v>4037</v>
      </c>
      <c r="H3050" s="56" t="s">
        <v>3900</v>
      </c>
      <c r="I3050">
        <v>79900016</v>
      </c>
      <c r="J3050" t="s">
        <v>4054</v>
      </c>
      <c r="K3050">
        <v>4046078.2829999998</v>
      </c>
      <c r="L3050">
        <v>8862.9646670000002</v>
      </c>
    </row>
    <row r="3051" spans="1:12" x14ac:dyDescent="0.25">
      <c r="A3051">
        <v>3047</v>
      </c>
      <c r="B3051" t="s">
        <v>7</v>
      </c>
      <c r="C3051" t="s">
        <v>4036</v>
      </c>
      <c r="D3051" t="s">
        <v>4037</v>
      </c>
      <c r="E3051">
        <v>17</v>
      </c>
      <c r="F3051" t="s">
        <v>4038</v>
      </c>
      <c r="G3051" t="s">
        <v>4037</v>
      </c>
      <c r="H3051" s="56" t="s">
        <v>3900</v>
      </c>
      <c r="I3051">
        <v>79900017</v>
      </c>
      <c r="J3051" t="s">
        <v>4055</v>
      </c>
      <c r="K3051">
        <v>3754170.352</v>
      </c>
      <c r="L3051">
        <v>9493.7801280000003</v>
      </c>
    </row>
    <row r="3052" spans="1:12" x14ac:dyDescent="0.25">
      <c r="A3052">
        <v>3048</v>
      </c>
      <c r="B3052" t="s">
        <v>7</v>
      </c>
      <c r="C3052" t="s">
        <v>4036</v>
      </c>
      <c r="D3052" t="s">
        <v>4037</v>
      </c>
      <c r="E3052">
        <v>18</v>
      </c>
      <c r="F3052" t="s">
        <v>4038</v>
      </c>
      <c r="G3052" t="s">
        <v>4037</v>
      </c>
      <c r="H3052" s="56" t="s">
        <v>3900</v>
      </c>
      <c r="I3052">
        <v>79900018</v>
      </c>
      <c r="J3052" t="s">
        <v>4056</v>
      </c>
      <c r="K3052">
        <v>3644029.83</v>
      </c>
      <c r="L3052">
        <v>8746.2129519999999</v>
      </c>
    </row>
    <row r="3053" spans="1:12" x14ac:dyDescent="0.25">
      <c r="A3053">
        <v>3049</v>
      </c>
      <c r="B3053" t="s">
        <v>7</v>
      </c>
      <c r="C3053" t="s">
        <v>4036</v>
      </c>
      <c r="D3053" t="s">
        <v>4037</v>
      </c>
      <c r="E3053">
        <v>19</v>
      </c>
      <c r="F3053" t="s">
        <v>4038</v>
      </c>
      <c r="G3053" t="s">
        <v>4037</v>
      </c>
      <c r="H3053" s="56" t="s">
        <v>3900</v>
      </c>
      <c r="I3053">
        <v>79900019</v>
      </c>
      <c r="J3053" t="s">
        <v>4057</v>
      </c>
      <c r="K3053">
        <v>12137334.029999999</v>
      </c>
      <c r="L3053">
        <v>16077.62657</v>
      </c>
    </row>
    <row r="3054" spans="1:12" x14ac:dyDescent="0.25">
      <c r="A3054">
        <v>3050</v>
      </c>
      <c r="B3054" t="s">
        <v>7</v>
      </c>
      <c r="C3054" t="s">
        <v>4036</v>
      </c>
      <c r="D3054" t="s">
        <v>4037</v>
      </c>
      <c r="E3054">
        <v>20</v>
      </c>
      <c r="F3054" t="s">
        <v>4038</v>
      </c>
      <c r="G3054" t="s">
        <v>4037</v>
      </c>
      <c r="H3054" s="56" t="s">
        <v>3900</v>
      </c>
      <c r="I3054">
        <v>79900020</v>
      </c>
      <c r="J3054" t="s">
        <v>4058</v>
      </c>
      <c r="K3054">
        <v>17107275.629999999</v>
      </c>
      <c r="L3054">
        <v>21010.16892</v>
      </c>
    </row>
    <row r="3055" spans="1:12" x14ac:dyDescent="0.25">
      <c r="A3055">
        <v>3051</v>
      </c>
      <c r="B3055" t="s">
        <v>7</v>
      </c>
      <c r="C3055" t="s">
        <v>4036</v>
      </c>
      <c r="D3055" t="s">
        <v>4037</v>
      </c>
      <c r="E3055">
        <v>21</v>
      </c>
      <c r="F3055" t="s">
        <v>4038</v>
      </c>
      <c r="G3055" t="s">
        <v>4037</v>
      </c>
      <c r="H3055" s="56" t="s">
        <v>3900</v>
      </c>
      <c r="I3055">
        <v>79900021</v>
      </c>
      <c r="J3055" t="s">
        <v>4059</v>
      </c>
      <c r="K3055">
        <v>6563829.71</v>
      </c>
      <c r="L3055">
        <v>12870.14063</v>
      </c>
    </row>
    <row r="3056" spans="1:12" x14ac:dyDescent="0.25">
      <c r="A3056">
        <v>3052</v>
      </c>
      <c r="B3056" t="s">
        <v>7</v>
      </c>
      <c r="C3056" t="s">
        <v>4036</v>
      </c>
      <c r="D3056" t="s">
        <v>4037</v>
      </c>
      <c r="E3056">
        <v>22</v>
      </c>
      <c r="F3056" t="s">
        <v>4038</v>
      </c>
      <c r="G3056" t="s">
        <v>4037</v>
      </c>
      <c r="H3056" s="56" t="s">
        <v>3900</v>
      </c>
      <c r="I3056">
        <v>79900022</v>
      </c>
      <c r="J3056" t="s">
        <v>4060</v>
      </c>
      <c r="K3056">
        <v>22753857.449999999</v>
      </c>
      <c r="L3056">
        <v>22550.442490000001</v>
      </c>
    </row>
    <row r="3057" spans="1:12" x14ac:dyDescent="0.25">
      <c r="A3057">
        <v>3053</v>
      </c>
      <c r="B3057" t="s">
        <v>7</v>
      </c>
      <c r="C3057" t="s">
        <v>4036</v>
      </c>
      <c r="D3057" t="s">
        <v>4037</v>
      </c>
      <c r="E3057">
        <v>23</v>
      </c>
      <c r="F3057" t="s">
        <v>4038</v>
      </c>
      <c r="G3057" t="s">
        <v>4037</v>
      </c>
      <c r="H3057" s="56" t="s">
        <v>3900</v>
      </c>
      <c r="I3057">
        <v>79900023</v>
      </c>
      <c r="J3057" t="s">
        <v>4061</v>
      </c>
      <c r="K3057">
        <v>11848433.689999999</v>
      </c>
      <c r="L3057">
        <v>19818.970099999999</v>
      </c>
    </row>
    <row r="3058" spans="1:12" x14ac:dyDescent="0.25">
      <c r="A3058">
        <v>3054</v>
      </c>
      <c r="B3058" t="s">
        <v>7</v>
      </c>
      <c r="C3058" t="s">
        <v>4036</v>
      </c>
      <c r="D3058" t="s">
        <v>4037</v>
      </c>
      <c r="E3058">
        <v>24</v>
      </c>
      <c r="F3058" t="s">
        <v>4038</v>
      </c>
      <c r="G3058" t="s">
        <v>4037</v>
      </c>
      <c r="H3058" s="56" t="s">
        <v>3900</v>
      </c>
      <c r="I3058">
        <v>79900024</v>
      </c>
      <c r="J3058" t="s">
        <v>4062</v>
      </c>
      <c r="K3058">
        <v>107836966.90000001</v>
      </c>
      <c r="L3058">
        <v>45436.723270000002</v>
      </c>
    </row>
    <row r="3059" spans="1:12" x14ac:dyDescent="0.25">
      <c r="A3059">
        <v>3055</v>
      </c>
      <c r="B3059" t="s">
        <v>7</v>
      </c>
      <c r="C3059" t="s">
        <v>4036</v>
      </c>
      <c r="D3059" t="s">
        <v>4037</v>
      </c>
      <c r="E3059">
        <v>25</v>
      </c>
      <c r="F3059" t="s">
        <v>4038</v>
      </c>
      <c r="G3059" t="s">
        <v>4037</v>
      </c>
      <c r="H3059" s="56" t="s">
        <v>3900</v>
      </c>
      <c r="I3059">
        <v>79900025</v>
      </c>
      <c r="J3059" t="s">
        <v>4063</v>
      </c>
      <c r="K3059">
        <v>7850560.0870000003</v>
      </c>
      <c r="L3059">
        <v>15291.843999999999</v>
      </c>
    </row>
    <row r="3060" spans="1:12" x14ac:dyDescent="0.25">
      <c r="A3060">
        <v>3056</v>
      </c>
      <c r="B3060" t="s">
        <v>7</v>
      </c>
      <c r="C3060" t="s">
        <v>4036</v>
      </c>
      <c r="D3060" t="s">
        <v>4037</v>
      </c>
      <c r="E3060">
        <v>26</v>
      </c>
      <c r="F3060" t="s">
        <v>4038</v>
      </c>
      <c r="G3060" t="s">
        <v>4037</v>
      </c>
      <c r="H3060" s="56" t="s">
        <v>3900</v>
      </c>
      <c r="I3060">
        <v>79900026</v>
      </c>
      <c r="J3060" t="s">
        <v>4064</v>
      </c>
      <c r="K3060">
        <v>8325163.7319999998</v>
      </c>
      <c r="L3060">
        <v>16183.413640000001</v>
      </c>
    </row>
    <row r="3061" spans="1:12" x14ac:dyDescent="0.25">
      <c r="A3061">
        <v>3057</v>
      </c>
      <c r="B3061" t="s">
        <v>7</v>
      </c>
      <c r="C3061" t="s">
        <v>4036</v>
      </c>
      <c r="D3061" t="s">
        <v>4037</v>
      </c>
      <c r="E3061">
        <v>27</v>
      </c>
      <c r="F3061" t="s">
        <v>4038</v>
      </c>
      <c r="G3061" t="s">
        <v>4037</v>
      </c>
      <c r="H3061" s="56" t="s">
        <v>3900</v>
      </c>
      <c r="I3061">
        <v>79900027</v>
      </c>
      <c r="J3061" t="s">
        <v>4065</v>
      </c>
      <c r="K3061">
        <v>6069178.1289999997</v>
      </c>
      <c r="L3061">
        <v>12073.46017</v>
      </c>
    </row>
    <row r="3062" spans="1:12" x14ac:dyDescent="0.25">
      <c r="A3062">
        <v>3058</v>
      </c>
      <c r="B3062" t="s">
        <v>7</v>
      </c>
      <c r="C3062" t="s">
        <v>4036</v>
      </c>
      <c r="D3062" t="s">
        <v>4037</v>
      </c>
      <c r="E3062">
        <v>28</v>
      </c>
      <c r="F3062" t="s">
        <v>4038</v>
      </c>
      <c r="G3062" t="s">
        <v>4037</v>
      </c>
      <c r="H3062" s="56" t="s">
        <v>3900</v>
      </c>
      <c r="I3062">
        <v>79900028</v>
      </c>
      <c r="J3062" t="s">
        <v>4066</v>
      </c>
      <c r="K3062">
        <v>7116028.7130000005</v>
      </c>
      <c r="L3062">
        <v>16788.778460000001</v>
      </c>
    </row>
    <row r="3063" spans="1:12" x14ac:dyDescent="0.25">
      <c r="A3063">
        <v>3059</v>
      </c>
      <c r="B3063" t="s">
        <v>7</v>
      </c>
      <c r="C3063" t="s">
        <v>4036</v>
      </c>
      <c r="D3063" t="s">
        <v>4037</v>
      </c>
      <c r="E3063">
        <v>29</v>
      </c>
      <c r="F3063" t="s">
        <v>4038</v>
      </c>
      <c r="G3063" t="s">
        <v>4037</v>
      </c>
      <c r="H3063" s="56" t="s">
        <v>3900</v>
      </c>
      <c r="I3063">
        <v>79900029</v>
      </c>
      <c r="J3063" t="s">
        <v>4067</v>
      </c>
      <c r="K3063">
        <v>10210679.42</v>
      </c>
      <c r="L3063">
        <v>18003.42294</v>
      </c>
    </row>
    <row r="3064" spans="1:12" x14ac:dyDescent="0.25">
      <c r="A3064">
        <v>3060</v>
      </c>
      <c r="B3064" t="s">
        <v>7</v>
      </c>
      <c r="C3064" t="s">
        <v>4036</v>
      </c>
      <c r="D3064" t="s">
        <v>4037</v>
      </c>
      <c r="E3064">
        <v>30</v>
      </c>
      <c r="F3064" t="s">
        <v>4038</v>
      </c>
      <c r="G3064" t="s">
        <v>4037</v>
      </c>
      <c r="H3064" s="56" t="s">
        <v>3900</v>
      </c>
      <c r="I3064">
        <v>79900030</v>
      </c>
      <c r="J3064" t="s">
        <v>4068</v>
      </c>
      <c r="K3064">
        <v>26237666.649999999</v>
      </c>
      <c r="L3064">
        <v>23405.598269999999</v>
      </c>
    </row>
    <row r="3065" spans="1:12" x14ac:dyDescent="0.25">
      <c r="A3065">
        <v>3061</v>
      </c>
      <c r="B3065" t="s">
        <v>7</v>
      </c>
      <c r="C3065" t="s">
        <v>4036</v>
      </c>
      <c r="D3065" t="s">
        <v>4037</v>
      </c>
      <c r="E3065">
        <v>31</v>
      </c>
      <c r="F3065" t="s">
        <v>4038</v>
      </c>
      <c r="G3065" t="s">
        <v>4037</v>
      </c>
      <c r="H3065" s="56" t="s">
        <v>3900</v>
      </c>
      <c r="I3065">
        <v>79900031</v>
      </c>
      <c r="J3065" t="s">
        <v>4069</v>
      </c>
      <c r="K3065">
        <v>82451239.890000001</v>
      </c>
      <c r="L3065">
        <v>50449.16635</v>
      </c>
    </row>
    <row r="3066" spans="1:12" x14ac:dyDescent="0.25">
      <c r="A3066">
        <v>3062</v>
      </c>
      <c r="B3066" t="s">
        <v>7</v>
      </c>
      <c r="C3066" t="s">
        <v>4036</v>
      </c>
      <c r="D3066" t="s">
        <v>4037</v>
      </c>
      <c r="E3066">
        <v>32</v>
      </c>
      <c r="F3066" t="s">
        <v>4038</v>
      </c>
      <c r="G3066" t="s">
        <v>4037</v>
      </c>
      <c r="H3066" s="56" t="s">
        <v>3900</v>
      </c>
      <c r="I3066">
        <v>79900032</v>
      </c>
      <c r="J3066" t="s">
        <v>4070</v>
      </c>
      <c r="K3066">
        <v>35896644.799999997</v>
      </c>
      <c r="L3066">
        <v>30401.936750000001</v>
      </c>
    </row>
    <row r="3067" spans="1:12" x14ac:dyDescent="0.25">
      <c r="A3067">
        <v>3063</v>
      </c>
      <c r="B3067" t="s">
        <v>7</v>
      </c>
      <c r="C3067" t="s">
        <v>4036</v>
      </c>
      <c r="D3067" t="s">
        <v>4037</v>
      </c>
      <c r="E3067">
        <v>33</v>
      </c>
      <c r="F3067" t="s">
        <v>4038</v>
      </c>
      <c r="G3067" t="s">
        <v>4037</v>
      </c>
      <c r="H3067" s="56" t="s">
        <v>3900</v>
      </c>
      <c r="I3067">
        <v>79900033</v>
      </c>
      <c r="J3067" t="s">
        <v>4071</v>
      </c>
      <c r="K3067">
        <v>10446274.130000001</v>
      </c>
      <c r="L3067">
        <v>16994.46155</v>
      </c>
    </row>
    <row r="3068" spans="1:12" x14ac:dyDescent="0.25">
      <c r="A3068">
        <v>3064</v>
      </c>
      <c r="B3068" t="s">
        <v>7</v>
      </c>
      <c r="C3068" t="s">
        <v>4036</v>
      </c>
      <c r="D3068" t="s">
        <v>4037</v>
      </c>
      <c r="E3068">
        <v>34</v>
      </c>
      <c r="F3068" t="s">
        <v>4038</v>
      </c>
      <c r="G3068" t="s">
        <v>4037</v>
      </c>
      <c r="H3068" s="56" t="s">
        <v>3900</v>
      </c>
      <c r="I3068">
        <v>79900034</v>
      </c>
      <c r="J3068" t="s">
        <v>4072</v>
      </c>
      <c r="K3068">
        <v>4351567.7889999999</v>
      </c>
      <c r="L3068">
        <v>10529.5399</v>
      </c>
    </row>
    <row r="3069" spans="1:12" x14ac:dyDescent="0.25">
      <c r="A3069">
        <v>3065</v>
      </c>
      <c r="B3069" t="s">
        <v>7</v>
      </c>
      <c r="C3069" t="s">
        <v>4036</v>
      </c>
      <c r="D3069" t="s">
        <v>4037</v>
      </c>
      <c r="E3069">
        <v>35</v>
      </c>
      <c r="F3069" t="s">
        <v>4038</v>
      </c>
      <c r="G3069" t="s">
        <v>4037</v>
      </c>
      <c r="H3069" s="56" t="s">
        <v>3900</v>
      </c>
      <c r="I3069">
        <v>79900035</v>
      </c>
      <c r="J3069" t="s">
        <v>4073</v>
      </c>
      <c r="K3069">
        <v>8380412.0779999997</v>
      </c>
      <c r="L3069">
        <v>16714.31725</v>
      </c>
    </row>
    <row r="3070" spans="1:12" x14ac:dyDescent="0.25">
      <c r="A3070">
        <v>3066</v>
      </c>
      <c r="B3070" t="s">
        <v>7</v>
      </c>
      <c r="C3070" t="s">
        <v>4036</v>
      </c>
      <c r="D3070" t="s">
        <v>4037</v>
      </c>
      <c r="E3070">
        <v>36</v>
      </c>
      <c r="F3070" t="s">
        <v>4038</v>
      </c>
      <c r="G3070" t="s">
        <v>4037</v>
      </c>
      <c r="H3070" s="56" t="s">
        <v>3900</v>
      </c>
      <c r="I3070">
        <v>79900036</v>
      </c>
      <c r="J3070" t="s">
        <v>4074</v>
      </c>
      <c r="K3070">
        <v>13503412.210000001</v>
      </c>
      <c r="L3070">
        <v>15689.011399999999</v>
      </c>
    </row>
    <row r="3071" spans="1:12" x14ac:dyDescent="0.25">
      <c r="A3071">
        <v>3067</v>
      </c>
      <c r="B3071" t="s">
        <v>7</v>
      </c>
      <c r="C3071" t="s">
        <v>4036</v>
      </c>
      <c r="D3071" t="s">
        <v>4037</v>
      </c>
      <c r="E3071">
        <v>37</v>
      </c>
      <c r="F3071" t="s">
        <v>4038</v>
      </c>
      <c r="G3071" t="s">
        <v>4037</v>
      </c>
      <c r="H3071" s="56" t="s">
        <v>3900</v>
      </c>
      <c r="I3071">
        <v>79900037</v>
      </c>
      <c r="J3071" t="s">
        <v>4075</v>
      </c>
      <c r="K3071">
        <v>38265396.969999999</v>
      </c>
      <c r="L3071">
        <v>32091.96962</v>
      </c>
    </row>
    <row r="3072" spans="1:12" x14ac:dyDescent="0.25">
      <c r="A3072">
        <v>3068</v>
      </c>
      <c r="B3072" t="s">
        <v>7</v>
      </c>
      <c r="C3072" t="s">
        <v>4036</v>
      </c>
      <c r="D3072" t="s">
        <v>4037</v>
      </c>
      <c r="E3072">
        <v>38</v>
      </c>
      <c r="F3072" t="s">
        <v>4038</v>
      </c>
      <c r="G3072" t="s">
        <v>4037</v>
      </c>
      <c r="H3072" s="56" t="s">
        <v>3900</v>
      </c>
      <c r="I3072">
        <v>79900038</v>
      </c>
      <c r="J3072" t="s">
        <v>4076</v>
      </c>
      <c r="K3072">
        <v>2181353.6340000001</v>
      </c>
      <c r="L3072">
        <v>10053.12449</v>
      </c>
    </row>
    <row r="3073" spans="1:12" x14ac:dyDescent="0.25">
      <c r="A3073">
        <v>3069</v>
      </c>
      <c r="B3073" t="s">
        <v>7</v>
      </c>
      <c r="C3073" t="s">
        <v>4036</v>
      </c>
      <c r="D3073" t="s">
        <v>4037</v>
      </c>
      <c r="E3073">
        <v>39</v>
      </c>
      <c r="F3073" t="s">
        <v>4038</v>
      </c>
      <c r="G3073" t="s">
        <v>4037</v>
      </c>
      <c r="H3073" s="56" t="s">
        <v>3900</v>
      </c>
      <c r="I3073">
        <v>79900039</v>
      </c>
      <c r="J3073" t="s">
        <v>4077</v>
      </c>
      <c r="K3073">
        <v>7776454.2949999999</v>
      </c>
      <c r="L3073">
        <v>15171.92569</v>
      </c>
    </row>
    <row r="3074" spans="1:12" x14ac:dyDescent="0.25">
      <c r="A3074">
        <v>3070</v>
      </c>
      <c r="B3074" t="s">
        <v>7</v>
      </c>
      <c r="C3074" t="s">
        <v>4036</v>
      </c>
      <c r="D3074" t="s">
        <v>4037</v>
      </c>
      <c r="E3074">
        <v>40</v>
      </c>
      <c r="F3074" t="s">
        <v>4038</v>
      </c>
      <c r="G3074" t="s">
        <v>4037</v>
      </c>
      <c r="H3074" s="56" t="s">
        <v>3900</v>
      </c>
      <c r="I3074">
        <v>79900040</v>
      </c>
      <c r="J3074" t="s">
        <v>4078</v>
      </c>
      <c r="K3074">
        <v>3868488.3470000001</v>
      </c>
      <c r="L3074">
        <v>9720.5974850000002</v>
      </c>
    </row>
    <row r="3075" spans="1:12" x14ac:dyDescent="0.25">
      <c r="A3075">
        <v>3071</v>
      </c>
      <c r="B3075" t="s">
        <v>7</v>
      </c>
      <c r="C3075" t="s">
        <v>4036</v>
      </c>
      <c r="D3075" t="s">
        <v>4037</v>
      </c>
      <c r="E3075">
        <v>41</v>
      </c>
      <c r="F3075" t="s">
        <v>4038</v>
      </c>
      <c r="G3075" t="s">
        <v>4037</v>
      </c>
      <c r="H3075" s="56" t="s">
        <v>3900</v>
      </c>
      <c r="I3075">
        <v>79900041</v>
      </c>
      <c r="J3075" t="s">
        <v>4079</v>
      </c>
      <c r="K3075">
        <v>20209839.460000001</v>
      </c>
      <c r="L3075">
        <v>21115.804189999999</v>
      </c>
    </row>
    <row r="3076" spans="1:12" x14ac:dyDescent="0.25">
      <c r="A3076">
        <v>3072</v>
      </c>
      <c r="B3076" t="s">
        <v>7</v>
      </c>
      <c r="C3076" t="s">
        <v>4036</v>
      </c>
      <c r="D3076" t="s">
        <v>4037</v>
      </c>
      <c r="E3076">
        <v>42</v>
      </c>
      <c r="F3076" t="s">
        <v>4038</v>
      </c>
      <c r="G3076" t="s">
        <v>4037</v>
      </c>
      <c r="H3076" s="56" t="s">
        <v>3900</v>
      </c>
      <c r="I3076">
        <v>79900042</v>
      </c>
      <c r="J3076" t="s">
        <v>4080</v>
      </c>
      <c r="K3076">
        <v>19293240.219999999</v>
      </c>
      <c r="L3076">
        <v>22617.274949999999</v>
      </c>
    </row>
    <row r="3077" spans="1:12" x14ac:dyDescent="0.25">
      <c r="A3077">
        <v>3073</v>
      </c>
      <c r="B3077" t="s">
        <v>7</v>
      </c>
      <c r="C3077" t="s">
        <v>4036</v>
      </c>
      <c r="D3077" t="s">
        <v>4037</v>
      </c>
      <c r="E3077">
        <v>43</v>
      </c>
      <c r="F3077" t="s">
        <v>4038</v>
      </c>
      <c r="G3077" t="s">
        <v>4037</v>
      </c>
      <c r="H3077" s="56" t="s">
        <v>3900</v>
      </c>
      <c r="I3077">
        <v>79900043</v>
      </c>
      <c r="J3077" t="s">
        <v>4081</v>
      </c>
      <c r="K3077">
        <v>10347219.140000001</v>
      </c>
      <c r="L3077">
        <v>17319.709719999999</v>
      </c>
    </row>
    <row r="3078" spans="1:12" x14ac:dyDescent="0.25">
      <c r="A3078">
        <v>3074</v>
      </c>
      <c r="B3078" t="s">
        <v>7</v>
      </c>
      <c r="C3078" t="s">
        <v>4036</v>
      </c>
      <c r="D3078" t="s">
        <v>4037</v>
      </c>
      <c r="E3078">
        <v>44</v>
      </c>
      <c r="F3078" t="s">
        <v>4038</v>
      </c>
      <c r="G3078" t="s">
        <v>4037</v>
      </c>
      <c r="H3078" s="56" t="s">
        <v>3900</v>
      </c>
      <c r="I3078">
        <v>79900044</v>
      </c>
      <c r="J3078" t="s">
        <v>4082</v>
      </c>
      <c r="K3078">
        <v>11195885.33</v>
      </c>
      <c r="L3078">
        <v>17151.401269999998</v>
      </c>
    </row>
    <row r="3079" spans="1:12" x14ac:dyDescent="0.25">
      <c r="A3079">
        <v>3075</v>
      </c>
      <c r="B3079" t="s">
        <v>7</v>
      </c>
      <c r="C3079" t="s">
        <v>4036</v>
      </c>
      <c r="D3079" t="s">
        <v>4037</v>
      </c>
      <c r="E3079">
        <v>45</v>
      </c>
      <c r="F3079" t="s">
        <v>4038</v>
      </c>
      <c r="G3079" t="s">
        <v>4037</v>
      </c>
      <c r="H3079" s="56" t="s">
        <v>3900</v>
      </c>
      <c r="I3079">
        <v>79900045</v>
      </c>
      <c r="J3079" t="s">
        <v>4083</v>
      </c>
      <c r="K3079">
        <v>10307243.710000001</v>
      </c>
      <c r="L3079">
        <v>20856.361219999999</v>
      </c>
    </row>
    <row r="3080" spans="1:12" x14ac:dyDescent="0.25">
      <c r="A3080">
        <v>3076</v>
      </c>
      <c r="B3080" t="s">
        <v>7</v>
      </c>
      <c r="C3080" t="s">
        <v>4036</v>
      </c>
      <c r="D3080" t="s">
        <v>4037</v>
      </c>
      <c r="E3080">
        <v>46</v>
      </c>
      <c r="F3080" t="s">
        <v>4038</v>
      </c>
      <c r="G3080" t="s">
        <v>4037</v>
      </c>
      <c r="H3080" s="56" t="s">
        <v>3900</v>
      </c>
      <c r="I3080">
        <v>79900046</v>
      </c>
      <c r="J3080" t="s">
        <v>4084</v>
      </c>
      <c r="K3080">
        <v>21295543.829999998</v>
      </c>
      <c r="L3080">
        <v>23959.060460000001</v>
      </c>
    </row>
    <row r="3081" spans="1:12" x14ac:dyDescent="0.25">
      <c r="A3081">
        <v>3077</v>
      </c>
      <c r="B3081" t="s">
        <v>7</v>
      </c>
      <c r="C3081" t="s">
        <v>4036</v>
      </c>
      <c r="D3081" t="s">
        <v>4037</v>
      </c>
      <c r="E3081">
        <v>47</v>
      </c>
      <c r="F3081" t="s">
        <v>4038</v>
      </c>
      <c r="G3081" t="s">
        <v>4037</v>
      </c>
      <c r="H3081" s="56" t="s">
        <v>3900</v>
      </c>
      <c r="I3081">
        <v>79900047</v>
      </c>
      <c r="J3081" t="s">
        <v>4085</v>
      </c>
      <c r="K3081">
        <v>17033163.82</v>
      </c>
      <c r="L3081">
        <v>20613.442589999999</v>
      </c>
    </row>
    <row r="3082" spans="1:12" x14ac:dyDescent="0.25">
      <c r="A3082">
        <v>3078</v>
      </c>
      <c r="B3082" t="s">
        <v>7</v>
      </c>
      <c r="C3082" t="s">
        <v>4036</v>
      </c>
      <c r="D3082" t="s">
        <v>4037</v>
      </c>
      <c r="E3082">
        <v>48</v>
      </c>
      <c r="F3082" t="s">
        <v>4038</v>
      </c>
      <c r="G3082" t="s">
        <v>4037</v>
      </c>
      <c r="H3082" s="56" t="s">
        <v>3900</v>
      </c>
      <c r="I3082">
        <v>79900048</v>
      </c>
      <c r="J3082" t="s">
        <v>4086</v>
      </c>
      <c r="K3082">
        <v>219894965.90000001</v>
      </c>
      <c r="L3082">
        <v>88174.395019999996</v>
      </c>
    </row>
    <row r="3083" spans="1:12" x14ac:dyDescent="0.25">
      <c r="A3083">
        <v>3079</v>
      </c>
      <c r="B3083" t="s">
        <v>7</v>
      </c>
      <c r="C3083" t="s">
        <v>4036</v>
      </c>
      <c r="D3083" t="s">
        <v>4037</v>
      </c>
      <c r="E3083">
        <v>49</v>
      </c>
      <c r="F3083" t="s">
        <v>4038</v>
      </c>
      <c r="G3083" t="s">
        <v>4037</v>
      </c>
      <c r="H3083" s="56" t="s">
        <v>3900</v>
      </c>
      <c r="I3083">
        <v>79900049</v>
      </c>
      <c r="J3083" t="s">
        <v>4087</v>
      </c>
      <c r="K3083">
        <v>129696778.2</v>
      </c>
      <c r="L3083">
        <v>63142.755429999997</v>
      </c>
    </row>
    <row r="3084" spans="1:12" x14ac:dyDescent="0.25">
      <c r="A3084">
        <v>3080</v>
      </c>
      <c r="B3084" t="s">
        <v>7</v>
      </c>
      <c r="C3084" t="s">
        <v>4036</v>
      </c>
      <c r="D3084" t="s">
        <v>4037</v>
      </c>
      <c r="E3084">
        <v>50</v>
      </c>
      <c r="F3084" t="s">
        <v>4038</v>
      </c>
      <c r="G3084" t="s">
        <v>4037</v>
      </c>
      <c r="H3084" s="56" t="s">
        <v>3900</v>
      </c>
      <c r="I3084">
        <v>79900050</v>
      </c>
      <c r="J3084" t="s">
        <v>4088</v>
      </c>
      <c r="K3084">
        <v>18574128.809999999</v>
      </c>
      <c r="L3084">
        <v>20571.14777</v>
      </c>
    </row>
    <row r="3085" spans="1:12" x14ac:dyDescent="0.25">
      <c r="A3085">
        <v>3081</v>
      </c>
      <c r="B3085" t="s">
        <v>7</v>
      </c>
      <c r="C3085" t="s">
        <v>4036</v>
      </c>
      <c r="D3085" t="s">
        <v>4037</v>
      </c>
      <c r="E3085">
        <v>51</v>
      </c>
      <c r="F3085" t="s">
        <v>4038</v>
      </c>
      <c r="G3085" t="s">
        <v>4037</v>
      </c>
      <c r="H3085" s="56" t="s">
        <v>3900</v>
      </c>
      <c r="I3085">
        <v>79900051</v>
      </c>
      <c r="J3085" t="s">
        <v>4089</v>
      </c>
      <c r="K3085">
        <v>24839379.32</v>
      </c>
      <c r="L3085">
        <v>32827.257570000002</v>
      </c>
    </row>
    <row r="3086" spans="1:12" x14ac:dyDescent="0.25">
      <c r="A3086">
        <v>3082</v>
      </c>
      <c r="B3086" t="s">
        <v>7</v>
      </c>
      <c r="C3086" t="s">
        <v>4036</v>
      </c>
      <c r="D3086" t="s">
        <v>4037</v>
      </c>
      <c r="E3086">
        <v>52</v>
      </c>
      <c r="F3086" t="s">
        <v>4038</v>
      </c>
      <c r="G3086" t="s">
        <v>4037</v>
      </c>
      <c r="H3086" s="56" t="s">
        <v>3900</v>
      </c>
      <c r="I3086">
        <v>79900052</v>
      </c>
      <c r="J3086" t="s">
        <v>4090</v>
      </c>
      <c r="K3086">
        <v>18846238.48</v>
      </c>
      <c r="L3086">
        <v>28446.898679999998</v>
      </c>
    </row>
    <row r="3087" spans="1:12" x14ac:dyDescent="0.25">
      <c r="A3087">
        <v>3083</v>
      </c>
      <c r="B3087" t="s">
        <v>7</v>
      </c>
      <c r="C3087" t="s">
        <v>4036</v>
      </c>
      <c r="D3087" t="s">
        <v>4037</v>
      </c>
      <c r="E3087">
        <v>53</v>
      </c>
      <c r="F3087" t="s">
        <v>4038</v>
      </c>
      <c r="G3087" t="s">
        <v>4037</v>
      </c>
      <c r="H3087" s="56" t="s">
        <v>3900</v>
      </c>
      <c r="I3087">
        <v>79900053</v>
      </c>
      <c r="J3087" t="s">
        <v>4091</v>
      </c>
      <c r="K3087">
        <v>12801830.07</v>
      </c>
      <c r="L3087">
        <v>21669.378860000001</v>
      </c>
    </row>
    <row r="3088" spans="1:12" x14ac:dyDescent="0.25">
      <c r="A3088">
        <v>3084</v>
      </c>
      <c r="B3088" t="s">
        <v>7</v>
      </c>
      <c r="C3088" t="s">
        <v>4036</v>
      </c>
      <c r="D3088" t="s">
        <v>4037</v>
      </c>
      <c r="E3088">
        <v>54</v>
      </c>
      <c r="F3088" t="s">
        <v>4038</v>
      </c>
      <c r="G3088" t="s">
        <v>4037</v>
      </c>
      <c r="H3088" s="56" t="s">
        <v>3900</v>
      </c>
      <c r="I3088">
        <v>79900054</v>
      </c>
      <c r="J3088" t="s">
        <v>4092</v>
      </c>
      <c r="K3088">
        <v>13552235.08</v>
      </c>
      <c r="L3088">
        <v>19266.297709999999</v>
      </c>
    </row>
    <row r="3089" spans="1:12" x14ac:dyDescent="0.25">
      <c r="A3089">
        <v>3085</v>
      </c>
      <c r="B3089" t="s">
        <v>7</v>
      </c>
      <c r="C3089" t="s">
        <v>4036</v>
      </c>
      <c r="D3089" t="s">
        <v>4037</v>
      </c>
      <c r="E3089">
        <v>55</v>
      </c>
      <c r="F3089" t="s">
        <v>4038</v>
      </c>
      <c r="G3089" t="s">
        <v>4037</v>
      </c>
      <c r="H3089" s="56" t="s">
        <v>3900</v>
      </c>
      <c r="I3089">
        <v>79900055</v>
      </c>
      <c r="J3089" t="s">
        <v>4093</v>
      </c>
      <c r="K3089">
        <v>134465050.80000001</v>
      </c>
      <c r="L3089">
        <v>60037.337370000001</v>
      </c>
    </row>
    <row r="3090" spans="1:12" x14ac:dyDescent="0.25">
      <c r="A3090">
        <v>3086</v>
      </c>
      <c r="B3090" t="s">
        <v>7</v>
      </c>
      <c r="C3090" t="s">
        <v>4036</v>
      </c>
      <c r="D3090" t="s">
        <v>4037</v>
      </c>
      <c r="E3090">
        <v>56</v>
      </c>
      <c r="F3090" t="s">
        <v>4038</v>
      </c>
      <c r="G3090" t="s">
        <v>4037</v>
      </c>
      <c r="H3090" s="56" t="s">
        <v>3900</v>
      </c>
      <c r="I3090">
        <v>79900056</v>
      </c>
      <c r="J3090" t="s">
        <v>4094</v>
      </c>
      <c r="K3090">
        <v>8986621.1219999995</v>
      </c>
      <c r="L3090">
        <v>13964.923699999999</v>
      </c>
    </row>
    <row r="3091" spans="1:12" x14ac:dyDescent="0.25">
      <c r="A3091">
        <v>3087</v>
      </c>
      <c r="B3091" t="s">
        <v>7</v>
      </c>
      <c r="C3091" t="s">
        <v>4036</v>
      </c>
      <c r="D3091" t="s">
        <v>4037</v>
      </c>
      <c r="E3091">
        <v>57</v>
      </c>
      <c r="F3091" t="s">
        <v>4038</v>
      </c>
      <c r="G3091" t="s">
        <v>4037</v>
      </c>
      <c r="H3091" s="56" t="s">
        <v>3900</v>
      </c>
      <c r="I3091">
        <v>79900057</v>
      </c>
      <c r="J3091" t="s">
        <v>4095</v>
      </c>
      <c r="K3091">
        <v>10967967.59</v>
      </c>
      <c r="L3091">
        <v>17062.463029999999</v>
      </c>
    </row>
    <row r="3092" spans="1:12" x14ac:dyDescent="0.25">
      <c r="A3092">
        <v>3088</v>
      </c>
      <c r="B3092" t="s">
        <v>7</v>
      </c>
      <c r="C3092" t="s">
        <v>4036</v>
      </c>
      <c r="D3092" t="s">
        <v>4037</v>
      </c>
      <c r="E3092">
        <v>58</v>
      </c>
      <c r="F3092" t="s">
        <v>4038</v>
      </c>
      <c r="G3092" t="s">
        <v>4037</v>
      </c>
      <c r="H3092" s="56" t="s">
        <v>3900</v>
      </c>
      <c r="I3092">
        <v>79900058</v>
      </c>
      <c r="J3092" t="s">
        <v>4096</v>
      </c>
      <c r="K3092">
        <v>12083605.09</v>
      </c>
      <c r="L3092">
        <v>19894.11764</v>
      </c>
    </row>
    <row r="3093" spans="1:12" x14ac:dyDescent="0.25">
      <c r="A3093">
        <v>3089</v>
      </c>
      <c r="B3093" t="s">
        <v>7</v>
      </c>
      <c r="C3093" t="s">
        <v>4036</v>
      </c>
      <c r="D3093" t="s">
        <v>4037</v>
      </c>
      <c r="E3093">
        <v>59</v>
      </c>
      <c r="F3093" t="s">
        <v>4038</v>
      </c>
      <c r="G3093" t="s">
        <v>4037</v>
      </c>
      <c r="H3093" s="56" t="s">
        <v>3900</v>
      </c>
      <c r="I3093">
        <v>79900059</v>
      </c>
      <c r="J3093" t="s">
        <v>4097</v>
      </c>
      <c r="K3093">
        <v>40605898.159999996</v>
      </c>
      <c r="L3093">
        <v>38491.08943</v>
      </c>
    </row>
    <row r="3094" spans="1:12" x14ac:dyDescent="0.25">
      <c r="A3094">
        <v>3090</v>
      </c>
      <c r="B3094" t="s">
        <v>7</v>
      </c>
      <c r="C3094" t="s">
        <v>4036</v>
      </c>
      <c r="D3094" t="s">
        <v>4037</v>
      </c>
      <c r="E3094">
        <v>60</v>
      </c>
      <c r="F3094" t="s">
        <v>4038</v>
      </c>
      <c r="G3094" t="s">
        <v>4037</v>
      </c>
      <c r="H3094" s="56" t="s">
        <v>3900</v>
      </c>
      <c r="I3094">
        <v>79900060</v>
      </c>
      <c r="J3094" t="s">
        <v>4098</v>
      </c>
      <c r="K3094">
        <v>8477786.0830000006</v>
      </c>
      <c r="L3094">
        <v>13592.05647</v>
      </c>
    </row>
    <row r="3095" spans="1:12" x14ac:dyDescent="0.25">
      <c r="A3095">
        <v>3091</v>
      </c>
      <c r="B3095" t="s">
        <v>7</v>
      </c>
      <c r="C3095" t="s">
        <v>4036</v>
      </c>
      <c r="D3095" t="s">
        <v>4037</v>
      </c>
      <c r="E3095">
        <v>61</v>
      </c>
      <c r="F3095" t="s">
        <v>4038</v>
      </c>
      <c r="G3095" t="s">
        <v>4037</v>
      </c>
      <c r="H3095" s="56" t="s">
        <v>3900</v>
      </c>
      <c r="I3095">
        <v>79900061</v>
      </c>
      <c r="J3095" t="s">
        <v>4099</v>
      </c>
      <c r="K3095">
        <v>72009536.420000002</v>
      </c>
      <c r="L3095">
        <v>49764.286540000001</v>
      </c>
    </row>
    <row r="3096" spans="1:12" x14ac:dyDescent="0.25">
      <c r="A3096">
        <v>3092</v>
      </c>
      <c r="B3096" t="s">
        <v>7</v>
      </c>
      <c r="C3096" t="s">
        <v>4036</v>
      </c>
      <c r="D3096" t="s">
        <v>4037</v>
      </c>
      <c r="E3096">
        <v>62</v>
      </c>
      <c r="F3096" t="s">
        <v>4038</v>
      </c>
      <c r="G3096" t="s">
        <v>4037</v>
      </c>
      <c r="H3096" s="56" t="s">
        <v>3900</v>
      </c>
      <c r="I3096">
        <v>79900062</v>
      </c>
      <c r="J3096" t="s">
        <v>4100</v>
      </c>
      <c r="K3096">
        <v>3236064.358</v>
      </c>
      <c r="L3096">
        <v>10042.443950000001</v>
      </c>
    </row>
    <row r="3097" spans="1:12" x14ac:dyDescent="0.25">
      <c r="A3097">
        <v>3093</v>
      </c>
      <c r="B3097" t="s">
        <v>7</v>
      </c>
      <c r="C3097" t="s">
        <v>4036</v>
      </c>
      <c r="D3097" t="s">
        <v>4037</v>
      </c>
      <c r="E3097">
        <v>63</v>
      </c>
      <c r="F3097" t="s">
        <v>4038</v>
      </c>
      <c r="G3097" t="s">
        <v>4037</v>
      </c>
      <c r="H3097" s="56" t="s">
        <v>3900</v>
      </c>
      <c r="I3097">
        <v>79900063</v>
      </c>
      <c r="J3097" t="s">
        <v>4101</v>
      </c>
      <c r="K3097">
        <v>2766522.4619999998</v>
      </c>
      <c r="L3097">
        <v>9887.9934539999995</v>
      </c>
    </row>
    <row r="3098" spans="1:12" x14ac:dyDescent="0.25">
      <c r="A3098">
        <v>3094</v>
      </c>
      <c r="B3098" t="s">
        <v>7</v>
      </c>
      <c r="C3098" t="s">
        <v>4036</v>
      </c>
      <c r="D3098" t="s">
        <v>4037</v>
      </c>
      <c r="E3098">
        <v>64</v>
      </c>
      <c r="F3098" t="s">
        <v>4038</v>
      </c>
      <c r="G3098" t="s">
        <v>4037</v>
      </c>
      <c r="H3098" s="56" t="s">
        <v>3900</v>
      </c>
      <c r="I3098">
        <v>79900064</v>
      </c>
      <c r="J3098" t="s">
        <v>4102</v>
      </c>
      <c r="K3098">
        <v>11311997.220000001</v>
      </c>
      <c r="L3098">
        <v>15717.1934</v>
      </c>
    </row>
    <row r="3099" spans="1:12" x14ac:dyDescent="0.25">
      <c r="A3099">
        <v>3095</v>
      </c>
      <c r="B3099" t="s">
        <v>7</v>
      </c>
      <c r="C3099" t="s">
        <v>4036</v>
      </c>
      <c r="D3099" t="s">
        <v>4037</v>
      </c>
      <c r="E3099">
        <v>65</v>
      </c>
      <c r="F3099" t="s">
        <v>4038</v>
      </c>
      <c r="G3099" t="s">
        <v>4037</v>
      </c>
      <c r="H3099" s="56" t="s">
        <v>3900</v>
      </c>
      <c r="I3099">
        <v>79900065</v>
      </c>
      <c r="J3099" t="s">
        <v>4103</v>
      </c>
      <c r="K3099">
        <v>73993801.129999995</v>
      </c>
      <c r="L3099">
        <v>46541.633560000002</v>
      </c>
    </row>
    <row r="3100" spans="1:12" x14ac:dyDescent="0.25">
      <c r="A3100">
        <v>3096</v>
      </c>
      <c r="B3100" t="s">
        <v>7</v>
      </c>
      <c r="C3100" t="s">
        <v>4036</v>
      </c>
      <c r="D3100" t="s">
        <v>4037</v>
      </c>
      <c r="E3100">
        <v>66</v>
      </c>
      <c r="F3100" t="s">
        <v>4038</v>
      </c>
      <c r="G3100" t="s">
        <v>4037</v>
      </c>
      <c r="H3100" s="56" t="s">
        <v>3900</v>
      </c>
      <c r="I3100">
        <v>79900066</v>
      </c>
      <c r="J3100" t="s">
        <v>4104</v>
      </c>
      <c r="K3100">
        <v>40302107.719999999</v>
      </c>
      <c r="L3100">
        <v>39600.69743</v>
      </c>
    </row>
    <row r="3101" spans="1:12" x14ac:dyDescent="0.25">
      <c r="A3101">
        <v>3097</v>
      </c>
      <c r="B3101" t="s">
        <v>7</v>
      </c>
      <c r="C3101" t="s">
        <v>4036</v>
      </c>
      <c r="D3101" t="s">
        <v>4037</v>
      </c>
      <c r="E3101">
        <v>67</v>
      </c>
      <c r="F3101" t="s">
        <v>4038</v>
      </c>
      <c r="G3101" t="s">
        <v>4037</v>
      </c>
      <c r="H3101" s="56" t="s">
        <v>3900</v>
      </c>
      <c r="I3101">
        <v>79900067</v>
      </c>
      <c r="J3101" t="s">
        <v>4105</v>
      </c>
      <c r="K3101">
        <v>5796419.818</v>
      </c>
      <c r="L3101">
        <v>14284.94981</v>
      </c>
    </row>
    <row r="3102" spans="1:12" x14ac:dyDescent="0.25">
      <c r="A3102">
        <v>3098</v>
      </c>
      <c r="B3102" t="s">
        <v>7</v>
      </c>
      <c r="C3102" t="s">
        <v>4036</v>
      </c>
      <c r="D3102" t="s">
        <v>4037</v>
      </c>
      <c r="E3102">
        <v>68</v>
      </c>
      <c r="F3102" t="s">
        <v>4038</v>
      </c>
      <c r="G3102" t="s">
        <v>4037</v>
      </c>
      <c r="H3102" s="56" t="s">
        <v>3900</v>
      </c>
      <c r="I3102">
        <v>79900068</v>
      </c>
      <c r="J3102" t="s">
        <v>4106</v>
      </c>
      <c r="K3102">
        <v>2930281.807</v>
      </c>
      <c r="L3102">
        <v>10058.55697</v>
      </c>
    </row>
    <row r="3103" spans="1:12" x14ac:dyDescent="0.25">
      <c r="A3103">
        <v>3099</v>
      </c>
      <c r="B3103" t="s">
        <v>7</v>
      </c>
      <c r="C3103" t="s">
        <v>4036</v>
      </c>
      <c r="D3103" t="s">
        <v>4037</v>
      </c>
      <c r="E3103">
        <v>69</v>
      </c>
      <c r="F3103" t="s">
        <v>4038</v>
      </c>
      <c r="G3103" t="s">
        <v>4037</v>
      </c>
      <c r="H3103" s="56" t="s">
        <v>3900</v>
      </c>
      <c r="I3103">
        <v>79900069</v>
      </c>
      <c r="J3103" t="s">
        <v>4107</v>
      </c>
      <c r="K3103">
        <v>12195105.01</v>
      </c>
      <c r="L3103">
        <v>20196.090990000001</v>
      </c>
    </row>
    <row r="3104" spans="1:12" x14ac:dyDescent="0.25">
      <c r="A3104">
        <v>3100</v>
      </c>
      <c r="B3104" t="s">
        <v>7</v>
      </c>
      <c r="C3104" t="s">
        <v>4036</v>
      </c>
      <c r="D3104" t="s">
        <v>4037</v>
      </c>
      <c r="E3104">
        <v>70</v>
      </c>
      <c r="F3104" t="s">
        <v>4038</v>
      </c>
      <c r="G3104" t="s">
        <v>4037</v>
      </c>
      <c r="H3104" s="56" t="s">
        <v>3900</v>
      </c>
      <c r="I3104">
        <v>79900070</v>
      </c>
      <c r="J3104" t="s">
        <v>4108</v>
      </c>
      <c r="K3104">
        <v>43250714.299999997</v>
      </c>
      <c r="L3104">
        <v>40887.5481</v>
      </c>
    </row>
    <row r="3105" spans="1:12" x14ac:dyDescent="0.25">
      <c r="A3105">
        <v>3101</v>
      </c>
      <c r="B3105" t="s">
        <v>7</v>
      </c>
      <c r="C3105" t="s">
        <v>4036</v>
      </c>
      <c r="D3105" t="s">
        <v>4037</v>
      </c>
      <c r="E3105">
        <v>71</v>
      </c>
      <c r="F3105" t="s">
        <v>4038</v>
      </c>
      <c r="G3105" t="s">
        <v>4037</v>
      </c>
      <c r="H3105" s="56" t="s">
        <v>3900</v>
      </c>
      <c r="I3105">
        <v>79900071</v>
      </c>
      <c r="J3105" t="s">
        <v>4109</v>
      </c>
      <c r="K3105">
        <v>2072676.1640000001</v>
      </c>
      <c r="L3105">
        <v>6334.6578380000001</v>
      </c>
    </row>
    <row r="3106" spans="1:12" x14ac:dyDescent="0.25">
      <c r="A3106">
        <v>3102</v>
      </c>
      <c r="B3106" t="s">
        <v>7</v>
      </c>
      <c r="C3106" t="s">
        <v>4036</v>
      </c>
      <c r="D3106" t="s">
        <v>4037</v>
      </c>
      <c r="E3106">
        <v>72</v>
      </c>
      <c r="F3106" t="s">
        <v>4038</v>
      </c>
      <c r="G3106" t="s">
        <v>4037</v>
      </c>
      <c r="H3106" s="56" t="s">
        <v>3900</v>
      </c>
      <c r="I3106">
        <v>79900072</v>
      </c>
      <c r="J3106" t="s">
        <v>4110</v>
      </c>
      <c r="K3106">
        <v>2647465.42</v>
      </c>
      <c r="L3106">
        <v>8319.3723730000002</v>
      </c>
    </row>
    <row r="3107" spans="1:12" x14ac:dyDescent="0.25">
      <c r="A3107">
        <v>3103</v>
      </c>
      <c r="B3107" t="s">
        <v>7</v>
      </c>
      <c r="C3107" t="s">
        <v>4036</v>
      </c>
      <c r="D3107" t="s">
        <v>4037</v>
      </c>
      <c r="E3107">
        <v>73</v>
      </c>
      <c r="F3107" t="s">
        <v>4038</v>
      </c>
      <c r="G3107" t="s">
        <v>4037</v>
      </c>
      <c r="H3107" s="56" t="s">
        <v>3900</v>
      </c>
      <c r="I3107">
        <v>79900073</v>
      </c>
      <c r="J3107" t="s">
        <v>4111</v>
      </c>
      <c r="K3107">
        <v>222827188.09999999</v>
      </c>
      <c r="L3107">
        <v>72285.133749999994</v>
      </c>
    </row>
    <row r="3108" spans="1:12" x14ac:dyDescent="0.25">
      <c r="A3108">
        <v>3104</v>
      </c>
      <c r="B3108" t="s">
        <v>7</v>
      </c>
      <c r="C3108" t="s">
        <v>4036</v>
      </c>
      <c r="D3108" t="s">
        <v>4037</v>
      </c>
      <c r="E3108">
        <v>74</v>
      </c>
      <c r="F3108" t="s">
        <v>4038</v>
      </c>
      <c r="G3108" t="s">
        <v>4037</v>
      </c>
      <c r="H3108" s="56" t="s">
        <v>3900</v>
      </c>
      <c r="I3108">
        <v>79900074</v>
      </c>
      <c r="J3108" t="s">
        <v>4112</v>
      </c>
      <c r="K3108">
        <v>11431037.720000001</v>
      </c>
      <c r="L3108">
        <v>18102.365119999999</v>
      </c>
    </row>
    <row r="3109" spans="1:12" x14ac:dyDescent="0.25">
      <c r="A3109">
        <v>3105</v>
      </c>
      <c r="B3109" t="s">
        <v>7</v>
      </c>
      <c r="C3109" t="s">
        <v>4036</v>
      </c>
      <c r="D3109" t="s">
        <v>4037</v>
      </c>
      <c r="E3109">
        <v>75</v>
      </c>
      <c r="F3109" t="s">
        <v>4038</v>
      </c>
      <c r="G3109" t="s">
        <v>4037</v>
      </c>
      <c r="H3109" s="56" t="s">
        <v>3900</v>
      </c>
      <c r="I3109">
        <v>79900075</v>
      </c>
      <c r="J3109" t="s">
        <v>4113</v>
      </c>
      <c r="K3109">
        <v>14627248.6</v>
      </c>
      <c r="L3109">
        <v>24170.0432</v>
      </c>
    </row>
    <row r="3110" spans="1:12" x14ac:dyDescent="0.25">
      <c r="A3110">
        <v>3106</v>
      </c>
      <c r="B3110" t="s">
        <v>7</v>
      </c>
      <c r="C3110" t="s">
        <v>4036</v>
      </c>
      <c r="D3110" t="s">
        <v>4037</v>
      </c>
      <c r="E3110">
        <v>76</v>
      </c>
      <c r="F3110" t="s">
        <v>4038</v>
      </c>
      <c r="G3110" t="s">
        <v>4037</v>
      </c>
      <c r="H3110" s="56" t="s">
        <v>3900</v>
      </c>
      <c r="I3110">
        <v>79900076</v>
      </c>
      <c r="J3110" t="s">
        <v>4114</v>
      </c>
      <c r="K3110">
        <v>35559428.030000001</v>
      </c>
      <c r="L3110">
        <v>33489.04262</v>
      </c>
    </row>
    <row r="3111" spans="1:12" x14ac:dyDescent="0.25">
      <c r="A3111">
        <v>3107</v>
      </c>
      <c r="B3111" t="s">
        <v>7</v>
      </c>
      <c r="C3111" t="s">
        <v>4036</v>
      </c>
      <c r="D3111" t="s">
        <v>4037</v>
      </c>
      <c r="E3111">
        <v>77</v>
      </c>
      <c r="F3111" t="s">
        <v>4038</v>
      </c>
      <c r="G3111" t="s">
        <v>4037</v>
      </c>
      <c r="H3111" s="56" t="s">
        <v>3900</v>
      </c>
      <c r="I3111">
        <v>79900077</v>
      </c>
      <c r="J3111" t="s">
        <v>4115</v>
      </c>
      <c r="K3111">
        <v>23888041.07</v>
      </c>
      <c r="L3111">
        <v>24748.34993</v>
      </c>
    </row>
    <row r="3112" spans="1:12" x14ac:dyDescent="0.25">
      <c r="A3112">
        <v>3108</v>
      </c>
      <c r="B3112" t="s">
        <v>7</v>
      </c>
      <c r="C3112" t="s">
        <v>4036</v>
      </c>
      <c r="D3112" t="s">
        <v>4037</v>
      </c>
      <c r="E3112">
        <v>78</v>
      </c>
      <c r="F3112" t="s">
        <v>4038</v>
      </c>
      <c r="G3112" t="s">
        <v>4037</v>
      </c>
      <c r="H3112" s="56" t="s">
        <v>3900</v>
      </c>
      <c r="I3112">
        <v>79900078</v>
      </c>
      <c r="J3112" t="s">
        <v>4116</v>
      </c>
      <c r="K3112">
        <v>10273186.35</v>
      </c>
      <c r="L3112">
        <v>17091.861550000001</v>
      </c>
    </row>
    <row r="3113" spans="1:12" x14ac:dyDescent="0.25">
      <c r="A3113">
        <v>3109</v>
      </c>
      <c r="B3113" t="s">
        <v>7</v>
      </c>
      <c r="C3113" t="s">
        <v>4036</v>
      </c>
      <c r="D3113" t="s">
        <v>4037</v>
      </c>
      <c r="E3113">
        <v>79</v>
      </c>
      <c r="F3113" t="s">
        <v>4038</v>
      </c>
      <c r="G3113" t="s">
        <v>4037</v>
      </c>
      <c r="H3113" s="56" t="s">
        <v>3900</v>
      </c>
      <c r="I3113">
        <v>79900079</v>
      </c>
      <c r="J3113" t="s">
        <v>4117</v>
      </c>
      <c r="K3113">
        <v>31218864.489999998</v>
      </c>
      <c r="L3113">
        <v>29562.113130000002</v>
      </c>
    </row>
    <row r="3114" spans="1:12" x14ac:dyDescent="0.25">
      <c r="A3114">
        <v>3110</v>
      </c>
      <c r="B3114" t="s">
        <v>7</v>
      </c>
      <c r="C3114" t="s">
        <v>4036</v>
      </c>
      <c r="D3114" t="s">
        <v>4037</v>
      </c>
      <c r="E3114">
        <v>80</v>
      </c>
      <c r="F3114" t="s">
        <v>4038</v>
      </c>
      <c r="G3114" t="s">
        <v>4037</v>
      </c>
      <c r="H3114" s="56" t="s">
        <v>3900</v>
      </c>
      <c r="I3114">
        <v>79900080</v>
      </c>
      <c r="J3114" t="s">
        <v>4118</v>
      </c>
      <c r="K3114">
        <v>4841747.96</v>
      </c>
      <c r="L3114">
        <v>12018.44887</v>
      </c>
    </row>
    <row r="3115" spans="1:12" x14ac:dyDescent="0.25">
      <c r="A3115">
        <v>3111</v>
      </c>
      <c r="B3115" t="s">
        <v>7</v>
      </c>
      <c r="C3115" t="s">
        <v>4036</v>
      </c>
      <c r="D3115" t="s">
        <v>4037</v>
      </c>
      <c r="E3115">
        <v>81</v>
      </c>
      <c r="F3115" t="s">
        <v>4038</v>
      </c>
      <c r="G3115" t="s">
        <v>4037</v>
      </c>
      <c r="H3115" s="56" t="s">
        <v>3900</v>
      </c>
      <c r="I3115">
        <v>79900081</v>
      </c>
      <c r="J3115" t="s">
        <v>4119</v>
      </c>
      <c r="K3115">
        <v>1764712.507</v>
      </c>
      <c r="L3115">
        <v>6716.1222420000004</v>
      </c>
    </row>
    <row r="3116" spans="1:12" x14ac:dyDescent="0.25">
      <c r="A3116">
        <v>3112</v>
      </c>
      <c r="B3116" t="s">
        <v>7</v>
      </c>
      <c r="C3116" t="s">
        <v>4036</v>
      </c>
      <c r="D3116" t="s">
        <v>4037</v>
      </c>
      <c r="E3116">
        <v>82</v>
      </c>
      <c r="F3116" t="s">
        <v>4038</v>
      </c>
      <c r="G3116" t="s">
        <v>4037</v>
      </c>
      <c r="H3116" s="56" t="s">
        <v>3900</v>
      </c>
      <c r="I3116">
        <v>79900082</v>
      </c>
      <c r="J3116" t="s">
        <v>4120</v>
      </c>
      <c r="K3116">
        <v>17725797.34</v>
      </c>
      <c r="L3116">
        <v>20994.280699999999</v>
      </c>
    </row>
    <row r="3117" spans="1:12" x14ac:dyDescent="0.25">
      <c r="A3117">
        <v>3113</v>
      </c>
      <c r="B3117" t="s">
        <v>7</v>
      </c>
      <c r="C3117" t="s">
        <v>4036</v>
      </c>
      <c r="D3117" t="s">
        <v>4037</v>
      </c>
      <c r="E3117">
        <v>83</v>
      </c>
      <c r="F3117" t="s">
        <v>4038</v>
      </c>
      <c r="G3117" t="s">
        <v>4037</v>
      </c>
      <c r="H3117" s="56" t="s">
        <v>3900</v>
      </c>
      <c r="I3117">
        <v>79900083</v>
      </c>
      <c r="J3117" t="s">
        <v>4121</v>
      </c>
      <c r="K3117">
        <v>15702676.4</v>
      </c>
      <c r="L3117">
        <v>18660.85455</v>
      </c>
    </row>
    <row r="3118" spans="1:12" x14ac:dyDescent="0.25">
      <c r="A3118">
        <v>3114</v>
      </c>
      <c r="B3118" t="s">
        <v>7</v>
      </c>
      <c r="C3118" t="s">
        <v>4036</v>
      </c>
      <c r="D3118" t="s">
        <v>4037</v>
      </c>
      <c r="E3118">
        <v>84</v>
      </c>
      <c r="F3118" t="s">
        <v>4038</v>
      </c>
      <c r="G3118" t="s">
        <v>4037</v>
      </c>
      <c r="H3118" s="56" t="s">
        <v>3900</v>
      </c>
      <c r="I3118">
        <v>79900084</v>
      </c>
      <c r="J3118" t="s">
        <v>4122</v>
      </c>
      <c r="K3118">
        <v>16247846.57</v>
      </c>
      <c r="L3118">
        <v>22144.194159999999</v>
      </c>
    </row>
    <row r="3119" spans="1:12" x14ac:dyDescent="0.25">
      <c r="A3119">
        <v>3115</v>
      </c>
      <c r="B3119" t="s">
        <v>7</v>
      </c>
      <c r="C3119" t="s">
        <v>4036</v>
      </c>
      <c r="D3119" t="s">
        <v>4037</v>
      </c>
      <c r="E3119">
        <v>85</v>
      </c>
      <c r="F3119" t="s">
        <v>4038</v>
      </c>
      <c r="G3119" t="s">
        <v>4037</v>
      </c>
      <c r="H3119" s="56" t="s">
        <v>3900</v>
      </c>
      <c r="I3119">
        <v>79900085</v>
      </c>
      <c r="J3119" t="s">
        <v>4123</v>
      </c>
      <c r="K3119">
        <v>15609789.539999999</v>
      </c>
      <c r="L3119">
        <v>19167.234469999999</v>
      </c>
    </row>
    <row r="3120" spans="1:12" x14ac:dyDescent="0.25">
      <c r="A3120">
        <v>3116</v>
      </c>
      <c r="B3120" t="s">
        <v>7</v>
      </c>
      <c r="C3120" t="s">
        <v>4036</v>
      </c>
      <c r="D3120" t="s">
        <v>4037</v>
      </c>
      <c r="E3120">
        <v>86</v>
      </c>
      <c r="F3120" t="s">
        <v>4038</v>
      </c>
      <c r="G3120" t="s">
        <v>4037</v>
      </c>
      <c r="H3120" s="56" t="s">
        <v>3900</v>
      </c>
      <c r="I3120">
        <v>79900086</v>
      </c>
      <c r="J3120" t="s">
        <v>4124</v>
      </c>
      <c r="K3120">
        <v>11508018.890000001</v>
      </c>
      <c r="L3120">
        <v>16677.185130000002</v>
      </c>
    </row>
    <row r="3121" spans="1:12" x14ac:dyDescent="0.25">
      <c r="A3121">
        <v>3117</v>
      </c>
      <c r="B3121" t="s">
        <v>7</v>
      </c>
      <c r="C3121" t="s">
        <v>4036</v>
      </c>
      <c r="D3121" t="s">
        <v>4037</v>
      </c>
      <c r="E3121">
        <v>87</v>
      </c>
      <c r="F3121" t="s">
        <v>4038</v>
      </c>
      <c r="G3121" t="s">
        <v>4037</v>
      </c>
      <c r="H3121" s="56" t="s">
        <v>3900</v>
      </c>
      <c r="I3121">
        <v>79900087</v>
      </c>
      <c r="J3121" t="s">
        <v>4125</v>
      </c>
      <c r="K3121">
        <v>171811517.69999999</v>
      </c>
      <c r="L3121">
        <v>73489.202399999995</v>
      </c>
    </row>
    <row r="3122" spans="1:12" x14ac:dyDescent="0.25">
      <c r="A3122">
        <v>3118</v>
      </c>
      <c r="B3122" t="s">
        <v>7</v>
      </c>
      <c r="C3122" t="s">
        <v>4036</v>
      </c>
      <c r="D3122" t="s">
        <v>4037</v>
      </c>
      <c r="E3122">
        <v>88</v>
      </c>
      <c r="F3122" t="s">
        <v>4038</v>
      </c>
      <c r="G3122" t="s">
        <v>4037</v>
      </c>
      <c r="H3122" s="56" t="s">
        <v>3900</v>
      </c>
      <c r="I3122">
        <v>79900088</v>
      </c>
      <c r="J3122" t="s">
        <v>4126</v>
      </c>
      <c r="K3122">
        <v>7123713.8039999995</v>
      </c>
      <c r="L3122">
        <v>12273.88235</v>
      </c>
    </row>
    <row r="3123" spans="1:12" x14ac:dyDescent="0.25">
      <c r="A3123">
        <v>3119</v>
      </c>
      <c r="B3123" t="s">
        <v>7</v>
      </c>
      <c r="C3123" t="s">
        <v>4036</v>
      </c>
      <c r="D3123" t="s">
        <v>4037</v>
      </c>
      <c r="E3123">
        <v>89</v>
      </c>
      <c r="F3123" t="s">
        <v>4038</v>
      </c>
      <c r="G3123" t="s">
        <v>4037</v>
      </c>
      <c r="H3123" s="56" t="s">
        <v>3900</v>
      </c>
      <c r="I3123">
        <v>79900089</v>
      </c>
      <c r="J3123" t="s">
        <v>4127</v>
      </c>
      <c r="K3123">
        <v>6850537.324</v>
      </c>
      <c r="L3123">
        <v>14587.278480000001</v>
      </c>
    </row>
    <row r="3124" spans="1:12" x14ac:dyDescent="0.25">
      <c r="A3124">
        <v>3120</v>
      </c>
      <c r="B3124" t="s">
        <v>7</v>
      </c>
      <c r="C3124" t="s">
        <v>4036</v>
      </c>
      <c r="D3124" t="s">
        <v>4037</v>
      </c>
      <c r="E3124">
        <v>90</v>
      </c>
      <c r="F3124" t="s">
        <v>4038</v>
      </c>
      <c r="G3124" t="s">
        <v>4037</v>
      </c>
      <c r="H3124" s="56" t="s">
        <v>3900</v>
      </c>
      <c r="I3124">
        <v>79900090</v>
      </c>
      <c r="J3124" t="s">
        <v>4128</v>
      </c>
      <c r="K3124">
        <v>14320211.33</v>
      </c>
      <c r="L3124">
        <v>17644.897010000001</v>
      </c>
    </row>
    <row r="3125" spans="1:12" x14ac:dyDescent="0.25">
      <c r="A3125">
        <v>3121</v>
      </c>
      <c r="B3125" t="s">
        <v>7</v>
      </c>
      <c r="C3125" t="s">
        <v>4036</v>
      </c>
      <c r="D3125" t="s">
        <v>4037</v>
      </c>
      <c r="E3125">
        <v>91</v>
      </c>
      <c r="F3125" t="s">
        <v>4038</v>
      </c>
      <c r="G3125" t="s">
        <v>4037</v>
      </c>
      <c r="H3125" s="56" t="s">
        <v>3900</v>
      </c>
      <c r="I3125">
        <v>79900091</v>
      </c>
      <c r="J3125" t="s">
        <v>4129</v>
      </c>
      <c r="K3125">
        <v>154533959.30000001</v>
      </c>
      <c r="L3125">
        <v>57177.657809999997</v>
      </c>
    </row>
    <row r="3126" spans="1:12" x14ac:dyDescent="0.25">
      <c r="A3126">
        <v>3122</v>
      </c>
      <c r="B3126" t="s">
        <v>7</v>
      </c>
      <c r="C3126" t="s">
        <v>4036</v>
      </c>
      <c r="D3126" t="s">
        <v>4037</v>
      </c>
      <c r="E3126">
        <v>92</v>
      </c>
      <c r="F3126" t="s">
        <v>4038</v>
      </c>
      <c r="G3126" t="s">
        <v>4037</v>
      </c>
      <c r="H3126" s="56" t="s">
        <v>3900</v>
      </c>
      <c r="I3126">
        <v>79900092</v>
      </c>
      <c r="J3126" t="s">
        <v>4130</v>
      </c>
      <c r="K3126">
        <v>8761463.8609999996</v>
      </c>
      <c r="L3126">
        <v>16012.28284</v>
      </c>
    </row>
    <row r="3127" spans="1:12" x14ac:dyDescent="0.25">
      <c r="A3127">
        <v>3123</v>
      </c>
      <c r="B3127" t="s">
        <v>7</v>
      </c>
      <c r="C3127" t="s">
        <v>4036</v>
      </c>
      <c r="D3127" t="s">
        <v>4037</v>
      </c>
      <c r="E3127">
        <v>93</v>
      </c>
      <c r="F3127" t="s">
        <v>4038</v>
      </c>
      <c r="G3127" t="s">
        <v>4037</v>
      </c>
      <c r="H3127" s="56" t="s">
        <v>3900</v>
      </c>
      <c r="I3127">
        <v>79900093</v>
      </c>
      <c r="J3127" t="s">
        <v>4131</v>
      </c>
      <c r="K3127">
        <v>11293962.6</v>
      </c>
      <c r="L3127">
        <v>17795.342970000002</v>
      </c>
    </row>
    <row r="3128" spans="1:12" x14ac:dyDescent="0.25">
      <c r="A3128">
        <v>3124</v>
      </c>
      <c r="B3128" t="s">
        <v>7</v>
      </c>
      <c r="C3128" t="s">
        <v>4036</v>
      </c>
      <c r="D3128" t="s">
        <v>4037</v>
      </c>
      <c r="E3128">
        <v>94</v>
      </c>
      <c r="F3128" t="s">
        <v>4038</v>
      </c>
      <c r="G3128" t="s">
        <v>4037</v>
      </c>
      <c r="H3128" s="56" t="s">
        <v>3900</v>
      </c>
      <c r="I3128">
        <v>79900094</v>
      </c>
      <c r="J3128" t="s">
        <v>4132</v>
      </c>
      <c r="K3128">
        <v>6700774.4069999997</v>
      </c>
      <c r="L3128">
        <v>18919.491979999999</v>
      </c>
    </row>
    <row r="3129" spans="1:12" x14ac:dyDescent="0.25">
      <c r="A3129">
        <v>3125</v>
      </c>
      <c r="B3129" t="s">
        <v>7</v>
      </c>
      <c r="C3129" t="s">
        <v>4036</v>
      </c>
      <c r="D3129" t="s">
        <v>4037</v>
      </c>
      <c r="E3129">
        <v>95</v>
      </c>
      <c r="F3129" t="s">
        <v>4038</v>
      </c>
      <c r="G3129" t="s">
        <v>4037</v>
      </c>
      <c r="H3129" s="56" t="s">
        <v>3900</v>
      </c>
      <c r="I3129">
        <v>79900095</v>
      </c>
      <c r="J3129" t="s">
        <v>4133</v>
      </c>
      <c r="K3129">
        <v>146417976.30000001</v>
      </c>
      <c r="L3129">
        <v>60497.505640000003</v>
      </c>
    </row>
    <row r="3130" spans="1:12" x14ac:dyDescent="0.25">
      <c r="A3130">
        <v>3126</v>
      </c>
      <c r="B3130" t="s">
        <v>7</v>
      </c>
      <c r="C3130" t="s">
        <v>4036</v>
      </c>
      <c r="D3130" t="s">
        <v>4037</v>
      </c>
      <c r="E3130">
        <v>96</v>
      </c>
      <c r="F3130" t="s">
        <v>4038</v>
      </c>
      <c r="G3130" t="s">
        <v>4037</v>
      </c>
      <c r="H3130" s="56" t="s">
        <v>3900</v>
      </c>
      <c r="I3130">
        <v>79900096</v>
      </c>
      <c r="J3130" t="s">
        <v>4134</v>
      </c>
      <c r="K3130">
        <v>336476759.5</v>
      </c>
      <c r="L3130">
        <v>102851.48669999999</v>
      </c>
    </row>
    <row r="3131" spans="1:12" x14ac:dyDescent="0.25">
      <c r="A3131">
        <v>3127</v>
      </c>
      <c r="B3131" t="s">
        <v>7</v>
      </c>
      <c r="C3131" t="s">
        <v>4036</v>
      </c>
      <c r="D3131" t="s">
        <v>4037</v>
      </c>
      <c r="E3131">
        <v>97</v>
      </c>
      <c r="F3131" t="s">
        <v>4038</v>
      </c>
      <c r="G3131" t="s">
        <v>4037</v>
      </c>
      <c r="H3131" s="56" t="s">
        <v>3900</v>
      </c>
      <c r="I3131">
        <v>79900097</v>
      </c>
      <c r="J3131" t="s">
        <v>4135</v>
      </c>
      <c r="K3131">
        <v>4614993.9759999998</v>
      </c>
      <c r="L3131">
        <v>11237.36882</v>
      </c>
    </row>
    <row r="3132" spans="1:12" x14ac:dyDescent="0.25">
      <c r="A3132">
        <v>3128</v>
      </c>
      <c r="B3132" t="s">
        <v>7</v>
      </c>
      <c r="C3132" t="s">
        <v>4036</v>
      </c>
      <c r="D3132" t="s">
        <v>4037</v>
      </c>
      <c r="E3132">
        <v>98</v>
      </c>
      <c r="F3132" t="s">
        <v>4038</v>
      </c>
      <c r="G3132" t="s">
        <v>4037</v>
      </c>
      <c r="H3132" s="56" t="s">
        <v>3900</v>
      </c>
      <c r="I3132">
        <v>79900098</v>
      </c>
      <c r="J3132" t="s">
        <v>4136</v>
      </c>
      <c r="K3132">
        <v>31381000.559999999</v>
      </c>
      <c r="L3132">
        <v>30273.73819</v>
      </c>
    </row>
    <row r="3133" spans="1:12" x14ac:dyDescent="0.25">
      <c r="A3133">
        <v>3129</v>
      </c>
      <c r="B3133" t="s">
        <v>7</v>
      </c>
      <c r="C3133" t="s">
        <v>4036</v>
      </c>
      <c r="D3133" t="s">
        <v>4037</v>
      </c>
      <c r="E3133">
        <v>99</v>
      </c>
      <c r="F3133" t="s">
        <v>4038</v>
      </c>
      <c r="G3133" t="s">
        <v>4037</v>
      </c>
      <c r="H3133" s="56" t="s">
        <v>3900</v>
      </c>
      <c r="I3133">
        <v>79900099</v>
      </c>
      <c r="J3133" t="s">
        <v>4137</v>
      </c>
      <c r="K3133">
        <v>1468901361</v>
      </c>
      <c r="L3133">
        <v>284215.25829999999</v>
      </c>
    </row>
    <row r="3134" spans="1:12" x14ac:dyDescent="0.25">
      <c r="A3134">
        <v>3130</v>
      </c>
      <c r="B3134" t="s">
        <v>7</v>
      </c>
      <c r="C3134" t="s">
        <v>4036</v>
      </c>
      <c r="D3134" t="s">
        <v>4037</v>
      </c>
      <c r="E3134">
        <v>100</v>
      </c>
      <c r="F3134" t="s">
        <v>4038</v>
      </c>
      <c r="G3134" t="s">
        <v>4037</v>
      </c>
      <c r="H3134" s="56" t="s">
        <v>3900</v>
      </c>
      <c r="I3134">
        <v>79900100</v>
      </c>
      <c r="J3134" t="s">
        <v>4138</v>
      </c>
      <c r="K3134">
        <v>533738689.60000002</v>
      </c>
      <c r="L3134">
        <v>141066.78049999999</v>
      </c>
    </row>
    <row r="3135" spans="1:12" x14ac:dyDescent="0.25">
      <c r="A3135">
        <v>3131</v>
      </c>
      <c r="B3135" t="s">
        <v>7</v>
      </c>
      <c r="C3135" t="s">
        <v>4036</v>
      </c>
      <c r="D3135" t="s">
        <v>4037</v>
      </c>
      <c r="E3135">
        <v>101</v>
      </c>
      <c r="F3135" t="s">
        <v>4038</v>
      </c>
      <c r="G3135" t="s">
        <v>4037</v>
      </c>
      <c r="H3135" s="56" t="s">
        <v>3900</v>
      </c>
      <c r="I3135">
        <v>79900101</v>
      </c>
      <c r="J3135" t="s">
        <v>4139</v>
      </c>
      <c r="K3135">
        <v>145751122.90000001</v>
      </c>
      <c r="L3135">
        <v>57409.190649999997</v>
      </c>
    </row>
    <row r="3136" spans="1:12" x14ac:dyDescent="0.25">
      <c r="A3136">
        <v>3132</v>
      </c>
      <c r="B3136" t="s">
        <v>7</v>
      </c>
      <c r="C3136" t="s">
        <v>4036</v>
      </c>
      <c r="D3136" t="s">
        <v>4037</v>
      </c>
      <c r="E3136">
        <v>102</v>
      </c>
      <c r="F3136" t="s">
        <v>4038</v>
      </c>
      <c r="G3136" t="s">
        <v>4037</v>
      </c>
      <c r="H3136" s="56" t="s">
        <v>3900</v>
      </c>
      <c r="I3136">
        <v>79900102</v>
      </c>
      <c r="J3136" t="s">
        <v>4140</v>
      </c>
      <c r="K3136">
        <v>900852409.20000005</v>
      </c>
      <c r="L3136">
        <v>173364.99189999999</v>
      </c>
    </row>
    <row r="3137" spans="1:12" x14ac:dyDescent="0.25">
      <c r="A3137">
        <v>3133</v>
      </c>
      <c r="B3137" t="s">
        <v>7</v>
      </c>
      <c r="C3137" t="s">
        <v>4036</v>
      </c>
      <c r="D3137" t="s">
        <v>4037</v>
      </c>
      <c r="E3137">
        <v>103</v>
      </c>
      <c r="F3137" t="s">
        <v>4038</v>
      </c>
      <c r="G3137" t="s">
        <v>4037</v>
      </c>
      <c r="H3137" s="56" t="s">
        <v>3900</v>
      </c>
      <c r="I3137">
        <v>79900103</v>
      </c>
      <c r="J3137" t="s">
        <v>4141</v>
      </c>
      <c r="K3137">
        <v>69082025.129999995</v>
      </c>
      <c r="L3137">
        <v>53995.586609999998</v>
      </c>
    </row>
    <row r="3138" spans="1:12" x14ac:dyDescent="0.25">
      <c r="A3138">
        <v>3134</v>
      </c>
      <c r="B3138" t="s">
        <v>7</v>
      </c>
      <c r="C3138" t="s">
        <v>4036</v>
      </c>
      <c r="D3138" t="s">
        <v>4037</v>
      </c>
      <c r="E3138">
        <v>104</v>
      </c>
      <c r="F3138" t="s">
        <v>4038</v>
      </c>
      <c r="G3138" t="s">
        <v>4037</v>
      </c>
      <c r="H3138" s="56" t="s">
        <v>3900</v>
      </c>
      <c r="I3138">
        <v>79900104</v>
      </c>
      <c r="J3138" t="s">
        <v>4142</v>
      </c>
      <c r="K3138">
        <v>28537550.780000001</v>
      </c>
      <c r="L3138">
        <v>24720.796259999999</v>
      </c>
    </row>
    <row r="3139" spans="1:12" x14ac:dyDescent="0.25">
      <c r="A3139">
        <v>3135</v>
      </c>
      <c r="B3139" t="s">
        <v>7</v>
      </c>
      <c r="C3139" t="s">
        <v>4036</v>
      </c>
      <c r="D3139" t="s">
        <v>4037</v>
      </c>
      <c r="E3139">
        <v>105</v>
      </c>
      <c r="F3139" t="s">
        <v>4038</v>
      </c>
      <c r="G3139" t="s">
        <v>4037</v>
      </c>
      <c r="H3139" s="56" t="s">
        <v>3900</v>
      </c>
      <c r="I3139">
        <v>79900105</v>
      </c>
      <c r="J3139" t="s">
        <v>4143</v>
      </c>
      <c r="K3139">
        <v>1403451487</v>
      </c>
      <c r="L3139">
        <v>301186.2366</v>
      </c>
    </row>
    <row r="3140" spans="1:12" x14ac:dyDescent="0.25">
      <c r="A3140">
        <v>3136</v>
      </c>
      <c r="B3140" t="s">
        <v>7</v>
      </c>
      <c r="C3140" t="s">
        <v>4036</v>
      </c>
      <c r="D3140" t="s">
        <v>4037</v>
      </c>
      <c r="E3140">
        <v>106</v>
      </c>
      <c r="F3140" t="s">
        <v>4038</v>
      </c>
      <c r="G3140" t="s">
        <v>4037</v>
      </c>
      <c r="H3140" s="56" t="s">
        <v>3900</v>
      </c>
      <c r="I3140">
        <v>79900106</v>
      </c>
      <c r="J3140" t="s">
        <v>4144</v>
      </c>
      <c r="K3140">
        <v>24055081.329999998</v>
      </c>
      <c r="L3140">
        <v>23035.991310000001</v>
      </c>
    </row>
    <row r="3141" spans="1:12" x14ac:dyDescent="0.25">
      <c r="A3141">
        <v>3137</v>
      </c>
      <c r="B3141" t="s">
        <v>7</v>
      </c>
      <c r="C3141" t="s">
        <v>4036</v>
      </c>
      <c r="D3141" t="s">
        <v>4037</v>
      </c>
      <c r="E3141">
        <v>107</v>
      </c>
      <c r="F3141" t="s">
        <v>4038</v>
      </c>
      <c r="G3141" t="s">
        <v>4037</v>
      </c>
      <c r="H3141" s="56" t="s">
        <v>3900</v>
      </c>
      <c r="I3141">
        <v>79900107</v>
      </c>
      <c r="J3141" t="s">
        <v>4145</v>
      </c>
      <c r="K3141">
        <v>8107966.8219999997</v>
      </c>
      <c r="L3141">
        <v>14592.59758</v>
      </c>
    </row>
    <row r="3142" spans="1:12" x14ac:dyDescent="0.25">
      <c r="A3142">
        <v>3138</v>
      </c>
      <c r="B3142" t="s">
        <v>7</v>
      </c>
      <c r="C3142" t="s">
        <v>496</v>
      </c>
      <c r="D3142" t="s">
        <v>4146</v>
      </c>
      <c r="E3142">
        <v>1</v>
      </c>
      <c r="F3142" t="s">
        <v>35</v>
      </c>
      <c r="G3142" t="s">
        <v>4146</v>
      </c>
      <c r="H3142" s="56" t="s">
        <v>3900</v>
      </c>
      <c r="I3142">
        <v>79700001</v>
      </c>
      <c r="J3142" t="s">
        <v>4147</v>
      </c>
      <c r="K3142">
        <v>25044680.649999999</v>
      </c>
      <c r="L3142">
        <v>25054.65293</v>
      </c>
    </row>
    <row r="3143" spans="1:12" x14ac:dyDescent="0.25">
      <c r="A3143">
        <v>3139</v>
      </c>
      <c r="B3143" t="s">
        <v>7</v>
      </c>
      <c r="C3143" t="s">
        <v>496</v>
      </c>
      <c r="D3143" t="s">
        <v>4146</v>
      </c>
      <c r="E3143">
        <v>2</v>
      </c>
      <c r="F3143" t="s">
        <v>35</v>
      </c>
      <c r="G3143" t="s">
        <v>4146</v>
      </c>
      <c r="H3143" s="56" t="s">
        <v>3900</v>
      </c>
      <c r="I3143">
        <v>79700002</v>
      </c>
      <c r="J3143" t="s">
        <v>4148</v>
      </c>
      <c r="K3143">
        <v>3275543.923</v>
      </c>
      <c r="L3143">
        <v>10309.38334</v>
      </c>
    </row>
    <row r="3144" spans="1:12" x14ac:dyDescent="0.25">
      <c r="A3144">
        <v>3140</v>
      </c>
      <c r="B3144" t="s">
        <v>7</v>
      </c>
      <c r="C3144" t="s">
        <v>496</v>
      </c>
      <c r="D3144" t="s">
        <v>4146</v>
      </c>
      <c r="E3144">
        <v>3</v>
      </c>
      <c r="F3144" t="s">
        <v>35</v>
      </c>
      <c r="G3144" t="s">
        <v>4146</v>
      </c>
      <c r="H3144" s="56" t="s">
        <v>3900</v>
      </c>
      <c r="I3144">
        <v>79700003</v>
      </c>
      <c r="J3144" t="s">
        <v>4149</v>
      </c>
      <c r="K3144">
        <v>2529150.63</v>
      </c>
      <c r="L3144">
        <v>7803.4129169999997</v>
      </c>
    </row>
    <row r="3145" spans="1:12" x14ac:dyDescent="0.25">
      <c r="A3145">
        <v>3141</v>
      </c>
      <c r="B3145" t="s">
        <v>7</v>
      </c>
      <c r="C3145" t="s">
        <v>496</v>
      </c>
      <c r="D3145" t="s">
        <v>4146</v>
      </c>
      <c r="E3145">
        <v>4</v>
      </c>
      <c r="F3145" t="s">
        <v>35</v>
      </c>
      <c r="G3145" t="s">
        <v>4146</v>
      </c>
      <c r="H3145" s="56" t="s">
        <v>3900</v>
      </c>
      <c r="I3145">
        <v>79700004</v>
      </c>
      <c r="J3145" t="s">
        <v>4150</v>
      </c>
      <c r="K3145">
        <v>2624978.0980000002</v>
      </c>
      <c r="L3145">
        <v>7923.5402599999998</v>
      </c>
    </row>
    <row r="3146" spans="1:12" x14ac:dyDescent="0.25">
      <c r="A3146">
        <v>3142</v>
      </c>
      <c r="B3146" t="s">
        <v>7</v>
      </c>
      <c r="C3146" t="s">
        <v>496</v>
      </c>
      <c r="D3146" t="s">
        <v>4146</v>
      </c>
      <c r="E3146">
        <v>5</v>
      </c>
      <c r="F3146" t="s">
        <v>35</v>
      </c>
      <c r="G3146" t="s">
        <v>4146</v>
      </c>
      <c r="H3146" s="56" t="s">
        <v>3900</v>
      </c>
      <c r="I3146">
        <v>79700005</v>
      </c>
      <c r="J3146" t="s">
        <v>4151</v>
      </c>
      <c r="K3146">
        <v>3031859.423</v>
      </c>
      <c r="L3146">
        <v>8432.8436889999994</v>
      </c>
    </row>
    <row r="3147" spans="1:12" x14ac:dyDescent="0.25">
      <c r="A3147">
        <v>3143</v>
      </c>
      <c r="B3147" t="s">
        <v>7</v>
      </c>
      <c r="C3147" t="s">
        <v>496</v>
      </c>
      <c r="D3147" t="s">
        <v>4146</v>
      </c>
      <c r="E3147">
        <v>6</v>
      </c>
      <c r="F3147" t="s">
        <v>35</v>
      </c>
      <c r="G3147" t="s">
        <v>4146</v>
      </c>
      <c r="H3147" s="56" t="s">
        <v>3900</v>
      </c>
      <c r="I3147">
        <v>79700006</v>
      </c>
      <c r="J3147" t="s">
        <v>4152</v>
      </c>
      <c r="K3147">
        <v>2675403.2239999999</v>
      </c>
      <c r="L3147">
        <v>7014.5856800000001</v>
      </c>
    </row>
    <row r="3148" spans="1:12" x14ac:dyDescent="0.25">
      <c r="A3148">
        <v>3144</v>
      </c>
      <c r="B3148" t="s">
        <v>7</v>
      </c>
      <c r="C3148" t="s">
        <v>496</v>
      </c>
      <c r="D3148" t="s">
        <v>4146</v>
      </c>
      <c r="E3148">
        <v>7</v>
      </c>
      <c r="F3148" t="s">
        <v>35</v>
      </c>
      <c r="G3148" t="s">
        <v>4146</v>
      </c>
      <c r="H3148" s="56" t="s">
        <v>3900</v>
      </c>
      <c r="I3148">
        <v>79700007</v>
      </c>
      <c r="J3148" t="s">
        <v>4153</v>
      </c>
      <c r="K3148">
        <v>2487346.3459999999</v>
      </c>
      <c r="L3148">
        <v>7322.8319600000004</v>
      </c>
    </row>
    <row r="3149" spans="1:12" x14ac:dyDescent="0.25">
      <c r="A3149">
        <v>3145</v>
      </c>
      <c r="B3149" t="s">
        <v>7</v>
      </c>
      <c r="C3149" t="s">
        <v>496</v>
      </c>
      <c r="D3149" t="s">
        <v>4146</v>
      </c>
      <c r="E3149">
        <v>8</v>
      </c>
      <c r="F3149" t="s">
        <v>35</v>
      </c>
      <c r="G3149" t="s">
        <v>4146</v>
      </c>
      <c r="H3149" s="56" t="s">
        <v>3900</v>
      </c>
      <c r="I3149">
        <v>79700008</v>
      </c>
      <c r="J3149" t="s">
        <v>4154</v>
      </c>
      <c r="K3149">
        <v>6611500.4280000003</v>
      </c>
      <c r="L3149">
        <v>14133.44211</v>
      </c>
    </row>
    <row r="3150" spans="1:12" x14ac:dyDescent="0.25">
      <c r="A3150">
        <v>3146</v>
      </c>
      <c r="B3150" t="s">
        <v>7</v>
      </c>
      <c r="C3150" t="s">
        <v>496</v>
      </c>
      <c r="D3150" t="s">
        <v>4146</v>
      </c>
      <c r="E3150">
        <v>9</v>
      </c>
      <c r="F3150" t="s">
        <v>35</v>
      </c>
      <c r="G3150" t="s">
        <v>4146</v>
      </c>
      <c r="H3150" s="56" t="s">
        <v>3900</v>
      </c>
      <c r="I3150">
        <v>79700009</v>
      </c>
      <c r="J3150" t="s">
        <v>4155</v>
      </c>
      <c r="K3150">
        <v>2702185.878</v>
      </c>
      <c r="L3150">
        <v>7029.3977400000003</v>
      </c>
    </row>
    <row r="3151" spans="1:12" x14ac:dyDescent="0.25">
      <c r="A3151">
        <v>3147</v>
      </c>
      <c r="B3151" t="s">
        <v>7</v>
      </c>
      <c r="C3151" t="s">
        <v>496</v>
      </c>
      <c r="D3151" t="s">
        <v>4146</v>
      </c>
      <c r="E3151">
        <v>10</v>
      </c>
      <c r="F3151" t="s">
        <v>35</v>
      </c>
      <c r="G3151" t="s">
        <v>4146</v>
      </c>
      <c r="H3151" s="56" t="s">
        <v>3900</v>
      </c>
      <c r="I3151">
        <v>79700010</v>
      </c>
      <c r="J3151" t="s">
        <v>4156</v>
      </c>
      <c r="K3151">
        <v>3014882.8369999998</v>
      </c>
      <c r="L3151">
        <v>11227.89597</v>
      </c>
    </row>
    <row r="3152" spans="1:12" x14ac:dyDescent="0.25">
      <c r="A3152">
        <v>3148</v>
      </c>
      <c r="B3152" t="s">
        <v>7</v>
      </c>
      <c r="C3152" t="s">
        <v>496</v>
      </c>
      <c r="D3152" t="s">
        <v>4146</v>
      </c>
      <c r="E3152">
        <v>11</v>
      </c>
      <c r="F3152" t="s">
        <v>35</v>
      </c>
      <c r="G3152" t="s">
        <v>4146</v>
      </c>
      <c r="H3152" s="56" t="s">
        <v>3900</v>
      </c>
      <c r="I3152">
        <v>79700011</v>
      </c>
      <c r="J3152" t="s">
        <v>4157</v>
      </c>
      <c r="K3152">
        <v>2743577.3709999998</v>
      </c>
      <c r="L3152">
        <v>7134.1800899999998</v>
      </c>
    </row>
    <row r="3153" spans="1:12" x14ac:dyDescent="0.25">
      <c r="A3153">
        <v>3149</v>
      </c>
      <c r="B3153" t="s">
        <v>7</v>
      </c>
      <c r="C3153" t="s">
        <v>496</v>
      </c>
      <c r="D3153" t="s">
        <v>4146</v>
      </c>
      <c r="E3153">
        <v>12</v>
      </c>
      <c r="F3153" t="s">
        <v>35</v>
      </c>
      <c r="G3153" t="s">
        <v>4146</v>
      </c>
      <c r="H3153" s="56" t="s">
        <v>3900</v>
      </c>
      <c r="I3153">
        <v>79700012</v>
      </c>
      <c r="J3153" t="s">
        <v>4158</v>
      </c>
      <c r="K3153">
        <v>7670912.9989999998</v>
      </c>
      <c r="L3153">
        <v>17311.304680000001</v>
      </c>
    </row>
    <row r="3154" spans="1:12" x14ac:dyDescent="0.25">
      <c r="A3154">
        <v>3150</v>
      </c>
      <c r="B3154" t="s">
        <v>7</v>
      </c>
      <c r="C3154" t="s">
        <v>496</v>
      </c>
      <c r="D3154" t="s">
        <v>4146</v>
      </c>
      <c r="E3154">
        <v>13</v>
      </c>
      <c r="F3154" t="s">
        <v>35</v>
      </c>
      <c r="G3154" t="s">
        <v>4146</v>
      </c>
      <c r="H3154" s="56" t="s">
        <v>3900</v>
      </c>
      <c r="I3154">
        <v>79700013</v>
      </c>
      <c r="J3154" t="s">
        <v>4159</v>
      </c>
      <c r="K3154">
        <v>14558919.27</v>
      </c>
      <c r="L3154">
        <v>24794.155650000001</v>
      </c>
    </row>
    <row r="3155" spans="1:12" x14ac:dyDescent="0.25">
      <c r="A3155">
        <v>3151</v>
      </c>
      <c r="B3155" t="s">
        <v>7</v>
      </c>
      <c r="C3155" t="s">
        <v>496</v>
      </c>
      <c r="D3155" t="s">
        <v>4146</v>
      </c>
      <c r="E3155">
        <v>14</v>
      </c>
      <c r="F3155" t="s">
        <v>35</v>
      </c>
      <c r="G3155" t="s">
        <v>4146</v>
      </c>
      <c r="H3155" s="56" t="s">
        <v>3900</v>
      </c>
      <c r="I3155">
        <v>79700014</v>
      </c>
      <c r="J3155" t="s">
        <v>4160</v>
      </c>
      <c r="K3155">
        <v>2671574.5630000001</v>
      </c>
      <c r="L3155">
        <v>8082.8131919999996</v>
      </c>
    </row>
    <row r="3156" spans="1:12" x14ac:dyDescent="0.25">
      <c r="A3156">
        <v>3152</v>
      </c>
      <c r="B3156" t="s">
        <v>7</v>
      </c>
      <c r="C3156" t="s">
        <v>496</v>
      </c>
      <c r="D3156" t="s">
        <v>4146</v>
      </c>
      <c r="E3156">
        <v>15</v>
      </c>
      <c r="F3156" t="s">
        <v>35</v>
      </c>
      <c r="G3156" t="s">
        <v>4146</v>
      </c>
      <c r="H3156" s="56" t="s">
        <v>3900</v>
      </c>
      <c r="I3156">
        <v>79700015</v>
      </c>
      <c r="J3156" t="s">
        <v>4161</v>
      </c>
      <c r="K3156">
        <v>13490882.640000001</v>
      </c>
      <c r="L3156">
        <v>20923.978719999999</v>
      </c>
    </row>
    <row r="3157" spans="1:12" x14ac:dyDescent="0.25">
      <c r="A3157">
        <v>3153</v>
      </c>
      <c r="B3157" t="s">
        <v>7</v>
      </c>
      <c r="C3157" t="s">
        <v>496</v>
      </c>
      <c r="D3157" t="s">
        <v>4146</v>
      </c>
      <c r="E3157">
        <v>16</v>
      </c>
      <c r="F3157" t="s">
        <v>35</v>
      </c>
      <c r="G3157" t="s">
        <v>4146</v>
      </c>
      <c r="H3157" s="56" t="s">
        <v>3900</v>
      </c>
      <c r="I3157">
        <v>79700016</v>
      </c>
      <c r="J3157" t="s">
        <v>4162</v>
      </c>
      <c r="K3157">
        <v>13196136.59</v>
      </c>
      <c r="L3157">
        <v>18398.339059999998</v>
      </c>
    </row>
    <row r="3158" spans="1:12" x14ac:dyDescent="0.25">
      <c r="A3158">
        <v>3154</v>
      </c>
      <c r="B3158" t="s">
        <v>7</v>
      </c>
      <c r="C3158" t="s">
        <v>496</v>
      </c>
      <c r="D3158" t="s">
        <v>4146</v>
      </c>
      <c r="E3158">
        <v>17</v>
      </c>
      <c r="F3158" t="s">
        <v>35</v>
      </c>
      <c r="G3158" t="s">
        <v>4146</v>
      </c>
      <c r="H3158" s="56" t="s">
        <v>3900</v>
      </c>
      <c r="I3158">
        <v>79700017</v>
      </c>
      <c r="J3158" t="s">
        <v>4163</v>
      </c>
      <c r="K3158">
        <v>67271619.459999993</v>
      </c>
      <c r="L3158">
        <v>44019.922279999999</v>
      </c>
    </row>
    <row r="3159" spans="1:12" x14ac:dyDescent="0.25">
      <c r="A3159">
        <v>3155</v>
      </c>
      <c r="B3159" t="s">
        <v>7</v>
      </c>
      <c r="C3159" t="s">
        <v>496</v>
      </c>
      <c r="D3159" t="s">
        <v>4146</v>
      </c>
      <c r="E3159">
        <v>18</v>
      </c>
      <c r="F3159" t="s">
        <v>35</v>
      </c>
      <c r="G3159" t="s">
        <v>4146</v>
      </c>
      <c r="H3159" s="56" t="s">
        <v>3900</v>
      </c>
      <c r="I3159">
        <v>79700018</v>
      </c>
      <c r="J3159" t="s">
        <v>4164</v>
      </c>
      <c r="K3159">
        <v>12810588.85</v>
      </c>
      <c r="L3159">
        <v>22846.756280000001</v>
      </c>
    </row>
    <row r="3160" spans="1:12" x14ac:dyDescent="0.25">
      <c r="A3160">
        <v>3156</v>
      </c>
      <c r="B3160" t="s">
        <v>7</v>
      </c>
      <c r="C3160" t="s">
        <v>496</v>
      </c>
      <c r="D3160" t="s">
        <v>4146</v>
      </c>
      <c r="E3160">
        <v>19</v>
      </c>
      <c r="F3160" t="s">
        <v>35</v>
      </c>
      <c r="G3160" t="s">
        <v>4146</v>
      </c>
      <c r="H3160" s="56" t="s">
        <v>3900</v>
      </c>
      <c r="I3160">
        <v>79700019</v>
      </c>
      <c r="J3160" t="s">
        <v>4165</v>
      </c>
      <c r="K3160">
        <v>12019699.689999999</v>
      </c>
      <c r="L3160">
        <v>19848.034629999998</v>
      </c>
    </row>
    <row r="3161" spans="1:12" x14ac:dyDescent="0.25">
      <c r="A3161">
        <v>3157</v>
      </c>
      <c r="B3161" t="s">
        <v>7</v>
      </c>
      <c r="C3161" t="s">
        <v>496</v>
      </c>
      <c r="D3161" t="s">
        <v>4146</v>
      </c>
      <c r="E3161">
        <v>20</v>
      </c>
      <c r="F3161" t="s">
        <v>35</v>
      </c>
      <c r="G3161" t="s">
        <v>4146</v>
      </c>
      <c r="H3161" s="56" t="s">
        <v>3900</v>
      </c>
      <c r="I3161">
        <v>79700020</v>
      </c>
      <c r="J3161" t="s">
        <v>4166</v>
      </c>
      <c r="K3161">
        <v>19419914.77</v>
      </c>
      <c r="L3161">
        <v>20513.950870000001</v>
      </c>
    </row>
    <row r="3162" spans="1:12" x14ac:dyDescent="0.25">
      <c r="A3162">
        <v>3158</v>
      </c>
      <c r="B3162" t="s">
        <v>7</v>
      </c>
      <c r="C3162" t="s">
        <v>496</v>
      </c>
      <c r="D3162" t="s">
        <v>4146</v>
      </c>
      <c r="E3162">
        <v>21</v>
      </c>
      <c r="F3162" t="s">
        <v>35</v>
      </c>
      <c r="G3162" t="s">
        <v>4146</v>
      </c>
      <c r="H3162" s="56" t="s">
        <v>3900</v>
      </c>
      <c r="I3162">
        <v>79700021</v>
      </c>
      <c r="J3162" t="s">
        <v>4167</v>
      </c>
      <c r="K3162">
        <v>6910810.6030000001</v>
      </c>
      <c r="L3162">
        <v>18324.678550000001</v>
      </c>
    </row>
    <row r="3163" spans="1:12" x14ac:dyDescent="0.25">
      <c r="A3163">
        <v>3159</v>
      </c>
      <c r="B3163" t="s">
        <v>7</v>
      </c>
      <c r="C3163" t="s">
        <v>496</v>
      </c>
      <c r="D3163" t="s">
        <v>4146</v>
      </c>
      <c r="E3163">
        <v>22</v>
      </c>
      <c r="F3163" t="s">
        <v>35</v>
      </c>
      <c r="G3163" t="s">
        <v>4146</v>
      </c>
      <c r="H3163" s="56" t="s">
        <v>3900</v>
      </c>
      <c r="I3163">
        <v>79700022</v>
      </c>
      <c r="J3163" t="s">
        <v>4168</v>
      </c>
      <c r="K3163">
        <v>19716350.84</v>
      </c>
      <c r="L3163">
        <v>19181.191459999998</v>
      </c>
    </row>
    <row r="3164" spans="1:12" x14ac:dyDescent="0.25">
      <c r="A3164">
        <v>3160</v>
      </c>
      <c r="B3164" t="s">
        <v>7</v>
      </c>
      <c r="C3164" t="s">
        <v>496</v>
      </c>
      <c r="D3164" t="s">
        <v>4146</v>
      </c>
      <c r="E3164">
        <v>23</v>
      </c>
      <c r="F3164" t="s">
        <v>35</v>
      </c>
      <c r="G3164" t="s">
        <v>4146</v>
      </c>
      <c r="H3164" s="56" t="s">
        <v>3900</v>
      </c>
      <c r="I3164">
        <v>79700023</v>
      </c>
      <c r="J3164" t="s">
        <v>4169</v>
      </c>
      <c r="K3164">
        <v>25384038.73</v>
      </c>
      <c r="L3164">
        <v>30558.102859999999</v>
      </c>
    </row>
    <row r="3165" spans="1:12" x14ac:dyDescent="0.25">
      <c r="A3165">
        <v>3161</v>
      </c>
      <c r="B3165" t="s">
        <v>7</v>
      </c>
      <c r="C3165" t="s">
        <v>496</v>
      </c>
      <c r="D3165" t="s">
        <v>4146</v>
      </c>
      <c r="E3165">
        <v>24</v>
      </c>
      <c r="F3165" t="s">
        <v>35</v>
      </c>
      <c r="G3165" t="s">
        <v>4146</v>
      </c>
      <c r="H3165" s="56" t="s">
        <v>3900</v>
      </c>
      <c r="I3165">
        <v>79700024</v>
      </c>
      <c r="J3165" t="s">
        <v>4170</v>
      </c>
      <c r="K3165">
        <v>53040892.149999999</v>
      </c>
      <c r="L3165">
        <v>40352.446360000002</v>
      </c>
    </row>
    <row r="3166" spans="1:12" x14ac:dyDescent="0.25">
      <c r="A3166">
        <v>3162</v>
      </c>
      <c r="B3166" t="s">
        <v>7</v>
      </c>
      <c r="C3166" t="s">
        <v>496</v>
      </c>
      <c r="D3166" t="s">
        <v>4146</v>
      </c>
      <c r="E3166">
        <v>25</v>
      </c>
      <c r="F3166" t="s">
        <v>35</v>
      </c>
      <c r="G3166" t="s">
        <v>4146</v>
      </c>
      <c r="H3166" s="56" t="s">
        <v>3900</v>
      </c>
      <c r="I3166">
        <v>79700025</v>
      </c>
      <c r="J3166" t="s">
        <v>4171</v>
      </c>
      <c r="K3166">
        <v>410738412.10000002</v>
      </c>
      <c r="L3166">
        <v>117585.9581</v>
      </c>
    </row>
    <row r="3167" spans="1:12" x14ac:dyDescent="0.25">
      <c r="A3167">
        <v>3163</v>
      </c>
      <c r="B3167" t="s">
        <v>7</v>
      </c>
      <c r="C3167" t="s">
        <v>496</v>
      </c>
      <c r="D3167" t="s">
        <v>4146</v>
      </c>
      <c r="E3167">
        <v>26</v>
      </c>
      <c r="F3167" t="s">
        <v>35</v>
      </c>
      <c r="G3167" t="s">
        <v>4146</v>
      </c>
      <c r="H3167" s="56" t="s">
        <v>3900</v>
      </c>
      <c r="I3167">
        <v>79700026</v>
      </c>
      <c r="J3167" t="s">
        <v>4172</v>
      </c>
      <c r="K3167">
        <v>10029753.32</v>
      </c>
      <c r="L3167">
        <v>15451.29077</v>
      </c>
    </row>
    <row r="3168" spans="1:12" x14ac:dyDescent="0.25">
      <c r="A3168">
        <v>3164</v>
      </c>
      <c r="B3168" t="s">
        <v>7</v>
      </c>
      <c r="C3168" t="s">
        <v>496</v>
      </c>
      <c r="D3168" t="s">
        <v>4146</v>
      </c>
      <c r="E3168">
        <v>27</v>
      </c>
      <c r="F3168" t="s">
        <v>35</v>
      </c>
      <c r="G3168" t="s">
        <v>4146</v>
      </c>
      <c r="H3168" s="56" t="s">
        <v>3900</v>
      </c>
      <c r="I3168">
        <v>79700027</v>
      </c>
      <c r="J3168" t="s">
        <v>4173</v>
      </c>
      <c r="K3168">
        <v>22759036.16</v>
      </c>
      <c r="L3168">
        <v>25740.442719999999</v>
      </c>
    </row>
    <row r="3169" spans="1:12" x14ac:dyDescent="0.25">
      <c r="A3169">
        <v>3165</v>
      </c>
      <c r="B3169" t="s">
        <v>7</v>
      </c>
      <c r="C3169" t="s">
        <v>496</v>
      </c>
      <c r="D3169" t="s">
        <v>4146</v>
      </c>
      <c r="E3169">
        <v>28</v>
      </c>
      <c r="F3169" t="s">
        <v>35</v>
      </c>
      <c r="G3169" t="s">
        <v>4146</v>
      </c>
      <c r="H3169" s="56" t="s">
        <v>3900</v>
      </c>
      <c r="I3169">
        <v>79700028</v>
      </c>
      <c r="J3169" t="s">
        <v>4174</v>
      </c>
      <c r="K3169">
        <v>15385098.75</v>
      </c>
      <c r="L3169">
        <v>18681.717189999999</v>
      </c>
    </row>
    <row r="3170" spans="1:12" x14ac:dyDescent="0.25">
      <c r="A3170">
        <v>3166</v>
      </c>
      <c r="B3170" t="s">
        <v>7</v>
      </c>
      <c r="C3170" t="s">
        <v>496</v>
      </c>
      <c r="D3170" t="s">
        <v>4146</v>
      </c>
      <c r="E3170">
        <v>29</v>
      </c>
      <c r="F3170" t="s">
        <v>35</v>
      </c>
      <c r="G3170" t="s">
        <v>4146</v>
      </c>
      <c r="H3170" s="56" t="s">
        <v>3900</v>
      </c>
      <c r="I3170">
        <v>79700029</v>
      </c>
      <c r="J3170" t="s">
        <v>4175</v>
      </c>
      <c r="K3170">
        <v>4650424.47</v>
      </c>
      <c r="L3170">
        <v>11112.807070000001</v>
      </c>
    </row>
    <row r="3171" spans="1:12" x14ac:dyDescent="0.25">
      <c r="A3171">
        <v>3167</v>
      </c>
      <c r="B3171" t="s">
        <v>7</v>
      </c>
      <c r="C3171" t="s">
        <v>496</v>
      </c>
      <c r="D3171" t="s">
        <v>4146</v>
      </c>
      <c r="E3171">
        <v>30</v>
      </c>
      <c r="F3171" t="s">
        <v>35</v>
      </c>
      <c r="G3171" t="s">
        <v>4146</v>
      </c>
      <c r="H3171" s="56" t="s">
        <v>3900</v>
      </c>
      <c r="I3171">
        <v>79700030</v>
      </c>
      <c r="J3171" t="s">
        <v>4176</v>
      </c>
      <c r="K3171">
        <v>4230193.8729999997</v>
      </c>
      <c r="L3171">
        <v>12382.592989999999</v>
      </c>
    </row>
    <row r="3172" spans="1:12" x14ac:dyDescent="0.25">
      <c r="A3172">
        <v>3168</v>
      </c>
      <c r="B3172" t="s">
        <v>7</v>
      </c>
      <c r="C3172" t="s">
        <v>496</v>
      </c>
      <c r="D3172" t="s">
        <v>4146</v>
      </c>
      <c r="E3172">
        <v>31</v>
      </c>
      <c r="F3172" t="s">
        <v>35</v>
      </c>
      <c r="G3172" t="s">
        <v>4146</v>
      </c>
      <c r="H3172" s="56" t="s">
        <v>3900</v>
      </c>
      <c r="I3172">
        <v>79700031</v>
      </c>
      <c r="J3172" t="s">
        <v>4177</v>
      </c>
      <c r="K3172">
        <v>32656149.609999999</v>
      </c>
      <c r="L3172">
        <v>34679.538430000001</v>
      </c>
    </row>
    <row r="3173" spans="1:12" x14ac:dyDescent="0.25">
      <c r="A3173">
        <v>3169</v>
      </c>
      <c r="B3173" t="s">
        <v>7</v>
      </c>
      <c r="C3173" t="s">
        <v>496</v>
      </c>
      <c r="D3173" t="s">
        <v>4146</v>
      </c>
      <c r="E3173">
        <v>32</v>
      </c>
      <c r="F3173" t="s">
        <v>35</v>
      </c>
      <c r="G3173" t="s">
        <v>4146</v>
      </c>
      <c r="H3173" s="56" t="s">
        <v>3900</v>
      </c>
      <c r="I3173">
        <v>79700032</v>
      </c>
      <c r="J3173" t="s">
        <v>4178</v>
      </c>
      <c r="K3173">
        <v>32744723.309999999</v>
      </c>
      <c r="L3173">
        <v>25544.029040000001</v>
      </c>
    </row>
    <row r="3174" spans="1:12" x14ac:dyDescent="0.25">
      <c r="A3174">
        <v>3170</v>
      </c>
      <c r="B3174" t="s">
        <v>7</v>
      </c>
      <c r="C3174" t="s">
        <v>496</v>
      </c>
      <c r="D3174" t="s">
        <v>4146</v>
      </c>
      <c r="E3174">
        <v>33</v>
      </c>
      <c r="F3174" t="s">
        <v>35</v>
      </c>
      <c r="G3174" t="s">
        <v>4146</v>
      </c>
      <c r="H3174" s="56" t="s">
        <v>3900</v>
      </c>
      <c r="I3174">
        <v>79700033</v>
      </c>
      <c r="J3174" t="s">
        <v>4179</v>
      </c>
      <c r="K3174">
        <v>19710783.07</v>
      </c>
      <c r="L3174">
        <v>27563.55963</v>
      </c>
    </row>
    <row r="3175" spans="1:12" x14ac:dyDescent="0.25">
      <c r="A3175">
        <v>3171</v>
      </c>
      <c r="B3175" t="s">
        <v>7</v>
      </c>
      <c r="C3175" t="s">
        <v>496</v>
      </c>
      <c r="D3175" t="s">
        <v>4146</v>
      </c>
      <c r="E3175">
        <v>34</v>
      </c>
      <c r="F3175" t="s">
        <v>35</v>
      </c>
      <c r="G3175" t="s">
        <v>4146</v>
      </c>
      <c r="H3175" s="56" t="s">
        <v>3900</v>
      </c>
      <c r="I3175">
        <v>79700034</v>
      </c>
      <c r="J3175" t="s">
        <v>4180</v>
      </c>
      <c r="K3175">
        <v>9521411.6119999997</v>
      </c>
      <c r="L3175">
        <v>15067.20189</v>
      </c>
    </row>
    <row r="3176" spans="1:12" x14ac:dyDescent="0.25">
      <c r="A3176">
        <v>3172</v>
      </c>
      <c r="B3176" t="s">
        <v>7</v>
      </c>
      <c r="C3176" t="s">
        <v>496</v>
      </c>
      <c r="D3176" t="s">
        <v>4146</v>
      </c>
      <c r="E3176">
        <v>35</v>
      </c>
      <c r="F3176" t="s">
        <v>35</v>
      </c>
      <c r="G3176" t="s">
        <v>4146</v>
      </c>
      <c r="H3176" s="56" t="s">
        <v>3900</v>
      </c>
      <c r="I3176">
        <v>79700035</v>
      </c>
      <c r="J3176" t="s">
        <v>4181</v>
      </c>
      <c r="K3176">
        <v>7098037.7230000002</v>
      </c>
      <c r="L3176">
        <v>12279.60979</v>
      </c>
    </row>
    <row r="3177" spans="1:12" x14ac:dyDescent="0.25">
      <c r="A3177">
        <v>3173</v>
      </c>
      <c r="B3177" t="s">
        <v>7</v>
      </c>
      <c r="C3177" t="s">
        <v>496</v>
      </c>
      <c r="D3177" t="s">
        <v>4146</v>
      </c>
      <c r="E3177">
        <v>36</v>
      </c>
      <c r="F3177" t="s">
        <v>35</v>
      </c>
      <c r="G3177" t="s">
        <v>4146</v>
      </c>
      <c r="H3177" s="56" t="s">
        <v>3900</v>
      </c>
      <c r="I3177">
        <v>79700036</v>
      </c>
      <c r="J3177" t="s">
        <v>4182</v>
      </c>
      <c r="K3177">
        <v>18780759.75</v>
      </c>
      <c r="L3177">
        <v>30491.562119999999</v>
      </c>
    </row>
    <row r="3178" spans="1:12" x14ac:dyDescent="0.25">
      <c r="A3178">
        <v>3174</v>
      </c>
      <c r="B3178" t="s">
        <v>7</v>
      </c>
      <c r="C3178" t="s">
        <v>496</v>
      </c>
      <c r="D3178" t="s">
        <v>4146</v>
      </c>
      <c r="E3178">
        <v>37</v>
      </c>
      <c r="F3178" t="s">
        <v>35</v>
      </c>
      <c r="G3178" t="s">
        <v>4146</v>
      </c>
      <c r="H3178" s="56" t="s">
        <v>3900</v>
      </c>
      <c r="I3178">
        <v>79700037</v>
      </c>
      <c r="J3178" t="s">
        <v>4183</v>
      </c>
      <c r="K3178">
        <v>17851686.870000001</v>
      </c>
      <c r="L3178">
        <v>22139.35123</v>
      </c>
    </row>
    <row r="3179" spans="1:12" x14ac:dyDescent="0.25">
      <c r="A3179">
        <v>3175</v>
      </c>
      <c r="B3179" t="s">
        <v>7</v>
      </c>
      <c r="C3179" t="s">
        <v>496</v>
      </c>
      <c r="D3179" t="s">
        <v>4146</v>
      </c>
      <c r="E3179">
        <v>38</v>
      </c>
      <c r="F3179" t="s">
        <v>35</v>
      </c>
      <c r="G3179" t="s">
        <v>4146</v>
      </c>
      <c r="H3179" s="56" t="s">
        <v>3900</v>
      </c>
      <c r="I3179">
        <v>79700038</v>
      </c>
      <c r="J3179" t="s">
        <v>4184</v>
      </c>
      <c r="K3179">
        <v>15124212.33</v>
      </c>
      <c r="L3179">
        <v>20417.571790000002</v>
      </c>
    </row>
    <row r="3180" spans="1:12" x14ac:dyDescent="0.25">
      <c r="A3180">
        <v>3176</v>
      </c>
      <c r="B3180" t="s">
        <v>7</v>
      </c>
      <c r="C3180" t="s">
        <v>496</v>
      </c>
      <c r="D3180" t="s">
        <v>4146</v>
      </c>
      <c r="E3180">
        <v>39</v>
      </c>
      <c r="F3180" t="s">
        <v>35</v>
      </c>
      <c r="G3180" t="s">
        <v>4146</v>
      </c>
      <c r="H3180" s="56" t="s">
        <v>3900</v>
      </c>
      <c r="I3180">
        <v>79700039</v>
      </c>
      <c r="J3180" t="s">
        <v>4185</v>
      </c>
      <c r="K3180">
        <v>44102397.119999997</v>
      </c>
      <c r="L3180">
        <v>42039.737159999997</v>
      </c>
    </row>
    <row r="3181" spans="1:12" x14ac:dyDescent="0.25">
      <c r="A3181">
        <v>3177</v>
      </c>
      <c r="B3181" t="s">
        <v>7</v>
      </c>
      <c r="C3181" t="s">
        <v>496</v>
      </c>
      <c r="D3181" t="s">
        <v>4146</v>
      </c>
      <c r="E3181">
        <v>40</v>
      </c>
      <c r="F3181" t="s">
        <v>35</v>
      </c>
      <c r="G3181" t="s">
        <v>4146</v>
      </c>
      <c r="H3181" s="56" t="s">
        <v>3900</v>
      </c>
      <c r="I3181">
        <v>79700040</v>
      </c>
      <c r="J3181" t="s">
        <v>4186</v>
      </c>
      <c r="K3181">
        <v>20063697.23</v>
      </c>
      <c r="L3181">
        <v>25279.746910000002</v>
      </c>
    </row>
    <row r="3182" spans="1:12" x14ac:dyDescent="0.25">
      <c r="A3182">
        <v>3178</v>
      </c>
      <c r="B3182" t="s">
        <v>7</v>
      </c>
      <c r="C3182" t="s">
        <v>496</v>
      </c>
      <c r="D3182" t="s">
        <v>4146</v>
      </c>
      <c r="E3182">
        <v>41</v>
      </c>
      <c r="F3182" t="s">
        <v>35</v>
      </c>
      <c r="G3182" t="s">
        <v>4146</v>
      </c>
      <c r="H3182" s="56" t="s">
        <v>3900</v>
      </c>
      <c r="I3182">
        <v>79700041</v>
      </c>
      <c r="J3182" t="s">
        <v>4187</v>
      </c>
      <c r="K3182">
        <v>11040094.15</v>
      </c>
      <c r="L3182">
        <v>17369.601190000001</v>
      </c>
    </row>
    <row r="3183" spans="1:12" x14ac:dyDescent="0.25">
      <c r="A3183">
        <v>3179</v>
      </c>
      <c r="B3183" t="s">
        <v>7</v>
      </c>
      <c r="C3183" t="s">
        <v>496</v>
      </c>
      <c r="D3183" t="s">
        <v>4146</v>
      </c>
      <c r="E3183">
        <v>42</v>
      </c>
      <c r="F3183" t="s">
        <v>35</v>
      </c>
      <c r="G3183" t="s">
        <v>4146</v>
      </c>
      <c r="H3183" s="56" t="s">
        <v>3900</v>
      </c>
      <c r="I3183">
        <v>79700042</v>
      </c>
      <c r="J3183" t="s">
        <v>4188</v>
      </c>
      <c r="K3183">
        <v>20532272.449999999</v>
      </c>
      <c r="L3183">
        <v>28074.086920000002</v>
      </c>
    </row>
    <row r="3184" spans="1:12" x14ac:dyDescent="0.25">
      <c r="A3184">
        <v>3180</v>
      </c>
      <c r="B3184" t="s">
        <v>7</v>
      </c>
      <c r="C3184" t="s">
        <v>496</v>
      </c>
      <c r="D3184" t="s">
        <v>4146</v>
      </c>
      <c r="E3184">
        <v>43</v>
      </c>
      <c r="F3184" t="s">
        <v>35</v>
      </c>
      <c r="G3184" t="s">
        <v>4146</v>
      </c>
      <c r="H3184" s="56" t="s">
        <v>3900</v>
      </c>
      <c r="I3184">
        <v>79700043</v>
      </c>
      <c r="J3184" t="s">
        <v>4189</v>
      </c>
      <c r="K3184">
        <v>25815825.550000001</v>
      </c>
      <c r="L3184">
        <v>24495.97568</v>
      </c>
    </row>
    <row r="3185" spans="1:12" x14ac:dyDescent="0.25">
      <c r="A3185">
        <v>3181</v>
      </c>
      <c r="B3185" t="s">
        <v>7</v>
      </c>
      <c r="C3185" t="s">
        <v>496</v>
      </c>
      <c r="D3185" t="s">
        <v>4146</v>
      </c>
      <c r="E3185">
        <v>44</v>
      </c>
      <c r="F3185" t="s">
        <v>35</v>
      </c>
      <c r="G3185" t="s">
        <v>4146</v>
      </c>
      <c r="H3185" s="56" t="s">
        <v>3900</v>
      </c>
      <c r="I3185">
        <v>79700044</v>
      </c>
      <c r="J3185" t="s">
        <v>4190</v>
      </c>
      <c r="K3185">
        <v>7519873.4409999996</v>
      </c>
      <c r="L3185">
        <v>17072.022639999999</v>
      </c>
    </row>
    <row r="3186" spans="1:12" x14ac:dyDescent="0.25">
      <c r="A3186">
        <v>3182</v>
      </c>
      <c r="B3186" t="s">
        <v>7</v>
      </c>
      <c r="C3186" t="s">
        <v>496</v>
      </c>
      <c r="D3186" t="s">
        <v>4146</v>
      </c>
      <c r="E3186">
        <v>45</v>
      </c>
      <c r="F3186" t="s">
        <v>35</v>
      </c>
      <c r="G3186" t="s">
        <v>4146</v>
      </c>
      <c r="H3186" s="56" t="s">
        <v>3900</v>
      </c>
      <c r="I3186">
        <v>79700045</v>
      </c>
      <c r="J3186" t="s">
        <v>4191</v>
      </c>
      <c r="K3186">
        <v>32216819.289999999</v>
      </c>
      <c r="L3186">
        <v>33539.009120000002</v>
      </c>
    </row>
    <row r="3187" spans="1:12" x14ac:dyDescent="0.25">
      <c r="A3187">
        <v>3183</v>
      </c>
      <c r="B3187" t="s">
        <v>7</v>
      </c>
      <c r="C3187" t="s">
        <v>496</v>
      </c>
      <c r="D3187" t="s">
        <v>4146</v>
      </c>
      <c r="E3187">
        <v>46</v>
      </c>
      <c r="F3187" t="s">
        <v>35</v>
      </c>
      <c r="G3187" t="s">
        <v>4146</v>
      </c>
      <c r="H3187" s="56" t="s">
        <v>3900</v>
      </c>
      <c r="I3187">
        <v>79700046</v>
      </c>
      <c r="J3187" t="s">
        <v>4192</v>
      </c>
      <c r="K3187">
        <v>4997560.8590000002</v>
      </c>
      <c r="L3187">
        <v>13547.511560000001</v>
      </c>
    </row>
    <row r="3188" spans="1:12" x14ac:dyDescent="0.25">
      <c r="A3188">
        <v>3184</v>
      </c>
      <c r="B3188" t="s">
        <v>7</v>
      </c>
      <c r="C3188" t="s">
        <v>496</v>
      </c>
      <c r="D3188" t="s">
        <v>4146</v>
      </c>
      <c r="E3188">
        <v>47</v>
      </c>
      <c r="F3188" t="s">
        <v>35</v>
      </c>
      <c r="G3188" t="s">
        <v>4146</v>
      </c>
      <c r="H3188" s="56" t="s">
        <v>3900</v>
      </c>
      <c r="I3188">
        <v>79700047</v>
      </c>
      <c r="J3188" t="s">
        <v>4193</v>
      </c>
      <c r="K3188">
        <v>3850198.79</v>
      </c>
      <c r="L3188">
        <v>9658.86492</v>
      </c>
    </row>
    <row r="3189" spans="1:12" x14ac:dyDescent="0.25">
      <c r="A3189">
        <v>3185</v>
      </c>
      <c r="B3189" t="s">
        <v>7</v>
      </c>
      <c r="C3189" t="s">
        <v>496</v>
      </c>
      <c r="D3189" t="s">
        <v>4146</v>
      </c>
      <c r="E3189">
        <v>48</v>
      </c>
      <c r="F3189" t="s">
        <v>35</v>
      </c>
      <c r="G3189" t="s">
        <v>4146</v>
      </c>
      <c r="H3189" s="56" t="s">
        <v>3900</v>
      </c>
      <c r="I3189">
        <v>79700048</v>
      </c>
      <c r="J3189" t="s">
        <v>4194</v>
      </c>
      <c r="K3189">
        <v>3936751.8629999999</v>
      </c>
      <c r="L3189">
        <v>10077.87241</v>
      </c>
    </row>
    <row r="3190" spans="1:12" x14ac:dyDescent="0.25">
      <c r="A3190">
        <v>3186</v>
      </c>
      <c r="B3190" t="s">
        <v>7</v>
      </c>
      <c r="C3190" t="s">
        <v>496</v>
      </c>
      <c r="D3190" t="s">
        <v>4146</v>
      </c>
      <c r="E3190">
        <v>49</v>
      </c>
      <c r="F3190" t="s">
        <v>35</v>
      </c>
      <c r="G3190" t="s">
        <v>4146</v>
      </c>
      <c r="H3190" s="56" t="s">
        <v>3900</v>
      </c>
      <c r="I3190">
        <v>79700049</v>
      </c>
      <c r="J3190" t="s">
        <v>4195</v>
      </c>
      <c r="K3190">
        <v>4161919.406</v>
      </c>
      <c r="L3190">
        <v>10792.21974</v>
      </c>
    </row>
    <row r="3191" spans="1:12" x14ac:dyDescent="0.25">
      <c r="A3191">
        <v>3187</v>
      </c>
      <c r="B3191" t="s">
        <v>7</v>
      </c>
      <c r="C3191" t="s">
        <v>496</v>
      </c>
      <c r="D3191" t="s">
        <v>4146</v>
      </c>
      <c r="E3191">
        <v>50</v>
      </c>
      <c r="F3191" t="s">
        <v>35</v>
      </c>
      <c r="G3191" t="s">
        <v>4146</v>
      </c>
      <c r="H3191" s="56" t="s">
        <v>3900</v>
      </c>
      <c r="I3191">
        <v>79700050</v>
      </c>
      <c r="J3191" t="s">
        <v>4196</v>
      </c>
      <c r="K3191">
        <v>2648762.4559999998</v>
      </c>
      <c r="L3191">
        <v>8541.5747749999991</v>
      </c>
    </row>
    <row r="3192" spans="1:12" x14ac:dyDescent="0.25">
      <c r="A3192">
        <v>3188</v>
      </c>
      <c r="B3192" t="s">
        <v>7</v>
      </c>
      <c r="C3192" t="s">
        <v>496</v>
      </c>
      <c r="D3192" t="s">
        <v>4146</v>
      </c>
      <c r="E3192">
        <v>51</v>
      </c>
      <c r="F3192" t="s">
        <v>35</v>
      </c>
      <c r="G3192" t="s">
        <v>4146</v>
      </c>
      <c r="H3192" s="56" t="s">
        <v>3900</v>
      </c>
      <c r="I3192">
        <v>79700051</v>
      </c>
      <c r="J3192" t="s">
        <v>4197</v>
      </c>
      <c r="K3192">
        <v>2802794.733</v>
      </c>
      <c r="L3192">
        <v>8982.7882460000001</v>
      </c>
    </row>
    <row r="3193" spans="1:12" x14ac:dyDescent="0.25">
      <c r="A3193">
        <v>3189</v>
      </c>
      <c r="B3193" t="s">
        <v>7</v>
      </c>
      <c r="C3193" t="s">
        <v>496</v>
      </c>
      <c r="D3193" t="s">
        <v>4146</v>
      </c>
      <c r="E3193">
        <v>52</v>
      </c>
      <c r="F3193" t="s">
        <v>35</v>
      </c>
      <c r="G3193" t="s">
        <v>4146</v>
      </c>
      <c r="H3193" s="56" t="s">
        <v>3900</v>
      </c>
      <c r="I3193">
        <v>79700052</v>
      </c>
      <c r="J3193" t="s">
        <v>4198</v>
      </c>
      <c r="K3193">
        <v>3045556.7560000001</v>
      </c>
      <c r="L3193">
        <v>9852.3330079999996</v>
      </c>
    </row>
    <row r="3194" spans="1:12" x14ac:dyDescent="0.25">
      <c r="A3194">
        <v>3190</v>
      </c>
      <c r="B3194" t="s">
        <v>7</v>
      </c>
      <c r="C3194" t="s">
        <v>496</v>
      </c>
      <c r="D3194" t="s">
        <v>4146</v>
      </c>
      <c r="E3194">
        <v>53</v>
      </c>
      <c r="F3194" t="s">
        <v>35</v>
      </c>
      <c r="G3194" t="s">
        <v>4146</v>
      </c>
      <c r="H3194" s="56" t="s">
        <v>3900</v>
      </c>
      <c r="I3194">
        <v>79700053</v>
      </c>
      <c r="J3194" t="s">
        <v>4199</v>
      </c>
      <c r="K3194">
        <v>31409567.309999999</v>
      </c>
      <c r="L3194">
        <v>29251.135010000002</v>
      </c>
    </row>
    <row r="3195" spans="1:12" x14ac:dyDescent="0.25">
      <c r="A3195">
        <v>3191</v>
      </c>
      <c r="B3195" t="s">
        <v>7</v>
      </c>
      <c r="C3195" t="s">
        <v>496</v>
      </c>
      <c r="D3195" t="s">
        <v>4146</v>
      </c>
      <c r="E3195">
        <v>54</v>
      </c>
      <c r="F3195" t="s">
        <v>35</v>
      </c>
      <c r="G3195" t="s">
        <v>4146</v>
      </c>
      <c r="H3195" s="56" t="s">
        <v>3900</v>
      </c>
      <c r="I3195">
        <v>79700054</v>
      </c>
      <c r="J3195" t="s">
        <v>4200</v>
      </c>
      <c r="K3195">
        <v>2038871.1170000001</v>
      </c>
      <c r="L3195">
        <v>8403.4070019999999</v>
      </c>
    </row>
    <row r="3196" spans="1:12" x14ac:dyDescent="0.25">
      <c r="A3196">
        <v>3192</v>
      </c>
      <c r="B3196" t="s">
        <v>7</v>
      </c>
      <c r="C3196" t="s">
        <v>496</v>
      </c>
      <c r="D3196" t="s">
        <v>4146</v>
      </c>
      <c r="E3196">
        <v>55</v>
      </c>
      <c r="F3196" t="s">
        <v>35</v>
      </c>
      <c r="G3196" t="s">
        <v>4146</v>
      </c>
      <c r="H3196" s="56" t="s">
        <v>3900</v>
      </c>
      <c r="I3196">
        <v>79700055</v>
      </c>
      <c r="J3196" t="s">
        <v>4201</v>
      </c>
      <c r="K3196">
        <v>2826260.2769999998</v>
      </c>
      <c r="L3196">
        <v>9425.2877250000001</v>
      </c>
    </row>
    <row r="3197" spans="1:12" x14ac:dyDescent="0.25">
      <c r="A3197">
        <v>3193</v>
      </c>
      <c r="B3197" t="s">
        <v>7</v>
      </c>
      <c r="C3197" t="s">
        <v>496</v>
      </c>
      <c r="D3197" t="s">
        <v>4146</v>
      </c>
      <c r="E3197">
        <v>56</v>
      </c>
      <c r="F3197" t="s">
        <v>35</v>
      </c>
      <c r="G3197" t="s">
        <v>4146</v>
      </c>
      <c r="H3197" s="56" t="s">
        <v>3900</v>
      </c>
      <c r="I3197">
        <v>79700056</v>
      </c>
      <c r="J3197" t="s">
        <v>4202</v>
      </c>
      <c r="K3197">
        <v>3258145.9049999998</v>
      </c>
      <c r="L3197">
        <v>10296.24891</v>
      </c>
    </row>
    <row r="3198" spans="1:12" x14ac:dyDescent="0.25">
      <c r="A3198">
        <v>3194</v>
      </c>
      <c r="B3198" t="s">
        <v>7</v>
      </c>
      <c r="C3198" t="s">
        <v>496</v>
      </c>
      <c r="D3198" t="s">
        <v>4146</v>
      </c>
      <c r="E3198">
        <v>57</v>
      </c>
      <c r="F3198" t="s">
        <v>35</v>
      </c>
      <c r="G3198" t="s">
        <v>4146</v>
      </c>
      <c r="H3198" s="56" t="s">
        <v>3900</v>
      </c>
      <c r="I3198">
        <v>79700057</v>
      </c>
      <c r="J3198" t="s">
        <v>4203</v>
      </c>
      <c r="K3198">
        <v>4025314.1260000002</v>
      </c>
      <c r="L3198">
        <v>12028.01362</v>
      </c>
    </row>
    <row r="3199" spans="1:12" x14ac:dyDescent="0.25">
      <c r="A3199">
        <v>3195</v>
      </c>
      <c r="B3199" t="s">
        <v>7</v>
      </c>
      <c r="C3199" t="s">
        <v>496</v>
      </c>
      <c r="D3199" t="s">
        <v>4146</v>
      </c>
      <c r="E3199">
        <v>58</v>
      </c>
      <c r="F3199" t="s">
        <v>35</v>
      </c>
      <c r="G3199" t="s">
        <v>4146</v>
      </c>
      <c r="H3199" s="56" t="s">
        <v>3900</v>
      </c>
      <c r="I3199">
        <v>79700058</v>
      </c>
      <c r="J3199" t="s">
        <v>4204</v>
      </c>
      <c r="K3199">
        <v>5110487.7149999999</v>
      </c>
      <c r="L3199">
        <v>12410.772709999999</v>
      </c>
    </row>
    <row r="3200" spans="1:12" x14ac:dyDescent="0.25">
      <c r="A3200">
        <v>3196</v>
      </c>
      <c r="B3200" t="s">
        <v>7</v>
      </c>
      <c r="C3200" t="s">
        <v>496</v>
      </c>
      <c r="D3200" t="s">
        <v>4146</v>
      </c>
      <c r="E3200">
        <v>59</v>
      </c>
      <c r="F3200" t="s">
        <v>35</v>
      </c>
      <c r="G3200" t="s">
        <v>4146</v>
      </c>
      <c r="H3200" s="56" t="s">
        <v>3900</v>
      </c>
      <c r="I3200">
        <v>79700059</v>
      </c>
      <c r="J3200" t="s">
        <v>4205</v>
      </c>
      <c r="K3200">
        <v>3250850.3659999999</v>
      </c>
      <c r="L3200">
        <v>8020.5434150000001</v>
      </c>
    </row>
    <row r="3201" spans="1:12" x14ac:dyDescent="0.25">
      <c r="A3201">
        <v>3197</v>
      </c>
      <c r="B3201" t="s">
        <v>7</v>
      </c>
      <c r="C3201" t="s">
        <v>496</v>
      </c>
      <c r="D3201" t="s">
        <v>4146</v>
      </c>
      <c r="E3201">
        <v>60</v>
      </c>
      <c r="F3201" t="s">
        <v>35</v>
      </c>
      <c r="G3201" t="s">
        <v>4146</v>
      </c>
      <c r="H3201" s="56" t="s">
        <v>3900</v>
      </c>
      <c r="I3201">
        <v>79700060</v>
      </c>
      <c r="J3201" t="s">
        <v>4206</v>
      </c>
      <c r="K3201">
        <v>3898607.5380000002</v>
      </c>
      <c r="L3201">
        <v>11472.008</v>
      </c>
    </row>
    <row r="3202" spans="1:12" x14ac:dyDescent="0.25">
      <c r="A3202">
        <v>3198</v>
      </c>
      <c r="B3202" t="s">
        <v>7</v>
      </c>
      <c r="C3202" t="s">
        <v>496</v>
      </c>
      <c r="D3202" t="s">
        <v>4146</v>
      </c>
      <c r="E3202">
        <v>61</v>
      </c>
      <c r="F3202" t="s">
        <v>35</v>
      </c>
      <c r="G3202" t="s">
        <v>4146</v>
      </c>
      <c r="H3202" s="56" t="s">
        <v>3900</v>
      </c>
      <c r="I3202">
        <v>79700061</v>
      </c>
      <c r="J3202" t="s">
        <v>4207</v>
      </c>
      <c r="K3202">
        <v>20160786.329999998</v>
      </c>
      <c r="L3202">
        <v>24801.725149999998</v>
      </c>
    </row>
    <row r="3203" spans="1:12" x14ac:dyDescent="0.25">
      <c r="A3203">
        <v>3199</v>
      </c>
      <c r="B3203" t="s">
        <v>7</v>
      </c>
      <c r="C3203" t="s">
        <v>496</v>
      </c>
      <c r="D3203" t="s">
        <v>4146</v>
      </c>
      <c r="E3203">
        <v>62</v>
      </c>
      <c r="F3203" t="s">
        <v>35</v>
      </c>
      <c r="G3203" t="s">
        <v>4146</v>
      </c>
      <c r="H3203" s="56" t="s">
        <v>3900</v>
      </c>
      <c r="I3203">
        <v>79700062</v>
      </c>
      <c r="J3203" t="s">
        <v>4208</v>
      </c>
      <c r="K3203">
        <v>58232671.100000001</v>
      </c>
      <c r="L3203">
        <v>42030.548799999997</v>
      </c>
    </row>
    <row r="3204" spans="1:12" x14ac:dyDescent="0.25">
      <c r="A3204">
        <v>3200</v>
      </c>
      <c r="B3204" t="s">
        <v>7</v>
      </c>
      <c r="C3204" t="s">
        <v>496</v>
      </c>
      <c r="D3204" t="s">
        <v>4146</v>
      </c>
      <c r="E3204">
        <v>63</v>
      </c>
      <c r="F3204" t="s">
        <v>35</v>
      </c>
      <c r="G3204" t="s">
        <v>4146</v>
      </c>
      <c r="H3204" s="56" t="s">
        <v>3900</v>
      </c>
      <c r="I3204">
        <v>79700063</v>
      </c>
      <c r="J3204" t="s">
        <v>4209</v>
      </c>
      <c r="K3204">
        <v>3757247.5090000001</v>
      </c>
      <c r="L3204">
        <v>10459.55365</v>
      </c>
    </row>
    <row r="3205" spans="1:12" x14ac:dyDescent="0.25">
      <c r="A3205">
        <v>3201</v>
      </c>
      <c r="B3205" t="s">
        <v>7</v>
      </c>
      <c r="C3205" t="s">
        <v>496</v>
      </c>
      <c r="D3205" t="s">
        <v>4146</v>
      </c>
      <c r="E3205">
        <v>64</v>
      </c>
      <c r="F3205" t="s">
        <v>35</v>
      </c>
      <c r="G3205" t="s">
        <v>4146</v>
      </c>
      <c r="H3205" s="56" t="s">
        <v>3900</v>
      </c>
      <c r="I3205">
        <v>79700064</v>
      </c>
      <c r="J3205" t="s">
        <v>4210</v>
      </c>
      <c r="K3205">
        <v>12397112.869999999</v>
      </c>
      <c r="L3205">
        <v>18521.992429999998</v>
      </c>
    </row>
    <row r="3206" spans="1:12" x14ac:dyDescent="0.25">
      <c r="A3206">
        <v>3202</v>
      </c>
      <c r="B3206" t="s">
        <v>7</v>
      </c>
      <c r="C3206" t="s">
        <v>496</v>
      </c>
      <c r="D3206" t="s">
        <v>4146</v>
      </c>
      <c r="E3206">
        <v>65</v>
      </c>
      <c r="F3206" t="s">
        <v>35</v>
      </c>
      <c r="G3206" t="s">
        <v>4146</v>
      </c>
      <c r="H3206" s="56" t="s">
        <v>3900</v>
      </c>
      <c r="I3206">
        <v>79700065</v>
      </c>
      <c r="J3206" t="s">
        <v>4211</v>
      </c>
      <c r="K3206">
        <v>17677923.649999999</v>
      </c>
      <c r="L3206">
        <v>23502.12357</v>
      </c>
    </row>
    <row r="3207" spans="1:12" x14ac:dyDescent="0.25">
      <c r="A3207">
        <v>3203</v>
      </c>
      <c r="B3207" t="s">
        <v>7</v>
      </c>
      <c r="C3207" t="s">
        <v>496</v>
      </c>
      <c r="D3207" t="s">
        <v>4146</v>
      </c>
      <c r="E3207">
        <v>66</v>
      </c>
      <c r="F3207" t="s">
        <v>35</v>
      </c>
      <c r="G3207" t="s">
        <v>4146</v>
      </c>
      <c r="H3207" s="56" t="s">
        <v>3900</v>
      </c>
      <c r="I3207">
        <v>79700066</v>
      </c>
      <c r="J3207" t="s">
        <v>4212</v>
      </c>
      <c r="K3207">
        <v>3797662.9479999999</v>
      </c>
      <c r="L3207">
        <v>12337.60889</v>
      </c>
    </row>
    <row r="3208" spans="1:12" x14ac:dyDescent="0.25">
      <c r="A3208">
        <v>3204</v>
      </c>
      <c r="B3208" t="s">
        <v>7</v>
      </c>
      <c r="C3208" t="s">
        <v>496</v>
      </c>
      <c r="D3208" t="s">
        <v>4146</v>
      </c>
      <c r="E3208">
        <v>67</v>
      </c>
      <c r="F3208" t="s">
        <v>35</v>
      </c>
      <c r="G3208" t="s">
        <v>4146</v>
      </c>
      <c r="H3208" s="56" t="s">
        <v>3900</v>
      </c>
      <c r="I3208">
        <v>79700067</v>
      </c>
      <c r="J3208" t="s">
        <v>4213</v>
      </c>
      <c r="K3208">
        <v>6348111.2479999997</v>
      </c>
      <c r="L3208">
        <v>10897.8333</v>
      </c>
    </row>
    <row r="3209" spans="1:12" x14ac:dyDescent="0.25">
      <c r="A3209">
        <v>3205</v>
      </c>
      <c r="B3209" t="s">
        <v>7</v>
      </c>
      <c r="C3209" t="s">
        <v>496</v>
      </c>
      <c r="D3209" t="s">
        <v>4146</v>
      </c>
      <c r="E3209">
        <v>68</v>
      </c>
      <c r="F3209" t="s">
        <v>35</v>
      </c>
      <c r="G3209" t="s">
        <v>4146</v>
      </c>
      <c r="H3209" s="56" t="s">
        <v>3900</v>
      </c>
      <c r="I3209">
        <v>79700068</v>
      </c>
      <c r="J3209" t="s">
        <v>4214</v>
      </c>
      <c r="K3209">
        <v>16673831.67</v>
      </c>
      <c r="L3209">
        <v>20637.518499999998</v>
      </c>
    </row>
    <row r="3210" spans="1:12" x14ac:dyDescent="0.25">
      <c r="A3210">
        <v>3206</v>
      </c>
      <c r="B3210" t="s">
        <v>7</v>
      </c>
      <c r="C3210" t="s">
        <v>496</v>
      </c>
      <c r="D3210" t="s">
        <v>4146</v>
      </c>
      <c r="E3210">
        <v>69</v>
      </c>
      <c r="F3210" t="s">
        <v>35</v>
      </c>
      <c r="G3210" t="s">
        <v>4146</v>
      </c>
      <c r="H3210" s="56" t="s">
        <v>3900</v>
      </c>
      <c r="I3210">
        <v>79700069</v>
      </c>
      <c r="J3210" t="s">
        <v>4215</v>
      </c>
      <c r="K3210">
        <v>3032982.983</v>
      </c>
      <c r="L3210">
        <v>9107.8250559999997</v>
      </c>
    </row>
    <row r="3211" spans="1:12" x14ac:dyDescent="0.25">
      <c r="A3211">
        <v>3207</v>
      </c>
      <c r="B3211" t="s">
        <v>7</v>
      </c>
      <c r="C3211" t="s">
        <v>496</v>
      </c>
      <c r="D3211" t="s">
        <v>4146</v>
      </c>
      <c r="E3211">
        <v>70</v>
      </c>
      <c r="F3211" t="s">
        <v>35</v>
      </c>
      <c r="G3211" t="s">
        <v>4146</v>
      </c>
      <c r="H3211" s="56" t="s">
        <v>3900</v>
      </c>
      <c r="I3211">
        <v>79700070</v>
      </c>
      <c r="J3211" t="s">
        <v>4216</v>
      </c>
      <c r="K3211">
        <v>2577079.5150000001</v>
      </c>
      <c r="L3211">
        <v>8947.4093339999999</v>
      </c>
    </row>
    <row r="3212" spans="1:12" x14ac:dyDescent="0.25">
      <c r="A3212">
        <v>3208</v>
      </c>
      <c r="B3212" t="s">
        <v>7</v>
      </c>
      <c r="C3212" t="s">
        <v>496</v>
      </c>
      <c r="D3212" t="s">
        <v>4146</v>
      </c>
      <c r="E3212">
        <v>71</v>
      </c>
      <c r="F3212" t="s">
        <v>35</v>
      </c>
      <c r="G3212" t="s">
        <v>4146</v>
      </c>
      <c r="H3212" s="56" t="s">
        <v>3900</v>
      </c>
      <c r="I3212">
        <v>79700071</v>
      </c>
      <c r="J3212" t="s">
        <v>4217</v>
      </c>
      <c r="K3212">
        <v>12723985.449999999</v>
      </c>
      <c r="L3212">
        <v>17140.247329999998</v>
      </c>
    </row>
    <row r="3213" spans="1:12" x14ac:dyDescent="0.25">
      <c r="A3213">
        <v>3209</v>
      </c>
      <c r="B3213" t="s">
        <v>7</v>
      </c>
      <c r="C3213" t="s">
        <v>496</v>
      </c>
      <c r="D3213" t="s">
        <v>4146</v>
      </c>
      <c r="E3213">
        <v>72</v>
      </c>
      <c r="F3213" t="s">
        <v>35</v>
      </c>
      <c r="G3213" t="s">
        <v>4146</v>
      </c>
      <c r="H3213" s="56" t="s">
        <v>3900</v>
      </c>
      <c r="I3213">
        <v>79700072</v>
      </c>
      <c r="J3213" t="s">
        <v>4218</v>
      </c>
      <c r="K3213">
        <v>54809168.299999997</v>
      </c>
      <c r="L3213">
        <v>37455.525990000002</v>
      </c>
    </row>
    <row r="3214" spans="1:12" x14ac:dyDescent="0.25">
      <c r="A3214">
        <v>3210</v>
      </c>
      <c r="B3214" t="s">
        <v>7</v>
      </c>
      <c r="C3214" t="s">
        <v>496</v>
      </c>
      <c r="D3214" t="s">
        <v>4146</v>
      </c>
      <c r="E3214">
        <v>73</v>
      </c>
      <c r="F3214" t="s">
        <v>35</v>
      </c>
      <c r="G3214" t="s">
        <v>4146</v>
      </c>
      <c r="H3214" s="56" t="s">
        <v>3900</v>
      </c>
      <c r="I3214">
        <v>79700073</v>
      </c>
      <c r="J3214" t="s">
        <v>4219</v>
      </c>
      <c r="K3214">
        <v>47874341.149999999</v>
      </c>
      <c r="L3214">
        <v>39176.191460000002</v>
      </c>
    </row>
    <row r="3215" spans="1:12" x14ac:dyDescent="0.25">
      <c r="A3215">
        <v>3211</v>
      </c>
      <c r="B3215" t="s">
        <v>7</v>
      </c>
      <c r="C3215" t="s">
        <v>496</v>
      </c>
      <c r="D3215" t="s">
        <v>4146</v>
      </c>
      <c r="E3215">
        <v>74</v>
      </c>
      <c r="F3215" t="s">
        <v>35</v>
      </c>
      <c r="G3215" t="s">
        <v>4146</v>
      </c>
      <c r="H3215" s="56" t="s">
        <v>3900</v>
      </c>
      <c r="I3215">
        <v>79700074</v>
      </c>
      <c r="J3215" t="s">
        <v>4220</v>
      </c>
      <c r="K3215">
        <v>22975429.329999998</v>
      </c>
      <c r="L3215">
        <v>28943.27781</v>
      </c>
    </row>
    <row r="3216" spans="1:12" x14ac:dyDescent="0.25">
      <c r="A3216">
        <v>3212</v>
      </c>
      <c r="B3216" t="s">
        <v>7</v>
      </c>
      <c r="C3216" t="s">
        <v>496</v>
      </c>
      <c r="D3216" t="s">
        <v>4146</v>
      </c>
      <c r="E3216">
        <v>75</v>
      </c>
      <c r="F3216" t="s">
        <v>35</v>
      </c>
      <c r="G3216" t="s">
        <v>4146</v>
      </c>
      <c r="H3216" s="56" t="s">
        <v>3900</v>
      </c>
      <c r="I3216">
        <v>79700075</v>
      </c>
      <c r="J3216" t="s">
        <v>4221</v>
      </c>
      <c r="K3216">
        <v>107458939.8</v>
      </c>
      <c r="L3216">
        <v>70050.967269999994</v>
      </c>
    </row>
    <row r="3217" spans="1:12" x14ac:dyDescent="0.25">
      <c r="A3217">
        <v>3213</v>
      </c>
      <c r="B3217" t="s">
        <v>7</v>
      </c>
      <c r="C3217" t="s">
        <v>496</v>
      </c>
      <c r="D3217" t="s">
        <v>4146</v>
      </c>
      <c r="E3217">
        <v>76</v>
      </c>
      <c r="F3217" t="s">
        <v>35</v>
      </c>
      <c r="G3217" t="s">
        <v>4146</v>
      </c>
      <c r="H3217" s="56" t="s">
        <v>3900</v>
      </c>
      <c r="I3217">
        <v>79700076</v>
      </c>
      <c r="J3217" t="s">
        <v>4222</v>
      </c>
      <c r="K3217">
        <v>88498338.469999999</v>
      </c>
      <c r="L3217">
        <v>55117.902419999999</v>
      </c>
    </row>
    <row r="3218" spans="1:12" x14ac:dyDescent="0.25">
      <c r="A3218">
        <v>3214</v>
      </c>
      <c r="B3218" t="s">
        <v>7</v>
      </c>
      <c r="C3218" t="s">
        <v>496</v>
      </c>
      <c r="D3218" t="s">
        <v>4146</v>
      </c>
      <c r="E3218">
        <v>77</v>
      </c>
      <c r="F3218" t="s">
        <v>35</v>
      </c>
      <c r="G3218" t="s">
        <v>4146</v>
      </c>
      <c r="H3218" s="56" t="s">
        <v>3900</v>
      </c>
      <c r="I3218">
        <v>79700077</v>
      </c>
      <c r="J3218" t="s">
        <v>4223</v>
      </c>
      <c r="K3218">
        <v>6034455.1780000003</v>
      </c>
      <c r="L3218">
        <v>14270.18864</v>
      </c>
    </row>
    <row r="3219" spans="1:12" x14ac:dyDescent="0.25">
      <c r="A3219">
        <v>3215</v>
      </c>
      <c r="B3219" t="s">
        <v>7</v>
      </c>
      <c r="C3219" t="s">
        <v>496</v>
      </c>
      <c r="D3219" t="s">
        <v>4146</v>
      </c>
      <c r="E3219">
        <v>78</v>
      </c>
      <c r="F3219" t="s">
        <v>35</v>
      </c>
      <c r="G3219" t="s">
        <v>4146</v>
      </c>
      <c r="H3219" s="56" t="s">
        <v>3900</v>
      </c>
      <c r="I3219">
        <v>79700078</v>
      </c>
      <c r="J3219" t="s">
        <v>4224</v>
      </c>
      <c r="K3219">
        <v>2922291.2280000001</v>
      </c>
      <c r="L3219">
        <v>8358.5848860000006</v>
      </c>
    </row>
    <row r="3220" spans="1:12" x14ac:dyDescent="0.25">
      <c r="A3220">
        <v>3216</v>
      </c>
      <c r="B3220" t="s">
        <v>7</v>
      </c>
      <c r="C3220" t="s">
        <v>496</v>
      </c>
      <c r="D3220" t="s">
        <v>4146</v>
      </c>
      <c r="E3220">
        <v>79</v>
      </c>
      <c r="F3220" t="s">
        <v>35</v>
      </c>
      <c r="G3220" t="s">
        <v>4146</v>
      </c>
      <c r="H3220" s="56" t="s">
        <v>3900</v>
      </c>
      <c r="I3220">
        <v>79700079</v>
      </c>
      <c r="J3220" t="s">
        <v>4225</v>
      </c>
      <c r="K3220">
        <v>4014987.8280000002</v>
      </c>
      <c r="L3220">
        <v>12193.533079999999</v>
      </c>
    </row>
    <row r="3221" spans="1:12" x14ac:dyDescent="0.25">
      <c r="A3221">
        <v>3217</v>
      </c>
      <c r="B3221" t="s">
        <v>7</v>
      </c>
      <c r="C3221" t="s">
        <v>496</v>
      </c>
      <c r="D3221" t="s">
        <v>4146</v>
      </c>
      <c r="E3221">
        <v>80</v>
      </c>
      <c r="F3221" t="s">
        <v>35</v>
      </c>
      <c r="G3221" t="s">
        <v>4146</v>
      </c>
      <c r="H3221" s="56" t="s">
        <v>3900</v>
      </c>
      <c r="I3221">
        <v>79700080</v>
      </c>
      <c r="J3221" t="s">
        <v>4226</v>
      </c>
      <c r="K3221">
        <v>3901602.4190000002</v>
      </c>
      <c r="L3221">
        <v>10985.60151</v>
      </c>
    </row>
    <row r="3222" spans="1:12" x14ac:dyDescent="0.25">
      <c r="A3222">
        <v>3218</v>
      </c>
      <c r="B3222" t="s">
        <v>7</v>
      </c>
      <c r="C3222" t="s">
        <v>496</v>
      </c>
      <c r="D3222" t="s">
        <v>4146</v>
      </c>
      <c r="E3222">
        <v>81</v>
      </c>
      <c r="F3222" t="s">
        <v>35</v>
      </c>
      <c r="G3222" t="s">
        <v>4146</v>
      </c>
      <c r="H3222" s="56" t="s">
        <v>3900</v>
      </c>
      <c r="I3222">
        <v>79700081</v>
      </c>
      <c r="J3222" t="s">
        <v>4227</v>
      </c>
      <c r="K3222">
        <v>8938412.3479999993</v>
      </c>
      <c r="L3222">
        <v>16824.10512</v>
      </c>
    </row>
    <row r="3223" spans="1:12" x14ac:dyDescent="0.25">
      <c r="A3223">
        <v>3219</v>
      </c>
      <c r="B3223" t="s">
        <v>7</v>
      </c>
      <c r="C3223" t="s">
        <v>496</v>
      </c>
      <c r="D3223" t="s">
        <v>4146</v>
      </c>
      <c r="E3223">
        <v>82</v>
      </c>
      <c r="F3223" t="s">
        <v>35</v>
      </c>
      <c r="G3223" t="s">
        <v>4146</v>
      </c>
      <c r="H3223" s="56" t="s">
        <v>3900</v>
      </c>
      <c r="I3223">
        <v>79700082</v>
      </c>
      <c r="J3223" t="s">
        <v>4228</v>
      </c>
      <c r="K3223">
        <v>46292444.689999998</v>
      </c>
      <c r="L3223">
        <v>37203.146410000001</v>
      </c>
    </row>
    <row r="3224" spans="1:12" x14ac:dyDescent="0.25">
      <c r="A3224">
        <v>3220</v>
      </c>
      <c r="B3224" t="s">
        <v>7</v>
      </c>
      <c r="C3224" t="s">
        <v>496</v>
      </c>
      <c r="D3224" t="s">
        <v>4146</v>
      </c>
      <c r="E3224">
        <v>83</v>
      </c>
      <c r="F3224" t="s">
        <v>35</v>
      </c>
      <c r="G3224" t="s">
        <v>4146</v>
      </c>
      <c r="H3224" s="56" t="s">
        <v>3900</v>
      </c>
      <c r="I3224">
        <v>79700083</v>
      </c>
      <c r="J3224" t="s">
        <v>4229</v>
      </c>
      <c r="K3224">
        <v>5197853.2290000003</v>
      </c>
      <c r="L3224">
        <v>15492.02708</v>
      </c>
    </row>
    <row r="3225" spans="1:12" x14ac:dyDescent="0.25">
      <c r="A3225">
        <v>3221</v>
      </c>
      <c r="B3225" t="s">
        <v>7</v>
      </c>
      <c r="C3225" t="s">
        <v>496</v>
      </c>
      <c r="D3225" t="s">
        <v>4146</v>
      </c>
      <c r="E3225">
        <v>84</v>
      </c>
      <c r="F3225" t="s">
        <v>35</v>
      </c>
      <c r="G3225" t="s">
        <v>4146</v>
      </c>
      <c r="H3225" s="56" t="s">
        <v>3900</v>
      </c>
      <c r="I3225">
        <v>79700084</v>
      </c>
      <c r="J3225" t="s">
        <v>4230</v>
      </c>
      <c r="K3225">
        <v>5426882.4129999997</v>
      </c>
      <c r="L3225">
        <v>13094.829390000001</v>
      </c>
    </row>
    <row r="3226" spans="1:12" x14ac:dyDescent="0.25">
      <c r="A3226">
        <v>3222</v>
      </c>
      <c r="B3226" t="s">
        <v>7</v>
      </c>
      <c r="C3226" t="s">
        <v>496</v>
      </c>
      <c r="D3226" t="s">
        <v>4146</v>
      </c>
      <c r="E3226">
        <v>85</v>
      </c>
      <c r="F3226" t="s">
        <v>35</v>
      </c>
      <c r="G3226" t="s">
        <v>4146</v>
      </c>
      <c r="H3226" s="56" t="s">
        <v>3900</v>
      </c>
      <c r="I3226">
        <v>79700085</v>
      </c>
      <c r="J3226" t="s">
        <v>4231</v>
      </c>
      <c r="K3226">
        <v>5079485.0379999997</v>
      </c>
      <c r="L3226">
        <v>12744.16606</v>
      </c>
    </row>
    <row r="3227" spans="1:12" x14ac:dyDescent="0.25">
      <c r="A3227">
        <v>3223</v>
      </c>
      <c r="B3227" t="s">
        <v>7</v>
      </c>
      <c r="C3227" t="s">
        <v>496</v>
      </c>
      <c r="D3227" t="s">
        <v>4146</v>
      </c>
      <c r="E3227">
        <v>86</v>
      </c>
      <c r="F3227" t="s">
        <v>35</v>
      </c>
      <c r="G3227" t="s">
        <v>4146</v>
      </c>
      <c r="H3227" s="56" t="s">
        <v>3900</v>
      </c>
      <c r="I3227">
        <v>79700086</v>
      </c>
      <c r="J3227" t="s">
        <v>4232</v>
      </c>
      <c r="K3227">
        <v>5061613.5930000003</v>
      </c>
      <c r="L3227">
        <v>17409.863130000002</v>
      </c>
    </row>
    <row r="3228" spans="1:12" x14ac:dyDescent="0.25">
      <c r="A3228">
        <v>3224</v>
      </c>
      <c r="B3228" t="s">
        <v>7</v>
      </c>
      <c r="C3228" t="s">
        <v>496</v>
      </c>
      <c r="D3228" t="s">
        <v>4146</v>
      </c>
      <c r="E3228">
        <v>87</v>
      </c>
      <c r="F3228" t="s">
        <v>35</v>
      </c>
      <c r="G3228" t="s">
        <v>4146</v>
      </c>
      <c r="H3228" s="56" t="s">
        <v>3900</v>
      </c>
      <c r="I3228">
        <v>79700087</v>
      </c>
      <c r="J3228" t="s">
        <v>4233</v>
      </c>
      <c r="K3228">
        <v>4006806.9610000001</v>
      </c>
      <c r="L3228">
        <v>11953.51808</v>
      </c>
    </row>
    <row r="3229" spans="1:12" x14ac:dyDescent="0.25">
      <c r="A3229">
        <v>3225</v>
      </c>
      <c r="B3229" t="s">
        <v>7</v>
      </c>
      <c r="C3229" t="s">
        <v>496</v>
      </c>
      <c r="D3229" t="s">
        <v>4146</v>
      </c>
      <c r="E3229">
        <v>88</v>
      </c>
      <c r="F3229" t="s">
        <v>35</v>
      </c>
      <c r="G3229" t="s">
        <v>4146</v>
      </c>
      <c r="H3229" s="56" t="s">
        <v>3900</v>
      </c>
      <c r="I3229">
        <v>79700088</v>
      </c>
      <c r="J3229" t="s">
        <v>4234</v>
      </c>
      <c r="K3229">
        <v>123321013.90000001</v>
      </c>
      <c r="L3229">
        <v>78932.811149999994</v>
      </c>
    </row>
    <row r="3230" spans="1:12" x14ac:dyDescent="0.25">
      <c r="A3230">
        <v>3226</v>
      </c>
      <c r="B3230" t="s">
        <v>7</v>
      </c>
      <c r="C3230" t="s">
        <v>496</v>
      </c>
      <c r="D3230" t="s">
        <v>4146</v>
      </c>
      <c r="E3230">
        <v>89</v>
      </c>
      <c r="F3230" t="s">
        <v>35</v>
      </c>
      <c r="G3230" t="s">
        <v>4146</v>
      </c>
      <c r="H3230" s="56" t="s">
        <v>3900</v>
      </c>
      <c r="I3230">
        <v>79700089</v>
      </c>
      <c r="J3230" t="s">
        <v>4235</v>
      </c>
      <c r="K3230">
        <v>86539176.170000002</v>
      </c>
      <c r="L3230">
        <v>51357.664409999998</v>
      </c>
    </row>
    <row r="3231" spans="1:12" x14ac:dyDescent="0.25">
      <c r="A3231">
        <v>3227</v>
      </c>
      <c r="B3231" t="s">
        <v>7</v>
      </c>
      <c r="C3231" t="s">
        <v>496</v>
      </c>
      <c r="D3231" t="s">
        <v>4146</v>
      </c>
      <c r="E3231">
        <v>90</v>
      </c>
      <c r="F3231" t="s">
        <v>35</v>
      </c>
      <c r="G3231" t="s">
        <v>4146</v>
      </c>
      <c r="H3231" s="56" t="s">
        <v>3900</v>
      </c>
      <c r="I3231">
        <v>79700090</v>
      </c>
      <c r="J3231" t="s">
        <v>4236</v>
      </c>
      <c r="K3231">
        <v>2047487.4990000001</v>
      </c>
      <c r="L3231">
        <v>7347.3787480000001</v>
      </c>
    </row>
    <row r="3232" spans="1:12" x14ac:dyDescent="0.25">
      <c r="A3232">
        <v>3228</v>
      </c>
      <c r="B3232" t="s">
        <v>7</v>
      </c>
      <c r="C3232" t="s">
        <v>496</v>
      </c>
      <c r="D3232" t="s">
        <v>4146</v>
      </c>
      <c r="E3232">
        <v>91</v>
      </c>
      <c r="F3232" t="s">
        <v>35</v>
      </c>
      <c r="G3232" t="s">
        <v>4146</v>
      </c>
      <c r="H3232" s="56" t="s">
        <v>3900</v>
      </c>
      <c r="I3232">
        <v>79700091</v>
      </c>
      <c r="J3232" t="s">
        <v>4237</v>
      </c>
      <c r="K3232">
        <v>27689778.66</v>
      </c>
      <c r="L3232">
        <v>27399.351289999999</v>
      </c>
    </row>
    <row r="3233" spans="1:12" x14ac:dyDescent="0.25">
      <c r="A3233">
        <v>3229</v>
      </c>
      <c r="B3233" t="s">
        <v>7</v>
      </c>
      <c r="C3233" t="s">
        <v>496</v>
      </c>
      <c r="D3233" t="s">
        <v>4146</v>
      </c>
      <c r="E3233">
        <v>92</v>
      </c>
      <c r="F3233" t="s">
        <v>35</v>
      </c>
      <c r="G3233" t="s">
        <v>4146</v>
      </c>
      <c r="H3233" s="56" t="s">
        <v>3900</v>
      </c>
      <c r="I3233">
        <v>79700092</v>
      </c>
      <c r="J3233" t="s">
        <v>4238</v>
      </c>
      <c r="K3233">
        <v>22294633.02</v>
      </c>
      <c r="L3233">
        <v>23000.06467</v>
      </c>
    </row>
    <row r="3234" spans="1:12" x14ac:dyDescent="0.25">
      <c r="A3234">
        <v>3230</v>
      </c>
      <c r="B3234" t="s">
        <v>7</v>
      </c>
      <c r="C3234" t="s">
        <v>496</v>
      </c>
      <c r="D3234" t="s">
        <v>4146</v>
      </c>
      <c r="E3234">
        <v>93</v>
      </c>
      <c r="F3234" t="s">
        <v>35</v>
      </c>
      <c r="G3234" t="s">
        <v>4146</v>
      </c>
      <c r="H3234" s="56" t="s">
        <v>3900</v>
      </c>
      <c r="I3234">
        <v>79700093</v>
      </c>
      <c r="J3234" t="s">
        <v>4239</v>
      </c>
      <c r="K3234">
        <v>15137481.58</v>
      </c>
      <c r="L3234">
        <v>26028.653890000001</v>
      </c>
    </row>
    <row r="3235" spans="1:12" x14ac:dyDescent="0.25">
      <c r="A3235">
        <v>3231</v>
      </c>
      <c r="B3235" t="s">
        <v>7</v>
      </c>
      <c r="C3235" t="s">
        <v>496</v>
      </c>
      <c r="D3235" t="s">
        <v>4146</v>
      </c>
      <c r="E3235">
        <v>94</v>
      </c>
      <c r="F3235" t="s">
        <v>35</v>
      </c>
      <c r="G3235" t="s">
        <v>4146</v>
      </c>
      <c r="H3235" s="56" t="s">
        <v>3900</v>
      </c>
      <c r="I3235">
        <v>79700094</v>
      </c>
      <c r="J3235" t="s">
        <v>4240</v>
      </c>
      <c r="K3235">
        <v>34587707</v>
      </c>
      <c r="L3235">
        <v>38289.623670000001</v>
      </c>
    </row>
    <row r="3236" spans="1:12" x14ac:dyDescent="0.25">
      <c r="A3236">
        <v>3232</v>
      </c>
      <c r="B3236" t="s">
        <v>7</v>
      </c>
      <c r="C3236" t="s">
        <v>496</v>
      </c>
      <c r="D3236" t="s">
        <v>4146</v>
      </c>
      <c r="E3236">
        <v>95</v>
      </c>
      <c r="F3236" t="s">
        <v>35</v>
      </c>
      <c r="G3236" t="s">
        <v>4146</v>
      </c>
      <c r="H3236" s="56" t="s">
        <v>3900</v>
      </c>
      <c r="I3236">
        <v>79700095</v>
      </c>
      <c r="J3236" t="s">
        <v>4241</v>
      </c>
      <c r="K3236">
        <v>9952206.0999999996</v>
      </c>
      <c r="L3236">
        <v>12736.773950000001</v>
      </c>
    </row>
    <row r="3237" spans="1:12" x14ac:dyDescent="0.25">
      <c r="A3237">
        <v>3233</v>
      </c>
      <c r="B3237" t="s">
        <v>7</v>
      </c>
      <c r="C3237" t="s">
        <v>496</v>
      </c>
      <c r="D3237" t="s">
        <v>4146</v>
      </c>
      <c r="E3237">
        <v>96</v>
      </c>
      <c r="F3237" t="s">
        <v>35</v>
      </c>
      <c r="G3237" t="s">
        <v>4146</v>
      </c>
      <c r="H3237" s="56" t="s">
        <v>3900</v>
      </c>
      <c r="I3237">
        <v>79700096</v>
      </c>
      <c r="J3237" t="s">
        <v>4242</v>
      </c>
      <c r="K3237">
        <v>16488146.32</v>
      </c>
      <c r="L3237">
        <v>17831.152859999998</v>
      </c>
    </row>
    <row r="3238" spans="1:12" x14ac:dyDescent="0.25">
      <c r="A3238">
        <v>3234</v>
      </c>
      <c r="B3238" t="s">
        <v>7</v>
      </c>
      <c r="C3238" t="s">
        <v>496</v>
      </c>
      <c r="D3238" t="s">
        <v>4146</v>
      </c>
      <c r="E3238">
        <v>97</v>
      </c>
      <c r="F3238" t="s">
        <v>35</v>
      </c>
      <c r="G3238" t="s">
        <v>4146</v>
      </c>
      <c r="H3238" s="56" t="s">
        <v>3900</v>
      </c>
      <c r="I3238">
        <v>79700097</v>
      </c>
      <c r="J3238" t="s">
        <v>4243</v>
      </c>
      <c r="K3238">
        <v>45472494.009999998</v>
      </c>
      <c r="L3238">
        <v>27787.872820000001</v>
      </c>
    </row>
    <row r="3239" spans="1:12" x14ac:dyDescent="0.25">
      <c r="A3239">
        <v>3235</v>
      </c>
      <c r="B3239" t="s">
        <v>7</v>
      </c>
      <c r="C3239" t="s">
        <v>496</v>
      </c>
      <c r="D3239" t="s">
        <v>4146</v>
      </c>
      <c r="E3239">
        <v>98</v>
      </c>
      <c r="F3239" t="s">
        <v>35</v>
      </c>
      <c r="G3239" t="s">
        <v>4146</v>
      </c>
      <c r="H3239" s="56" t="s">
        <v>3900</v>
      </c>
      <c r="I3239">
        <v>79700098</v>
      </c>
      <c r="J3239" t="s">
        <v>4244</v>
      </c>
      <c r="K3239">
        <v>16345981.710000001</v>
      </c>
      <c r="L3239">
        <v>20989.166969999998</v>
      </c>
    </row>
    <row r="3240" spans="1:12" x14ac:dyDescent="0.25">
      <c r="A3240">
        <v>3236</v>
      </c>
      <c r="B3240" t="s">
        <v>7</v>
      </c>
      <c r="C3240" t="s">
        <v>496</v>
      </c>
      <c r="D3240" t="s">
        <v>4146</v>
      </c>
      <c r="E3240">
        <v>99</v>
      </c>
      <c r="F3240" t="s">
        <v>35</v>
      </c>
      <c r="G3240" t="s">
        <v>4146</v>
      </c>
      <c r="H3240" s="56" t="s">
        <v>3900</v>
      </c>
      <c r="I3240">
        <v>79700099</v>
      </c>
      <c r="J3240" t="s">
        <v>4245</v>
      </c>
      <c r="K3240">
        <v>101074109.7</v>
      </c>
      <c r="L3240">
        <v>53872.777840000002</v>
      </c>
    </row>
    <row r="3241" spans="1:12" x14ac:dyDescent="0.25">
      <c r="A3241">
        <v>3237</v>
      </c>
      <c r="B3241" t="s">
        <v>7</v>
      </c>
      <c r="C3241" t="s">
        <v>496</v>
      </c>
      <c r="D3241" t="s">
        <v>4146</v>
      </c>
      <c r="E3241">
        <v>100</v>
      </c>
      <c r="F3241" t="s">
        <v>35</v>
      </c>
      <c r="G3241" t="s">
        <v>4146</v>
      </c>
      <c r="H3241" s="56" t="s">
        <v>3900</v>
      </c>
      <c r="I3241">
        <v>79700100</v>
      </c>
      <c r="J3241" t="s">
        <v>4246</v>
      </c>
      <c r="K3241">
        <v>1269118.5859999999</v>
      </c>
      <c r="L3241">
        <v>5480.6879600000002</v>
      </c>
    </row>
    <row r="3242" spans="1:12" x14ac:dyDescent="0.25">
      <c r="A3242">
        <v>3238</v>
      </c>
      <c r="B3242" t="s">
        <v>7</v>
      </c>
      <c r="C3242" t="s">
        <v>496</v>
      </c>
      <c r="D3242" t="s">
        <v>4146</v>
      </c>
      <c r="E3242">
        <v>101</v>
      </c>
      <c r="F3242" t="s">
        <v>35</v>
      </c>
      <c r="G3242" t="s">
        <v>4146</v>
      </c>
      <c r="H3242" s="56" t="s">
        <v>3900</v>
      </c>
      <c r="I3242">
        <v>79700101</v>
      </c>
      <c r="J3242" t="s">
        <v>4247</v>
      </c>
      <c r="K3242">
        <v>3871648.7459999998</v>
      </c>
      <c r="L3242">
        <v>10233.98511</v>
      </c>
    </row>
    <row r="3243" spans="1:12" x14ac:dyDescent="0.25">
      <c r="A3243">
        <v>3239</v>
      </c>
      <c r="B3243" t="s">
        <v>7</v>
      </c>
      <c r="C3243" t="s">
        <v>496</v>
      </c>
      <c r="D3243" t="s">
        <v>4146</v>
      </c>
      <c r="E3243">
        <v>102</v>
      </c>
      <c r="F3243" t="s">
        <v>35</v>
      </c>
      <c r="G3243" t="s">
        <v>4146</v>
      </c>
      <c r="H3243" s="56" t="s">
        <v>3900</v>
      </c>
      <c r="I3243">
        <v>79700102</v>
      </c>
      <c r="J3243" t="s">
        <v>4248</v>
      </c>
      <c r="K3243">
        <v>12805526.93</v>
      </c>
      <c r="L3243">
        <v>16621.85599</v>
      </c>
    </row>
    <row r="3244" spans="1:12" x14ac:dyDescent="0.25">
      <c r="A3244">
        <v>3240</v>
      </c>
      <c r="B3244" t="s">
        <v>7</v>
      </c>
      <c r="C3244" t="s">
        <v>496</v>
      </c>
      <c r="D3244" t="s">
        <v>4146</v>
      </c>
      <c r="E3244">
        <v>103</v>
      </c>
      <c r="F3244" t="s">
        <v>35</v>
      </c>
      <c r="G3244" t="s">
        <v>4146</v>
      </c>
      <c r="H3244" s="56" t="s">
        <v>3900</v>
      </c>
      <c r="I3244">
        <v>79700103</v>
      </c>
      <c r="J3244" t="s">
        <v>4249</v>
      </c>
      <c r="K3244">
        <v>9069401.8530000001</v>
      </c>
      <c r="L3244">
        <v>18871.634610000001</v>
      </c>
    </row>
    <row r="3245" spans="1:12" x14ac:dyDescent="0.25">
      <c r="A3245">
        <v>3241</v>
      </c>
      <c r="B3245" t="s">
        <v>7</v>
      </c>
      <c r="C3245" t="s">
        <v>496</v>
      </c>
      <c r="D3245" t="s">
        <v>4146</v>
      </c>
      <c r="E3245">
        <v>104</v>
      </c>
      <c r="F3245" t="s">
        <v>35</v>
      </c>
      <c r="G3245" t="s">
        <v>4146</v>
      </c>
      <c r="H3245" s="56" t="s">
        <v>3900</v>
      </c>
      <c r="I3245">
        <v>79700104</v>
      </c>
      <c r="J3245" t="s">
        <v>4250</v>
      </c>
      <c r="K3245">
        <v>20512795.449999999</v>
      </c>
      <c r="L3245">
        <v>25472.201099999998</v>
      </c>
    </row>
    <row r="3246" spans="1:12" x14ac:dyDescent="0.25">
      <c r="A3246">
        <v>3242</v>
      </c>
      <c r="B3246" t="s">
        <v>7</v>
      </c>
      <c r="C3246" t="s">
        <v>496</v>
      </c>
      <c r="D3246" t="s">
        <v>4146</v>
      </c>
      <c r="E3246">
        <v>105</v>
      </c>
      <c r="F3246" t="s">
        <v>35</v>
      </c>
      <c r="G3246" t="s">
        <v>4146</v>
      </c>
      <c r="H3246" s="56" t="s">
        <v>3900</v>
      </c>
      <c r="I3246">
        <v>79700105</v>
      </c>
      <c r="J3246" t="s">
        <v>4251</v>
      </c>
      <c r="K3246">
        <v>45609189.189999998</v>
      </c>
      <c r="L3246">
        <v>37671.50836</v>
      </c>
    </row>
    <row r="3247" spans="1:12" x14ac:dyDescent="0.25">
      <c r="A3247">
        <v>3243</v>
      </c>
      <c r="B3247" t="s">
        <v>7</v>
      </c>
      <c r="C3247" t="s">
        <v>496</v>
      </c>
      <c r="D3247" t="s">
        <v>4146</v>
      </c>
      <c r="E3247">
        <v>106</v>
      </c>
      <c r="F3247" t="s">
        <v>35</v>
      </c>
      <c r="G3247" t="s">
        <v>4146</v>
      </c>
      <c r="H3247" s="56" t="s">
        <v>3900</v>
      </c>
      <c r="I3247">
        <v>79700106</v>
      </c>
      <c r="J3247" t="s">
        <v>4252</v>
      </c>
      <c r="K3247">
        <v>28291605.07</v>
      </c>
      <c r="L3247">
        <v>28074.172890000002</v>
      </c>
    </row>
    <row r="3248" spans="1:12" x14ac:dyDescent="0.25">
      <c r="A3248">
        <v>3244</v>
      </c>
      <c r="B3248" t="s">
        <v>7</v>
      </c>
      <c r="C3248" t="s">
        <v>496</v>
      </c>
      <c r="D3248" t="s">
        <v>4146</v>
      </c>
      <c r="E3248">
        <v>107</v>
      </c>
      <c r="F3248" t="s">
        <v>35</v>
      </c>
      <c r="G3248" t="s">
        <v>4146</v>
      </c>
      <c r="H3248" s="56" t="s">
        <v>3900</v>
      </c>
      <c r="I3248">
        <v>79700107</v>
      </c>
      <c r="J3248" t="s">
        <v>4253</v>
      </c>
      <c r="K3248">
        <v>14071746.01</v>
      </c>
      <c r="L3248">
        <v>22311.16906</v>
      </c>
    </row>
    <row r="3249" spans="1:12" x14ac:dyDescent="0.25">
      <c r="A3249">
        <v>3245</v>
      </c>
      <c r="B3249" t="s">
        <v>7</v>
      </c>
      <c r="C3249" t="s">
        <v>496</v>
      </c>
      <c r="D3249" t="s">
        <v>4146</v>
      </c>
      <c r="E3249">
        <v>108</v>
      </c>
      <c r="F3249" t="s">
        <v>35</v>
      </c>
      <c r="G3249" t="s">
        <v>4146</v>
      </c>
      <c r="H3249" s="56" t="s">
        <v>3900</v>
      </c>
      <c r="I3249">
        <v>79700108</v>
      </c>
      <c r="J3249" t="s">
        <v>4254</v>
      </c>
      <c r="K3249">
        <v>3986026.0819999999</v>
      </c>
      <c r="L3249">
        <v>12293.042820000001</v>
      </c>
    </row>
    <row r="3250" spans="1:12" x14ac:dyDescent="0.25">
      <c r="A3250">
        <v>3246</v>
      </c>
      <c r="B3250" t="s">
        <v>7</v>
      </c>
      <c r="C3250" t="s">
        <v>496</v>
      </c>
      <c r="D3250" t="s">
        <v>4146</v>
      </c>
      <c r="E3250">
        <v>109</v>
      </c>
      <c r="F3250" t="s">
        <v>35</v>
      </c>
      <c r="G3250" t="s">
        <v>4146</v>
      </c>
      <c r="H3250" s="56" t="s">
        <v>3900</v>
      </c>
      <c r="I3250">
        <v>79700109</v>
      </c>
      <c r="J3250" t="s">
        <v>4255</v>
      </c>
      <c r="K3250">
        <v>7126183.0130000003</v>
      </c>
      <c r="L3250">
        <v>17501.893940000002</v>
      </c>
    </row>
    <row r="3251" spans="1:12" x14ac:dyDescent="0.25">
      <c r="A3251">
        <v>3247</v>
      </c>
      <c r="B3251" t="s">
        <v>7</v>
      </c>
      <c r="C3251" t="s">
        <v>496</v>
      </c>
      <c r="D3251" t="s">
        <v>4146</v>
      </c>
      <c r="E3251">
        <v>110</v>
      </c>
      <c r="F3251" t="s">
        <v>35</v>
      </c>
      <c r="G3251" t="s">
        <v>4146</v>
      </c>
      <c r="H3251" s="56" t="s">
        <v>3900</v>
      </c>
      <c r="I3251">
        <v>79700110</v>
      </c>
      <c r="J3251" t="s">
        <v>4256</v>
      </c>
      <c r="K3251">
        <v>8000472.8250000002</v>
      </c>
      <c r="L3251">
        <v>14332.37103</v>
      </c>
    </row>
    <row r="3252" spans="1:12" x14ac:dyDescent="0.25">
      <c r="A3252">
        <v>3248</v>
      </c>
      <c r="B3252" t="s">
        <v>7</v>
      </c>
      <c r="C3252" t="s">
        <v>496</v>
      </c>
      <c r="D3252" t="s">
        <v>4146</v>
      </c>
      <c r="E3252">
        <v>111</v>
      </c>
      <c r="F3252" t="s">
        <v>35</v>
      </c>
      <c r="G3252" t="s">
        <v>4146</v>
      </c>
      <c r="H3252" s="56" t="s">
        <v>3900</v>
      </c>
      <c r="I3252">
        <v>79700111</v>
      </c>
      <c r="J3252" t="s">
        <v>4257</v>
      </c>
      <c r="K3252">
        <v>37608013.159999996</v>
      </c>
      <c r="L3252">
        <v>35290.692969999996</v>
      </c>
    </row>
    <row r="3253" spans="1:12" x14ac:dyDescent="0.25">
      <c r="A3253">
        <v>3249</v>
      </c>
      <c r="B3253" t="s">
        <v>7</v>
      </c>
      <c r="C3253" t="s">
        <v>496</v>
      </c>
      <c r="D3253" t="s">
        <v>4146</v>
      </c>
      <c r="E3253">
        <v>112</v>
      </c>
      <c r="F3253" t="s">
        <v>35</v>
      </c>
      <c r="G3253" t="s">
        <v>4146</v>
      </c>
      <c r="H3253" s="56" t="s">
        <v>3900</v>
      </c>
      <c r="I3253">
        <v>79700112</v>
      </c>
      <c r="J3253" t="s">
        <v>4258</v>
      </c>
      <c r="K3253">
        <v>6334932.4409999996</v>
      </c>
      <c r="L3253">
        <v>12334.346809999999</v>
      </c>
    </row>
    <row r="3254" spans="1:12" x14ac:dyDescent="0.25">
      <c r="A3254">
        <v>3250</v>
      </c>
      <c r="B3254" t="s">
        <v>7</v>
      </c>
      <c r="C3254" t="s">
        <v>4259</v>
      </c>
      <c r="D3254" t="s">
        <v>4260</v>
      </c>
      <c r="E3254">
        <v>1</v>
      </c>
      <c r="F3254" t="s">
        <v>4261</v>
      </c>
      <c r="G3254" t="s">
        <v>4262</v>
      </c>
      <c r="H3254" s="56" t="s">
        <v>3900</v>
      </c>
      <c r="I3254">
        <v>74201001</v>
      </c>
      <c r="J3254" t="s">
        <v>4263</v>
      </c>
      <c r="K3254">
        <v>31632981.43</v>
      </c>
      <c r="L3254">
        <v>36397.141730000003</v>
      </c>
    </row>
    <row r="3255" spans="1:12" x14ac:dyDescent="0.25">
      <c r="A3255">
        <v>3251</v>
      </c>
      <c r="B3255" t="s">
        <v>7</v>
      </c>
      <c r="C3255" t="s">
        <v>4259</v>
      </c>
      <c r="D3255" t="s">
        <v>4260</v>
      </c>
      <c r="E3255">
        <v>2</v>
      </c>
      <c r="F3255" t="s">
        <v>4261</v>
      </c>
      <c r="G3255" t="s">
        <v>4262</v>
      </c>
      <c r="H3255" s="56" t="s">
        <v>3900</v>
      </c>
      <c r="I3255">
        <v>74201002</v>
      </c>
      <c r="J3255" t="s">
        <v>4264</v>
      </c>
      <c r="K3255">
        <v>2466976.6869999999</v>
      </c>
      <c r="L3255">
        <v>10296.574210000001</v>
      </c>
    </row>
    <row r="3256" spans="1:12" x14ac:dyDescent="0.25">
      <c r="A3256">
        <v>3252</v>
      </c>
      <c r="B3256" t="s">
        <v>7</v>
      </c>
      <c r="C3256" t="s">
        <v>4259</v>
      </c>
      <c r="D3256" t="s">
        <v>4260</v>
      </c>
      <c r="E3256">
        <v>3</v>
      </c>
      <c r="F3256" t="s">
        <v>4261</v>
      </c>
      <c r="G3256" t="s">
        <v>4262</v>
      </c>
      <c r="H3256" s="56" t="s">
        <v>3900</v>
      </c>
      <c r="I3256">
        <v>74201003</v>
      </c>
      <c r="J3256" t="s">
        <v>4265</v>
      </c>
      <c r="K3256">
        <v>6355802.5860000001</v>
      </c>
      <c r="L3256">
        <v>14187.024820000001</v>
      </c>
    </row>
    <row r="3257" spans="1:12" x14ac:dyDescent="0.25">
      <c r="A3257">
        <v>3253</v>
      </c>
      <c r="B3257" t="s">
        <v>7</v>
      </c>
      <c r="C3257" t="s">
        <v>4259</v>
      </c>
      <c r="D3257" t="s">
        <v>4260</v>
      </c>
      <c r="E3257">
        <v>4</v>
      </c>
      <c r="F3257" t="s">
        <v>4261</v>
      </c>
      <c r="G3257" t="s">
        <v>4262</v>
      </c>
      <c r="H3257" s="56" t="s">
        <v>3900</v>
      </c>
      <c r="I3257">
        <v>74201004</v>
      </c>
      <c r="J3257" t="s">
        <v>4266</v>
      </c>
      <c r="K3257">
        <v>21467619.469999999</v>
      </c>
      <c r="L3257">
        <v>23503.943019999999</v>
      </c>
    </row>
    <row r="3258" spans="1:12" x14ac:dyDescent="0.25">
      <c r="A3258">
        <v>3254</v>
      </c>
      <c r="B3258" t="s">
        <v>7</v>
      </c>
      <c r="C3258" t="s">
        <v>4259</v>
      </c>
      <c r="D3258" t="s">
        <v>4260</v>
      </c>
      <c r="E3258">
        <v>5</v>
      </c>
      <c r="F3258" t="s">
        <v>4261</v>
      </c>
      <c r="G3258" t="s">
        <v>4262</v>
      </c>
      <c r="H3258" s="56" t="s">
        <v>3900</v>
      </c>
      <c r="I3258">
        <v>74201005</v>
      </c>
      <c r="J3258" t="s">
        <v>4267</v>
      </c>
      <c r="K3258">
        <v>16079593.119999999</v>
      </c>
      <c r="L3258">
        <v>19909.678449999999</v>
      </c>
    </row>
    <row r="3259" spans="1:12" x14ac:dyDescent="0.25">
      <c r="A3259">
        <v>3255</v>
      </c>
      <c r="B3259" t="s">
        <v>7</v>
      </c>
      <c r="C3259" t="s">
        <v>4259</v>
      </c>
      <c r="D3259" t="s">
        <v>4260</v>
      </c>
      <c r="E3259">
        <v>6</v>
      </c>
      <c r="F3259" t="s">
        <v>4261</v>
      </c>
      <c r="G3259" t="s">
        <v>4262</v>
      </c>
      <c r="H3259" s="56" t="s">
        <v>3900</v>
      </c>
      <c r="I3259">
        <v>74201006</v>
      </c>
      <c r="J3259" t="s">
        <v>4268</v>
      </c>
      <c r="K3259">
        <v>4623668.102</v>
      </c>
      <c r="L3259">
        <v>9132.7290759999996</v>
      </c>
    </row>
    <row r="3260" spans="1:12" x14ac:dyDescent="0.25">
      <c r="A3260">
        <v>3256</v>
      </c>
      <c r="B3260" t="s">
        <v>7</v>
      </c>
      <c r="C3260" t="s">
        <v>4259</v>
      </c>
      <c r="D3260" t="s">
        <v>4260</v>
      </c>
      <c r="E3260">
        <v>7</v>
      </c>
      <c r="F3260" t="s">
        <v>4261</v>
      </c>
      <c r="G3260" t="s">
        <v>4262</v>
      </c>
      <c r="H3260" s="56" t="s">
        <v>3900</v>
      </c>
      <c r="I3260">
        <v>74201007</v>
      </c>
      <c r="J3260" t="s">
        <v>4269</v>
      </c>
      <c r="K3260">
        <v>44607325.859999999</v>
      </c>
      <c r="L3260">
        <v>39079.451630000003</v>
      </c>
    </row>
    <row r="3261" spans="1:12" x14ac:dyDescent="0.25">
      <c r="A3261">
        <v>3257</v>
      </c>
      <c r="B3261" t="s">
        <v>7</v>
      </c>
      <c r="C3261" t="s">
        <v>4259</v>
      </c>
      <c r="D3261" t="s">
        <v>4260</v>
      </c>
      <c r="E3261">
        <v>8</v>
      </c>
      <c r="F3261" t="s">
        <v>4261</v>
      </c>
      <c r="G3261" t="s">
        <v>4262</v>
      </c>
      <c r="H3261" s="56" t="s">
        <v>3900</v>
      </c>
      <c r="I3261">
        <v>74201008</v>
      </c>
      <c r="J3261" t="s">
        <v>4270</v>
      </c>
      <c r="K3261">
        <v>77441761.569999993</v>
      </c>
      <c r="L3261">
        <v>44674.383829999999</v>
      </c>
    </row>
    <row r="3262" spans="1:12" x14ac:dyDescent="0.25">
      <c r="A3262">
        <v>3258</v>
      </c>
      <c r="B3262" t="s">
        <v>7</v>
      </c>
      <c r="C3262" t="s">
        <v>4259</v>
      </c>
      <c r="D3262" t="s">
        <v>4260</v>
      </c>
      <c r="E3262">
        <v>9</v>
      </c>
      <c r="F3262" t="s">
        <v>4261</v>
      </c>
      <c r="G3262" t="s">
        <v>4262</v>
      </c>
      <c r="H3262" s="56" t="s">
        <v>3900</v>
      </c>
      <c r="I3262">
        <v>74201009</v>
      </c>
      <c r="J3262" t="s">
        <v>4271</v>
      </c>
      <c r="K3262">
        <v>8393016.1459999997</v>
      </c>
      <c r="L3262">
        <v>13975.34901</v>
      </c>
    </row>
    <row r="3263" spans="1:12" x14ac:dyDescent="0.25">
      <c r="A3263">
        <v>3259</v>
      </c>
      <c r="B3263" t="s">
        <v>7</v>
      </c>
      <c r="C3263" t="s">
        <v>4259</v>
      </c>
      <c r="D3263" t="s">
        <v>4260</v>
      </c>
      <c r="E3263">
        <v>10</v>
      </c>
      <c r="F3263" t="s">
        <v>4261</v>
      </c>
      <c r="G3263" t="s">
        <v>4262</v>
      </c>
      <c r="H3263" s="56" t="s">
        <v>3900</v>
      </c>
      <c r="I3263">
        <v>74201010</v>
      </c>
      <c r="J3263" t="s">
        <v>4272</v>
      </c>
      <c r="K3263">
        <v>10795152.859999999</v>
      </c>
      <c r="L3263">
        <v>21770.71213</v>
      </c>
    </row>
    <row r="3264" spans="1:12" x14ac:dyDescent="0.25">
      <c r="A3264">
        <v>3260</v>
      </c>
      <c r="B3264" t="s">
        <v>7</v>
      </c>
      <c r="C3264" t="s">
        <v>4259</v>
      </c>
      <c r="D3264" t="s">
        <v>4260</v>
      </c>
      <c r="E3264">
        <v>11</v>
      </c>
      <c r="F3264" t="s">
        <v>4261</v>
      </c>
      <c r="G3264" t="s">
        <v>4262</v>
      </c>
      <c r="H3264" s="56" t="s">
        <v>3900</v>
      </c>
      <c r="I3264">
        <v>74201011</v>
      </c>
      <c r="J3264" t="s">
        <v>4273</v>
      </c>
      <c r="K3264">
        <v>26512157.100000001</v>
      </c>
      <c r="L3264">
        <v>25729.483899999999</v>
      </c>
    </row>
    <row r="3265" spans="1:12" x14ac:dyDescent="0.25">
      <c r="A3265">
        <v>3261</v>
      </c>
      <c r="B3265" t="s">
        <v>7</v>
      </c>
      <c r="C3265" t="s">
        <v>4259</v>
      </c>
      <c r="D3265" t="s">
        <v>4260</v>
      </c>
      <c r="E3265">
        <v>12</v>
      </c>
      <c r="F3265" t="s">
        <v>4261</v>
      </c>
      <c r="G3265" t="s">
        <v>4262</v>
      </c>
      <c r="H3265" s="56" t="s">
        <v>3900</v>
      </c>
      <c r="I3265">
        <v>74201012</v>
      </c>
      <c r="J3265" t="s">
        <v>4274</v>
      </c>
      <c r="K3265">
        <v>10387266.640000001</v>
      </c>
      <c r="L3265">
        <v>15848.043449999999</v>
      </c>
    </row>
    <row r="3266" spans="1:12" x14ac:dyDescent="0.25">
      <c r="A3266">
        <v>3262</v>
      </c>
      <c r="B3266" t="s">
        <v>7</v>
      </c>
      <c r="C3266" t="s">
        <v>4259</v>
      </c>
      <c r="D3266" t="s">
        <v>4260</v>
      </c>
      <c r="E3266">
        <v>13</v>
      </c>
      <c r="F3266" t="s">
        <v>4261</v>
      </c>
      <c r="G3266" t="s">
        <v>4262</v>
      </c>
      <c r="H3266" s="56" t="s">
        <v>3900</v>
      </c>
      <c r="I3266">
        <v>74201013</v>
      </c>
      <c r="J3266" t="s">
        <v>4275</v>
      </c>
      <c r="K3266">
        <v>2281115.3280000002</v>
      </c>
      <c r="L3266">
        <v>8851.3724920000004</v>
      </c>
    </row>
    <row r="3267" spans="1:12" x14ac:dyDescent="0.25">
      <c r="A3267">
        <v>3263</v>
      </c>
      <c r="B3267" t="s">
        <v>7</v>
      </c>
      <c r="C3267" t="s">
        <v>4259</v>
      </c>
      <c r="D3267" t="s">
        <v>4260</v>
      </c>
      <c r="E3267">
        <v>14</v>
      </c>
      <c r="F3267" t="s">
        <v>4261</v>
      </c>
      <c r="G3267" t="s">
        <v>4262</v>
      </c>
      <c r="H3267" s="56" t="s">
        <v>3900</v>
      </c>
      <c r="I3267">
        <v>74201014</v>
      </c>
      <c r="J3267" t="s">
        <v>4276</v>
      </c>
      <c r="K3267">
        <v>3633722.4539999999</v>
      </c>
      <c r="L3267">
        <v>8986.8052289999996</v>
      </c>
    </row>
    <row r="3268" spans="1:12" x14ac:dyDescent="0.25">
      <c r="A3268">
        <v>3264</v>
      </c>
      <c r="B3268" t="s">
        <v>7</v>
      </c>
      <c r="C3268" t="s">
        <v>4259</v>
      </c>
      <c r="D3268" t="s">
        <v>4260</v>
      </c>
      <c r="E3268">
        <v>15</v>
      </c>
      <c r="F3268" t="s">
        <v>4261</v>
      </c>
      <c r="G3268" t="s">
        <v>4262</v>
      </c>
      <c r="H3268" s="56" t="s">
        <v>3900</v>
      </c>
      <c r="I3268">
        <v>74201015</v>
      </c>
      <c r="J3268" t="s">
        <v>4277</v>
      </c>
      <c r="K3268">
        <v>30571039.690000001</v>
      </c>
      <c r="L3268">
        <v>30016.654310000002</v>
      </c>
    </row>
    <row r="3269" spans="1:12" x14ac:dyDescent="0.25">
      <c r="A3269">
        <v>3265</v>
      </c>
      <c r="B3269" t="s">
        <v>7</v>
      </c>
      <c r="C3269" t="s">
        <v>4259</v>
      </c>
      <c r="D3269" t="s">
        <v>4260</v>
      </c>
      <c r="E3269">
        <v>16</v>
      </c>
      <c r="F3269" t="s">
        <v>4261</v>
      </c>
      <c r="G3269" t="s">
        <v>4262</v>
      </c>
      <c r="H3269" s="56" t="s">
        <v>3900</v>
      </c>
      <c r="I3269">
        <v>74201016</v>
      </c>
      <c r="J3269" t="s">
        <v>4278</v>
      </c>
      <c r="K3269">
        <v>37081461.799999997</v>
      </c>
      <c r="L3269">
        <v>36565.084080000001</v>
      </c>
    </row>
    <row r="3270" spans="1:12" x14ac:dyDescent="0.25">
      <c r="A3270">
        <v>3266</v>
      </c>
      <c r="B3270" t="s">
        <v>7</v>
      </c>
      <c r="C3270" t="s">
        <v>4259</v>
      </c>
      <c r="D3270" t="s">
        <v>4260</v>
      </c>
      <c r="E3270">
        <v>17</v>
      </c>
      <c r="F3270" t="s">
        <v>4261</v>
      </c>
      <c r="G3270" t="s">
        <v>4262</v>
      </c>
      <c r="H3270" s="56" t="s">
        <v>3900</v>
      </c>
      <c r="I3270">
        <v>74201017</v>
      </c>
      <c r="J3270" t="s">
        <v>4279</v>
      </c>
      <c r="K3270">
        <v>19580639.039999999</v>
      </c>
      <c r="L3270">
        <v>27215.929649999998</v>
      </c>
    </row>
    <row r="3271" spans="1:12" x14ac:dyDescent="0.25">
      <c r="A3271">
        <v>3267</v>
      </c>
      <c r="B3271" t="s">
        <v>7</v>
      </c>
      <c r="C3271" t="s">
        <v>4259</v>
      </c>
      <c r="D3271" t="s">
        <v>4260</v>
      </c>
      <c r="E3271">
        <v>18</v>
      </c>
      <c r="F3271" t="s">
        <v>4261</v>
      </c>
      <c r="G3271" t="s">
        <v>4262</v>
      </c>
      <c r="H3271" s="56" t="s">
        <v>3900</v>
      </c>
      <c r="I3271">
        <v>74201018</v>
      </c>
      <c r="J3271" t="s">
        <v>4280</v>
      </c>
      <c r="K3271">
        <v>3576262.7089999998</v>
      </c>
      <c r="L3271">
        <v>8699.8338650000005</v>
      </c>
    </row>
    <row r="3272" spans="1:12" x14ac:dyDescent="0.25">
      <c r="A3272">
        <v>3268</v>
      </c>
      <c r="B3272" t="s">
        <v>7</v>
      </c>
      <c r="C3272" t="s">
        <v>4259</v>
      </c>
      <c r="D3272" t="s">
        <v>4260</v>
      </c>
      <c r="E3272">
        <v>19</v>
      </c>
      <c r="F3272" t="s">
        <v>4261</v>
      </c>
      <c r="G3272" t="s">
        <v>4262</v>
      </c>
      <c r="H3272" s="56" t="s">
        <v>3900</v>
      </c>
      <c r="I3272">
        <v>74201019</v>
      </c>
      <c r="J3272" t="s">
        <v>4281</v>
      </c>
      <c r="K3272">
        <v>4581502.9340000004</v>
      </c>
      <c r="L3272">
        <v>9574.8960239999997</v>
      </c>
    </row>
    <row r="3273" spans="1:12" x14ac:dyDescent="0.25">
      <c r="A3273">
        <v>3269</v>
      </c>
      <c r="B3273" t="s">
        <v>7</v>
      </c>
      <c r="C3273" t="s">
        <v>4259</v>
      </c>
      <c r="D3273" t="s">
        <v>4260</v>
      </c>
      <c r="E3273">
        <v>20</v>
      </c>
      <c r="F3273" t="s">
        <v>4261</v>
      </c>
      <c r="G3273" t="s">
        <v>4262</v>
      </c>
      <c r="H3273" s="56" t="s">
        <v>3900</v>
      </c>
      <c r="I3273">
        <v>74201020</v>
      </c>
      <c r="J3273" t="s">
        <v>4282</v>
      </c>
      <c r="K3273">
        <v>2830722.622</v>
      </c>
      <c r="L3273">
        <v>7992.5068499999998</v>
      </c>
    </row>
    <row r="3274" spans="1:12" x14ac:dyDescent="0.25">
      <c r="A3274">
        <v>3270</v>
      </c>
      <c r="B3274" t="s">
        <v>7</v>
      </c>
      <c r="C3274" t="s">
        <v>4259</v>
      </c>
      <c r="D3274" t="s">
        <v>4260</v>
      </c>
      <c r="E3274">
        <v>21</v>
      </c>
      <c r="F3274" t="s">
        <v>4261</v>
      </c>
      <c r="G3274" t="s">
        <v>4262</v>
      </c>
      <c r="H3274" s="56" t="s">
        <v>3900</v>
      </c>
      <c r="I3274">
        <v>74201021</v>
      </c>
      <c r="J3274" t="s">
        <v>4283</v>
      </c>
      <c r="K3274">
        <v>33929706.409999996</v>
      </c>
      <c r="L3274">
        <v>33371.451970000002</v>
      </c>
    </row>
    <row r="3275" spans="1:12" x14ac:dyDescent="0.25">
      <c r="A3275">
        <v>3271</v>
      </c>
      <c r="B3275" t="s">
        <v>7</v>
      </c>
      <c r="C3275" t="s">
        <v>4259</v>
      </c>
      <c r="D3275" t="s">
        <v>4260</v>
      </c>
      <c r="E3275">
        <v>22</v>
      </c>
      <c r="F3275" t="s">
        <v>4261</v>
      </c>
      <c r="G3275" t="s">
        <v>4262</v>
      </c>
      <c r="H3275" s="56" t="s">
        <v>3900</v>
      </c>
      <c r="I3275">
        <v>74201022</v>
      </c>
      <c r="J3275" t="s">
        <v>4284</v>
      </c>
      <c r="K3275">
        <v>3234172.7749999999</v>
      </c>
      <c r="L3275">
        <v>9211.3762929999994</v>
      </c>
    </row>
    <row r="3276" spans="1:12" x14ac:dyDescent="0.25">
      <c r="A3276">
        <v>3272</v>
      </c>
      <c r="B3276" t="s">
        <v>7</v>
      </c>
      <c r="C3276" t="s">
        <v>4259</v>
      </c>
      <c r="D3276" t="s">
        <v>4260</v>
      </c>
      <c r="E3276">
        <v>23</v>
      </c>
      <c r="F3276" t="s">
        <v>4261</v>
      </c>
      <c r="G3276" t="s">
        <v>4262</v>
      </c>
      <c r="H3276" s="56" t="s">
        <v>3900</v>
      </c>
      <c r="I3276">
        <v>74201023</v>
      </c>
      <c r="J3276" t="s">
        <v>4285</v>
      </c>
      <c r="K3276">
        <v>10361488.74</v>
      </c>
      <c r="L3276">
        <v>17142.443159999999</v>
      </c>
    </row>
    <row r="3277" spans="1:12" x14ac:dyDescent="0.25">
      <c r="A3277">
        <v>3273</v>
      </c>
      <c r="B3277" t="s">
        <v>7</v>
      </c>
      <c r="C3277" t="s">
        <v>4259</v>
      </c>
      <c r="D3277" t="s">
        <v>4260</v>
      </c>
      <c r="E3277">
        <v>24</v>
      </c>
      <c r="F3277" t="s">
        <v>4261</v>
      </c>
      <c r="G3277" t="s">
        <v>4262</v>
      </c>
      <c r="H3277" s="56" t="s">
        <v>3900</v>
      </c>
      <c r="I3277">
        <v>74201024</v>
      </c>
      <c r="J3277" t="s">
        <v>4286</v>
      </c>
      <c r="K3277">
        <v>2630655.7969999998</v>
      </c>
      <c r="L3277">
        <v>7010.0610159999997</v>
      </c>
    </row>
    <row r="3278" spans="1:12" x14ac:dyDescent="0.25">
      <c r="A3278">
        <v>3274</v>
      </c>
      <c r="B3278" t="s">
        <v>7</v>
      </c>
      <c r="C3278" t="s">
        <v>4259</v>
      </c>
      <c r="D3278" t="s">
        <v>4260</v>
      </c>
      <c r="E3278">
        <v>25</v>
      </c>
      <c r="F3278" t="s">
        <v>4261</v>
      </c>
      <c r="G3278" t="s">
        <v>4262</v>
      </c>
      <c r="H3278" s="56" t="s">
        <v>3900</v>
      </c>
      <c r="I3278">
        <v>74201025</v>
      </c>
      <c r="J3278" t="s">
        <v>4287</v>
      </c>
      <c r="K3278">
        <v>636683984.29999995</v>
      </c>
      <c r="L3278">
        <v>178041.71290000001</v>
      </c>
    </row>
    <row r="3279" spans="1:12" x14ac:dyDescent="0.25">
      <c r="A3279">
        <v>3275</v>
      </c>
      <c r="B3279" t="s">
        <v>7</v>
      </c>
      <c r="C3279" t="s">
        <v>4259</v>
      </c>
      <c r="D3279" t="s">
        <v>4260</v>
      </c>
      <c r="E3279">
        <v>26</v>
      </c>
      <c r="F3279" t="s">
        <v>4261</v>
      </c>
      <c r="G3279" t="s">
        <v>4262</v>
      </c>
      <c r="H3279" s="56" t="s">
        <v>3900</v>
      </c>
      <c r="I3279">
        <v>74201026</v>
      </c>
      <c r="J3279" t="s">
        <v>4288</v>
      </c>
      <c r="K3279">
        <v>5486593.6440000003</v>
      </c>
      <c r="L3279">
        <v>13632.26626</v>
      </c>
    </row>
    <row r="3280" spans="1:12" x14ac:dyDescent="0.25">
      <c r="A3280">
        <v>3276</v>
      </c>
      <c r="B3280" t="s">
        <v>7</v>
      </c>
      <c r="C3280" t="s">
        <v>4259</v>
      </c>
      <c r="D3280" t="s">
        <v>4260</v>
      </c>
      <c r="E3280">
        <v>27</v>
      </c>
      <c r="F3280" t="s">
        <v>4261</v>
      </c>
      <c r="G3280" t="s">
        <v>4262</v>
      </c>
      <c r="H3280" s="56" t="s">
        <v>3900</v>
      </c>
      <c r="I3280">
        <v>74201027</v>
      </c>
      <c r="J3280" t="s">
        <v>4289</v>
      </c>
      <c r="K3280">
        <v>13752134.18</v>
      </c>
      <c r="L3280">
        <v>16548.393670000001</v>
      </c>
    </row>
    <row r="3281" spans="1:12" x14ac:dyDescent="0.25">
      <c r="A3281">
        <v>3277</v>
      </c>
      <c r="B3281" t="s">
        <v>7</v>
      </c>
      <c r="C3281" t="s">
        <v>4259</v>
      </c>
      <c r="D3281" t="s">
        <v>4260</v>
      </c>
      <c r="E3281">
        <v>28</v>
      </c>
      <c r="F3281" t="s">
        <v>4261</v>
      </c>
      <c r="G3281" t="s">
        <v>4262</v>
      </c>
      <c r="H3281" s="56" t="s">
        <v>3900</v>
      </c>
      <c r="I3281">
        <v>74201028</v>
      </c>
      <c r="J3281" t="s">
        <v>4290</v>
      </c>
      <c r="K3281">
        <v>5540372.9199999999</v>
      </c>
      <c r="L3281">
        <v>10716.633739999999</v>
      </c>
    </row>
    <row r="3282" spans="1:12" x14ac:dyDescent="0.25">
      <c r="A3282">
        <v>3278</v>
      </c>
      <c r="B3282" t="s">
        <v>7</v>
      </c>
      <c r="C3282" t="s">
        <v>4259</v>
      </c>
      <c r="D3282" t="s">
        <v>4260</v>
      </c>
      <c r="E3282">
        <v>29</v>
      </c>
      <c r="F3282" t="s">
        <v>4261</v>
      </c>
      <c r="G3282" t="s">
        <v>4262</v>
      </c>
      <c r="H3282" s="56" t="s">
        <v>3900</v>
      </c>
      <c r="I3282">
        <v>74201029</v>
      </c>
      <c r="J3282" t="s">
        <v>4291</v>
      </c>
      <c r="K3282">
        <v>3632364.3</v>
      </c>
      <c r="L3282">
        <v>8951.5785680000008</v>
      </c>
    </row>
    <row r="3283" spans="1:12" x14ac:dyDescent="0.25">
      <c r="A3283">
        <v>3279</v>
      </c>
      <c r="B3283" t="s">
        <v>7</v>
      </c>
      <c r="C3283" t="s">
        <v>4259</v>
      </c>
      <c r="D3283" t="s">
        <v>4260</v>
      </c>
      <c r="E3283">
        <v>30</v>
      </c>
      <c r="F3283" t="s">
        <v>4261</v>
      </c>
      <c r="G3283" t="s">
        <v>4262</v>
      </c>
      <c r="H3283" s="56" t="s">
        <v>3900</v>
      </c>
      <c r="I3283">
        <v>74201030</v>
      </c>
      <c r="J3283" t="s">
        <v>4292</v>
      </c>
      <c r="K3283">
        <v>3559888.5819999999</v>
      </c>
      <c r="L3283">
        <v>12660.835489999999</v>
      </c>
    </row>
    <row r="3284" spans="1:12" x14ac:dyDescent="0.25">
      <c r="A3284">
        <v>3280</v>
      </c>
      <c r="B3284" t="s">
        <v>7</v>
      </c>
      <c r="C3284" t="s">
        <v>4259</v>
      </c>
      <c r="D3284" t="s">
        <v>4260</v>
      </c>
      <c r="E3284">
        <v>31</v>
      </c>
      <c r="F3284" t="s">
        <v>4261</v>
      </c>
      <c r="G3284" t="s">
        <v>4262</v>
      </c>
      <c r="H3284" s="56" t="s">
        <v>3900</v>
      </c>
      <c r="I3284">
        <v>74201031</v>
      </c>
      <c r="J3284" t="s">
        <v>4293</v>
      </c>
      <c r="K3284">
        <v>2605365.2340000002</v>
      </c>
      <c r="L3284">
        <v>8624.1960400000007</v>
      </c>
    </row>
    <row r="3285" spans="1:12" x14ac:dyDescent="0.25">
      <c r="A3285">
        <v>3281</v>
      </c>
      <c r="B3285" t="s">
        <v>7</v>
      </c>
      <c r="C3285" t="s">
        <v>4259</v>
      </c>
      <c r="D3285" t="s">
        <v>4260</v>
      </c>
      <c r="E3285">
        <v>32</v>
      </c>
      <c r="F3285" t="s">
        <v>4261</v>
      </c>
      <c r="G3285" t="s">
        <v>4262</v>
      </c>
      <c r="H3285" s="56" t="s">
        <v>3900</v>
      </c>
      <c r="I3285">
        <v>74201032</v>
      </c>
      <c r="J3285" t="s">
        <v>4294</v>
      </c>
      <c r="K3285">
        <v>2406434.878</v>
      </c>
      <c r="L3285">
        <v>7132.3479559999996</v>
      </c>
    </row>
    <row r="3286" spans="1:12" x14ac:dyDescent="0.25">
      <c r="A3286">
        <v>3282</v>
      </c>
      <c r="B3286" t="s">
        <v>7</v>
      </c>
      <c r="C3286" t="s">
        <v>4259</v>
      </c>
      <c r="D3286" t="s">
        <v>4260</v>
      </c>
      <c r="E3286">
        <v>33</v>
      </c>
      <c r="F3286" t="s">
        <v>4261</v>
      </c>
      <c r="G3286" t="s">
        <v>4262</v>
      </c>
      <c r="H3286" s="56" t="s">
        <v>3900</v>
      </c>
      <c r="I3286">
        <v>74201033</v>
      </c>
      <c r="J3286" t="s">
        <v>4295</v>
      </c>
      <c r="K3286">
        <v>2551659.5589999999</v>
      </c>
      <c r="L3286">
        <v>7703.8589460000003</v>
      </c>
    </row>
    <row r="3287" spans="1:12" x14ac:dyDescent="0.25">
      <c r="A3287">
        <v>3283</v>
      </c>
      <c r="B3287" t="s">
        <v>7</v>
      </c>
      <c r="C3287" t="s">
        <v>4259</v>
      </c>
      <c r="D3287" t="s">
        <v>4260</v>
      </c>
      <c r="E3287">
        <v>34</v>
      </c>
      <c r="F3287" t="s">
        <v>4261</v>
      </c>
      <c r="G3287" t="s">
        <v>4262</v>
      </c>
      <c r="H3287" s="56" t="s">
        <v>3900</v>
      </c>
      <c r="I3287">
        <v>74201034</v>
      </c>
      <c r="J3287" t="s">
        <v>4296</v>
      </c>
      <c r="K3287">
        <v>1659416.2279999999</v>
      </c>
      <c r="L3287">
        <v>7145.5149270000002</v>
      </c>
    </row>
    <row r="3288" spans="1:12" x14ac:dyDescent="0.25">
      <c r="A3288">
        <v>3284</v>
      </c>
      <c r="B3288" t="s">
        <v>7</v>
      </c>
      <c r="C3288" t="s">
        <v>4259</v>
      </c>
      <c r="D3288" t="s">
        <v>4260</v>
      </c>
      <c r="E3288">
        <v>35</v>
      </c>
      <c r="F3288" t="s">
        <v>4261</v>
      </c>
      <c r="G3288" t="s">
        <v>4262</v>
      </c>
      <c r="H3288" s="56" t="s">
        <v>3900</v>
      </c>
      <c r="I3288">
        <v>74201035</v>
      </c>
      <c r="J3288" t="s">
        <v>4297</v>
      </c>
      <c r="K3288">
        <v>1438679.0630000001</v>
      </c>
      <c r="L3288">
        <v>7666.1370319999996</v>
      </c>
    </row>
    <row r="3289" spans="1:12" x14ac:dyDescent="0.25">
      <c r="A3289">
        <v>3285</v>
      </c>
      <c r="B3289" t="s">
        <v>7</v>
      </c>
      <c r="C3289" t="s">
        <v>4259</v>
      </c>
      <c r="D3289" t="s">
        <v>4260</v>
      </c>
      <c r="E3289">
        <v>36</v>
      </c>
      <c r="F3289" t="s">
        <v>4261</v>
      </c>
      <c r="G3289" t="s">
        <v>4262</v>
      </c>
      <c r="H3289" s="56" t="s">
        <v>3900</v>
      </c>
      <c r="I3289">
        <v>74201036</v>
      </c>
      <c r="J3289" t="s">
        <v>4298</v>
      </c>
      <c r="K3289">
        <v>19656018.059999999</v>
      </c>
      <c r="L3289">
        <v>24031.562419999998</v>
      </c>
    </row>
    <row r="3290" spans="1:12" x14ac:dyDescent="0.25">
      <c r="A3290">
        <v>3286</v>
      </c>
      <c r="B3290" t="s">
        <v>7</v>
      </c>
      <c r="C3290" t="s">
        <v>4259</v>
      </c>
      <c r="D3290" t="s">
        <v>4260</v>
      </c>
      <c r="E3290">
        <v>37</v>
      </c>
      <c r="F3290" t="s">
        <v>4261</v>
      </c>
      <c r="G3290" t="s">
        <v>4262</v>
      </c>
      <c r="H3290" s="56" t="s">
        <v>3900</v>
      </c>
      <c r="I3290">
        <v>74201037</v>
      </c>
      <c r="J3290" t="s">
        <v>4299</v>
      </c>
      <c r="K3290">
        <v>1485435.7390000001</v>
      </c>
      <c r="L3290">
        <v>5951.5564700000004</v>
      </c>
    </row>
    <row r="3291" spans="1:12" x14ac:dyDescent="0.25">
      <c r="A3291">
        <v>3287</v>
      </c>
      <c r="B3291" t="s">
        <v>7</v>
      </c>
      <c r="C3291" t="s">
        <v>4259</v>
      </c>
      <c r="D3291" t="s">
        <v>4260</v>
      </c>
      <c r="E3291">
        <v>38</v>
      </c>
      <c r="F3291" t="s">
        <v>4261</v>
      </c>
      <c r="G3291" t="s">
        <v>4262</v>
      </c>
      <c r="H3291" s="56" t="s">
        <v>3900</v>
      </c>
      <c r="I3291">
        <v>74201038</v>
      </c>
      <c r="J3291" t="s">
        <v>4300</v>
      </c>
      <c r="K3291">
        <v>3766319.0449999999</v>
      </c>
      <c r="L3291">
        <v>10054.65746</v>
      </c>
    </row>
    <row r="3292" spans="1:12" x14ac:dyDescent="0.25">
      <c r="A3292">
        <v>3288</v>
      </c>
      <c r="B3292" t="s">
        <v>7</v>
      </c>
      <c r="C3292" t="s">
        <v>4259</v>
      </c>
      <c r="D3292" t="s">
        <v>4260</v>
      </c>
      <c r="E3292">
        <v>39</v>
      </c>
      <c r="F3292" t="s">
        <v>4261</v>
      </c>
      <c r="G3292" t="s">
        <v>4262</v>
      </c>
      <c r="H3292" s="56" t="s">
        <v>3900</v>
      </c>
      <c r="I3292">
        <v>74201039</v>
      </c>
      <c r="J3292" t="s">
        <v>4301</v>
      </c>
      <c r="K3292">
        <v>2156442.673</v>
      </c>
      <c r="L3292">
        <v>8907.5629709999994</v>
      </c>
    </row>
    <row r="3293" spans="1:12" x14ac:dyDescent="0.25">
      <c r="A3293">
        <v>3289</v>
      </c>
      <c r="B3293" t="s">
        <v>7</v>
      </c>
      <c r="C3293" t="s">
        <v>4259</v>
      </c>
      <c r="D3293" t="s">
        <v>4260</v>
      </c>
      <c r="E3293">
        <v>40</v>
      </c>
      <c r="F3293" t="s">
        <v>4261</v>
      </c>
      <c r="G3293" t="s">
        <v>4262</v>
      </c>
      <c r="H3293" s="56" t="s">
        <v>3900</v>
      </c>
      <c r="I3293">
        <v>74201040</v>
      </c>
      <c r="J3293" t="s">
        <v>4302</v>
      </c>
      <c r="K3293">
        <v>2684395.9849999999</v>
      </c>
      <c r="L3293">
        <v>6643.7044370000003</v>
      </c>
    </row>
    <row r="3294" spans="1:12" x14ac:dyDescent="0.25">
      <c r="A3294">
        <v>3290</v>
      </c>
      <c r="B3294" t="s">
        <v>7</v>
      </c>
      <c r="C3294" t="s">
        <v>4259</v>
      </c>
      <c r="D3294" t="s">
        <v>4260</v>
      </c>
      <c r="E3294">
        <v>41</v>
      </c>
      <c r="F3294" t="s">
        <v>4261</v>
      </c>
      <c r="G3294" t="s">
        <v>4262</v>
      </c>
      <c r="H3294" s="56" t="s">
        <v>3900</v>
      </c>
      <c r="I3294">
        <v>74201041</v>
      </c>
      <c r="J3294" t="s">
        <v>4303</v>
      </c>
      <c r="K3294">
        <v>2225011.0890000002</v>
      </c>
      <c r="L3294">
        <v>8997.3144780000002</v>
      </c>
    </row>
    <row r="3295" spans="1:12" x14ac:dyDescent="0.25">
      <c r="A3295">
        <v>3291</v>
      </c>
      <c r="B3295" t="s">
        <v>7</v>
      </c>
      <c r="C3295" t="s">
        <v>4259</v>
      </c>
      <c r="D3295" t="s">
        <v>4260</v>
      </c>
      <c r="E3295">
        <v>42</v>
      </c>
      <c r="F3295" t="s">
        <v>4261</v>
      </c>
      <c r="G3295" t="s">
        <v>4262</v>
      </c>
      <c r="H3295" s="56" t="s">
        <v>3900</v>
      </c>
      <c r="I3295">
        <v>74201042</v>
      </c>
      <c r="J3295" t="s">
        <v>4304</v>
      </c>
      <c r="K3295">
        <v>3578677.4819999998</v>
      </c>
      <c r="L3295">
        <v>9448.630658</v>
      </c>
    </row>
    <row r="3296" spans="1:12" x14ac:dyDescent="0.25">
      <c r="A3296">
        <v>3292</v>
      </c>
      <c r="B3296" t="s">
        <v>7</v>
      </c>
      <c r="C3296" t="s">
        <v>4259</v>
      </c>
      <c r="D3296" t="s">
        <v>4260</v>
      </c>
      <c r="E3296">
        <v>43</v>
      </c>
      <c r="F3296" t="s">
        <v>4261</v>
      </c>
      <c r="G3296" t="s">
        <v>4262</v>
      </c>
      <c r="H3296" s="56" t="s">
        <v>3900</v>
      </c>
      <c r="I3296">
        <v>74201043</v>
      </c>
      <c r="J3296" t="s">
        <v>4305</v>
      </c>
      <c r="K3296">
        <v>7409243.5930000003</v>
      </c>
      <c r="L3296">
        <v>16336.61346</v>
      </c>
    </row>
    <row r="3297" spans="1:12" x14ac:dyDescent="0.25">
      <c r="A3297">
        <v>3293</v>
      </c>
      <c r="B3297" t="s">
        <v>7</v>
      </c>
      <c r="C3297" t="s">
        <v>4259</v>
      </c>
      <c r="D3297" t="s">
        <v>4260</v>
      </c>
      <c r="E3297">
        <v>44</v>
      </c>
      <c r="F3297" t="s">
        <v>4261</v>
      </c>
      <c r="G3297" t="s">
        <v>4262</v>
      </c>
      <c r="H3297" s="56" t="s">
        <v>3900</v>
      </c>
      <c r="I3297">
        <v>74201044</v>
      </c>
      <c r="J3297" t="s">
        <v>4306</v>
      </c>
      <c r="K3297">
        <v>4761278.0659999996</v>
      </c>
      <c r="L3297">
        <v>13449.4344</v>
      </c>
    </row>
    <row r="3298" spans="1:12" x14ac:dyDescent="0.25">
      <c r="A3298">
        <v>3294</v>
      </c>
      <c r="B3298" t="s">
        <v>7</v>
      </c>
      <c r="C3298" t="s">
        <v>4259</v>
      </c>
      <c r="D3298" t="s">
        <v>4260</v>
      </c>
      <c r="E3298">
        <v>45</v>
      </c>
      <c r="F3298" t="s">
        <v>4261</v>
      </c>
      <c r="G3298" t="s">
        <v>4262</v>
      </c>
      <c r="H3298" s="56" t="s">
        <v>3900</v>
      </c>
      <c r="I3298">
        <v>74201045</v>
      </c>
      <c r="J3298" t="s">
        <v>4307</v>
      </c>
      <c r="K3298">
        <v>71170267.950000003</v>
      </c>
      <c r="L3298">
        <v>37262.654020000002</v>
      </c>
    </row>
    <row r="3299" spans="1:12" x14ac:dyDescent="0.25">
      <c r="A3299">
        <v>3295</v>
      </c>
      <c r="B3299" t="s">
        <v>7</v>
      </c>
      <c r="C3299" t="s">
        <v>4308</v>
      </c>
      <c r="D3299" t="s">
        <v>4309</v>
      </c>
      <c r="E3299">
        <v>1</v>
      </c>
      <c r="F3299" t="s">
        <v>4261</v>
      </c>
      <c r="G3299" t="s">
        <v>4262</v>
      </c>
      <c r="H3299" s="56" t="s">
        <v>3900</v>
      </c>
      <c r="I3299">
        <v>74203001</v>
      </c>
      <c r="J3299" t="s">
        <v>4310</v>
      </c>
      <c r="K3299">
        <v>40144844.969999999</v>
      </c>
      <c r="L3299">
        <v>36161.687400000003</v>
      </c>
    </row>
    <row r="3300" spans="1:12" x14ac:dyDescent="0.25">
      <c r="A3300">
        <v>3296</v>
      </c>
      <c r="B3300" t="s">
        <v>7</v>
      </c>
      <c r="C3300" t="s">
        <v>4308</v>
      </c>
      <c r="D3300" t="s">
        <v>4309</v>
      </c>
      <c r="E3300">
        <v>2</v>
      </c>
      <c r="F3300" t="s">
        <v>4261</v>
      </c>
      <c r="G3300" t="s">
        <v>4262</v>
      </c>
      <c r="H3300" s="56" t="s">
        <v>3900</v>
      </c>
      <c r="I3300">
        <v>74203002</v>
      </c>
      <c r="J3300" t="s">
        <v>4311</v>
      </c>
      <c r="K3300">
        <v>1278134.7720000001</v>
      </c>
      <c r="L3300">
        <v>5777.9578490000004</v>
      </c>
    </row>
    <row r="3301" spans="1:12" x14ac:dyDescent="0.25">
      <c r="A3301">
        <v>3297</v>
      </c>
      <c r="B3301" t="s">
        <v>7</v>
      </c>
      <c r="C3301" t="s">
        <v>4308</v>
      </c>
      <c r="D3301" t="s">
        <v>4309</v>
      </c>
      <c r="E3301">
        <v>3</v>
      </c>
      <c r="F3301" t="s">
        <v>4261</v>
      </c>
      <c r="G3301" t="s">
        <v>4262</v>
      </c>
      <c r="H3301" s="56" t="s">
        <v>3900</v>
      </c>
      <c r="I3301">
        <v>74203003</v>
      </c>
      <c r="J3301" t="s">
        <v>4312</v>
      </c>
      <c r="K3301">
        <v>1905518.2609999999</v>
      </c>
      <c r="L3301">
        <v>7695.3935460000002</v>
      </c>
    </row>
    <row r="3302" spans="1:12" x14ac:dyDescent="0.25">
      <c r="A3302">
        <v>3298</v>
      </c>
      <c r="B3302" t="s">
        <v>7</v>
      </c>
      <c r="C3302" t="s">
        <v>4308</v>
      </c>
      <c r="D3302" t="s">
        <v>4309</v>
      </c>
      <c r="E3302">
        <v>4</v>
      </c>
      <c r="F3302" t="s">
        <v>4261</v>
      </c>
      <c r="G3302" t="s">
        <v>4262</v>
      </c>
      <c r="H3302" s="56" t="s">
        <v>3900</v>
      </c>
      <c r="I3302">
        <v>74203004</v>
      </c>
      <c r="J3302" t="s">
        <v>4313</v>
      </c>
      <c r="K3302">
        <v>928269.07129999995</v>
      </c>
      <c r="L3302">
        <v>4710.1261690000001</v>
      </c>
    </row>
    <row r="3303" spans="1:12" x14ac:dyDescent="0.25">
      <c r="A3303">
        <v>3299</v>
      </c>
      <c r="B3303" t="s">
        <v>7</v>
      </c>
      <c r="C3303" t="s">
        <v>4308</v>
      </c>
      <c r="D3303" t="s">
        <v>4309</v>
      </c>
      <c r="E3303">
        <v>5</v>
      </c>
      <c r="F3303" t="s">
        <v>4261</v>
      </c>
      <c r="G3303" t="s">
        <v>4262</v>
      </c>
      <c r="H3303" s="56" t="s">
        <v>3900</v>
      </c>
      <c r="I3303">
        <v>74203005</v>
      </c>
      <c r="J3303" t="s">
        <v>4314</v>
      </c>
      <c r="K3303">
        <v>3610884.2429999998</v>
      </c>
      <c r="L3303">
        <v>12622.3354</v>
      </c>
    </row>
    <row r="3304" spans="1:12" x14ac:dyDescent="0.25">
      <c r="A3304">
        <v>3300</v>
      </c>
      <c r="B3304" t="s">
        <v>7</v>
      </c>
      <c r="C3304" t="s">
        <v>4308</v>
      </c>
      <c r="D3304" t="s">
        <v>4309</v>
      </c>
      <c r="E3304">
        <v>6</v>
      </c>
      <c r="F3304" t="s">
        <v>4261</v>
      </c>
      <c r="G3304" t="s">
        <v>4262</v>
      </c>
      <c r="H3304" s="56" t="s">
        <v>3900</v>
      </c>
      <c r="I3304">
        <v>74203006</v>
      </c>
      <c r="J3304" t="s">
        <v>4315</v>
      </c>
      <c r="K3304">
        <v>414797457.89999998</v>
      </c>
      <c r="L3304">
        <v>140210.04579999999</v>
      </c>
    </row>
    <row r="3305" spans="1:12" x14ac:dyDescent="0.25">
      <c r="A3305">
        <v>3301</v>
      </c>
      <c r="B3305" t="s">
        <v>7</v>
      </c>
      <c r="C3305" t="s">
        <v>4308</v>
      </c>
      <c r="D3305" t="s">
        <v>4309</v>
      </c>
      <c r="E3305">
        <v>7</v>
      </c>
      <c r="F3305" t="s">
        <v>4261</v>
      </c>
      <c r="G3305" t="s">
        <v>4262</v>
      </c>
      <c r="H3305" s="56" t="s">
        <v>3900</v>
      </c>
      <c r="I3305">
        <v>74203007</v>
      </c>
      <c r="J3305" t="s">
        <v>4316</v>
      </c>
      <c r="K3305">
        <v>2134157.1460000002</v>
      </c>
      <c r="L3305">
        <v>6445.309002</v>
      </c>
    </row>
    <row r="3306" spans="1:12" x14ac:dyDescent="0.25">
      <c r="A3306">
        <v>3302</v>
      </c>
      <c r="B3306" t="s">
        <v>7</v>
      </c>
      <c r="C3306" t="s">
        <v>4308</v>
      </c>
      <c r="D3306" t="s">
        <v>4309</v>
      </c>
      <c r="E3306">
        <v>8</v>
      </c>
      <c r="F3306" t="s">
        <v>4261</v>
      </c>
      <c r="G3306" t="s">
        <v>4262</v>
      </c>
      <c r="H3306" s="56" t="s">
        <v>3900</v>
      </c>
      <c r="I3306">
        <v>74203008</v>
      </c>
      <c r="J3306" t="s">
        <v>4317</v>
      </c>
      <c r="K3306">
        <v>11804378.1</v>
      </c>
      <c r="L3306">
        <v>18851.42439</v>
      </c>
    </row>
    <row r="3307" spans="1:12" x14ac:dyDescent="0.25">
      <c r="A3307">
        <v>3303</v>
      </c>
      <c r="B3307" t="s">
        <v>7</v>
      </c>
      <c r="C3307" t="s">
        <v>4308</v>
      </c>
      <c r="D3307" t="s">
        <v>4309</v>
      </c>
      <c r="E3307">
        <v>9</v>
      </c>
      <c r="F3307" t="s">
        <v>4261</v>
      </c>
      <c r="G3307" t="s">
        <v>4262</v>
      </c>
      <c r="H3307" s="56" t="s">
        <v>3900</v>
      </c>
      <c r="I3307">
        <v>74203009</v>
      </c>
      <c r="J3307" t="s">
        <v>4318</v>
      </c>
      <c r="K3307">
        <v>11244378.779999999</v>
      </c>
      <c r="L3307">
        <v>22786.20261</v>
      </c>
    </row>
    <row r="3308" spans="1:12" x14ac:dyDescent="0.25">
      <c r="A3308">
        <v>3304</v>
      </c>
      <c r="B3308" t="s">
        <v>7</v>
      </c>
      <c r="C3308" t="s">
        <v>4308</v>
      </c>
      <c r="D3308" t="s">
        <v>4309</v>
      </c>
      <c r="E3308">
        <v>10</v>
      </c>
      <c r="F3308" t="s">
        <v>4261</v>
      </c>
      <c r="G3308" t="s">
        <v>4262</v>
      </c>
      <c r="H3308" s="56" t="s">
        <v>3900</v>
      </c>
      <c r="I3308">
        <v>74203010</v>
      </c>
      <c r="J3308" t="s">
        <v>4319</v>
      </c>
      <c r="K3308">
        <v>332745756.60000002</v>
      </c>
      <c r="L3308">
        <v>132573.45480000001</v>
      </c>
    </row>
    <row r="3309" spans="1:12" x14ac:dyDescent="0.25">
      <c r="A3309">
        <v>3305</v>
      </c>
      <c r="B3309" t="s">
        <v>7</v>
      </c>
      <c r="C3309" t="s">
        <v>4308</v>
      </c>
      <c r="D3309" t="s">
        <v>4309</v>
      </c>
      <c r="E3309">
        <v>11</v>
      </c>
      <c r="F3309" t="s">
        <v>4261</v>
      </c>
      <c r="G3309" t="s">
        <v>4262</v>
      </c>
      <c r="H3309" s="56" t="s">
        <v>3900</v>
      </c>
      <c r="I3309">
        <v>74203011</v>
      </c>
      <c r="J3309" t="s">
        <v>4320</v>
      </c>
      <c r="K3309">
        <v>109942616.3</v>
      </c>
      <c r="L3309">
        <v>52644.370069999997</v>
      </c>
    </row>
    <row r="3310" spans="1:12" x14ac:dyDescent="0.25">
      <c r="A3310">
        <v>3306</v>
      </c>
      <c r="B3310" t="s">
        <v>7</v>
      </c>
      <c r="C3310" t="s">
        <v>4308</v>
      </c>
      <c r="D3310" t="s">
        <v>4309</v>
      </c>
      <c r="E3310">
        <v>12</v>
      </c>
      <c r="F3310" t="s">
        <v>4261</v>
      </c>
      <c r="G3310" t="s">
        <v>4262</v>
      </c>
      <c r="H3310" s="56" t="s">
        <v>3900</v>
      </c>
      <c r="I3310">
        <v>74203012</v>
      </c>
      <c r="J3310" t="s">
        <v>4321</v>
      </c>
      <c r="K3310">
        <v>926933733.10000002</v>
      </c>
      <c r="L3310">
        <v>173780.2825</v>
      </c>
    </row>
    <row r="3311" spans="1:12" x14ac:dyDescent="0.25">
      <c r="A3311">
        <v>3307</v>
      </c>
      <c r="B3311" t="s">
        <v>7</v>
      </c>
      <c r="C3311" t="s">
        <v>4308</v>
      </c>
      <c r="D3311" t="s">
        <v>4309</v>
      </c>
      <c r="E3311">
        <v>13</v>
      </c>
      <c r="F3311" t="s">
        <v>4261</v>
      </c>
      <c r="G3311" t="s">
        <v>4262</v>
      </c>
      <c r="H3311" s="56" t="s">
        <v>3900</v>
      </c>
      <c r="I3311">
        <v>74203013</v>
      </c>
      <c r="J3311" t="s">
        <v>4322</v>
      </c>
      <c r="K3311">
        <v>2212268.92</v>
      </c>
      <c r="L3311">
        <v>6478.4257100000004</v>
      </c>
    </row>
    <row r="3312" spans="1:12" x14ac:dyDescent="0.25">
      <c r="A3312">
        <v>3308</v>
      </c>
      <c r="B3312" t="s">
        <v>7</v>
      </c>
      <c r="C3312" t="s">
        <v>4323</v>
      </c>
      <c r="D3312" t="s">
        <v>4324</v>
      </c>
      <c r="E3312">
        <v>1</v>
      </c>
      <c r="F3312" t="s">
        <v>4325</v>
      </c>
      <c r="G3312" t="s">
        <v>4326</v>
      </c>
      <c r="H3312" s="56" t="s">
        <v>3900</v>
      </c>
      <c r="I3312">
        <v>74804001</v>
      </c>
      <c r="J3312" t="s">
        <v>4327</v>
      </c>
      <c r="K3312">
        <v>364548884.30000001</v>
      </c>
      <c r="L3312">
        <v>109959.912</v>
      </c>
    </row>
    <row r="3313" spans="1:12" x14ac:dyDescent="0.25">
      <c r="A3313">
        <v>3309</v>
      </c>
      <c r="B3313" t="s">
        <v>7</v>
      </c>
      <c r="C3313" t="s">
        <v>4323</v>
      </c>
      <c r="D3313" t="s">
        <v>4324</v>
      </c>
      <c r="E3313">
        <v>2</v>
      </c>
      <c r="F3313" t="s">
        <v>4325</v>
      </c>
      <c r="G3313" t="s">
        <v>4326</v>
      </c>
      <c r="H3313" s="56" t="s">
        <v>3900</v>
      </c>
      <c r="I3313">
        <v>74804002</v>
      </c>
      <c r="J3313" t="s">
        <v>4328</v>
      </c>
      <c r="K3313">
        <v>2591676.9339999999</v>
      </c>
      <c r="L3313">
        <v>7805.3746030000002</v>
      </c>
    </row>
    <row r="3314" spans="1:12" x14ac:dyDescent="0.25">
      <c r="A3314">
        <v>3310</v>
      </c>
      <c r="B3314" t="s">
        <v>7</v>
      </c>
      <c r="C3314" t="s">
        <v>4323</v>
      </c>
      <c r="D3314" t="s">
        <v>4324</v>
      </c>
      <c r="E3314">
        <v>3</v>
      </c>
      <c r="F3314" t="s">
        <v>4325</v>
      </c>
      <c r="G3314" t="s">
        <v>4326</v>
      </c>
      <c r="H3314" s="56" t="s">
        <v>3900</v>
      </c>
      <c r="I3314">
        <v>74804003</v>
      </c>
      <c r="J3314" t="s">
        <v>4329</v>
      </c>
      <c r="K3314">
        <v>53329163.020000003</v>
      </c>
      <c r="L3314">
        <v>46617.01945</v>
      </c>
    </row>
    <row r="3315" spans="1:12" x14ac:dyDescent="0.25">
      <c r="A3315">
        <v>3311</v>
      </c>
      <c r="B3315" t="s">
        <v>7</v>
      </c>
      <c r="C3315" t="s">
        <v>4323</v>
      </c>
      <c r="D3315" t="s">
        <v>4324</v>
      </c>
      <c r="E3315">
        <v>4</v>
      </c>
      <c r="F3315" t="s">
        <v>4325</v>
      </c>
      <c r="G3315" t="s">
        <v>4326</v>
      </c>
      <c r="H3315" s="56" t="s">
        <v>3900</v>
      </c>
      <c r="I3315">
        <v>74804004</v>
      </c>
      <c r="J3315" t="s">
        <v>4330</v>
      </c>
      <c r="K3315">
        <v>1408634.601</v>
      </c>
      <c r="L3315">
        <v>5468.2142270000004</v>
      </c>
    </row>
    <row r="3316" spans="1:12" x14ac:dyDescent="0.25">
      <c r="A3316">
        <v>3312</v>
      </c>
      <c r="B3316" t="s">
        <v>7</v>
      </c>
      <c r="C3316" t="s">
        <v>4323</v>
      </c>
      <c r="D3316" t="s">
        <v>4324</v>
      </c>
      <c r="E3316">
        <v>5</v>
      </c>
      <c r="F3316" t="s">
        <v>4325</v>
      </c>
      <c r="G3316" t="s">
        <v>4326</v>
      </c>
      <c r="H3316" s="56" t="s">
        <v>3900</v>
      </c>
      <c r="I3316">
        <v>74804005</v>
      </c>
      <c r="J3316" t="s">
        <v>4331</v>
      </c>
      <c r="K3316">
        <v>185699702</v>
      </c>
      <c r="L3316">
        <v>85167.652040000001</v>
      </c>
    </row>
    <row r="3317" spans="1:12" x14ac:dyDescent="0.25">
      <c r="A3317">
        <v>3313</v>
      </c>
      <c r="B3317" t="s">
        <v>7</v>
      </c>
      <c r="C3317" t="s">
        <v>4323</v>
      </c>
      <c r="D3317" t="s">
        <v>4324</v>
      </c>
      <c r="E3317">
        <v>6</v>
      </c>
      <c r="F3317" t="s">
        <v>4325</v>
      </c>
      <c r="G3317" t="s">
        <v>4326</v>
      </c>
      <c r="H3317" s="56" t="s">
        <v>3900</v>
      </c>
      <c r="I3317">
        <v>74804006</v>
      </c>
      <c r="J3317" t="s">
        <v>4332</v>
      </c>
      <c r="K3317">
        <v>1159198.456</v>
      </c>
      <c r="L3317">
        <v>6979.3053879999998</v>
      </c>
    </row>
    <row r="3318" spans="1:12" x14ac:dyDescent="0.25">
      <c r="A3318">
        <v>3314</v>
      </c>
      <c r="B3318" t="s">
        <v>7</v>
      </c>
      <c r="C3318" t="s">
        <v>4323</v>
      </c>
      <c r="D3318" t="s">
        <v>4324</v>
      </c>
      <c r="E3318">
        <v>7</v>
      </c>
      <c r="F3318" t="s">
        <v>4325</v>
      </c>
      <c r="G3318" t="s">
        <v>4326</v>
      </c>
      <c r="H3318" s="56" t="s">
        <v>3900</v>
      </c>
      <c r="I3318">
        <v>74804007</v>
      </c>
      <c r="J3318" t="s">
        <v>4333</v>
      </c>
      <c r="K3318">
        <v>3435075.554</v>
      </c>
      <c r="L3318">
        <v>12693.08282</v>
      </c>
    </row>
    <row r="3319" spans="1:12" x14ac:dyDescent="0.25">
      <c r="A3319">
        <v>3315</v>
      </c>
      <c r="B3319" t="s">
        <v>7</v>
      </c>
      <c r="C3319" t="s">
        <v>4323</v>
      </c>
      <c r="D3319" t="s">
        <v>4324</v>
      </c>
      <c r="E3319">
        <v>8</v>
      </c>
      <c r="F3319" t="s">
        <v>4325</v>
      </c>
      <c r="G3319" t="s">
        <v>4326</v>
      </c>
      <c r="H3319" s="56" t="s">
        <v>3900</v>
      </c>
      <c r="I3319">
        <v>74804008</v>
      </c>
      <c r="J3319" t="s">
        <v>4334</v>
      </c>
      <c r="K3319">
        <v>794677.32420000003</v>
      </c>
      <c r="L3319">
        <v>5407.1683549999998</v>
      </c>
    </row>
    <row r="3320" spans="1:12" x14ac:dyDescent="0.25">
      <c r="A3320">
        <v>3316</v>
      </c>
      <c r="B3320" t="s">
        <v>7</v>
      </c>
      <c r="C3320" t="s">
        <v>4323</v>
      </c>
      <c r="D3320" t="s">
        <v>4324</v>
      </c>
      <c r="E3320">
        <v>9</v>
      </c>
      <c r="F3320" t="s">
        <v>4325</v>
      </c>
      <c r="G3320" t="s">
        <v>4326</v>
      </c>
      <c r="H3320" s="56" t="s">
        <v>3900</v>
      </c>
      <c r="I3320">
        <v>74804009</v>
      </c>
      <c r="J3320" t="s">
        <v>4335</v>
      </c>
      <c r="K3320">
        <v>1231611.5689999999</v>
      </c>
      <c r="L3320">
        <v>5482.6422659999998</v>
      </c>
    </row>
    <row r="3321" spans="1:12" x14ac:dyDescent="0.25">
      <c r="A3321">
        <v>3317</v>
      </c>
      <c r="B3321" t="s">
        <v>7</v>
      </c>
      <c r="C3321" t="s">
        <v>4323</v>
      </c>
      <c r="D3321" t="s">
        <v>4324</v>
      </c>
      <c r="E3321">
        <v>10</v>
      </c>
      <c r="F3321" t="s">
        <v>4325</v>
      </c>
      <c r="G3321" t="s">
        <v>4326</v>
      </c>
      <c r="H3321" s="56" t="s">
        <v>3900</v>
      </c>
      <c r="I3321">
        <v>74804010</v>
      </c>
      <c r="J3321" t="s">
        <v>4336</v>
      </c>
      <c r="K3321">
        <v>1325372.5260000001</v>
      </c>
      <c r="L3321">
        <v>6470.7139829999996</v>
      </c>
    </row>
    <row r="3322" spans="1:12" x14ac:dyDescent="0.25">
      <c r="A3322">
        <v>3318</v>
      </c>
      <c r="B3322" t="s">
        <v>7</v>
      </c>
      <c r="C3322" t="s">
        <v>4323</v>
      </c>
      <c r="D3322" t="s">
        <v>4324</v>
      </c>
      <c r="E3322">
        <v>11</v>
      </c>
      <c r="F3322" t="s">
        <v>4325</v>
      </c>
      <c r="G3322" t="s">
        <v>4326</v>
      </c>
      <c r="H3322" s="56" t="s">
        <v>3900</v>
      </c>
      <c r="I3322">
        <v>74804011</v>
      </c>
      <c r="J3322" t="s">
        <v>4337</v>
      </c>
      <c r="K3322">
        <v>20033903.93</v>
      </c>
      <c r="L3322">
        <v>20850.46789</v>
      </c>
    </row>
    <row r="3323" spans="1:12" x14ac:dyDescent="0.25">
      <c r="A3323">
        <v>3319</v>
      </c>
      <c r="B3323" t="s">
        <v>7</v>
      </c>
      <c r="C3323" t="s">
        <v>4323</v>
      </c>
      <c r="D3323" t="s">
        <v>4324</v>
      </c>
      <c r="E3323">
        <v>12</v>
      </c>
      <c r="F3323" t="s">
        <v>4325</v>
      </c>
      <c r="G3323" t="s">
        <v>4326</v>
      </c>
      <c r="H3323" s="56" t="s">
        <v>3900</v>
      </c>
      <c r="I3323">
        <v>74804012</v>
      </c>
      <c r="J3323" t="s">
        <v>4338</v>
      </c>
      <c r="K3323">
        <v>96996691.890000001</v>
      </c>
      <c r="L3323">
        <v>50760.655070000001</v>
      </c>
    </row>
    <row r="3324" spans="1:12" x14ac:dyDescent="0.25">
      <c r="A3324">
        <v>3320</v>
      </c>
      <c r="B3324" t="s">
        <v>7</v>
      </c>
      <c r="C3324" t="s">
        <v>4323</v>
      </c>
      <c r="D3324" t="s">
        <v>4324</v>
      </c>
      <c r="E3324">
        <v>13</v>
      </c>
      <c r="F3324" t="s">
        <v>4325</v>
      </c>
      <c r="G3324" t="s">
        <v>4326</v>
      </c>
      <c r="H3324" s="56" t="s">
        <v>3900</v>
      </c>
      <c r="I3324">
        <v>74804013</v>
      </c>
      <c r="J3324" t="s">
        <v>4339</v>
      </c>
      <c r="K3324">
        <v>160034439.59999999</v>
      </c>
      <c r="L3324">
        <v>61632.58137</v>
      </c>
    </row>
    <row r="3325" spans="1:12" x14ac:dyDescent="0.25">
      <c r="A3325">
        <v>3321</v>
      </c>
      <c r="B3325" t="s">
        <v>7</v>
      </c>
      <c r="C3325" t="s">
        <v>4323</v>
      </c>
      <c r="D3325" t="s">
        <v>4324</v>
      </c>
      <c r="E3325">
        <v>14</v>
      </c>
      <c r="F3325" t="s">
        <v>4325</v>
      </c>
      <c r="G3325" t="s">
        <v>4326</v>
      </c>
      <c r="H3325" s="56" t="s">
        <v>3900</v>
      </c>
      <c r="I3325">
        <v>74804014</v>
      </c>
      <c r="J3325" t="s">
        <v>4340</v>
      </c>
      <c r="K3325">
        <v>109053311.8</v>
      </c>
      <c r="L3325">
        <v>51107.954210000004</v>
      </c>
    </row>
    <row r="3326" spans="1:12" x14ac:dyDescent="0.25">
      <c r="A3326">
        <v>3322</v>
      </c>
      <c r="B3326" t="s">
        <v>7</v>
      </c>
      <c r="C3326" t="s">
        <v>4323</v>
      </c>
      <c r="D3326" t="s">
        <v>4324</v>
      </c>
      <c r="E3326">
        <v>15</v>
      </c>
      <c r="F3326" t="s">
        <v>4325</v>
      </c>
      <c r="G3326" t="s">
        <v>4326</v>
      </c>
      <c r="H3326" s="56" t="s">
        <v>3900</v>
      </c>
      <c r="I3326">
        <v>74804015</v>
      </c>
      <c r="J3326" t="s">
        <v>4341</v>
      </c>
      <c r="K3326">
        <v>71178527.439999998</v>
      </c>
      <c r="L3326">
        <v>50303.762929999997</v>
      </c>
    </row>
    <row r="3327" spans="1:12" x14ac:dyDescent="0.25">
      <c r="A3327">
        <v>3323</v>
      </c>
      <c r="B3327" t="s">
        <v>7</v>
      </c>
      <c r="C3327" t="s">
        <v>4323</v>
      </c>
      <c r="D3327" t="s">
        <v>4324</v>
      </c>
      <c r="E3327">
        <v>16</v>
      </c>
      <c r="F3327" t="s">
        <v>4325</v>
      </c>
      <c r="G3327" t="s">
        <v>4326</v>
      </c>
      <c r="H3327" s="56" t="s">
        <v>3900</v>
      </c>
      <c r="I3327">
        <v>74804016</v>
      </c>
      <c r="J3327" t="s">
        <v>4342</v>
      </c>
      <c r="K3327">
        <v>4044759.5380000002</v>
      </c>
      <c r="L3327">
        <v>11557.622890000001</v>
      </c>
    </row>
    <row r="3328" spans="1:12" x14ac:dyDescent="0.25">
      <c r="A3328">
        <v>3324</v>
      </c>
      <c r="B3328" t="s">
        <v>7</v>
      </c>
      <c r="C3328" t="s">
        <v>4323</v>
      </c>
      <c r="D3328" t="s">
        <v>4324</v>
      </c>
      <c r="E3328">
        <v>17</v>
      </c>
      <c r="F3328" t="s">
        <v>4325</v>
      </c>
      <c r="G3328" t="s">
        <v>4326</v>
      </c>
      <c r="H3328" s="56" t="s">
        <v>3900</v>
      </c>
      <c r="I3328">
        <v>74804017</v>
      </c>
      <c r="J3328" t="s">
        <v>4343</v>
      </c>
      <c r="K3328">
        <v>3041907.6850000001</v>
      </c>
      <c r="L3328">
        <v>7820.1320400000004</v>
      </c>
    </row>
    <row r="3329" spans="1:12" x14ac:dyDescent="0.25">
      <c r="A3329">
        <v>3325</v>
      </c>
      <c r="B3329" t="s">
        <v>7</v>
      </c>
      <c r="C3329" t="s">
        <v>4323</v>
      </c>
      <c r="D3329" t="s">
        <v>4324</v>
      </c>
      <c r="E3329">
        <v>18</v>
      </c>
      <c r="F3329" t="s">
        <v>4325</v>
      </c>
      <c r="G3329" t="s">
        <v>4326</v>
      </c>
      <c r="H3329" s="56" t="s">
        <v>3900</v>
      </c>
      <c r="I3329">
        <v>74804018</v>
      </c>
      <c r="J3329" t="s">
        <v>4344</v>
      </c>
      <c r="K3329">
        <v>7716891.2589999996</v>
      </c>
      <c r="L3329">
        <v>12141.096949999999</v>
      </c>
    </row>
    <row r="3330" spans="1:12" x14ac:dyDescent="0.25">
      <c r="A3330">
        <v>3326</v>
      </c>
      <c r="B3330" t="s">
        <v>7</v>
      </c>
      <c r="C3330" t="s">
        <v>4323</v>
      </c>
      <c r="D3330" t="s">
        <v>4324</v>
      </c>
      <c r="E3330">
        <v>19</v>
      </c>
      <c r="F3330" t="s">
        <v>4325</v>
      </c>
      <c r="G3330" t="s">
        <v>4326</v>
      </c>
      <c r="H3330" s="56" t="s">
        <v>3900</v>
      </c>
      <c r="I3330">
        <v>74804019</v>
      </c>
      <c r="J3330" t="s">
        <v>4345</v>
      </c>
      <c r="K3330">
        <v>55423055.880000003</v>
      </c>
      <c r="L3330">
        <v>43891.565470000001</v>
      </c>
    </row>
    <row r="3331" spans="1:12" x14ac:dyDescent="0.25">
      <c r="A3331">
        <v>3327</v>
      </c>
      <c r="B3331" t="s">
        <v>7</v>
      </c>
      <c r="C3331" t="s">
        <v>4323</v>
      </c>
      <c r="D3331" t="s">
        <v>4324</v>
      </c>
      <c r="E3331">
        <v>20</v>
      </c>
      <c r="F3331" t="s">
        <v>4325</v>
      </c>
      <c r="G3331" t="s">
        <v>4326</v>
      </c>
      <c r="H3331" s="56" t="s">
        <v>3900</v>
      </c>
      <c r="I3331">
        <v>74804020</v>
      </c>
      <c r="J3331" t="s">
        <v>4346</v>
      </c>
      <c r="K3331">
        <v>2184859.4040000001</v>
      </c>
      <c r="L3331">
        <v>6757.9124949999996</v>
      </c>
    </row>
    <row r="3332" spans="1:12" x14ac:dyDescent="0.25">
      <c r="A3332">
        <v>3328</v>
      </c>
      <c r="B3332" t="s">
        <v>7</v>
      </c>
      <c r="C3332" t="s">
        <v>4323</v>
      </c>
      <c r="D3332" t="s">
        <v>4324</v>
      </c>
      <c r="E3332">
        <v>21</v>
      </c>
      <c r="F3332" t="s">
        <v>4325</v>
      </c>
      <c r="G3332" t="s">
        <v>4326</v>
      </c>
      <c r="H3332" s="56" t="s">
        <v>3900</v>
      </c>
      <c r="I3332">
        <v>74804021</v>
      </c>
      <c r="J3332" t="s">
        <v>4347</v>
      </c>
      <c r="K3332">
        <v>222382170.90000001</v>
      </c>
      <c r="L3332">
        <v>83260.333329999994</v>
      </c>
    </row>
    <row r="3333" spans="1:12" x14ac:dyDescent="0.25">
      <c r="A3333">
        <v>3329</v>
      </c>
      <c r="B3333" t="s">
        <v>7</v>
      </c>
      <c r="C3333" t="s">
        <v>4323</v>
      </c>
      <c r="D3333" t="s">
        <v>4324</v>
      </c>
      <c r="E3333">
        <v>22</v>
      </c>
      <c r="F3333" t="s">
        <v>4325</v>
      </c>
      <c r="G3333" t="s">
        <v>4326</v>
      </c>
      <c r="H3333" s="56" t="s">
        <v>3900</v>
      </c>
      <c r="I3333">
        <v>74804022</v>
      </c>
      <c r="J3333" t="s">
        <v>4348</v>
      </c>
      <c r="K3333">
        <v>598110089.79999995</v>
      </c>
      <c r="L3333">
        <v>164529.80470000001</v>
      </c>
    </row>
    <row r="3334" spans="1:12" x14ac:dyDescent="0.25">
      <c r="A3334">
        <v>3330</v>
      </c>
      <c r="B3334" t="s">
        <v>7</v>
      </c>
      <c r="C3334" t="s">
        <v>4323</v>
      </c>
      <c r="D3334" t="s">
        <v>4324</v>
      </c>
      <c r="E3334">
        <v>23</v>
      </c>
      <c r="F3334" t="s">
        <v>4325</v>
      </c>
      <c r="G3334" t="s">
        <v>4326</v>
      </c>
      <c r="H3334" s="56" t="s">
        <v>3900</v>
      </c>
      <c r="I3334">
        <v>74804023</v>
      </c>
      <c r="J3334" t="s">
        <v>4349</v>
      </c>
      <c r="K3334">
        <v>982462.64060000004</v>
      </c>
      <c r="L3334">
        <v>4715.5638319999998</v>
      </c>
    </row>
    <row r="3335" spans="1:12" x14ac:dyDescent="0.25">
      <c r="A3335">
        <v>3331</v>
      </c>
      <c r="B3335" t="s">
        <v>7</v>
      </c>
      <c r="C3335" t="s">
        <v>4323</v>
      </c>
      <c r="D3335" t="s">
        <v>4324</v>
      </c>
      <c r="E3335">
        <v>24</v>
      </c>
      <c r="F3335" t="s">
        <v>4325</v>
      </c>
      <c r="G3335" t="s">
        <v>4326</v>
      </c>
      <c r="H3335" s="56" t="s">
        <v>3900</v>
      </c>
      <c r="I3335">
        <v>74804024</v>
      </c>
      <c r="J3335" t="s">
        <v>4350</v>
      </c>
      <c r="K3335">
        <v>11144250.800000001</v>
      </c>
      <c r="L3335">
        <v>16219.23234</v>
      </c>
    </row>
    <row r="3336" spans="1:12" x14ac:dyDescent="0.25">
      <c r="A3336">
        <v>3332</v>
      </c>
      <c r="B3336" t="s">
        <v>7</v>
      </c>
      <c r="C3336" t="s">
        <v>4323</v>
      </c>
      <c r="D3336" t="s">
        <v>4324</v>
      </c>
      <c r="E3336">
        <v>25</v>
      </c>
      <c r="F3336" t="s">
        <v>4325</v>
      </c>
      <c r="G3336" t="s">
        <v>4326</v>
      </c>
      <c r="H3336" s="56" t="s">
        <v>3900</v>
      </c>
      <c r="I3336">
        <v>74804025</v>
      </c>
      <c r="J3336" t="s">
        <v>4351</v>
      </c>
      <c r="K3336">
        <v>1852700.14</v>
      </c>
      <c r="L3336">
        <v>6173.7832760000001</v>
      </c>
    </row>
    <row r="3337" spans="1:12" x14ac:dyDescent="0.25">
      <c r="A3337">
        <v>3333</v>
      </c>
      <c r="B3337" t="s">
        <v>7</v>
      </c>
      <c r="C3337" t="s">
        <v>4323</v>
      </c>
      <c r="D3337" t="s">
        <v>4324</v>
      </c>
      <c r="E3337">
        <v>26</v>
      </c>
      <c r="F3337" t="s">
        <v>4325</v>
      </c>
      <c r="G3337" t="s">
        <v>4326</v>
      </c>
      <c r="H3337" s="56" t="s">
        <v>3900</v>
      </c>
      <c r="I3337">
        <v>74804026</v>
      </c>
      <c r="J3337" t="s">
        <v>4352</v>
      </c>
      <c r="K3337">
        <v>1524422.135</v>
      </c>
      <c r="L3337">
        <v>6588.9643109999997</v>
      </c>
    </row>
    <row r="3338" spans="1:12" x14ac:dyDescent="0.25">
      <c r="A3338">
        <v>3334</v>
      </c>
      <c r="B3338" t="s">
        <v>7</v>
      </c>
      <c r="C3338" t="s">
        <v>4323</v>
      </c>
      <c r="D3338" t="s">
        <v>4324</v>
      </c>
      <c r="E3338">
        <v>27</v>
      </c>
      <c r="F3338" t="s">
        <v>4325</v>
      </c>
      <c r="G3338" t="s">
        <v>4326</v>
      </c>
      <c r="H3338" s="56" t="s">
        <v>3900</v>
      </c>
      <c r="I3338">
        <v>74804027</v>
      </c>
      <c r="J3338" t="s">
        <v>4353</v>
      </c>
      <c r="K3338">
        <v>27310787.829999998</v>
      </c>
      <c r="L3338">
        <v>30134.905269999999</v>
      </c>
    </row>
    <row r="3339" spans="1:12" x14ac:dyDescent="0.25">
      <c r="A3339">
        <v>3335</v>
      </c>
      <c r="B3339" t="s">
        <v>7</v>
      </c>
      <c r="C3339" t="s">
        <v>4323</v>
      </c>
      <c r="D3339" t="s">
        <v>4324</v>
      </c>
      <c r="E3339">
        <v>28</v>
      </c>
      <c r="F3339" t="s">
        <v>4325</v>
      </c>
      <c r="G3339" t="s">
        <v>4326</v>
      </c>
      <c r="H3339" s="56" t="s">
        <v>3900</v>
      </c>
      <c r="I3339">
        <v>74804028</v>
      </c>
      <c r="J3339" t="s">
        <v>4354</v>
      </c>
      <c r="K3339">
        <v>32065655.34</v>
      </c>
      <c r="L3339">
        <v>29891.521000000001</v>
      </c>
    </row>
    <row r="3340" spans="1:12" x14ac:dyDescent="0.25">
      <c r="A3340">
        <v>3336</v>
      </c>
      <c r="B3340" t="s">
        <v>7</v>
      </c>
      <c r="C3340" t="s">
        <v>4355</v>
      </c>
      <c r="D3340" t="s">
        <v>4356</v>
      </c>
      <c r="E3340">
        <v>1</v>
      </c>
      <c r="F3340" t="s">
        <v>4261</v>
      </c>
      <c r="G3340" t="s">
        <v>4262</v>
      </c>
      <c r="H3340" s="56" t="s">
        <v>3900</v>
      </c>
      <c r="I3340">
        <v>74202001</v>
      </c>
      <c r="J3340" t="s">
        <v>4357</v>
      </c>
      <c r="K3340">
        <v>1026621251</v>
      </c>
      <c r="L3340">
        <v>198655.21030000001</v>
      </c>
    </row>
    <row r="3341" spans="1:12" x14ac:dyDescent="0.25">
      <c r="A3341">
        <v>3337</v>
      </c>
      <c r="B3341" t="s">
        <v>7</v>
      </c>
      <c r="C3341" t="s">
        <v>4355</v>
      </c>
      <c r="D3341" t="s">
        <v>4356</v>
      </c>
      <c r="E3341">
        <v>2</v>
      </c>
      <c r="F3341" t="s">
        <v>4261</v>
      </c>
      <c r="G3341" t="s">
        <v>4262</v>
      </c>
      <c r="H3341" s="56" t="s">
        <v>3900</v>
      </c>
      <c r="I3341">
        <v>74202002</v>
      </c>
      <c r="J3341" t="s">
        <v>4358</v>
      </c>
      <c r="K3341">
        <v>22821476</v>
      </c>
      <c r="L3341">
        <v>24571.794020000001</v>
      </c>
    </row>
    <row r="3342" spans="1:12" x14ac:dyDescent="0.25">
      <c r="A3342">
        <v>3338</v>
      </c>
      <c r="B3342" t="s">
        <v>7</v>
      </c>
      <c r="C3342" t="s">
        <v>4355</v>
      </c>
      <c r="D3342" t="s">
        <v>4356</v>
      </c>
      <c r="E3342">
        <v>3</v>
      </c>
      <c r="F3342" t="s">
        <v>4261</v>
      </c>
      <c r="G3342" t="s">
        <v>4262</v>
      </c>
      <c r="H3342" s="56" t="s">
        <v>3900</v>
      </c>
      <c r="I3342">
        <v>74202003</v>
      </c>
      <c r="J3342" t="s">
        <v>4359</v>
      </c>
      <c r="K3342">
        <v>24910951.460000001</v>
      </c>
      <c r="L3342">
        <v>25381.247630000002</v>
      </c>
    </row>
    <row r="3343" spans="1:12" x14ac:dyDescent="0.25">
      <c r="A3343">
        <v>3339</v>
      </c>
      <c r="B3343" t="s">
        <v>7</v>
      </c>
      <c r="C3343" t="s">
        <v>4355</v>
      </c>
      <c r="D3343" t="s">
        <v>4356</v>
      </c>
      <c r="E3343">
        <v>4</v>
      </c>
      <c r="F3343" t="s">
        <v>4261</v>
      </c>
      <c r="G3343" t="s">
        <v>4262</v>
      </c>
      <c r="H3343" s="56" t="s">
        <v>3900</v>
      </c>
      <c r="I3343">
        <v>74202004</v>
      </c>
      <c r="J3343" t="s">
        <v>4360</v>
      </c>
      <c r="K3343">
        <v>471849136.80000001</v>
      </c>
      <c r="L3343">
        <v>173356.83309999999</v>
      </c>
    </row>
    <row r="3344" spans="1:12" x14ac:dyDescent="0.25">
      <c r="A3344">
        <v>3340</v>
      </c>
      <c r="B3344" t="s">
        <v>7</v>
      </c>
      <c r="C3344" t="s">
        <v>4355</v>
      </c>
      <c r="D3344" t="s">
        <v>4356</v>
      </c>
      <c r="E3344">
        <v>5</v>
      </c>
      <c r="F3344" t="s">
        <v>4261</v>
      </c>
      <c r="G3344" t="s">
        <v>4262</v>
      </c>
      <c r="H3344" s="56" t="s">
        <v>3900</v>
      </c>
      <c r="I3344">
        <v>74202005</v>
      </c>
      <c r="J3344" t="s">
        <v>4361</v>
      </c>
      <c r="K3344">
        <v>185965195.30000001</v>
      </c>
      <c r="L3344">
        <v>75026.857680000001</v>
      </c>
    </row>
    <row r="3345" spans="1:12" x14ac:dyDescent="0.25">
      <c r="A3345">
        <v>3341</v>
      </c>
      <c r="B3345" t="s">
        <v>7</v>
      </c>
      <c r="C3345" t="s">
        <v>4355</v>
      </c>
      <c r="D3345" t="s">
        <v>4356</v>
      </c>
      <c r="E3345">
        <v>6</v>
      </c>
      <c r="F3345" t="s">
        <v>4261</v>
      </c>
      <c r="G3345" t="s">
        <v>4262</v>
      </c>
      <c r="H3345" s="56" t="s">
        <v>3900</v>
      </c>
      <c r="I3345">
        <v>74202006</v>
      </c>
      <c r="J3345" t="s">
        <v>4362</v>
      </c>
      <c r="K3345">
        <v>1715191.1869999999</v>
      </c>
      <c r="L3345">
        <v>8026.7180790000002</v>
      </c>
    </row>
    <row r="3346" spans="1:12" x14ac:dyDescent="0.25">
      <c r="A3346">
        <v>3342</v>
      </c>
      <c r="B3346" t="s">
        <v>7</v>
      </c>
      <c r="C3346" t="s">
        <v>4355</v>
      </c>
      <c r="D3346" t="s">
        <v>4356</v>
      </c>
      <c r="E3346">
        <v>7</v>
      </c>
      <c r="F3346" t="s">
        <v>4261</v>
      </c>
      <c r="G3346" t="s">
        <v>4262</v>
      </c>
      <c r="H3346" s="56" t="s">
        <v>3900</v>
      </c>
      <c r="I3346">
        <v>74202007</v>
      </c>
      <c r="J3346" t="s">
        <v>4363</v>
      </c>
      <c r="K3346">
        <v>107449165.3</v>
      </c>
      <c r="L3346">
        <v>54321.869039999998</v>
      </c>
    </row>
    <row r="3347" spans="1:12" x14ac:dyDescent="0.25">
      <c r="A3347">
        <v>3343</v>
      </c>
      <c r="B3347" t="s">
        <v>7</v>
      </c>
      <c r="C3347" t="s">
        <v>4355</v>
      </c>
      <c r="D3347" t="s">
        <v>4356</v>
      </c>
      <c r="E3347">
        <v>8</v>
      </c>
      <c r="F3347" t="s">
        <v>4261</v>
      </c>
      <c r="G3347" t="s">
        <v>4262</v>
      </c>
      <c r="H3347" s="56" t="s">
        <v>3900</v>
      </c>
      <c r="I3347">
        <v>74202008</v>
      </c>
      <c r="J3347" t="s">
        <v>4364</v>
      </c>
      <c r="K3347">
        <v>1433866.1189999999</v>
      </c>
      <c r="L3347">
        <v>5389.9897499999997</v>
      </c>
    </row>
    <row r="3348" spans="1:12" x14ac:dyDescent="0.25">
      <c r="A3348">
        <v>3344</v>
      </c>
      <c r="B3348" t="s">
        <v>7</v>
      </c>
      <c r="C3348" t="s">
        <v>4355</v>
      </c>
      <c r="D3348" t="s">
        <v>4356</v>
      </c>
      <c r="E3348">
        <v>9</v>
      </c>
      <c r="F3348" t="s">
        <v>4261</v>
      </c>
      <c r="G3348" t="s">
        <v>4262</v>
      </c>
      <c r="H3348" s="56" t="s">
        <v>3900</v>
      </c>
      <c r="I3348">
        <v>74202009</v>
      </c>
      <c r="J3348" t="s">
        <v>4365</v>
      </c>
      <c r="K3348">
        <v>10866134.76</v>
      </c>
      <c r="L3348">
        <v>22185.329460000001</v>
      </c>
    </row>
    <row r="3349" spans="1:12" x14ac:dyDescent="0.25">
      <c r="A3349">
        <v>3345</v>
      </c>
      <c r="B3349" t="s">
        <v>7</v>
      </c>
      <c r="C3349" t="s">
        <v>4355</v>
      </c>
      <c r="D3349" t="s">
        <v>4356</v>
      </c>
      <c r="E3349">
        <v>10</v>
      </c>
      <c r="F3349" t="s">
        <v>4261</v>
      </c>
      <c r="G3349" t="s">
        <v>4262</v>
      </c>
      <c r="H3349" s="56" t="s">
        <v>3900</v>
      </c>
      <c r="I3349">
        <v>74202010</v>
      </c>
      <c r="J3349" t="s">
        <v>4366</v>
      </c>
      <c r="K3349">
        <v>3130158.159</v>
      </c>
      <c r="L3349">
        <v>7671.973575</v>
      </c>
    </row>
    <row r="3350" spans="1:12" x14ac:dyDescent="0.25">
      <c r="A3350">
        <v>3346</v>
      </c>
      <c r="B3350" t="s">
        <v>7</v>
      </c>
      <c r="C3350" t="s">
        <v>4355</v>
      </c>
      <c r="D3350" t="s">
        <v>4356</v>
      </c>
      <c r="E3350">
        <v>11</v>
      </c>
      <c r="F3350" t="s">
        <v>4261</v>
      </c>
      <c r="G3350" t="s">
        <v>4262</v>
      </c>
      <c r="H3350" s="56" t="s">
        <v>3900</v>
      </c>
      <c r="I3350">
        <v>74202011</v>
      </c>
      <c r="J3350" t="s">
        <v>4367</v>
      </c>
      <c r="K3350">
        <v>67572109.739999995</v>
      </c>
      <c r="L3350">
        <v>47947.105470000002</v>
      </c>
    </row>
    <row r="3351" spans="1:12" x14ac:dyDescent="0.25">
      <c r="A3351">
        <v>3347</v>
      </c>
      <c r="B3351" t="s">
        <v>7</v>
      </c>
      <c r="C3351" t="s">
        <v>4355</v>
      </c>
      <c r="D3351" t="s">
        <v>4356</v>
      </c>
      <c r="E3351">
        <v>12</v>
      </c>
      <c r="F3351" t="s">
        <v>4261</v>
      </c>
      <c r="G3351" t="s">
        <v>4262</v>
      </c>
      <c r="H3351" s="56" t="s">
        <v>3900</v>
      </c>
      <c r="I3351">
        <v>74202012</v>
      </c>
      <c r="J3351" t="s">
        <v>4368</v>
      </c>
      <c r="K3351">
        <v>135215614.5</v>
      </c>
      <c r="L3351">
        <v>85912.175520000004</v>
      </c>
    </row>
    <row r="3352" spans="1:12" x14ac:dyDescent="0.25">
      <c r="A3352">
        <v>3348</v>
      </c>
      <c r="B3352" t="s">
        <v>7</v>
      </c>
      <c r="C3352" t="s">
        <v>4355</v>
      </c>
      <c r="D3352" t="s">
        <v>4356</v>
      </c>
      <c r="E3352">
        <v>13</v>
      </c>
      <c r="F3352" t="s">
        <v>4261</v>
      </c>
      <c r="G3352" t="s">
        <v>4262</v>
      </c>
      <c r="H3352" s="56" t="s">
        <v>3900</v>
      </c>
      <c r="I3352">
        <v>74202013</v>
      </c>
      <c r="J3352" t="s">
        <v>4369</v>
      </c>
      <c r="K3352">
        <v>40593547.509999998</v>
      </c>
      <c r="L3352">
        <v>37818.948120000001</v>
      </c>
    </row>
    <row r="3353" spans="1:12" x14ac:dyDescent="0.25">
      <c r="A3353">
        <v>3349</v>
      </c>
      <c r="B3353" t="s">
        <v>7</v>
      </c>
      <c r="C3353" t="s">
        <v>4355</v>
      </c>
      <c r="D3353" t="s">
        <v>4356</v>
      </c>
      <c r="E3353">
        <v>14</v>
      </c>
      <c r="F3353" t="s">
        <v>4261</v>
      </c>
      <c r="G3353" t="s">
        <v>4262</v>
      </c>
      <c r="H3353" s="56" t="s">
        <v>3900</v>
      </c>
      <c r="I3353">
        <v>74202014</v>
      </c>
      <c r="J3353" t="s">
        <v>4370</v>
      </c>
      <c r="K3353">
        <v>8211986.4840000002</v>
      </c>
      <c r="L3353">
        <v>17218.05471</v>
      </c>
    </row>
    <row r="3354" spans="1:12" x14ac:dyDescent="0.25">
      <c r="A3354">
        <v>3350</v>
      </c>
      <c r="B3354" t="s">
        <v>7</v>
      </c>
      <c r="C3354" t="s">
        <v>4355</v>
      </c>
      <c r="D3354" t="s">
        <v>4356</v>
      </c>
      <c r="E3354">
        <v>15</v>
      </c>
      <c r="F3354" t="s">
        <v>4261</v>
      </c>
      <c r="G3354" t="s">
        <v>4262</v>
      </c>
      <c r="H3354" s="56" t="s">
        <v>3900</v>
      </c>
      <c r="I3354">
        <v>74202015</v>
      </c>
      <c r="J3354" t="s">
        <v>4371</v>
      </c>
      <c r="K3354">
        <v>55910974.159999996</v>
      </c>
      <c r="L3354">
        <v>33290.455379999999</v>
      </c>
    </row>
    <row r="3355" spans="1:12" x14ac:dyDescent="0.25">
      <c r="A3355">
        <v>3351</v>
      </c>
      <c r="B3355" t="s">
        <v>7</v>
      </c>
      <c r="C3355" t="s">
        <v>4372</v>
      </c>
      <c r="D3355" t="s">
        <v>4373</v>
      </c>
      <c r="E3355">
        <v>1</v>
      </c>
      <c r="F3355" t="s">
        <v>4325</v>
      </c>
      <c r="G3355" t="s">
        <v>4326</v>
      </c>
      <c r="H3355" s="56" t="s">
        <v>3900</v>
      </c>
      <c r="I3355">
        <v>74801001</v>
      </c>
      <c r="J3355" t="s">
        <v>4374</v>
      </c>
      <c r="K3355">
        <v>4687791.7</v>
      </c>
      <c r="L3355">
        <v>10506.893669999999</v>
      </c>
    </row>
    <row r="3356" spans="1:12" x14ac:dyDescent="0.25">
      <c r="A3356">
        <v>3352</v>
      </c>
      <c r="B3356" t="s">
        <v>7</v>
      </c>
      <c r="C3356" t="s">
        <v>4372</v>
      </c>
      <c r="D3356" t="s">
        <v>4373</v>
      </c>
      <c r="E3356">
        <v>2</v>
      </c>
      <c r="F3356" t="s">
        <v>4325</v>
      </c>
      <c r="G3356" t="s">
        <v>4326</v>
      </c>
      <c r="H3356" s="56" t="s">
        <v>3900</v>
      </c>
      <c r="I3356">
        <v>74801002</v>
      </c>
      <c r="J3356" t="s">
        <v>4375</v>
      </c>
      <c r="K3356">
        <v>3924438.412</v>
      </c>
      <c r="L3356">
        <v>11287.04744</v>
      </c>
    </row>
    <row r="3357" spans="1:12" x14ac:dyDescent="0.25">
      <c r="A3357">
        <v>3353</v>
      </c>
      <c r="B3357" t="s">
        <v>7</v>
      </c>
      <c r="C3357" t="s">
        <v>4372</v>
      </c>
      <c r="D3357" t="s">
        <v>4373</v>
      </c>
      <c r="E3357">
        <v>3</v>
      </c>
      <c r="F3357" t="s">
        <v>4325</v>
      </c>
      <c r="G3357" t="s">
        <v>4326</v>
      </c>
      <c r="H3357" s="56" t="s">
        <v>3900</v>
      </c>
      <c r="I3357">
        <v>74801003</v>
      </c>
      <c r="J3357" t="s">
        <v>4376</v>
      </c>
      <c r="K3357">
        <v>4683991.7170000002</v>
      </c>
      <c r="L3357">
        <v>12227.064689999999</v>
      </c>
    </row>
    <row r="3358" spans="1:12" x14ac:dyDescent="0.25">
      <c r="A3358">
        <v>3354</v>
      </c>
      <c r="B3358" t="s">
        <v>7</v>
      </c>
      <c r="C3358" t="s">
        <v>4372</v>
      </c>
      <c r="D3358" t="s">
        <v>4373</v>
      </c>
      <c r="E3358">
        <v>4</v>
      </c>
      <c r="F3358" t="s">
        <v>4325</v>
      </c>
      <c r="G3358" t="s">
        <v>4326</v>
      </c>
      <c r="H3358" s="56" t="s">
        <v>3900</v>
      </c>
      <c r="I3358">
        <v>74801004</v>
      </c>
      <c r="J3358" t="s">
        <v>4377</v>
      </c>
      <c r="K3358">
        <v>688146.33689999999</v>
      </c>
      <c r="L3358">
        <v>4469.0570340000004</v>
      </c>
    </row>
    <row r="3359" spans="1:12" x14ac:dyDescent="0.25">
      <c r="A3359">
        <v>3355</v>
      </c>
      <c r="B3359" t="s">
        <v>7</v>
      </c>
      <c r="C3359" t="s">
        <v>4372</v>
      </c>
      <c r="D3359" t="s">
        <v>4373</v>
      </c>
      <c r="E3359">
        <v>5</v>
      </c>
      <c r="F3359" t="s">
        <v>4325</v>
      </c>
      <c r="G3359" t="s">
        <v>4326</v>
      </c>
      <c r="H3359" s="56" t="s">
        <v>3900</v>
      </c>
      <c r="I3359">
        <v>74801005</v>
      </c>
      <c r="J3359" t="s">
        <v>4378</v>
      </c>
      <c r="K3359">
        <v>2277527.0520000001</v>
      </c>
      <c r="L3359">
        <v>7359.8698619999996</v>
      </c>
    </row>
    <row r="3360" spans="1:12" x14ac:dyDescent="0.25">
      <c r="A3360">
        <v>3356</v>
      </c>
      <c r="B3360" t="s">
        <v>7</v>
      </c>
      <c r="C3360" t="s">
        <v>4372</v>
      </c>
      <c r="D3360" t="s">
        <v>4373</v>
      </c>
      <c r="E3360">
        <v>6</v>
      </c>
      <c r="F3360" t="s">
        <v>4325</v>
      </c>
      <c r="G3360" t="s">
        <v>4326</v>
      </c>
      <c r="H3360" s="56" t="s">
        <v>3900</v>
      </c>
      <c r="I3360">
        <v>74801006</v>
      </c>
      <c r="J3360" t="s">
        <v>4379</v>
      </c>
      <c r="K3360">
        <v>11484243.220000001</v>
      </c>
      <c r="L3360">
        <v>18628.987529999999</v>
      </c>
    </row>
    <row r="3361" spans="1:12" x14ac:dyDescent="0.25">
      <c r="A3361">
        <v>3357</v>
      </c>
      <c r="B3361" t="s">
        <v>7</v>
      </c>
      <c r="C3361" t="s">
        <v>4372</v>
      </c>
      <c r="D3361" t="s">
        <v>4373</v>
      </c>
      <c r="E3361">
        <v>7</v>
      </c>
      <c r="F3361" t="s">
        <v>4325</v>
      </c>
      <c r="G3361" t="s">
        <v>4326</v>
      </c>
      <c r="H3361" s="56" t="s">
        <v>3900</v>
      </c>
      <c r="I3361">
        <v>74801007</v>
      </c>
      <c r="J3361" t="s">
        <v>4380</v>
      </c>
      <c r="K3361">
        <v>3742071.9419999998</v>
      </c>
      <c r="L3361">
        <v>11881.52073</v>
      </c>
    </row>
    <row r="3362" spans="1:12" x14ac:dyDescent="0.25">
      <c r="A3362">
        <v>3358</v>
      </c>
      <c r="B3362" t="s">
        <v>7</v>
      </c>
      <c r="C3362" t="s">
        <v>4372</v>
      </c>
      <c r="D3362" t="s">
        <v>4373</v>
      </c>
      <c r="E3362">
        <v>8</v>
      </c>
      <c r="F3362" t="s">
        <v>4325</v>
      </c>
      <c r="G3362" t="s">
        <v>4326</v>
      </c>
      <c r="H3362" s="56" t="s">
        <v>3900</v>
      </c>
      <c r="I3362">
        <v>74801008</v>
      </c>
      <c r="J3362" t="s">
        <v>4381</v>
      </c>
      <c r="K3362">
        <v>950776.23049999995</v>
      </c>
      <c r="L3362">
        <v>4398.0228509999997</v>
      </c>
    </row>
    <row r="3363" spans="1:12" x14ac:dyDescent="0.25">
      <c r="A3363">
        <v>3359</v>
      </c>
      <c r="B3363" t="s">
        <v>7</v>
      </c>
      <c r="C3363" t="s">
        <v>4372</v>
      </c>
      <c r="D3363" t="s">
        <v>4373</v>
      </c>
      <c r="E3363">
        <v>9</v>
      </c>
      <c r="F3363" t="s">
        <v>4325</v>
      </c>
      <c r="G3363" t="s">
        <v>4326</v>
      </c>
      <c r="H3363" s="56" t="s">
        <v>3900</v>
      </c>
      <c r="I3363">
        <v>74801009</v>
      </c>
      <c r="J3363" t="s">
        <v>4382</v>
      </c>
      <c r="K3363">
        <v>9550938.4560000002</v>
      </c>
      <c r="L3363">
        <v>19688.886890000002</v>
      </c>
    </row>
    <row r="3364" spans="1:12" x14ac:dyDescent="0.25">
      <c r="A3364">
        <v>3360</v>
      </c>
      <c r="B3364" t="s">
        <v>7</v>
      </c>
      <c r="C3364" t="s">
        <v>4372</v>
      </c>
      <c r="D3364" t="s">
        <v>4373</v>
      </c>
      <c r="E3364">
        <v>10</v>
      </c>
      <c r="F3364" t="s">
        <v>4325</v>
      </c>
      <c r="G3364" t="s">
        <v>4326</v>
      </c>
      <c r="H3364" s="56" t="s">
        <v>3900</v>
      </c>
      <c r="I3364">
        <v>74801010</v>
      </c>
      <c r="J3364" t="s">
        <v>4383</v>
      </c>
      <c r="K3364">
        <v>684698.44339999999</v>
      </c>
      <c r="L3364">
        <v>3354.079099</v>
      </c>
    </row>
    <row r="3365" spans="1:12" x14ac:dyDescent="0.25">
      <c r="A3365">
        <v>3361</v>
      </c>
      <c r="B3365" t="s">
        <v>7</v>
      </c>
      <c r="C3365" t="s">
        <v>4372</v>
      </c>
      <c r="D3365" t="s">
        <v>4373</v>
      </c>
      <c r="E3365">
        <v>11</v>
      </c>
      <c r="F3365" t="s">
        <v>4325</v>
      </c>
      <c r="G3365" t="s">
        <v>4326</v>
      </c>
      <c r="H3365" s="56" t="s">
        <v>3900</v>
      </c>
      <c r="I3365">
        <v>74801011</v>
      </c>
      <c r="J3365" t="s">
        <v>4384</v>
      </c>
      <c r="K3365">
        <v>2813786.3539999998</v>
      </c>
      <c r="L3365">
        <v>9127.1343720000004</v>
      </c>
    </row>
    <row r="3366" spans="1:12" x14ac:dyDescent="0.25">
      <c r="A3366">
        <v>3362</v>
      </c>
      <c r="B3366" t="s">
        <v>7</v>
      </c>
      <c r="C3366" t="s">
        <v>4372</v>
      </c>
      <c r="D3366" t="s">
        <v>4373</v>
      </c>
      <c r="E3366">
        <v>12</v>
      </c>
      <c r="F3366" t="s">
        <v>4325</v>
      </c>
      <c r="G3366" t="s">
        <v>4326</v>
      </c>
      <c r="H3366" s="56" t="s">
        <v>3900</v>
      </c>
      <c r="I3366">
        <v>74801012</v>
      </c>
      <c r="J3366" t="s">
        <v>4385</v>
      </c>
      <c r="K3366">
        <v>505882.27929999999</v>
      </c>
      <c r="L3366">
        <v>3226.243023</v>
      </c>
    </row>
    <row r="3367" spans="1:12" x14ac:dyDescent="0.25">
      <c r="A3367">
        <v>3363</v>
      </c>
      <c r="B3367" t="s">
        <v>7</v>
      </c>
      <c r="C3367" t="s">
        <v>4372</v>
      </c>
      <c r="D3367" t="s">
        <v>4373</v>
      </c>
      <c r="E3367">
        <v>13</v>
      </c>
      <c r="F3367" t="s">
        <v>4325</v>
      </c>
      <c r="G3367" t="s">
        <v>4326</v>
      </c>
      <c r="H3367" s="56" t="s">
        <v>3900</v>
      </c>
      <c r="I3367">
        <v>74801013</v>
      </c>
      <c r="J3367" t="s">
        <v>4386</v>
      </c>
      <c r="K3367">
        <v>2081367.1540000001</v>
      </c>
      <c r="L3367">
        <v>6972.2805040000003</v>
      </c>
    </row>
    <row r="3368" spans="1:12" x14ac:dyDescent="0.25">
      <c r="A3368">
        <v>3364</v>
      </c>
      <c r="B3368" t="s">
        <v>7</v>
      </c>
      <c r="C3368" t="s">
        <v>4372</v>
      </c>
      <c r="D3368" t="s">
        <v>4373</v>
      </c>
      <c r="E3368">
        <v>14</v>
      </c>
      <c r="F3368" t="s">
        <v>4325</v>
      </c>
      <c r="G3368" t="s">
        <v>4326</v>
      </c>
      <c r="H3368" s="56" t="s">
        <v>3900</v>
      </c>
      <c r="I3368">
        <v>74801014</v>
      </c>
      <c r="J3368" t="s">
        <v>4387</v>
      </c>
      <c r="K3368">
        <v>12382126.02</v>
      </c>
      <c r="L3368">
        <v>16870.102749999998</v>
      </c>
    </row>
    <row r="3369" spans="1:12" x14ac:dyDescent="0.25">
      <c r="A3369">
        <v>3365</v>
      </c>
      <c r="B3369" t="s">
        <v>7</v>
      </c>
      <c r="C3369" t="s">
        <v>4372</v>
      </c>
      <c r="D3369" t="s">
        <v>4373</v>
      </c>
      <c r="E3369">
        <v>15</v>
      </c>
      <c r="F3369" t="s">
        <v>4325</v>
      </c>
      <c r="G3369" t="s">
        <v>4326</v>
      </c>
      <c r="H3369" s="56" t="s">
        <v>3900</v>
      </c>
      <c r="I3369">
        <v>74801015</v>
      </c>
      <c r="J3369" t="s">
        <v>4388</v>
      </c>
      <c r="K3369">
        <v>1033976.437</v>
      </c>
      <c r="L3369">
        <v>4280.2513929999996</v>
      </c>
    </row>
    <row r="3370" spans="1:12" x14ac:dyDescent="0.25">
      <c r="A3370">
        <v>3366</v>
      </c>
      <c r="B3370" t="s">
        <v>7</v>
      </c>
      <c r="C3370" t="s">
        <v>4372</v>
      </c>
      <c r="D3370" t="s">
        <v>4373</v>
      </c>
      <c r="E3370">
        <v>16</v>
      </c>
      <c r="F3370" t="s">
        <v>4325</v>
      </c>
      <c r="G3370" t="s">
        <v>4326</v>
      </c>
      <c r="H3370" s="56" t="s">
        <v>3900</v>
      </c>
      <c r="I3370">
        <v>74801016</v>
      </c>
      <c r="J3370" t="s">
        <v>4389</v>
      </c>
      <c r="K3370">
        <v>9186596.7520000003</v>
      </c>
      <c r="L3370">
        <v>16225.983539999999</v>
      </c>
    </row>
    <row r="3371" spans="1:12" x14ac:dyDescent="0.25">
      <c r="A3371">
        <v>3367</v>
      </c>
      <c r="B3371" t="s">
        <v>7</v>
      </c>
      <c r="C3371" t="s">
        <v>4372</v>
      </c>
      <c r="D3371" t="s">
        <v>4373</v>
      </c>
      <c r="E3371">
        <v>17</v>
      </c>
      <c r="F3371" t="s">
        <v>4325</v>
      </c>
      <c r="G3371" t="s">
        <v>4326</v>
      </c>
      <c r="H3371" s="56" t="s">
        <v>3900</v>
      </c>
      <c r="I3371">
        <v>74801017</v>
      </c>
      <c r="J3371" t="s">
        <v>4390</v>
      </c>
      <c r="K3371">
        <v>5279017.841</v>
      </c>
      <c r="L3371">
        <v>12791.054630000001</v>
      </c>
    </row>
    <row r="3372" spans="1:12" x14ac:dyDescent="0.25">
      <c r="A3372">
        <v>3368</v>
      </c>
      <c r="B3372" t="s">
        <v>7</v>
      </c>
      <c r="C3372" t="s">
        <v>4372</v>
      </c>
      <c r="D3372" t="s">
        <v>4373</v>
      </c>
      <c r="E3372">
        <v>18</v>
      </c>
      <c r="F3372" t="s">
        <v>4325</v>
      </c>
      <c r="G3372" t="s">
        <v>4326</v>
      </c>
      <c r="H3372" s="56" t="s">
        <v>3900</v>
      </c>
      <c r="I3372">
        <v>74801018</v>
      </c>
      <c r="J3372" t="s">
        <v>4391</v>
      </c>
      <c r="K3372">
        <v>6671386.5140000004</v>
      </c>
      <c r="L3372">
        <v>13139.085209999999</v>
      </c>
    </row>
    <row r="3373" spans="1:12" x14ac:dyDescent="0.25">
      <c r="A3373">
        <v>3369</v>
      </c>
      <c r="B3373" t="s">
        <v>7</v>
      </c>
      <c r="C3373" t="s">
        <v>4372</v>
      </c>
      <c r="D3373" t="s">
        <v>4373</v>
      </c>
      <c r="E3373">
        <v>19</v>
      </c>
      <c r="F3373" t="s">
        <v>4325</v>
      </c>
      <c r="G3373" t="s">
        <v>4326</v>
      </c>
      <c r="H3373" s="56" t="s">
        <v>3900</v>
      </c>
      <c r="I3373">
        <v>74801019</v>
      </c>
      <c r="J3373" t="s">
        <v>4392</v>
      </c>
      <c r="K3373">
        <v>1574835.03</v>
      </c>
      <c r="L3373">
        <v>7815.743888</v>
      </c>
    </row>
    <row r="3374" spans="1:12" x14ac:dyDescent="0.25">
      <c r="A3374">
        <v>3370</v>
      </c>
      <c r="B3374" t="s">
        <v>7</v>
      </c>
      <c r="C3374" t="s">
        <v>4372</v>
      </c>
      <c r="D3374" t="s">
        <v>4373</v>
      </c>
      <c r="E3374">
        <v>20</v>
      </c>
      <c r="F3374" t="s">
        <v>4325</v>
      </c>
      <c r="G3374" t="s">
        <v>4326</v>
      </c>
      <c r="H3374" s="56" t="s">
        <v>3900</v>
      </c>
      <c r="I3374">
        <v>74801020</v>
      </c>
      <c r="J3374" t="s">
        <v>4393</v>
      </c>
      <c r="K3374">
        <v>4212134.4330000002</v>
      </c>
      <c r="L3374">
        <v>9976.8057960000006</v>
      </c>
    </row>
    <row r="3375" spans="1:12" x14ac:dyDescent="0.25">
      <c r="A3375">
        <v>3371</v>
      </c>
      <c r="B3375" t="s">
        <v>7</v>
      </c>
      <c r="C3375" t="s">
        <v>4372</v>
      </c>
      <c r="D3375" t="s">
        <v>4373</v>
      </c>
      <c r="E3375">
        <v>21</v>
      </c>
      <c r="F3375" t="s">
        <v>4325</v>
      </c>
      <c r="G3375" t="s">
        <v>4326</v>
      </c>
      <c r="H3375" s="56" t="s">
        <v>3900</v>
      </c>
      <c r="I3375">
        <v>74801021</v>
      </c>
      <c r="J3375" t="s">
        <v>4394</v>
      </c>
      <c r="K3375">
        <v>6382438.9689999996</v>
      </c>
      <c r="L3375">
        <v>11697.176149999999</v>
      </c>
    </row>
    <row r="3376" spans="1:12" x14ac:dyDescent="0.25">
      <c r="A3376">
        <v>3372</v>
      </c>
      <c r="B3376" t="s">
        <v>7</v>
      </c>
      <c r="C3376" t="s">
        <v>4372</v>
      </c>
      <c r="D3376" t="s">
        <v>4373</v>
      </c>
      <c r="E3376">
        <v>22</v>
      </c>
      <c r="F3376" t="s">
        <v>4325</v>
      </c>
      <c r="G3376" t="s">
        <v>4326</v>
      </c>
      <c r="H3376" s="56" t="s">
        <v>3900</v>
      </c>
      <c r="I3376">
        <v>74801022</v>
      </c>
      <c r="J3376" t="s">
        <v>4395</v>
      </c>
      <c r="K3376">
        <v>12545035.960000001</v>
      </c>
      <c r="L3376">
        <v>19447.01671</v>
      </c>
    </row>
    <row r="3377" spans="1:12" x14ac:dyDescent="0.25">
      <c r="A3377">
        <v>3373</v>
      </c>
      <c r="B3377" t="s">
        <v>7</v>
      </c>
      <c r="C3377" t="s">
        <v>4372</v>
      </c>
      <c r="D3377" t="s">
        <v>4373</v>
      </c>
      <c r="E3377">
        <v>23</v>
      </c>
      <c r="F3377" t="s">
        <v>4325</v>
      </c>
      <c r="G3377" t="s">
        <v>4326</v>
      </c>
      <c r="H3377" s="56" t="s">
        <v>3900</v>
      </c>
      <c r="I3377">
        <v>74801023</v>
      </c>
      <c r="J3377" t="s">
        <v>4396</v>
      </c>
      <c r="K3377">
        <v>46471368.079999998</v>
      </c>
      <c r="L3377">
        <v>38007.868119999999</v>
      </c>
    </row>
    <row r="3378" spans="1:12" x14ac:dyDescent="0.25">
      <c r="A3378">
        <v>3374</v>
      </c>
      <c r="B3378" t="s">
        <v>7</v>
      </c>
      <c r="C3378" t="s">
        <v>4372</v>
      </c>
      <c r="D3378" t="s">
        <v>4373</v>
      </c>
      <c r="E3378">
        <v>24</v>
      </c>
      <c r="F3378" t="s">
        <v>4325</v>
      </c>
      <c r="G3378" t="s">
        <v>4326</v>
      </c>
      <c r="H3378" s="56" t="s">
        <v>3900</v>
      </c>
      <c r="I3378">
        <v>74801024</v>
      </c>
      <c r="J3378" t="s">
        <v>4397</v>
      </c>
      <c r="K3378">
        <v>1062399.459</v>
      </c>
      <c r="L3378">
        <v>5472.7070970000004</v>
      </c>
    </row>
    <row r="3379" spans="1:12" x14ac:dyDescent="0.25">
      <c r="A3379">
        <v>3375</v>
      </c>
      <c r="B3379" t="s">
        <v>7</v>
      </c>
      <c r="C3379" t="s">
        <v>4372</v>
      </c>
      <c r="D3379" t="s">
        <v>4373</v>
      </c>
      <c r="E3379">
        <v>25</v>
      </c>
      <c r="F3379" t="s">
        <v>4325</v>
      </c>
      <c r="G3379" t="s">
        <v>4326</v>
      </c>
      <c r="H3379" s="56" t="s">
        <v>3900</v>
      </c>
      <c r="I3379">
        <v>74801025</v>
      </c>
      <c r="J3379" t="s">
        <v>4398</v>
      </c>
      <c r="K3379">
        <v>1553587.652</v>
      </c>
      <c r="L3379">
        <v>6457.4377270000005</v>
      </c>
    </row>
    <row r="3380" spans="1:12" x14ac:dyDescent="0.25">
      <c r="A3380">
        <v>3376</v>
      </c>
      <c r="B3380" t="s">
        <v>7</v>
      </c>
      <c r="C3380" t="s">
        <v>4372</v>
      </c>
      <c r="D3380" t="s">
        <v>4373</v>
      </c>
      <c r="E3380">
        <v>26</v>
      </c>
      <c r="F3380" t="s">
        <v>4325</v>
      </c>
      <c r="G3380" t="s">
        <v>4326</v>
      </c>
      <c r="H3380" s="56" t="s">
        <v>3900</v>
      </c>
      <c r="I3380">
        <v>74801026</v>
      </c>
      <c r="J3380" t="s">
        <v>4399</v>
      </c>
      <c r="K3380">
        <v>45304189.590000004</v>
      </c>
      <c r="L3380">
        <v>47185.246859999999</v>
      </c>
    </row>
    <row r="3381" spans="1:12" x14ac:dyDescent="0.25">
      <c r="A3381">
        <v>3377</v>
      </c>
      <c r="B3381" t="s">
        <v>7</v>
      </c>
      <c r="C3381" t="s">
        <v>4372</v>
      </c>
      <c r="D3381" t="s">
        <v>4373</v>
      </c>
      <c r="E3381">
        <v>27</v>
      </c>
      <c r="F3381" t="s">
        <v>4325</v>
      </c>
      <c r="G3381" t="s">
        <v>4326</v>
      </c>
      <c r="H3381" s="56" t="s">
        <v>3900</v>
      </c>
      <c r="I3381">
        <v>74801027</v>
      </c>
      <c r="J3381" t="s">
        <v>4400</v>
      </c>
      <c r="K3381">
        <v>13105868.99</v>
      </c>
      <c r="L3381">
        <v>24813.727790000001</v>
      </c>
    </row>
    <row r="3382" spans="1:12" x14ac:dyDescent="0.25">
      <c r="A3382">
        <v>3378</v>
      </c>
      <c r="B3382" t="s">
        <v>7</v>
      </c>
      <c r="C3382" t="s">
        <v>4372</v>
      </c>
      <c r="D3382" t="s">
        <v>4373</v>
      </c>
      <c r="E3382">
        <v>28</v>
      </c>
      <c r="F3382" t="s">
        <v>4325</v>
      </c>
      <c r="G3382" t="s">
        <v>4326</v>
      </c>
      <c r="H3382" s="56" t="s">
        <v>3900</v>
      </c>
      <c r="I3382">
        <v>74801028</v>
      </c>
      <c r="J3382" t="s">
        <v>4401</v>
      </c>
      <c r="K3382">
        <v>7648468.2400000002</v>
      </c>
      <c r="L3382">
        <v>18111.94024</v>
      </c>
    </row>
    <row r="3383" spans="1:12" x14ac:dyDescent="0.25">
      <c r="A3383">
        <v>3379</v>
      </c>
      <c r="B3383" t="s">
        <v>7</v>
      </c>
      <c r="C3383" t="s">
        <v>4372</v>
      </c>
      <c r="D3383" t="s">
        <v>4373</v>
      </c>
      <c r="E3383">
        <v>29</v>
      </c>
      <c r="F3383" t="s">
        <v>4325</v>
      </c>
      <c r="G3383" t="s">
        <v>4326</v>
      </c>
      <c r="H3383" s="56" t="s">
        <v>3900</v>
      </c>
      <c r="I3383">
        <v>74801029</v>
      </c>
      <c r="J3383" t="s">
        <v>4402</v>
      </c>
      <c r="K3383">
        <v>7581439.6699999999</v>
      </c>
      <c r="L3383">
        <v>13284.30005</v>
      </c>
    </row>
    <row r="3384" spans="1:12" x14ac:dyDescent="0.25">
      <c r="A3384">
        <v>3380</v>
      </c>
      <c r="B3384" t="s">
        <v>7</v>
      </c>
      <c r="C3384" t="s">
        <v>4372</v>
      </c>
      <c r="D3384" t="s">
        <v>4373</v>
      </c>
      <c r="E3384">
        <v>30</v>
      </c>
      <c r="F3384" t="s">
        <v>4325</v>
      </c>
      <c r="G3384" t="s">
        <v>4326</v>
      </c>
      <c r="H3384" s="56" t="s">
        <v>3900</v>
      </c>
      <c r="I3384">
        <v>74801030</v>
      </c>
      <c r="J3384" t="s">
        <v>4403</v>
      </c>
      <c r="K3384">
        <v>114425324.7</v>
      </c>
      <c r="L3384">
        <v>56391.708659999997</v>
      </c>
    </row>
    <row r="3385" spans="1:12" x14ac:dyDescent="0.25">
      <c r="A3385">
        <v>3381</v>
      </c>
      <c r="B3385" t="s">
        <v>7</v>
      </c>
      <c r="C3385" t="s">
        <v>4372</v>
      </c>
      <c r="D3385" t="s">
        <v>4373</v>
      </c>
      <c r="E3385">
        <v>31</v>
      </c>
      <c r="F3385" t="s">
        <v>4325</v>
      </c>
      <c r="G3385" t="s">
        <v>4326</v>
      </c>
      <c r="H3385" s="56" t="s">
        <v>3900</v>
      </c>
      <c r="I3385">
        <v>74801031</v>
      </c>
      <c r="J3385" t="s">
        <v>4404</v>
      </c>
      <c r="K3385">
        <v>251527315.40000001</v>
      </c>
      <c r="L3385">
        <v>82753.821979999993</v>
      </c>
    </row>
    <row r="3386" spans="1:12" x14ac:dyDescent="0.25">
      <c r="A3386">
        <v>3382</v>
      </c>
      <c r="B3386" t="s">
        <v>7</v>
      </c>
      <c r="C3386" t="s">
        <v>4372</v>
      </c>
      <c r="D3386" t="s">
        <v>4373</v>
      </c>
      <c r="E3386">
        <v>32</v>
      </c>
      <c r="F3386" t="s">
        <v>4325</v>
      </c>
      <c r="G3386" t="s">
        <v>4326</v>
      </c>
      <c r="H3386" s="56" t="s">
        <v>3900</v>
      </c>
      <c r="I3386">
        <v>74801032</v>
      </c>
      <c r="J3386" t="s">
        <v>4405</v>
      </c>
      <c r="K3386">
        <v>548097996.10000002</v>
      </c>
      <c r="L3386">
        <v>126234.806</v>
      </c>
    </row>
    <row r="3387" spans="1:12" x14ac:dyDescent="0.25">
      <c r="A3387">
        <v>3383</v>
      </c>
      <c r="B3387" t="s">
        <v>7</v>
      </c>
      <c r="C3387" t="s">
        <v>4372</v>
      </c>
      <c r="D3387" t="s">
        <v>4373</v>
      </c>
      <c r="E3387">
        <v>33</v>
      </c>
      <c r="F3387" t="s">
        <v>4325</v>
      </c>
      <c r="G3387" t="s">
        <v>4326</v>
      </c>
      <c r="H3387" s="56" t="s">
        <v>3900</v>
      </c>
      <c r="I3387">
        <v>74801033</v>
      </c>
      <c r="J3387" t="s">
        <v>4406</v>
      </c>
      <c r="K3387">
        <v>169430269.90000001</v>
      </c>
      <c r="L3387">
        <v>91853.076019999993</v>
      </c>
    </row>
    <row r="3388" spans="1:12" x14ac:dyDescent="0.25">
      <c r="A3388">
        <v>3384</v>
      </c>
      <c r="B3388" t="s">
        <v>7</v>
      </c>
      <c r="C3388" t="s">
        <v>4372</v>
      </c>
      <c r="D3388" t="s">
        <v>4373</v>
      </c>
      <c r="E3388">
        <v>34</v>
      </c>
      <c r="F3388" t="s">
        <v>4325</v>
      </c>
      <c r="G3388" t="s">
        <v>4326</v>
      </c>
      <c r="H3388" s="56" t="s">
        <v>3900</v>
      </c>
      <c r="I3388">
        <v>74801034</v>
      </c>
      <c r="J3388" t="s">
        <v>4407</v>
      </c>
      <c r="K3388">
        <v>8397971.7019999996</v>
      </c>
      <c r="L3388">
        <v>13084.64214</v>
      </c>
    </row>
    <row r="3389" spans="1:12" x14ac:dyDescent="0.25">
      <c r="A3389">
        <v>3385</v>
      </c>
      <c r="B3389" t="s">
        <v>7</v>
      </c>
      <c r="C3389" t="s">
        <v>4372</v>
      </c>
      <c r="D3389" t="s">
        <v>4373</v>
      </c>
      <c r="E3389">
        <v>35</v>
      </c>
      <c r="F3389" t="s">
        <v>4325</v>
      </c>
      <c r="G3389" t="s">
        <v>4326</v>
      </c>
      <c r="H3389" s="56" t="s">
        <v>3900</v>
      </c>
      <c r="I3389">
        <v>74801035</v>
      </c>
      <c r="J3389" t="s">
        <v>4408</v>
      </c>
      <c r="K3389">
        <v>1931157.9269999999</v>
      </c>
      <c r="L3389">
        <v>6386.9443190000002</v>
      </c>
    </row>
    <row r="3390" spans="1:12" x14ac:dyDescent="0.25">
      <c r="A3390">
        <v>3386</v>
      </c>
      <c r="B3390" t="s">
        <v>7</v>
      </c>
      <c r="C3390" t="s">
        <v>4372</v>
      </c>
      <c r="D3390" t="s">
        <v>4373</v>
      </c>
      <c r="E3390">
        <v>36</v>
      </c>
      <c r="F3390" t="s">
        <v>4325</v>
      </c>
      <c r="G3390" t="s">
        <v>4326</v>
      </c>
      <c r="H3390" s="56" t="s">
        <v>3900</v>
      </c>
      <c r="I3390">
        <v>74801036</v>
      </c>
      <c r="J3390" t="s">
        <v>4409</v>
      </c>
      <c r="K3390">
        <v>3168746.602</v>
      </c>
      <c r="L3390">
        <v>8684.5586860000003</v>
      </c>
    </row>
    <row r="3391" spans="1:12" x14ac:dyDescent="0.25">
      <c r="A3391">
        <v>3387</v>
      </c>
      <c r="B3391" t="s">
        <v>7</v>
      </c>
      <c r="C3391" t="s">
        <v>4372</v>
      </c>
      <c r="D3391" t="s">
        <v>4373</v>
      </c>
      <c r="E3391">
        <v>37</v>
      </c>
      <c r="F3391" t="s">
        <v>4325</v>
      </c>
      <c r="G3391" t="s">
        <v>4326</v>
      </c>
      <c r="H3391" s="56" t="s">
        <v>3900</v>
      </c>
      <c r="I3391">
        <v>74801037</v>
      </c>
      <c r="J3391" t="s">
        <v>4410</v>
      </c>
      <c r="K3391">
        <v>7465488.0159999998</v>
      </c>
      <c r="L3391">
        <v>14101.981949999999</v>
      </c>
    </row>
    <row r="3392" spans="1:12" x14ac:dyDescent="0.25">
      <c r="A3392">
        <v>3388</v>
      </c>
      <c r="B3392" t="s">
        <v>7</v>
      </c>
      <c r="C3392" t="s">
        <v>4372</v>
      </c>
      <c r="D3392" t="s">
        <v>4373</v>
      </c>
      <c r="E3392">
        <v>38</v>
      </c>
      <c r="F3392" t="s">
        <v>4325</v>
      </c>
      <c r="G3392" t="s">
        <v>4326</v>
      </c>
      <c r="H3392" s="56" t="s">
        <v>3900</v>
      </c>
      <c r="I3392">
        <v>74801038</v>
      </c>
      <c r="J3392" t="s">
        <v>4411</v>
      </c>
      <c r="K3392">
        <v>22292657.460000001</v>
      </c>
      <c r="L3392">
        <v>27389.412560000001</v>
      </c>
    </row>
    <row r="3393" spans="1:12" x14ac:dyDescent="0.25">
      <c r="A3393">
        <v>3389</v>
      </c>
      <c r="B3393" t="s">
        <v>7</v>
      </c>
      <c r="C3393" t="s">
        <v>4372</v>
      </c>
      <c r="D3393" t="s">
        <v>4373</v>
      </c>
      <c r="E3393">
        <v>39</v>
      </c>
      <c r="F3393" t="s">
        <v>4325</v>
      </c>
      <c r="G3393" t="s">
        <v>4326</v>
      </c>
      <c r="H3393" s="56" t="s">
        <v>3900</v>
      </c>
      <c r="I3393">
        <v>74801039</v>
      </c>
      <c r="J3393" t="s">
        <v>4412</v>
      </c>
      <c r="K3393">
        <v>314291594.69999999</v>
      </c>
      <c r="L3393">
        <v>97381.55545</v>
      </c>
    </row>
    <row r="3394" spans="1:12" x14ac:dyDescent="0.25">
      <c r="A3394">
        <v>3390</v>
      </c>
      <c r="B3394" t="s">
        <v>7</v>
      </c>
      <c r="C3394" t="s">
        <v>4413</v>
      </c>
      <c r="D3394" t="s">
        <v>4414</v>
      </c>
      <c r="E3394">
        <v>1</v>
      </c>
      <c r="F3394" t="s">
        <v>4325</v>
      </c>
      <c r="G3394" t="s">
        <v>4326</v>
      </c>
      <c r="H3394" s="56" t="s">
        <v>3900</v>
      </c>
      <c r="I3394">
        <v>74805001</v>
      </c>
      <c r="J3394" t="s">
        <v>4415</v>
      </c>
      <c r="K3394">
        <v>321082492.60000002</v>
      </c>
      <c r="L3394">
        <v>106564.51149999999</v>
      </c>
    </row>
    <row r="3395" spans="1:12" x14ac:dyDescent="0.25">
      <c r="A3395">
        <v>3391</v>
      </c>
      <c r="B3395" t="s">
        <v>7</v>
      </c>
      <c r="C3395" t="s">
        <v>4413</v>
      </c>
      <c r="D3395" t="s">
        <v>4414</v>
      </c>
      <c r="E3395">
        <v>2</v>
      </c>
      <c r="F3395" t="s">
        <v>4325</v>
      </c>
      <c r="G3395" t="s">
        <v>4326</v>
      </c>
      <c r="H3395" s="56" t="s">
        <v>3900</v>
      </c>
      <c r="I3395">
        <v>74805002</v>
      </c>
      <c r="J3395" t="s">
        <v>4416</v>
      </c>
      <c r="K3395">
        <v>21407075.609999999</v>
      </c>
      <c r="L3395">
        <v>25919.615590000001</v>
      </c>
    </row>
    <row r="3396" spans="1:12" x14ac:dyDescent="0.25">
      <c r="A3396">
        <v>3392</v>
      </c>
      <c r="B3396" t="s">
        <v>7</v>
      </c>
      <c r="C3396" t="s">
        <v>4413</v>
      </c>
      <c r="D3396" t="s">
        <v>4414</v>
      </c>
      <c r="E3396">
        <v>3</v>
      </c>
      <c r="F3396" t="s">
        <v>4325</v>
      </c>
      <c r="G3396" t="s">
        <v>4326</v>
      </c>
      <c r="H3396" s="56" t="s">
        <v>3900</v>
      </c>
      <c r="I3396">
        <v>74805003</v>
      </c>
      <c r="J3396" t="s">
        <v>4417</v>
      </c>
      <c r="K3396">
        <v>62905691.719999999</v>
      </c>
      <c r="L3396">
        <v>41535.551579999999</v>
      </c>
    </row>
    <row r="3397" spans="1:12" x14ac:dyDescent="0.25">
      <c r="A3397">
        <v>3393</v>
      </c>
      <c r="B3397" t="s">
        <v>7</v>
      </c>
      <c r="C3397" t="s">
        <v>4413</v>
      </c>
      <c r="D3397" t="s">
        <v>4414</v>
      </c>
      <c r="E3397">
        <v>4</v>
      </c>
      <c r="F3397" t="s">
        <v>4325</v>
      </c>
      <c r="G3397" t="s">
        <v>4326</v>
      </c>
      <c r="H3397" s="56" t="s">
        <v>3900</v>
      </c>
      <c r="I3397">
        <v>74805004</v>
      </c>
      <c r="J3397" t="s">
        <v>4418</v>
      </c>
      <c r="K3397">
        <v>1623964.852</v>
      </c>
      <c r="L3397">
        <v>5833.8908540000002</v>
      </c>
    </row>
    <row r="3398" spans="1:12" x14ac:dyDescent="0.25">
      <c r="A3398">
        <v>3394</v>
      </c>
      <c r="B3398" t="s">
        <v>7</v>
      </c>
      <c r="C3398" t="s">
        <v>4413</v>
      </c>
      <c r="D3398" t="s">
        <v>4414</v>
      </c>
      <c r="E3398">
        <v>5</v>
      </c>
      <c r="F3398" t="s">
        <v>4325</v>
      </c>
      <c r="G3398" t="s">
        <v>4326</v>
      </c>
      <c r="H3398" s="56" t="s">
        <v>3900</v>
      </c>
      <c r="I3398">
        <v>74805005</v>
      </c>
      <c r="J3398" t="s">
        <v>4419</v>
      </c>
      <c r="K3398">
        <v>6743970.4950000001</v>
      </c>
      <c r="L3398">
        <v>13445.105879999999</v>
      </c>
    </row>
    <row r="3399" spans="1:12" x14ac:dyDescent="0.25">
      <c r="A3399">
        <v>3395</v>
      </c>
      <c r="B3399" t="s">
        <v>7</v>
      </c>
      <c r="C3399" t="s">
        <v>4413</v>
      </c>
      <c r="D3399" t="s">
        <v>4414</v>
      </c>
      <c r="E3399">
        <v>6</v>
      </c>
      <c r="F3399" t="s">
        <v>4325</v>
      </c>
      <c r="G3399" t="s">
        <v>4326</v>
      </c>
      <c r="H3399" s="56" t="s">
        <v>3900</v>
      </c>
      <c r="I3399">
        <v>74805006</v>
      </c>
      <c r="J3399" t="s">
        <v>4420</v>
      </c>
      <c r="K3399">
        <v>3542150.003</v>
      </c>
      <c r="L3399">
        <v>7596.0641740000001</v>
      </c>
    </row>
    <row r="3400" spans="1:12" x14ac:dyDescent="0.25">
      <c r="A3400">
        <v>3396</v>
      </c>
      <c r="B3400" t="s">
        <v>7</v>
      </c>
      <c r="C3400" t="s">
        <v>4413</v>
      </c>
      <c r="D3400" t="s">
        <v>4414</v>
      </c>
      <c r="E3400">
        <v>7</v>
      </c>
      <c r="F3400" t="s">
        <v>4325</v>
      </c>
      <c r="G3400" t="s">
        <v>4326</v>
      </c>
      <c r="H3400" s="56" t="s">
        <v>3900</v>
      </c>
      <c r="I3400">
        <v>74805007</v>
      </c>
      <c r="J3400" t="s">
        <v>4421</v>
      </c>
      <c r="K3400">
        <v>5907194.2410000004</v>
      </c>
      <c r="L3400">
        <v>10989.11058</v>
      </c>
    </row>
    <row r="3401" spans="1:12" x14ac:dyDescent="0.25">
      <c r="A3401">
        <v>3397</v>
      </c>
      <c r="B3401" t="s">
        <v>7</v>
      </c>
      <c r="C3401" t="s">
        <v>4413</v>
      </c>
      <c r="D3401" t="s">
        <v>4414</v>
      </c>
      <c r="E3401">
        <v>8</v>
      </c>
      <c r="F3401" t="s">
        <v>4325</v>
      </c>
      <c r="G3401" t="s">
        <v>4326</v>
      </c>
      <c r="H3401" s="56" t="s">
        <v>3900</v>
      </c>
      <c r="I3401">
        <v>74805008</v>
      </c>
      <c r="J3401" t="s">
        <v>4422</v>
      </c>
      <c r="K3401">
        <v>18641564.989999998</v>
      </c>
      <c r="L3401">
        <v>24272.642810000001</v>
      </c>
    </row>
    <row r="3402" spans="1:12" x14ac:dyDescent="0.25">
      <c r="A3402">
        <v>3398</v>
      </c>
      <c r="B3402" t="s">
        <v>7</v>
      </c>
      <c r="C3402" t="s">
        <v>4413</v>
      </c>
      <c r="D3402" t="s">
        <v>4414</v>
      </c>
      <c r="E3402">
        <v>9</v>
      </c>
      <c r="F3402" t="s">
        <v>4325</v>
      </c>
      <c r="G3402" t="s">
        <v>4326</v>
      </c>
      <c r="H3402" s="56" t="s">
        <v>3900</v>
      </c>
      <c r="I3402">
        <v>74805009</v>
      </c>
      <c r="J3402" t="s">
        <v>4423</v>
      </c>
      <c r="K3402">
        <v>65012208.68</v>
      </c>
      <c r="L3402">
        <v>47421.751730000004</v>
      </c>
    </row>
    <row r="3403" spans="1:12" x14ac:dyDescent="0.25">
      <c r="A3403">
        <v>3399</v>
      </c>
      <c r="B3403" t="s">
        <v>7</v>
      </c>
      <c r="C3403" t="s">
        <v>4413</v>
      </c>
      <c r="D3403" t="s">
        <v>4414</v>
      </c>
      <c r="E3403">
        <v>10</v>
      </c>
      <c r="F3403" t="s">
        <v>4325</v>
      </c>
      <c r="G3403" t="s">
        <v>4326</v>
      </c>
      <c r="H3403" s="56" t="s">
        <v>3900</v>
      </c>
      <c r="I3403">
        <v>74805010</v>
      </c>
      <c r="J3403" t="s">
        <v>4424</v>
      </c>
      <c r="K3403">
        <v>790246.93460000004</v>
      </c>
      <c r="L3403">
        <v>4209.6445350000004</v>
      </c>
    </row>
    <row r="3404" spans="1:12" x14ac:dyDescent="0.25">
      <c r="A3404">
        <v>3400</v>
      </c>
      <c r="B3404" t="s">
        <v>7</v>
      </c>
      <c r="C3404" t="s">
        <v>4413</v>
      </c>
      <c r="D3404" t="s">
        <v>4414</v>
      </c>
      <c r="E3404">
        <v>11</v>
      </c>
      <c r="F3404" t="s">
        <v>4325</v>
      </c>
      <c r="G3404" t="s">
        <v>4326</v>
      </c>
      <c r="H3404" s="56" t="s">
        <v>3900</v>
      </c>
      <c r="I3404">
        <v>74805011</v>
      </c>
      <c r="J3404" t="s">
        <v>4425</v>
      </c>
      <c r="K3404">
        <v>20154029.84</v>
      </c>
      <c r="L3404">
        <v>22543.77116</v>
      </c>
    </row>
    <row r="3405" spans="1:12" x14ac:dyDescent="0.25">
      <c r="A3405">
        <v>3401</v>
      </c>
      <c r="B3405" t="s">
        <v>7</v>
      </c>
      <c r="C3405" t="s">
        <v>4413</v>
      </c>
      <c r="D3405" t="s">
        <v>4414</v>
      </c>
      <c r="E3405">
        <v>12</v>
      </c>
      <c r="F3405" t="s">
        <v>4325</v>
      </c>
      <c r="G3405" t="s">
        <v>4326</v>
      </c>
      <c r="H3405" s="56" t="s">
        <v>3900</v>
      </c>
      <c r="I3405">
        <v>74805012</v>
      </c>
      <c r="J3405" t="s">
        <v>4426</v>
      </c>
      <c r="K3405">
        <v>10045639.09</v>
      </c>
      <c r="L3405">
        <v>15153.993280000001</v>
      </c>
    </row>
    <row r="3406" spans="1:12" x14ac:dyDescent="0.25">
      <c r="A3406">
        <v>3402</v>
      </c>
      <c r="B3406" t="s">
        <v>7</v>
      </c>
      <c r="C3406" t="s">
        <v>4413</v>
      </c>
      <c r="D3406" t="s">
        <v>4414</v>
      </c>
      <c r="E3406">
        <v>13</v>
      </c>
      <c r="F3406" t="s">
        <v>4325</v>
      </c>
      <c r="G3406" t="s">
        <v>4326</v>
      </c>
      <c r="H3406" s="56" t="s">
        <v>3900</v>
      </c>
      <c r="I3406">
        <v>74805013</v>
      </c>
      <c r="J3406" t="s">
        <v>4427</v>
      </c>
      <c r="K3406">
        <v>2399368.7799999998</v>
      </c>
      <c r="L3406">
        <v>9135.7527559999999</v>
      </c>
    </row>
    <row r="3407" spans="1:12" x14ac:dyDescent="0.25">
      <c r="A3407">
        <v>3403</v>
      </c>
      <c r="B3407" t="s">
        <v>7</v>
      </c>
      <c r="C3407" t="s">
        <v>4413</v>
      </c>
      <c r="D3407" t="s">
        <v>4414</v>
      </c>
      <c r="E3407">
        <v>14</v>
      </c>
      <c r="F3407" t="s">
        <v>4325</v>
      </c>
      <c r="G3407" t="s">
        <v>4326</v>
      </c>
      <c r="H3407" s="56" t="s">
        <v>3900</v>
      </c>
      <c r="I3407">
        <v>74805014</v>
      </c>
      <c r="J3407" t="s">
        <v>4428</v>
      </c>
      <c r="K3407">
        <v>1912117.3970000001</v>
      </c>
      <c r="L3407">
        <v>8963.4180250000009</v>
      </c>
    </row>
    <row r="3408" spans="1:12" x14ac:dyDescent="0.25">
      <c r="A3408">
        <v>3404</v>
      </c>
      <c r="B3408" t="s">
        <v>7</v>
      </c>
      <c r="C3408" t="s">
        <v>4413</v>
      </c>
      <c r="D3408" t="s">
        <v>4414</v>
      </c>
      <c r="E3408">
        <v>15</v>
      </c>
      <c r="F3408" t="s">
        <v>4325</v>
      </c>
      <c r="G3408" t="s">
        <v>4326</v>
      </c>
      <c r="H3408" s="56" t="s">
        <v>3900</v>
      </c>
      <c r="I3408">
        <v>74805015</v>
      </c>
      <c r="J3408" t="s">
        <v>4429</v>
      </c>
      <c r="K3408">
        <v>2576654.98</v>
      </c>
      <c r="L3408">
        <v>7290.2770979999996</v>
      </c>
    </row>
    <row r="3409" spans="1:12" x14ac:dyDescent="0.25">
      <c r="A3409">
        <v>3405</v>
      </c>
      <c r="B3409" t="s">
        <v>7</v>
      </c>
      <c r="C3409" t="s">
        <v>4413</v>
      </c>
      <c r="D3409" t="s">
        <v>4414</v>
      </c>
      <c r="E3409">
        <v>16</v>
      </c>
      <c r="F3409" t="s">
        <v>4325</v>
      </c>
      <c r="G3409" t="s">
        <v>4326</v>
      </c>
      <c r="H3409" s="56" t="s">
        <v>3900</v>
      </c>
      <c r="I3409">
        <v>74805016</v>
      </c>
      <c r="J3409" t="s">
        <v>4430</v>
      </c>
      <c r="K3409">
        <v>1484579.37</v>
      </c>
      <c r="L3409">
        <v>7128.5907269999998</v>
      </c>
    </row>
    <row r="3410" spans="1:12" x14ac:dyDescent="0.25">
      <c r="A3410">
        <v>3406</v>
      </c>
      <c r="B3410" t="s">
        <v>7</v>
      </c>
      <c r="C3410" t="s">
        <v>4413</v>
      </c>
      <c r="D3410" t="s">
        <v>4414</v>
      </c>
      <c r="E3410">
        <v>17</v>
      </c>
      <c r="F3410" t="s">
        <v>4325</v>
      </c>
      <c r="G3410" t="s">
        <v>4326</v>
      </c>
      <c r="H3410" s="56" t="s">
        <v>3900</v>
      </c>
      <c r="I3410">
        <v>74805017</v>
      </c>
      <c r="J3410" t="s">
        <v>4431</v>
      </c>
      <c r="K3410">
        <v>151048678.69999999</v>
      </c>
      <c r="L3410">
        <v>67391.154800000004</v>
      </c>
    </row>
    <row r="3411" spans="1:12" x14ac:dyDescent="0.25">
      <c r="A3411">
        <v>3407</v>
      </c>
      <c r="B3411" t="s">
        <v>7</v>
      </c>
      <c r="C3411" t="s">
        <v>4413</v>
      </c>
      <c r="D3411" t="s">
        <v>4414</v>
      </c>
      <c r="E3411">
        <v>18</v>
      </c>
      <c r="F3411" t="s">
        <v>4325</v>
      </c>
      <c r="G3411" t="s">
        <v>4326</v>
      </c>
      <c r="H3411" s="56" t="s">
        <v>3900</v>
      </c>
      <c r="I3411">
        <v>74805018</v>
      </c>
      <c r="J3411" t="s">
        <v>4432</v>
      </c>
      <c r="K3411">
        <v>604998.12009999994</v>
      </c>
      <c r="L3411">
        <v>3641.0329310000002</v>
      </c>
    </row>
    <row r="3412" spans="1:12" x14ac:dyDescent="0.25">
      <c r="A3412">
        <v>3408</v>
      </c>
      <c r="B3412" t="s">
        <v>7</v>
      </c>
      <c r="C3412" t="s">
        <v>4413</v>
      </c>
      <c r="D3412" t="s">
        <v>4414</v>
      </c>
      <c r="E3412">
        <v>19</v>
      </c>
      <c r="F3412" t="s">
        <v>4325</v>
      </c>
      <c r="G3412" t="s">
        <v>4326</v>
      </c>
      <c r="H3412" s="56" t="s">
        <v>3900</v>
      </c>
      <c r="I3412">
        <v>74805019</v>
      </c>
      <c r="J3412" t="s">
        <v>4433</v>
      </c>
      <c r="K3412">
        <v>2475465.1129999999</v>
      </c>
      <c r="L3412">
        <v>7536.3685130000003</v>
      </c>
    </row>
    <row r="3413" spans="1:12" x14ac:dyDescent="0.25">
      <c r="A3413">
        <v>3409</v>
      </c>
      <c r="B3413" t="s">
        <v>7</v>
      </c>
      <c r="C3413" t="s">
        <v>4413</v>
      </c>
      <c r="D3413" t="s">
        <v>4414</v>
      </c>
      <c r="E3413">
        <v>20</v>
      </c>
      <c r="F3413" t="s">
        <v>4325</v>
      </c>
      <c r="G3413" t="s">
        <v>4326</v>
      </c>
      <c r="H3413" s="56" t="s">
        <v>3900</v>
      </c>
      <c r="I3413">
        <v>74805020</v>
      </c>
      <c r="J3413" t="s">
        <v>4434</v>
      </c>
      <c r="K3413">
        <v>990650.8652</v>
      </c>
      <c r="L3413">
        <v>5793.1607409999997</v>
      </c>
    </row>
    <row r="3414" spans="1:12" x14ac:dyDescent="0.25">
      <c r="A3414">
        <v>3410</v>
      </c>
      <c r="B3414" t="s">
        <v>7</v>
      </c>
      <c r="C3414" t="s">
        <v>4413</v>
      </c>
      <c r="D3414" t="s">
        <v>4414</v>
      </c>
      <c r="E3414">
        <v>21</v>
      </c>
      <c r="F3414" t="s">
        <v>4325</v>
      </c>
      <c r="G3414" t="s">
        <v>4326</v>
      </c>
      <c r="H3414" s="56" t="s">
        <v>3900</v>
      </c>
      <c r="I3414">
        <v>74805021</v>
      </c>
      <c r="J3414" t="s">
        <v>4435</v>
      </c>
      <c r="K3414">
        <v>538524.22750000004</v>
      </c>
      <c r="L3414">
        <v>3763.6640670000002</v>
      </c>
    </row>
    <row r="3415" spans="1:12" x14ac:dyDescent="0.25">
      <c r="A3415">
        <v>3411</v>
      </c>
      <c r="B3415" t="s">
        <v>7</v>
      </c>
      <c r="C3415" t="s">
        <v>4413</v>
      </c>
      <c r="D3415" t="s">
        <v>4414</v>
      </c>
      <c r="E3415">
        <v>22</v>
      </c>
      <c r="F3415" t="s">
        <v>4325</v>
      </c>
      <c r="G3415" t="s">
        <v>4326</v>
      </c>
      <c r="H3415" s="56" t="s">
        <v>3900</v>
      </c>
      <c r="I3415">
        <v>74805022</v>
      </c>
      <c r="J3415" t="s">
        <v>4436</v>
      </c>
      <c r="K3415">
        <v>623474.05759999994</v>
      </c>
      <c r="L3415">
        <v>3840.077014</v>
      </c>
    </row>
    <row r="3416" spans="1:12" x14ac:dyDescent="0.25">
      <c r="A3416">
        <v>3412</v>
      </c>
      <c r="B3416" t="s">
        <v>7</v>
      </c>
      <c r="C3416" t="s">
        <v>4413</v>
      </c>
      <c r="D3416" t="s">
        <v>4414</v>
      </c>
      <c r="E3416">
        <v>23</v>
      </c>
      <c r="F3416" t="s">
        <v>4325</v>
      </c>
      <c r="G3416" t="s">
        <v>4326</v>
      </c>
      <c r="H3416" s="56" t="s">
        <v>3900</v>
      </c>
      <c r="I3416">
        <v>74805023</v>
      </c>
      <c r="J3416" t="s">
        <v>4437</v>
      </c>
      <c r="K3416">
        <v>28272162.48</v>
      </c>
      <c r="L3416">
        <v>27312.44226</v>
      </c>
    </row>
    <row r="3417" spans="1:12" x14ac:dyDescent="0.25">
      <c r="A3417">
        <v>3413</v>
      </c>
      <c r="B3417" t="s">
        <v>7</v>
      </c>
      <c r="C3417" t="s">
        <v>4413</v>
      </c>
      <c r="D3417" t="s">
        <v>4414</v>
      </c>
      <c r="E3417">
        <v>24</v>
      </c>
      <c r="F3417" t="s">
        <v>4325</v>
      </c>
      <c r="G3417" t="s">
        <v>4326</v>
      </c>
      <c r="H3417" s="56" t="s">
        <v>3900</v>
      </c>
      <c r="I3417">
        <v>74805024</v>
      </c>
      <c r="J3417" t="s">
        <v>4438</v>
      </c>
      <c r="K3417">
        <v>4739269.6830000002</v>
      </c>
      <c r="L3417">
        <v>13057.13889</v>
      </c>
    </row>
    <row r="3418" spans="1:12" x14ac:dyDescent="0.25">
      <c r="A3418">
        <v>3414</v>
      </c>
      <c r="B3418" t="s">
        <v>7</v>
      </c>
      <c r="C3418" t="s">
        <v>4413</v>
      </c>
      <c r="D3418" t="s">
        <v>4414</v>
      </c>
      <c r="E3418">
        <v>25</v>
      </c>
      <c r="F3418" t="s">
        <v>4325</v>
      </c>
      <c r="G3418" t="s">
        <v>4326</v>
      </c>
      <c r="H3418" s="56" t="s">
        <v>3900</v>
      </c>
      <c r="I3418">
        <v>74805025</v>
      </c>
      <c r="J3418" t="s">
        <v>4439</v>
      </c>
      <c r="K3418">
        <v>203751348.90000001</v>
      </c>
      <c r="L3418">
        <v>80081.343559999994</v>
      </c>
    </row>
    <row r="3419" spans="1:12" x14ac:dyDescent="0.25">
      <c r="A3419">
        <v>3415</v>
      </c>
      <c r="B3419" t="s">
        <v>7</v>
      </c>
      <c r="C3419" t="s">
        <v>4413</v>
      </c>
      <c r="D3419" t="s">
        <v>4414</v>
      </c>
      <c r="E3419">
        <v>26</v>
      </c>
      <c r="F3419" t="s">
        <v>4325</v>
      </c>
      <c r="G3419" t="s">
        <v>4326</v>
      </c>
      <c r="H3419" s="56" t="s">
        <v>3900</v>
      </c>
      <c r="I3419">
        <v>74805026</v>
      </c>
      <c r="J3419" t="s">
        <v>4440</v>
      </c>
      <c r="K3419">
        <v>10897390.76</v>
      </c>
      <c r="L3419">
        <v>14725.63285</v>
      </c>
    </row>
    <row r="3420" spans="1:12" x14ac:dyDescent="0.25">
      <c r="A3420">
        <v>3416</v>
      </c>
      <c r="B3420" t="s">
        <v>7</v>
      </c>
      <c r="C3420" t="s">
        <v>4413</v>
      </c>
      <c r="D3420" t="s">
        <v>4414</v>
      </c>
      <c r="E3420">
        <v>27</v>
      </c>
      <c r="F3420" t="s">
        <v>4325</v>
      </c>
      <c r="G3420" t="s">
        <v>4326</v>
      </c>
      <c r="H3420" s="56" t="s">
        <v>3900</v>
      </c>
      <c r="I3420">
        <v>74805027</v>
      </c>
      <c r="J3420" t="s">
        <v>4441</v>
      </c>
      <c r="K3420">
        <v>4002420.287</v>
      </c>
      <c r="L3420">
        <v>8976.4875159999992</v>
      </c>
    </row>
    <row r="3421" spans="1:12" x14ac:dyDescent="0.25">
      <c r="A3421">
        <v>3417</v>
      </c>
      <c r="B3421" t="s">
        <v>7</v>
      </c>
      <c r="C3421" t="s">
        <v>4413</v>
      </c>
      <c r="D3421" t="s">
        <v>4414</v>
      </c>
      <c r="E3421">
        <v>28</v>
      </c>
      <c r="F3421" t="s">
        <v>4325</v>
      </c>
      <c r="G3421" t="s">
        <v>4326</v>
      </c>
      <c r="H3421" s="56" t="s">
        <v>3900</v>
      </c>
      <c r="I3421">
        <v>74805028</v>
      </c>
      <c r="J3421" t="s">
        <v>4442</v>
      </c>
      <c r="K3421">
        <v>5552114.3949999996</v>
      </c>
      <c r="L3421">
        <v>12777.18823</v>
      </c>
    </row>
    <row r="3422" spans="1:12" x14ac:dyDescent="0.25">
      <c r="A3422">
        <v>3418</v>
      </c>
      <c r="B3422" t="s">
        <v>7</v>
      </c>
      <c r="C3422" t="s">
        <v>4413</v>
      </c>
      <c r="D3422" t="s">
        <v>4414</v>
      </c>
      <c r="E3422">
        <v>29</v>
      </c>
      <c r="F3422" t="s">
        <v>4325</v>
      </c>
      <c r="G3422" t="s">
        <v>4326</v>
      </c>
      <c r="H3422" s="56" t="s">
        <v>3900</v>
      </c>
      <c r="I3422">
        <v>74805029</v>
      </c>
      <c r="J3422" t="s">
        <v>4443</v>
      </c>
      <c r="K3422">
        <v>19295627.109999999</v>
      </c>
      <c r="L3422">
        <v>21968.07</v>
      </c>
    </row>
    <row r="3423" spans="1:12" x14ac:dyDescent="0.25">
      <c r="A3423">
        <v>3419</v>
      </c>
      <c r="B3423" t="s">
        <v>7</v>
      </c>
      <c r="C3423" t="s">
        <v>4413</v>
      </c>
      <c r="D3423" t="s">
        <v>4414</v>
      </c>
      <c r="E3423">
        <v>30</v>
      </c>
      <c r="F3423" t="s">
        <v>4325</v>
      </c>
      <c r="G3423" t="s">
        <v>4326</v>
      </c>
      <c r="H3423" s="56" t="s">
        <v>3900</v>
      </c>
      <c r="I3423">
        <v>74805030</v>
      </c>
      <c r="J3423" t="s">
        <v>4444</v>
      </c>
      <c r="K3423">
        <v>369447351.19999999</v>
      </c>
      <c r="L3423">
        <v>148955.5288</v>
      </c>
    </row>
    <row r="3424" spans="1:12" x14ac:dyDescent="0.25">
      <c r="A3424">
        <v>3420</v>
      </c>
      <c r="B3424" t="s">
        <v>7</v>
      </c>
      <c r="C3424" t="s">
        <v>4413</v>
      </c>
      <c r="D3424" t="s">
        <v>4414</v>
      </c>
      <c r="E3424">
        <v>31</v>
      </c>
      <c r="F3424" t="s">
        <v>4325</v>
      </c>
      <c r="G3424" t="s">
        <v>4326</v>
      </c>
      <c r="H3424" s="56" t="s">
        <v>3900</v>
      </c>
      <c r="I3424">
        <v>74805031</v>
      </c>
      <c r="J3424" t="s">
        <v>4445</v>
      </c>
      <c r="K3424">
        <v>757909.96880000003</v>
      </c>
      <c r="L3424">
        <v>5127.6223330000003</v>
      </c>
    </row>
    <row r="3425" spans="1:12" x14ac:dyDescent="0.25">
      <c r="A3425">
        <v>3421</v>
      </c>
      <c r="B3425" t="s">
        <v>7</v>
      </c>
      <c r="C3425" t="s">
        <v>4413</v>
      </c>
      <c r="D3425" t="s">
        <v>4414</v>
      </c>
      <c r="E3425">
        <v>32</v>
      </c>
      <c r="F3425" t="s">
        <v>4325</v>
      </c>
      <c r="G3425" t="s">
        <v>4326</v>
      </c>
      <c r="H3425" s="56" t="s">
        <v>3900</v>
      </c>
      <c r="I3425">
        <v>74805032</v>
      </c>
      <c r="J3425" t="s">
        <v>4446</v>
      </c>
      <c r="K3425">
        <v>5041233.0980000002</v>
      </c>
      <c r="L3425">
        <v>11611.954449999999</v>
      </c>
    </row>
    <row r="3426" spans="1:12" x14ac:dyDescent="0.25">
      <c r="A3426">
        <v>3422</v>
      </c>
      <c r="B3426" t="s">
        <v>7</v>
      </c>
      <c r="C3426" t="s">
        <v>4413</v>
      </c>
      <c r="D3426" t="s">
        <v>4414</v>
      </c>
      <c r="E3426">
        <v>33</v>
      </c>
      <c r="F3426" t="s">
        <v>4325</v>
      </c>
      <c r="G3426" t="s">
        <v>4326</v>
      </c>
      <c r="H3426" s="56" t="s">
        <v>3900</v>
      </c>
      <c r="I3426">
        <v>74805033</v>
      </c>
      <c r="J3426" t="s">
        <v>4447</v>
      </c>
      <c r="K3426">
        <v>24627352.16</v>
      </c>
      <c r="L3426">
        <v>26282.34708</v>
      </c>
    </row>
    <row r="3427" spans="1:12" x14ac:dyDescent="0.25">
      <c r="A3427">
        <v>3423</v>
      </c>
      <c r="B3427" t="s">
        <v>7</v>
      </c>
      <c r="C3427" t="s">
        <v>4413</v>
      </c>
      <c r="D3427" t="s">
        <v>4414</v>
      </c>
      <c r="E3427">
        <v>34</v>
      </c>
      <c r="F3427" t="s">
        <v>4325</v>
      </c>
      <c r="G3427" t="s">
        <v>4326</v>
      </c>
      <c r="H3427" s="56" t="s">
        <v>3900</v>
      </c>
      <c r="I3427">
        <v>74805034</v>
      </c>
      <c r="J3427" t="s">
        <v>4448</v>
      </c>
      <c r="K3427">
        <v>616709.00390000001</v>
      </c>
      <c r="L3427">
        <v>3408.1466449999998</v>
      </c>
    </row>
    <row r="3428" spans="1:12" x14ac:dyDescent="0.25">
      <c r="A3428">
        <v>3424</v>
      </c>
      <c r="B3428" t="s">
        <v>7</v>
      </c>
      <c r="C3428" t="s">
        <v>4413</v>
      </c>
      <c r="D3428" t="s">
        <v>4414</v>
      </c>
      <c r="E3428">
        <v>35</v>
      </c>
      <c r="F3428" t="s">
        <v>4325</v>
      </c>
      <c r="G3428" t="s">
        <v>4326</v>
      </c>
      <c r="H3428" s="56" t="s">
        <v>3900</v>
      </c>
      <c r="I3428">
        <v>74805035</v>
      </c>
      <c r="J3428" t="s">
        <v>4449</v>
      </c>
      <c r="K3428">
        <v>13306545.119999999</v>
      </c>
      <c r="L3428">
        <v>21475.958999999999</v>
      </c>
    </row>
    <row r="3429" spans="1:12" x14ac:dyDescent="0.25">
      <c r="A3429">
        <v>3425</v>
      </c>
      <c r="B3429" t="s">
        <v>4450</v>
      </c>
      <c r="C3429" t="s">
        <v>4451</v>
      </c>
      <c r="D3429" t="s">
        <v>4452</v>
      </c>
      <c r="E3429">
        <v>1</v>
      </c>
      <c r="F3429" t="s">
        <v>597</v>
      </c>
      <c r="G3429" t="s">
        <v>4453</v>
      </c>
      <c r="H3429" s="56" t="s">
        <v>4454</v>
      </c>
      <c r="I3429">
        <v>41601001</v>
      </c>
      <c r="J3429" t="s">
        <v>4455</v>
      </c>
      <c r="K3429">
        <v>4450202119</v>
      </c>
      <c r="L3429">
        <v>419371.12359999999</v>
      </c>
    </row>
    <row r="3430" spans="1:12" x14ac:dyDescent="0.25">
      <c r="A3430">
        <v>3426</v>
      </c>
      <c r="B3430" t="s">
        <v>4450</v>
      </c>
      <c r="C3430" t="s">
        <v>4451</v>
      </c>
      <c r="D3430" t="s">
        <v>4452</v>
      </c>
      <c r="E3430">
        <v>2</v>
      </c>
      <c r="F3430" t="s">
        <v>597</v>
      </c>
      <c r="G3430" t="s">
        <v>4453</v>
      </c>
      <c r="H3430" s="56" t="s">
        <v>4454</v>
      </c>
      <c r="I3430">
        <v>41601002</v>
      </c>
      <c r="J3430" t="s">
        <v>4456</v>
      </c>
      <c r="K3430">
        <v>651054331.5</v>
      </c>
      <c r="L3430">
        <v>137203.1347</v>
      </c>
    </row>
    <row r="3431" spans="1:12" x14ac:dyDescent="0.25">
      <c r="A3431">
        <v>3427</v>
      </c>
      <c r="B3431" t="s">
        <v>4450</v>
      </c>
      <c r="C3431" t="s">
        <v>4451</v>
      </c>
      <c r="D3431" t="s">
        <v>4452</v>
      </c>
      <c r="E3431">
        <v>3</v>
      </c>
      <c r="F3431" t="s">
        <v>597</v>
      </c>
      <c r="G3431" t="s">
        <v>4453</v>
      </c>
      <c r="H3431" s="56" t="s">
        <v>4454</v>
      </c>
      <c r="I3431">
        <v>41601003</v>
      </c>
      <c r="J3431" t="s">
        <v>4457</v>
      </c>
      <c r="K3431">
        <v>3769581315</v>
      </c>
      <c r="L3431">
        <v>430290.62329999998</v>
      </c>
    </row>
    <row r="3432" spans="1:12" x14ac:dyDescent="0.25">
      <c r="A3432">
        <v>3428</v>
      </c>
      <c r="B3432" t="s">
        <v>4450</v>
      </c>
      <c r="C3432" t="s">
        <v>4451</v>
      </c>
      <c r="D3432" t="s">
        <v>4452</v>
      </c>
      <c r="E3432">
        <v>4</v>
      </c>
      <c r="F3432" t="s">
        <v>597</v>
      </c>
      <c r="G3432" t="s">
        <v>4453</v>
      </c>
      <c r="H3432" s="56" t="s">
        <v>4454</v>
      </c>
      <c r="I3432">
        <v>41601004</v>
      </c>
      <c r="J3432" t="s">
        <v>4458</v>
      </c>
      <c r="K3432">
        <v>223485403.5</v>
      </c>
      <c r="L3432">
        <v>75179.007639999996</v>
      </c>
    </row>
    <row r="3433" spans="1:12" x14ac:dyDescent="0.25">
      <c r="A3433">
        <v>3429</v>
      </c>
      <c r="B3433" t="s">
        <v>4450</v>
      </c>
      <c r="C3433" t="s">
        <v>4451</v>
      </c>
      <c r="D3433" t="s">
        <v>4452</v>
      </c>
      <c r="E3433">
        <v>5</v>
      </c>
      <c r="F3433" t="s">
        <v>597</v>
      </c>
      <c r="G3433" t="s">
        <v>4453</v>
      </c>
      <c r="H3433" s="56" t="s">
        <v>4454</v>
      </c>
      <c r="I3433">
        <v>41601005</v>
      </c>
      <c r="J3433" t="s">
        <v>4459</v>
      </c>
      <c r="K3433">
        <v>2226496384</v>
      </c>
      <c r="L3433">
        <v>311798.46649999998</v>
      </c>
    </row>
    <row r="3434" spans="1:12" x14ac:dyDescent="0.25">
      <c r="A3434">
        <v>3430</v>
      </c>
      <c r="B3434" t="s">
        <v>4450</v>
      </c>
      <c r="C3434" t="s">
        <v>4451</v>
      </c>
      <c r="D3434" t="s">
        <v>4452</v>
      </c>
      <c r="E3434">
        <v>6</v>
      </c>
      <c r="F3434" t="s">
        <v>597</v>
      </c>
      <c r="G3434" t="s">
        <v>4453</v>
      </c>
      <c r="H3434" s="56" t="s">
        <v>4454</v>
      </c>
      <c r="I3434">
        <v>41601006</v>
      </c>
      <c r="J3434" t="s">
        <v>4460</v>
      </c>
      <c r="K3434">
        <v>6226256.9819999998</v>
      </c>
      <c r="L3434">
        <v>12719.05351</v>
      </c>
    </row>
    <row r="3435" spans="1:12" x14ac:dyDescent="0.25">
      <c r="A3435">
        <v>3431</v>
      </c>
      <c r="B3435" t="s">
        <v>4450</v>
      </c>
      <c r="C3435" t="s">
        <v>4451</v>
      </c>
      <c r="D3435" t="s">
        <v>4452</v>
      </c>
      <c r="E3435">
        <v>7</v>
      </c>
      <c r="F3435" t="s">
        <v>597</v>
      </c>
      <c r="G3435" t="s">
        <v>4453</v>
      </c>
      <c r="H3435" s="56" t="s">
        <v>4454</v>
      </c>
      <c r="I3435">
        <v>41601007</v>
      </c>
      <c r="J3435" t="s">
        <v>4461</v>
      </c>
      <c r="K3435">
        <v>1653578614</v>
      </c>
      <c r="L3435">
        <v>321392.24699999997</v>
      </c>
    </row>
    <row r="3436" spans="1:12" x14ac:dyDescent="0.25">
      <c r="A3436">
        <v>3432</v>
      </c>
      <c r="B3436" t="s">
        <v>4450</v>
      </c>
      <c r="C3436" t="s">
        <v>4462</v>
      </c>
      <c r="D3436" t="s">
        <v>4463</v>
      </c>
      <c r="E3436">
        <v>1</v>
      </c>
      <c r="F3436" t="s">
        <v>597</v>
      </c>
      <c r="G3436" t="s">
        <v>4453</v>
      </c>
      <c r="H3436" s="56" t="s">
        <v>4454</v>
      </c>
      <c r="I3436">
        <v>41602001</v>
      </c>
      <c r="J3436" t="s">
        <v>4464</v>
      </c>
      <c r="K3436">
        <v>1504521483</v>
      </c>
      <c r="L3436">
        <v>216226.25599999999</v>
      </c>
    </row>
    <row r="3437" spans="1:12" x14ac:dyDescent="0.25">
      <c r="A3437">
        <v>3433</v>
      </c>
      <c r="B3437" t="s">
        <v>4450</v>
      </c>
      <c r="C3437" t="s">
        <v>4462</v>
      </c>
      <c r="D3437" t="s">
        <v>4463</v>
      </c>
      <c r="E3437">
        <v>2</v>
      </c>
      <c r="F3437" t="s">
        <v>597</v>
      </c>
      <c r="G3437" t="s">
        <v>4453</v>
      </c>
      <c r="H3437" s="56" t="s">
        <v>4454</v>
      </c>
      <c r="I3437">
        <v>41602002</v>
      </c>
      <c r="J3437" t="s">
        <v>4465</v>
      </c>
      <c r="K3437">
        <v>959245129.29999995</v>
      </c>
      <c r="L3437">
        <v>182160.81280000001</v>
      </c>
    </row>
    <row r="3438" spans="1:12" x14ac:dyDescent="0.25">
      <c r="A3438">
        <v>3434</v>
      </c>
      <c r="B3438" t="s">
        <v>4450</v>
      </c>
      <c r="C3438" t="s">
        <v>4462</v>
      </c>
      <c r="D3438" t="s">
        <v>4463</v>
      </c>
      <c r="E3438">
        <v>3</v>
      </c>
      <c r="F3438" t="s">
        <v>597</v>
      </c>
      <c r="G3438" t="s">
        <v>4453</v>
      </c>
      <c r="H3438" s="56" t="s">
        <v>4454</v>
      </c>
      <c r="I3438">
        <v>41602003</v>
      </c>
      <c r="J3438" t="s">
        <v>4466</v>
      </c>
      <c r="K3438">
        <v>189121200.19999999</v>
      </c>
      <c r="L3438">
        <v>62891.618869999998</v>
      </c>
    </row>
    <row r="3439" spans="1:12" x14ac:dyDescent="0.25">
      <c r="A3439">
        <v>3435</v>
      </c>
      <c r="B3439" t="s">
        <v>4450</v>
      </c>
      <c r="C3439" t="s">
        <v>4462</v>
      </c>
      <c r="D3439" t="s">
        <v>4463</v>
      </c>
      <c r="E3439">
        <v>4</v>
      </c>
      <c r="F3439" t="s">
        <v>597</v>
      </c>
      <c r="G3439" t="s">
        <v>4453</v>
      </c>
      <c r="H3439" s="56" t="s">
        <v>4454</v>
      </c>
      <c r="I3439">
        <v>41602004</v>
      </c>
      <c r="J3439" t="s">
        <v>4467</v>
      </c>
      <c r="K3439">
        <v>4678221790</v>
      </c>
      <c r="L3439">
        <v>445458.49200000003</v>
      </c>
    </row>
    <row r="3440" spans="1:12" x14ac:dyDescent="0.25">
      <c r="A3440">
        <v>3436</v>
      </c>
      <c r="B3440" t="s">
        <v>4450</v>
      </c>
      <c r="C3440" t="s">
        <v>4462</v>
      </c>
      <c r="D3440" t="s">
        <v>4463</v>
      </c>
      <c r="E3440">
        <v>5</v>
      </c>
      <c r="F3440" t="s">
        <v>597</v>
      </c>
      <c r="G3440" t="s">
        <v>4453</v>
      </c>
      <c r="H3440" s="56" t="s">
        <v>4454</v>
      </c>
      <c r="I3440">
        <v>41602005</v>
      </c>
      <c r="J3440" t="s">
        <v>4468</v>
      </c>
      <c r="K3440">
        <v>2971604031</v>
      </c>
      <c r="L3440">
        <v>424313.63939999999</v>
      </c>
    </row>
    <row r="3441" spans="1:12" x14ac:dyDescent="0.25">
      <c r="A3441">
        <v>3437</v>
      </c>
      <c r="B3441" t="s">
        <v>4450</v>
      </c>
      <c r="C3441" t="s">
        <v>4462</v>
      </c>
      <c r="D3441" t="s">
        <v>4463</v>
      </c>
      <c r="E3441">
        <v>6</v>
      </c>
      <c r="F3441" t="s">
        <v>597</v>
      </c>
      <c r="G3441" t="s">
        <v>4453</v>
      </c>
      <c r="H3441" s="56" t="s">
        <v>4454</v>
      </c>
      <c r="I3441">
        <v>41602006</v>
      </c>
      <c r="J3441" t="s">
        <v>4469</v>
      </c>
      <c r="K3441">
        <v>260099956.80000001</v>
      </c>
      <c r="L3441">
        <v>105652.4892</v>
      </c>
    </row>
    <row r="3442" spans="1:12" x14ac:dyDescent="0.25">
      <c r="A3442">
        <v>3438</v>
      </c>
      <c r="B3442" t="s">
        <v>4450</v>
      </c>
      <c r="C3442" t="s">
        <v>4462</v>
      </c>
      <c r="D3442" t="s">
        <v>4463</v>
      </c>
      <c r="E3442">
        <v>7</v>
      </c>
      <c r="F3442" t="s">
        <v>597</v>
      </c>
      <c r="G3442" t="s">
        <v>4453</v>
      </c>
      <c r="H3442" s="56" t="s">
        <v>4454</v>
      </c>
      <c r="I3442">
        <v>41602007</v>
      </c>
      <c r="J3442" t="s">
        <v>4470</v>
      </c>
      <c r="K3442">
        <v>1926098110</v>
      </c>
      <c r="L3442">
        <v>360938.06880000001</v>
      </c>
    </row>
    <row r="3443" spans="1:12" x14ac:dyDescent="0.25">
      <c r="A3443">
        <v>3439</v>
      </c>
      <c r="B3443" t="s">
        <v>4450</v>
      </c>
      <c r="C3443" t="s">
        <v>4462</v>
      </c>
      <c r="D3443" t="s">
        <v>4463</v>
      </c>
      <c r="E3443">
        <v>8</v>
      </c>
      <c r="F3443" t="s">
        <v>597</v>
      </c>
      <c r="G3443" t="s">
        <v>4453</v>
      </c>
      <c r="H3443" s="56" t="s">
        <v>4454</v>
      </c>
      <c r="I3443">
        <v>41602008</v>
      </c>
      <c r="J3443" t="s">
        <v>4471</v>
      </c>
      <c r="K3443">
        <v>214973066.5</v>
      </c>
      <c r="L3443">
        <v>72793.408439999999</v>
      </c>
    </row>
    <row r="3444" spans="1:12" x14ac:dyDescent="0.25">
      <c r="A3444">
        <v>3440</v>
      </c>
      <c r="B3444" t="s">
        <v>4450</v>
      </c>
      <c r="C3444" t="s">
        <v>4462</v>
      </c>
      <c r="D3444" t="s">
        <v>4463</v>
      </c>
      <c r="E3444">
        <v>9</v>
      </c>
      <c r="F3444" t="s">
        <v>597</v>
      </c>
      <c r="G3444" t="s">
        <v>4453</v>
      </c>
      <c r="H3444" s="56" t="s">
        <v>4454</v>
      </c>
      <c r="I3444">
        <v>41602009</v>
      </c>
      <c r="J3444" t="s">
        <v>4472</v>
      </c>
      <c r="K3444">
        <v>8221460233</v>
      </c>
      <c r="L3444">
        <v>1068231.4650000001</v>
      </c>
    </row>
    <row r="3445" spans="1:12" x14ac:dyDescent="0.25">
      <c r="A3445">
        <v>3441</v>
      </c>
      <c r="B3445" t="s">
        <v>4450</v>
      </c>
      <c r="C3445" t="s">
        <v>4473</v>
      </c>
      <c r="D3445" t="s">
        <v>4474</v>
      </c>
      <c r="E3445">
        <v>1</v>
      </c>
      <c r="F3445" t="s">
        <v>597</v>
      </c>
      <c r="G3445" t="s">
        <v>4453</v>
      </c>
      <c r="H3445" s="56" t="s">
        <v>4454</v>
      </c>
      <c r="I3445">
        <v>41603001</v>
      </c>
      <c r="J3445" t="s">
        <v>4475</v>
      </c>
      <c r="K3445">
        <v>4002168.466</v>
      </c>
      <c r="L3445">
        <v>10357.772150000001</v>
      </c>
    </row>
    <row r="3446" spans="1:12" x14ac:dyDescent="0.25">
      <c r="A3446">
        <v>3442</v>
      </c>
      <c r="B3446" t="s">
        <v>4450</v>
      </c>
      <c r="C3446" t="s">
        <v>4473</v>
      </c>
      <c r="D3446" t="s">
        <v>4474</v>
      </c>
      <c r="E3446">
        <v>2</v>
      </c>
      <c r="F3446" t="s">
        <v>597</v>
      </c>
      <c r="G3446" t="s">
        <v>4453</v>
      </c>
      <c r="H3446" s="56" t="s">
        <v>4454</v>
      </c>
      <c r="I3446">
        <v>41603002</v>
      </c>
      <c r="J3446" t="s">
        <v>4476</v>
      </c>
      <c r="K3446">
        <v>3404889680</v>
      </c>
      <c r="L3446">
        <v>365210.38020000001</v>
      </c>
    </row>
    <row r="3447" spans="1:12" x14ac:dyDescent="0.25">
      <c r="A3447">
        <v>3443</v>
      </c>
      <c r="B3447" t="s">
        <v>4450</v>
      </c>
      <c r="C3447" t="s">
        <v>4473</v>
      </c>
      <c r="D3447" t="s">
        <v>4474</v>
      </c>
      <c r="E3447">
        <v>3</v>
      </c>
      <c r="F3447" t="s">
        <v>597</v>
      </c>
      <c r="G3447" t="s">
        <v>4453</v>
      </c>
      <c r="H3447" s="56" t="s">
        <v>4454</v>
      </c>
      <c r="I3447">
        <v>41603003</v>
      </c>
      <c r="J3447" t="s">
        <v>4477</v>
      </c>
      <c r="K3447">
        <v>1446690803</v>
      </c>
      <c r="L3447">
        <v>277721.7928</v>
      </c>
    </row>
    <row r="3448" spans="1:12" x14ac:dyDescent="0.25">
      <c r="A3448">
        <v>3444</v>
      </c>
      <c r="B3448" t="s">
        <v>4450</v>
      </c>
      <c r="C3448" t="s">
        <v>4473</v>
      </c>
      <c r="D3448" t="s">
        <v>4474</v>
      </c>
      <c r="E3448">
        <v>4</v>
      </c>
      <c r="F3448" t="s">
        <v>597</v>
      </c>
      <c r="G3448" t="s">
        <v>4453</v>
      </c>
      <c r="H3448" s="56" t="s">
        <v>4454</v>
      </c>
      <c r="I3448">
        <v>41603004</v>
      </c>
      <c r="J3448" t="s">
        <v>4478</v>
      </c>
      <c r="K3448">
        <v>271759321</v>
      </c>
      <c r="L3448">
        <v>88997.099530000007</v>
      </c>
    </row>
    <row r="3449" spans="1:12" x14ac:dyDescent="0.25">
      <c r="A3449">
        <v>3445</v>
      </c>
      <c r="B3449" t="s">
        <v>4450</v>
      </c>
      <c r="C3449" t="s">
        <v>4473</v>
      </c>
      <c r="D3449" t="s">
        <v>4474</v>
      </c>
      <c r="E3449">
        <v>5</v>
      </c>
      <c r="F3449" t="s">
        <v>597</v>
      </c>
      <c r="G3449" t="s">
        <v>4453</v>
      </c>
      <c r="H3449" s="56" t="s">
        <v>4454</v>
      </c>
      <c r="I3449">
        <v>41603005</v>
      </c>
      <c r="J3449" t="s">
        <v>4479</v>
      </c>
      <c r="K3449">
        <v>2138634101</v>
      </c>
      <c r="L3449">
        <v>298863.2942</v>
      </c>
    </row>
    <row r="3450" spans="1:12" x14ac:dyDescent="0.25">
      <c r="A3450">
        <v>3446</v>
      </c>
      <c r="B3450" t="s">
        <v>4450</v>
      </c>
      <c r="C3450" t="s">
        <v>4473</v>
      </c>
      <c r="D3450" t="s">
        <v>4474</v>
      </c>
      <c r="E3450">
        <v>6</v>
      </c>
      <c r="F3450" t="s">
        <v>597</v>
      </c>
      <c r="G3450" t="s">
        <v>4453</v>
      </c>
      <c r="H3450" s="56" t="s">
        <v>4454</v>
      </c>
      <c r="I3450">
        <v>41603006</v>
      </c>
      <c r="J3450" t="s">
        <v>4480</v>
      </c>
      <c r="K3450">
        <v>4523075890</v>
      </c>
      <c r="L3450">
        <v>442862.9682</v>
      </c>
    </row>
    <row r="3451" spans="1:12" x14ac:dyDescent="0.25">
      <c r="A3451">
        <v>3447</v>
      </c>
      <c r="B3451" t="s">
        <v>4450</v>
      </c>
      <c r="C3451" t="s">
        <v>4473</v>
      </c>
      <c r="D3451" t="s">
        <v>4474</v>
      </c>
      <c r="E3451">
        <v>7</v>
      </c>
      <c r="F3451" t="s">
        <v>597</v>
      </c>
      <c r="G3451" t="s">
        <v>4453</v>
      </c>
      <c r="H3451" s="56" t="s">
        <v>4454</v>
      </c>
      <c r="I3451">
        <v>41603007</v>
      </c>
      <c r="J3451" t="s">
        <v>4481</v>
      </c>
      <c r="K3451">
        <v>862194.91500000004</v>
      </c>
      <c r="L3451">
        <v>4988.5981949999996</v>
      </c>
    </row>
    <row r="3452" spans="1:12" x14ac:dyDescent="0.25">
      <c r="A3452">
        <v>3448</v>
      </c>
      <c r="B3452" t="s">
        <v>4450</v>
      </c>
      <c r="C3452" t="s">
        <v>4482</v>
      </c>
      <c r="D3452" t="s">
        <v>4483</v>
      </c>
      <c r="E3452">
        <v>1</v>
      </c>
      <c r="F3452" t="s">
        <v>594</v>
      </c>
      <c r="G3452" t="s">
        <v>4484</v>
      </c>
      <c r="H3452" s="56" t="s">
        <v>4454</v>
      </c>
      <c r="I3452">
        <v>41801001</v>
      </c>
      <c r="J3452" t="s">
        <v>4485</v>
      </c>
      <c r="K3452">
        <v>21894709.489999998</v>
      </c>
      <c r="L3452">
        <v>29429.455440000002</v>
      </c>
    </row>
    <row r="3453" spans="1:12" x14ac:dyDescent="0.25">
      <c r="A3453">
        <v>3449</v>
      </c>
      <c r="B3453" t="s">
        <v>4450</v>
      </c>
      <c r="C3453" t="s">
        <v>4482</v>
      </c>
      <c r="D3453" t="s">
        <v>4483</v>
      </c>
      <c r="E3453">
        <v>2</v>
      </c>
      <c r="F3453" t="s">
        <v>594</v>
      </c>
      <c r="G3453" t="s">
        <v>4484</v>
      </c>
      <c r="H3453" s="56" t="s">
        <v>4454</v>
      </c>
      <c r="I3453">
        <v>41801002</v>
      </c>
      <c r="J3453" t="s">
        <v>4486</v>
      </c>
      <c r="K3453">
        <v>2967783987</v>
      </c>
      <c r="L3453">
        <v>415333.20449999999</v>
      </c>
    </row>
    <row r="3454" spans="1:12" x14ac:dyDescent="0.25">
      <c r="A3454">
        <v>3450</v>
      </c>
      <c r="B3454" t="s">
        <v>4450</v>
      </c>
      <c r="C3454" t="s">
        <v>4482</v>
      </c>
      <c r="D3454" t="s">
        <v>4483</v>
      </c>
      <c r="E3454">
        <v>3</v>
      </c>
      <c r="F3454" t="s">
        <v>594</v>
      </c>
      <c r="G3454" t="s">
        <v>4484</v>
      </c>
      <c r="H3454" s="56" t="s">
        <v>4454</v>
      </c>
      <c r="I3454">
        <v>41801003</v>
      </c>
      <c r="J3454" t="s">
        <v>4487</v>
      </c>
      <c r="K3454">
        <v>4030704725</v>
      </c>
      <c r="L3454">
        <v>520043.80979999999</v>
      </c>
    </row>
    <row r="3455" spans="1:12" x14ac:dyDescent="0.25">
      <c r="A3455">
        <v>3451</v>
      </c>
      <c r="B3455" t="s">
        <v>4450</v>
      </c>
      <c r="C3455" t="s">
        <v>4482</v>
      </c>
      <c r="D3455" t="s">
        <v>4483</v>
      </c>
      <c r="E3455">
        <v>4</v>
      </c>
      <c r="F3455" t="s">
        <v>594</v>
      </c>
      <c r="G3455" t="s">
        <v>4484</v>
      </c>
      <c r="H3455" s="56" t="s">
        <v>4454</v>
      </c>
      <c r="I3455">
        <v>41801004</v>
      </c>
      <c r="J3455" t="s">
        <v>4488</v>
      </c>
      <c r="K3455">
        <v>258272352</v>
      </c>
      <c r="L3455">
        <v>97166.313699999999</v>
      </c>
    </row>
    <row r="3456" spans="1:12" x14ac:dyDescent="0.25">
      <c r="A3456">
        <v>3452</v>
      </c>
      <c r="B3456" t="s">
        <v>4450</v>
      </c>
      <c r="C3456" t="s">
        <v>4482</v>
      </c>
      <c r="D3456" t="s">
        <v>4483</v>
      </c>
      <c r="E3456">
        <v>5</v>
      </c>
      <c r="F3456" t="s">
        <v>594</v>
      </c>
      <c r="G3456" t="s">
        <v>4484</v>
      </c>
      <c r="H3456" s="56" t="s">
        <v>4454</v>
      </c>
      <c r="I3456">
        <v>41801005</v>
      </c>
      <c r="J3456" t="s">
        <v>4489</v>
      </c>
      <c r="K3456">
        <v>761283.86820000003</v>
      </c>
      <c r="L3456">
        <v>3953.5594850000002</v>
      </c>
    </row>
    <row r="3457" spans="1:12" x14ac:dyDescent="0.25">
      <c r="A3457">
        <v>3453</v>
      </c>
      <c r="B3457" t="s">
        <v>4450</v>
      </c>
      <c r="C3457" t="s">
        <v>4482</v>
      </c>
      <c r="D3457" t="s">
        <v>4483</v>
      </c>
      <c r="E3457">
        <v>6</v>
      </c>
      <c r="F3457" t="s">
        <v>594</v>
      </c>
      <c r="G3457" t="s">
        <v>4484</v>
      </c>
      <c r="H3457" s="56" t="s">
        <v>4454</v>
      </c>
      <c r="I3457">
        <v>41801006</v>
      </c>
      <c r="J3457" t="s">
        <v>4490</v>
      </c>
      <c r="K3457">
        <v>901034927</v>
      </c>
      <c r="L3457">
        <v>254698.38200000001</v>
      </c>
    </row>
    <row r="3458" spans="1:12" x14ac:dyDescent="0.25">
      <c r="A3458">
        <v>3454</v>
      </c>
      <c r="B3458" t="s">
        <v>4450</v>
      </c>
      <c r="C3458" t="s">
        <v>4482</v>
      </c>
      <c r="D3458" t="s">
        <v>4483</v>
      </c>
      <c r="E3458">
        <v>7</v>
      </c>
      <c r="F3458" t="s">
        <v>594</v>
      </c>
      <c r="G3458" t="s">
        <v>4484</v>
      </c>
      <c r="H3458" s="56" t="s">
        <v>4454</v>
      </c>
      <c r="I3458">
        <v>41801007</v>
      </c>
      <c r="J3458" t="s">
        <v>4491</v>
      </c>
      <c r="K3458">
        <v>4844227.8720000004</v>
      </c>
      <c r="L3458">
        <v>11172.258110000001</v>
      </c>
    </row>
    <row r="3459" spans="1:12" x14ac:dyDescent="0.25">
      <c r="A3459">
        <v>3455</v>
      </c>
      <c r="B3459" t="s">
        <v>4450</v>
      </c>
      <c r="C3459" t="s">
        <v>4482</v>
      </c>
      <c r="D3459" t="s">
        <v>4483</v>
      </c>
      <c r="E3459">
        <v>8</v>
      </c>
      <c r="F3459" t="s">
        <v>594</v>
      </c>
      <c r="G3459" t="s">
        <v>4484</v>
      </c>
      <c r="H3459" s="56" t="s">
        <v>4454</v>
      </c>
      <c r="I3459">
        <v>41801008</v>
      </c>
      <c r="J3459" t="s">
        <v>4492</v>
      </c>
      <c r="K3459">
        <v>431660759.30000001</v>
      </c>
      <c r="L3459">
        <v>111047.14019999999</v>
      </c>
    </row>
    <row r="3460" spans="1:12" x14ac:dyDescent="0.25">
      <c r="A3460">
        <v>3456</v>
      </c>
      <c r="B3460" t="s">
        <v>4450</v>
      </c>
      <c r="C3460" t="s">
        <v>4482</v>
      </c>
      <c r="D3460" t="s">
        <v>4483</v>
      </c>
      <c r="E3460">
        <v>9</v>
      </c>
      <c r="F3460" t="s">
        <v>594</v>
      </c>
      <c r="G3460" t="s">
        <v>4484</v>
      </c>
      <c r="H3460" s="56" t="s">
        <v>4454</v>
      </c>
      <c r="I3460">
        <v>41801009</v>
      </c>
      <c r="J3460" t="s">
        <v>4493</v>
      </c>
      <c r="K3460">
        <v>3030813.5249999999</v>
      </c>
      <c r="L3460">
        <v>8775.6032639999994</v>
      </c>
    </row>
    <row r="3461" spans="1:12" x14ac:dyDescent="0.25">
      <c r="A3461">
        <v>3457</v>
      </c>
      <c r="B3461" t="s">
        <v>4450</v>
      </c>
      <c r="C3461" t="s">
        <v>4482</v>
      </c>
      <c r="D3461" t="s">
        <v>4483</v>
      </c>
      <c r="E3461">
        <v>10</v>
      </c>
      <c r="F3461" t="s">
        <v>594</v>
      </c>
      <c r="G3461" t="s">
        <v>4484</v>
      </c>
      <c r="H3461" s="56" t="s">
        <v>4454</v>
      </c>
      <c r="I3461">
        <v>41801010</v>
      </c>
      <c r="J3461" t="s">
        <v>4494</v>
      </c>
      <c r="K3461">
        <v>1673568.35</v>
      </c>
      <c r="L3461">
        <v>7104.417641</v>
      </c>
    </row>
    <row r="3462" spans="1:12" x14ac:dyDescent="0.25">
      <c r="A3462">
        <v>3458</v>
      </c>
      <c r="B3462" t="s">
        <v>4450</v>
      </c>
      <c r="C3462" t="s">
        <v>4495</v>
      </c>
      <c r="D3462" t="s">
        <v>4496</v>
      </c>
      <c r="E3462">
        <v>1</v>
      </c>
      <c r="F3462" t="s">
        <v>594</v>
      </c>
      <c r="G3462" t="s">
        <v>4484</v>
      </c>
      <c r="H3462" s="56" t="s">
        <v>4454</v>
      </c>
      <c r="I3462">
        <v>41802001</v>
      </c>
      <c r="J3462" t="s">
        <v>4497</v>
      </c>
      <c r="K3462">
        <v>93253146.5</v>
      </c>
      <c r="L3462">
        <v>44565.144110000001</v>
      </c>
    </row>
    <row r="3463" spans="1:12" x14ac:dyDescent="0.25">
      <c r="A3463">
        <v>3459</v>
      </c>
      <c r="B3463" t="s">
        <v>4450</v>
      </c>
      <c r="C3463" t="s">
        <v>4495</v>
      </c>
      <c r="D3463" t="s">
        <v>4496</v>
      </c>
      <c r="E3463">
        <v>2</v>
      </c>
      <c r="F3463" t="s">
        <v>594</v>
      </c>
      <c r="G3463" t="s">
        <v>4484</v>
      </c>
      <c r="H3463" s="56" t="s">
        <v>4454</v>
      </c>
      <c r="I3463">
        <v>41802002</v>
      </c>
      <c r="J3463" t="s">
        <v>4498</v>
      </c>
      <c r="K3463">
        <v>1554138449</v>
      </c>
      <c r="L3463">
        <v>205413.003</v>
      </c>
    </row>
    <row r="3464" spans="1:12" x14ac:dyDescent="0.25">
      <c r="A3464">
        <v>3460</v>
      </c>
      <c r="B3464" t="s">
        <v>4450</v>
      </c>
      <c r="C3464" t="s">
        <v>4495</v>
      </c>
      <c r="D3464" t="s">
        <v>4496</v>
      </c>
      <c r="E3464">
        <v>3</v>
      </c>
      <c r="F3464" t="s">
        <v>594</v>
      </c>
      <c r="G3464" t="s">
        <v>4484</v>
      </c>
      <c r="H3464" s="56" t="s">
        <v>4454</v>
      </c>
      <c r="I3464">
        <v>41802003</v>
      </c>
      <c r="J3464" t="s">
        <v>4499</v>
      </c>
      <c r="K3464">
        <v>5759321659</v>
      </c>
      <c r="L3464">
        <v>472388.71220000001</v>
      </c>
    </row>
    <row r="3465" spans="1:12" x14ac:dyDescent="0.25">
      <c r="A3465">
        <v>3461</v>
      </c>
      <c r="B3465" t="s">
        <v>4450</v>
      </c>
      <c r="C3465" t="s">
        <v>4495</v>
      </c>
      <c r="D3465" t="s">
        <v>4496</v>
      </c>
      <c r="E3465">
        <v>4</v>
      </c>
      <c r="F3465" t="s">
        <v>594</v>
      </c>
      <c r="G3465" t="s">
        <v>4484</v>
      </c>
      <c r="H3465" s="56" t="s">
        <v>4454</v>
      </c>
      <c r="I3465">
        <v>41802004</v>
      </c>
      <c r="J3465" t="s">
        <v>4500</v>
      </c>
      <c r="K3465">
        <v>4963052.25</v>
      </c>
      <c r="L3465">
        <v>11532.254150000001</v>
      </c>
    </row>
    <row r="3466" spans="1:12" x14ac:dyDescent="0.25">
      <c r="A3466">
        <v>3462</v>
      </c>
      <c r="B3466" t="s">
        <v>4450</v>
      </c>
      <c r="C3466" t="s">
        <v>4495</v>
      </c>
      <c r="D3466" t="s">
        <v>4496</v>
      </c>
      <c r="E3466">
        <v>5</v>
      </c>
      <c r="F3466" t="s">
        <v>594</v>
      </c>
      <c r="G3466" t="s">
        <v>4484</v>
      </c>
      <c r="H3466" s="56" t="s">
        <v>4454</v>
      </c>
      <c r="I3466">
        <v>41802005</v>
      </c>
      <c r="J3466" t="s">
        <v>4501</v>
      </c>
      <c r="K3466">
        <v>4662561870</v>
      </c>
      <c r="L3466">
        <v>441447.05699999997</v>
      </c>
    </row>
    <row r="3467" spans="1:12" x14ac:dyDescent="0.25">
      <c r="A3467">
        <v>3463</v>
      </c>
      <c r="B3467" t="s">
        <v>4450</v>
      </c>
      <c r="C3467" t="s">
        <v>4495</v>
      </c>
      <c r="D3467" t="s">
        <v>4496</v>
      </c>
      <c r="E3467">
        <v>6</v>
      </c>
      <c r="F3467" t="s">
        <v>594</v>
      </c>
      <c r="G3467" t="s">
        <v>4484</v>
      </c>
      <c r="H3467" s="56" t="s">
        <v>4454</v>
      </c>
      <c r="I3467">
        <v>41802006</v>
      </c>
      <c r="J3467" t="s">
        <v>4502</v>
      </c>
      <c r="K3467">
        <v>7105700.3940000003</v>
      </c>
      <c r="L3467">
        <v>12145.364299999999</v>
      </c>
    </row>
    <row r="3468" spans="1:12" x14ac:dyDescent="0.25">
      <c r="A3468">
        <v>3464</v>
      </c>
      <c r="B3468" t="s">
        <v>4450</v>
      </c>
      <c r="C3468" t="s">
        <v>4495</v>
      </c>
      <c r="D3468" t="s">
        <v>4496</v>
      </c>
      <c r="E3468">
        <v>7</v>
      </c>
      <c r="F3468" t="s">
        <v>594</v>
      </c>
      <c r="G3468" t="s">
        <v>4484</v>
      </c>
      <c r="H3468" s="56" t="s">
        <v>4454</v>
      </c>
      <c r="I3468">
        <v>41802007</v>
      </c>
      <c r="J3468" t="s">
        <v>4503</v>
      </c>
      <c r="K3468">
        <v>20090771.91</v>
      </c>
      <c r="L3468">
        <v>24902.689849999999</v>
      </c>
    </row>
    <row r="3469" spans="1:12" x14ac:dyDescent="0.25">
      <c r="A3469">
        <v>3465</v>
      </c>
      <c r="B3469" t="s">
        <v>4450</v>
      </c>
      <c r="C3469" t="s">
        <v>4504</v>
      </c>
      <c r="D3469" t="s">
        <v>4505</v>
      </c>
      <c r="E3469">
        <v>1</v>
      </c>
      <c r="F3469" t="s">
        <v>594</v>
      </c>
      <c r="G3469" t="s">
        <v>4484</v>
      </c>
      <c r="H3469" s="56" t="s">
        <v>4454</v>
      </c>
      <c r="I3469">
        <v>41803001</v>
      </c>
      <c r="J3469" t="s">
        <v>4506</v>
      </c>
      <c r="K3469">
        <v>1300362.351</v>
      </c>
      <c r="L3469">
        <v>5730.4653609999996</v>
      </c>
    </row>
    <row r="3470" spans="1:12" x14ac:dyDescent="0.25">
      <c r="A3470">
        <v>3466</v>
      </c>
      <c r="B3470" t="s">
        <v>4450</v>
      </c>
      <c r="C3470" t="s">
        <v>4504</v>
      </c>
      <c r="D3470" t="s">
        <v>4505</v>
      </c>
      <c r="E3470">
        <v>2</v>
      </c>
      <c r="F3470" t="s">
        <v>594</v>
      </c>
      <c r="G3470" t="s">
        <v>4484</v>
      </c>
      <c r="H3470" s="56" t="s">
        <v>4454</v>
      </c>
      <c r="I3470">
        <v>41803002</v>
      </c>
      <c r="J3470" t="s">
        <v>4507</v>
      </c>
      <c r="K3470">
        <v>1120339.0689999999</v>
      </c>
      <c r="L3470">
        <v>7387.8399730000001</v>
      </c>
    </row>
    <row r="3471" spans="1:12" x14ac:dyDescent="0.25">
      <c r="A3471">
        <v>3467</v>
      </c>
      <c r="B3471" t="s">
        <v>4450</v>
      </c>
      <c r="C3471" t="s">
        <v>4504</v>
      </c>
      <c r="D3471" t="s">
        <v>4505</v>
      </c>
      <c r="E3471">
        <v>3</v>
      </c>
      <c r="F3471" t="s">
        <v>594</v>
      </c>
      <c r="G3471" t="s">
        <v>4484</v>
      </c>
      <c r="H3471" s="56" t="s">
        <v>4454</v>
      </c>
      <c r="I3471">
        <v>41803003</v>
      </c>
      <c r="J3471" t="s">
        <v>4508</v>
      </c>
      <c r="K3471">
        <v>1069984.507</v>
      </c>
      <c r="L3471">
        <v>5449.8960539999998</v>
      </c>
    </row>
    <row r="3472" spans="1:12" x14ac:dyDescent="0.25">
      <c r="A3472">
        <v>3468</v>
      </c>
      <c r="B3472" t="s">
        <v>4450</v>
      </c>
      <c r="C3472" t="s">
        <v>4504</v>
      </c>
      <c r="D3472" t="s">
        <v>4505</v>
      </c>
      <c r="E3472">
        <v>4</v>
      </c>
      <c r="F3472" t="s">
        <v>594</v>
      </c>
      <c r="G3472" t="s">
        <v>4484</v>
      </c>
      <c r="H3472" s="56" t="s">
        <v>4454</v>
      </c>
      <c r="I3472">
        <v>41803004</v>
      </c>
      <c r="J3472" t="s">
        <v>4509</v>
      </c>
      <c r="K3472">
        <v>51853698.240000002</v>
      </c>
      <c r="L3472">
        <v>34816.961450000003</v>
      </c>
    </row>
    <row r="3473" spans="1:12" x14ac:dyDescent="0.25">
      <c r="A3473">
        <v>3469</v>
      </c>
      <c r="B3473" t="s">
        <v>4450</v>
      </c>
      <c r="C3473" t="s">
        <v>4504</v>
      </c>
      <c r="D3473" t="s">
        <v>4505</v>
      </c>
      <c r="E3473">
        <v>5</v>
      </c>
      <c r="F3473" t="s">
        <v>594</v>
      </c>
      <c r="G3473" t="s">
        <v>4484</v>
      </c>
      <c r="H3473" s="56" t="s">
        <v>4454</v>
      </c>
      <c r="I3473">
        <v>41803005</v>
      </c>
      <c r="J3473" t="s">
        <v>4510</v>
      </c>
      <c r="K3473">
        <v>2815313462</v>
      </c>
      <c r="L3473">
        <v>397097.06109999999</v>
      </c>
    </row>
    <row r="3474" spans="1:12" x14ac:dyDescent="0.25">
      <c r="A3474">
        <v>3470</v>
      </c>
      <c r="B3474" t="s">
        <v>4450</v>
      </c>
      <c r="C3474" t="s">
        <v>4504</v>
      </c>
      <c r="D3474" t="s">
        <v>4505</v>
      </c>
      <c r="E3474">
        <v>6</v>
      </c>
      <c r="F3474" t="s">
        <v>594</v>
      </c>
      <c r="G3474" t="s">
        <v>4484</v>
      </c>
      <c r="H3474" s="56" t="s">
        <v>4454</v>
      </c>
      <c r="I3474">
        <v>41803006</v>
      </c>
      <c r="J3474" t="s">
        <v>4511</v>
      </c>
      <c r="K3474">
        <v>935299.62890000001</v>
      </c>
      <c r="L3474">
        <v>5122.8120909999998</v>
      </c>
    </row>
    <row r="3475" spans="1:12" x14ac:dyDescent="0.25">
      <c r="A3475">
        <v>3471</v>
      </c>
      <c r="B3475" t="s">
        <v>4450</v>
      </c>
      <c r="C3475" t="s">
        <v>4504</v>
      </c>
      <c r="D3475" t="s">
        <v>4505</v>
      </c>
      <c r="E3475">
        <v>7</v>
      </c>
      <c r="F3475" t="s">
        <v>594</v>
      </c>
      <c r="G3475" t="s">
        <v>4484</v>
      </c>
      <c r="H3475" s="56" t="s">
        <v>4454</v>
      </c>
      <c r="I3475">
        <v>41803007</v>
      </c>
      <c r="J3475" t="s">
        <v>4512</v>
      </c>
      <c r="K3475">
        <v>986854.78130000003</v>
      </c>
      <c r="L3475">
        <v>4739.421652</v>
      </c>
    </row>
    <row r="3476" spans="1:12" x14ac:dyDescent="0.25">
      <c r="A3476">
        <v>3472</v>
      </c>
      <c r="B3476" t="s">
        <v>4450</v>
      </c>
      <c r="C3476" t="s">
        <v>4504</v>
      </c>
      <c r="D3476" t="s">
        <v>4505</v>
      </c>
      <c r="E3476">
        <v>8</v>
      </c>
      <c r="F3476" t="s">
        <v>594</v>
      </c>
      <c r="G3476" t="s">
        <v>4484</v>
      </c>
      <c r="H3476" s="56" t="s">
        <v>4454</v>
      </c>
      <c r="I3476">
        <v>41803008</v>
      </c>
      <c r="J3476" t="s">
        <v>4513</v>
      </c>
      <c r="K3476">
        <v>2217524644</v>
      </c>
      <c r="L3476">
        <v>326410.67940000002</v>
      </c>
    </row>
    <row r="3477" spans="1:12" x14ac:dyDescent="0.25">
      <c r="A3477">
        <v>3473</v>
      </c>
      <c r="B3477" t="s">
        <v>4450</v>
      </c>
      <c r="C3477" t="s">
        <v>4504</v>
      </c>
      <c r="D3477" t="s">
        <v>4505</v>
      </c>
      <c r="E3477">
        <v>9</v>
      </c>
      <c r="F3477" t="s">
        <v>594</v>
      </c>
      <c r="G3477" t="s">
        <v>4484</v>
      </c>
      <c r="H3477" s="56" t="s">
        <v>4454</v>
      </c>
      <c r="I3477">
        <v>41803009</v>
      </c>
      <c r="J3477" t="s">
        <v>4514</v>
      </c>
      <c r="K3477">
        <v>3332599381</v>
      </c>
      <c r="L3477">
        <v>487672.5319</v>
      </c>
    </row>
    <row r="3478" spans="1:12" x14ac:dyDescent="0.25">
      <c r="A3478">
        <v>3474</v>
      </c>
      <c r="B3478" t="s">
        <v>4450</v>
      </c>
      <c r="C3478" t="s">
        <v>4515</v>
      </c>
      <c r="D3478" t="s">
        <v>4516</v>
      </c>
      <c r="E3478">
        <v>1</v>
      </c>
      <c r="F3478" t="s">
        <v>594</v>
      </c>
      <c r="G3478" t="s">
        <v>4484</v>
      </c>
      <c r="H3478" s="56" t="s">
        <v>4454</v>
      </c>
      <c r="I3478">
        <v>41804001</v>
      </c>
      <c r="J3478" t="s">
        <v>4517</v>
      </c>
      <c r="K3478">
        <v>2039154914</v>
      </c>
      <c r="L3478">
        <v>277905.51319999999</v>
      </c>
    </row>
    <row r="3479" spans="1:12" x14ac:dyDescent="0.25">
      <c r="A3479">
        <v>3475</v>
      </c>
      <c r="B3479" t="s">
        <v>4450</v>
      </c>
      <c r="C3479" t="s">
        <v>4515</v>
      </c>
      <c r="D3479" t="s">
        <v>4516</v>
      </c>
      <c r="E3479">
        <v>2</v>
      </c>
      <c r="F3479" t="s">
        <v>594</v>
      </c>
      <c r="G3479" t="s">
        <v>4484</v>
      </c>
      <c r="H3479" s="56" t="s">
        <v>4454</v>
      </c>
      <c r="I3479">
        <v>41804002</v>
      </c>
      <c r="J3479" t="s">
        <v>4518</v>
      </c>
      <c r="K3479">
        <v>2908159.8229999999</v>
      </c>
      <c r="L3479">
        <v>11676.636769999999</v>
      </c>
    </row>
    <row r="3480" spans="1:12" x14ac:dyDescent="0.25">
      <c r="A3480">
        <v>3476</v>
      </c>
      <c r="B3480" t="s">
        <v>4450</v>
      </c>
      <c r="C3480" t="s">
        <v>4515</v>
      </c>
      <c r="D3480" t="s">
        <v>4516</v>
      </c>
      <c r="E3480">
        <v>3</v>
      </c>
      <c r="F3480" t="s">
        <v>594</v>
      </c>
      <c r="G3480" t="s">
        <v>4484</v>
      </c>
      <c r="H3480" s="56" t="s">
        <v>4454</v>
      </c>
      <c r="I3480">
        <v>41804003</v>
      </c>
      <c r="J3480" t="s">
        <v>4519</v>
      </c>
      <c r="K3480">
        <v>447587908.5</v>
      </c>
      <c r="L3480">
        <v>147405.71919999999</v>
      </c>
    </row>
    <row r="3481" spans="1:12" x14ac:dyDescent="0.25">
      <c r="A3481">
        <v>3477</v>
      </c>
      <c r="B3481" t="s">
        <v>4450</v>
      </c>
      <c r="C3481" t="s">
        <v>4515</v>
      </c>
      <c r="D3481" t="s">
        <v>4516</v>
      </c>
      <c r="E3481">
        <v>4</v>
      </c>
      <c r="F3481" t="s">
        <v>594</v>
      </c>
      <c r="G3481" t="s">
        <v>4484</v>
      </c>
      <c r="H3481" s="56" t="s">
        <v>4454</v>
      </c>
      <c r="I3481">
        <v>41804004</v>
      </c>
      <c r="J3481" t="s">
        <v>4520</v>
      </c>
      <c r="K3481">
        <v>562034704.5</v>
      </c>
      <c r="L3481">
        <v>125128.6888</v>
      </c>
    </row>
    <row r="3482" spans="1:12" x14ac:dyDescent="0.25">
      <c r="A3482">
        <v>3478</v>
      </c>
      <c r="B3482" t="s">
        <v>4450</v>
      </c>
      <c r="C3482" t="s">
        <v>4515</v>
      </c>
      <c r="D3482" t="s">
        <v>4516</v>
      </c>
      <c r="E3482">
        <v>5</v>
      </c>
      <c r="F3482" t="s">
        <v>594</v>
      </c>
      <c r="G3482" t="s">
        <v>4484</v>
      </c>
      <c r="H3482" s="56" t="s">
        <v>4454</v>
      </c>
      <c r="I3482">
        <v>41804005</v>
      </c>
      <c r="J3482" t="s">
        <v>4521</v>
      </c>
      <c r="K3482">
        <v>11787919.27</v>
      </c>
      <c r="L3482">
        <v>17343.523700000002</v>
      </c>
    </row>
    <row r="3483" spans="1:12" x14ac:dyDescent="0.25">
      <c r="A3483">
        <v>3479</v>
      </c>
      <c r="B3483" t="s">
        <v>4450</v>
      </c>
      <c r="C3483" t="s">
        <v>4515</v>
      </c>
      <c r="D3483" t="s">
        <v>4516</v>
      </c>
      <c r="E3483">
        <v>6</v>
      </c>
      <c r="F3483" t="s">
        <v>594</v>
      </c>
      <c r="G3483" t="s">
        <v>4484</v>
      </c>
      <c r="H3483" s="56" t="s">
        <v>4454</v>
      </c>
      <c r="I3483">
        <v>41804006</v>
      </c>
      <c r="J3483" t="s">
        <v>4522</v>
      </c>
      <c r="K3483">
        <v>1926254.355</v>
      </c>
      <c r="L3483">
        <v>6693.8757939999996</v>
      </c>
    </row>
    <row r="3484" spans="1:12" x14ac:dyDescent="0.25">
      <c r="A3484">
        <v>3480</v>
      </c>
      <c r="B3484" t="s">
        <v>4450</v>
      </c>
      <c r="C3484" t="s">
        <v>4515</v>
      </c>
      <c r="D3484" t="s">
        <v>4516</v>
      </c>
      <c r="E3484">
        <v>7</v>
      </c>
      <c r="F3484" t="s">
        <v>594</v>
      </c>
      <c r="G3484" t="s">
        <v>4484</v>
      </c>
      <c r="H3484" s="56" t="s">
        <v>4454</v>
      </c>
      <c r="I3484">
        <v>41804007</v>
      </c>
      <c r="J3484" t="s">
        <v>4523</v>
      </c>
      <c r="K3484">
        <v>3210601.6740000001</v>
      </c>
      <c r="L3484">
        <v>7657.1552700000002</v>
      </c>
    </row>
    <row r="3485" spans="1:12" x14ac:dyDescent="0.25">
      <c r="A3485">
        <v>3481</v>
      </c>
      <c r="B3485" t="s">
        <v>4450</v>
      </c>
      <c r="C3485" t="s">
        <v>4515</v>
      </c>
      <c r="D3485" t="s">
        <v>4516</v>
      </c>
      <c r="E3485">
        <v>8</v>
      </c>
      <c r="F3485" t="s">
        <v>594</v>
      </c>
      <c r="G3485" t="s">
        <v>4484</v>
      </c>
      <c r="H3485" s="56" t="s">
        <v>4454</v>
      </c>
      <c r="I3485">
        <v>41804008</v>
      </c>
      <c r="J3485" t="s">
        <v>4524</v>
      </c>
      <c r="K3485">
        <v>114970466.5</v>
      </c>
      <c r="L3485">
        <v>54409.950049999999</v>
      </c>
    </row>
    <row r="3486" spans="1:12" x14ac:dyDescent="0.25">
      <c r="A3486">
        <v>3482</v>
      </c>
      <c r="B3486" t="s">
        <v>4450</v>
      </c>
      <c r="C3486" t="s">
        <v>4515</v>
      </c>
      <c r="D3486" t="s">
        <v>4516</v>
      </c>
      <c r="E3486">
        <v>9</v>
      </c>
      <c r="F3486" t="s">
        <v>594</v>
      </c>
      <c r="G3486" t="s">
        <v>4484</v>
      </c>
      <c r="H3486" s="56" t="s">
        <v>4454</v>
      </c>
      <c r="I3486">
        <v>41804009</v>
      </c>
      <c r="J3486" t="s">
        <v>4525</v>
      </c>
      <c r="K3486">
        <v>227714563.30000001</v>
      </c>
      <c r="L3486">
        <v>97496.686889999997</v>
      </c>
    </row>
    <row r="3487" spans="1:12" x14ac:dyDescent="0.25">
      <c r="A3487">
        <v>3483</v>
      </c>
      <c r="B3487" t="s">
        <v>4450</v>
      </c>
      <c r="C3487" t="s">
        <v>4515</v>
      </c>
      <c r="D3487" t="s">
        <v>4516</v>
      </c>
      <c r="E3487">
        <v>10</v>
      </c>
      <c r="F3487" t="s">
        <v>594</v>
      </c>
      <c r="G3487" t="s">
        <v>4484</v>
      </c>
      <c r="H3487" s="56" t="s">
        <v>4454</v>
      </c>
      <c r="I3487">
        <v>41804010</v>
      </c>
      <c r="J3487" t="s">
        <v>4526</v>
      </c>
      <c r="K3487">
        <v>1504418877</v>
      </c>
      <c r="L3487">
        <v>283177.91649999999</v>
      </c>
    </row>
    <row r="3488" spans="1:12" x14ac:dyDescent="0.25">
      <c r="A3488">
        <v>3484</v>
      </c>
      <c r="B3488" t="s">
        <v>4450</v>
      </c>
      <c r="C3488" t="s">
        <v>4515</v>
      </c>
      <c r="D3488" t="s">
        <v>4516</v>
      </c>
      <c r="E3488">
        <v>11</v>
      </c>
      <c r="F3488" t="s">
        <v>594</v>
      </c>
      <c r="G3488" t="s">
        <v>4484</v>
      </c>
      <c r="H3488" s="56" t="s">
        <v>4454</v>
      </c>
      <c r="I3488">
        <v>41804011</v>
      </c>
      <c r="J3488" t="s">
        <v>4527</v>
      </c>
      <c r="K3488">
        <v>25297227.920000002</v>
      </c>
      <c r="L3488">
        <v>22869.770550000001</v>
      </c>
    </row>
    <row r="3489" spans="1:12" x14ac:dyDescent="0.25">
      <c r="A3489">
        <v>3485</v>
      </c>
      <c r="B3489" t="s">
        <v>4450</v>
      </c>
      <c r="C3489" t="s">
        <v>4515</v>
      </c>
      <c r="D3489" t="s">
        <v>4516</v>
      </c>
      <c r="E3489">
        <v>12</v>
      </c>
      <c r="F3489" t="s">
        <v>594</v>
      </c>
      <c r="G3489" t="s">
        <v>4484</v>
      </c>
      <c r="H3489" s="56" t="s">
        <v>4454</v>
      </c>
      <c r="I3489">
        <v>41804012</v>
      </c>
      <c r="J3489" t="s">
        <v>4528</v>
      </c>
      <c r="K3489">
        <v>4261493.4450000003</v>
      </c>
      <c r="L3489">
        <v>10160.187120000001</v>
      </c>
    </row>
    <row r="3490" spans="1:12" x14ac:dyDescent="0.25">
      <c r="A3490">
        <v>3486</v>
      </c>
      <c r="B3490" t="s">
        <v>4450</v>
      </c>
      <c r="C3490" t="s">
        <v>4515</v>
      </c>
      <c r="D3490" t="s">
        <v>4516</v>
      </c>
      <c r="E3490">
        <v>13</v>
      </c>
      <c r="F3490" t="s">
        <v>594</v>
      </c>
      <c r="G3490" t="s">
        <v>4484</v>
      </c>
      <c r="H3490" s="56" t="s">
        <v>4454</v>
      </c>
      <c r="I3490">
        <v>41804013</v>
      </c>
      <c r="J3490" t="s">
        <v>4529</v>
      </c>
      <c r="K3490">
        <v>44889322.710000001</v>
      </c>
      <c r="L3490">
        <v>34612.784500000002</v>
      </c>
    </row>
    <row r="3491" spans="1:12" x14ac:dyDescent="0.25">
      <c r="A3491">
        <v>3487</v>
      </c>
      <c r="B3491" t="s">
        <v>4450</v>
      </c>
      <c r="C3491" t="s">
        <v>4515</v>
      </c>
      <c r="D3491" t="s">
        <v>4516</v>
      </c>
      <c r="E3491">
        <v>14</v>
      </c>
      <c r="F3491" t="s">
        <v>594</v>
      </c>
      <c r="G3491" t="s">
        <v>4484</v>
      </c>
      <c r="H3491" s="56" t="s">
        <v>4454</v>
      </c>
      <c r="I3491">
        <v>41804014</v>
      </c>
      <c r="J3491" t="s">
        <v>4530</v>
      </c>
      <c r="K3491">
        <v>1748608.504</v>
      </c>
      <c r="L3491">
        <v>7687.4477999999999</v>
      </c>
    </row>
    <row r="3492" spans="1:12" x14ac:dyDescent="0.25">
      <c r="A3492">
        <v>3488</v>
      </c>
      <c r="B3492" t="s">
        <v>4450</v>
      </c>
      <c r="C3492" t="s">
        <v>4515</v>
      </c>
      <c r="D3492" t="s">
        <v>4516</v>
      </c>
      <c r="E3492">
        <v>15</v>
      </c>
      <c r="F3492" t="s">
        <v>594</v>
      </c>
      <c r="G3492" t="s">
        <v>4484</v>
      </c>
      <c r="H3492" s="56" t="s">
        <v>4454</v>
      </c>
      <c r="I3492">
        <v>41804015</v>
      </c>
      <c r="J3492" t="s">
        <v>4531</v>
      </c>
      <c r="K3492">
        <v>1950818.7120000001</v>
      </c>
      <c r="L3492">
        <v>9377.1458899999998</v>
      </c>
    </row>
    <row r="3493" spans="1:12" x14ac:dyDescent="0.25">
      <c r="A3493">
        <v>3489</v>
      </c>
      <c r="B3493" t="s">
        <v>4450</v>
      </c>
      <c r="C3493" t="s">
        <v>4515</v>
      </c>
      <c r="D3493" t="s">
        <v>4516</v>
      </c>
      <c r="E3493">
        <v>16</v>
      </c>
      <c r="F3493" t="s">
        <v>594</v>
      </c>
      <c r="G3493" t="s">
        <v>4484</v>
      </c>
      <c r="H3493" s="56" t="s">
        <v>4454</v>
      </c>
      <c r="I3493">
        <v>41804016</v>
      </c>
      <c r="J3493" t="s">
        <v>4532</v>
      </c>
      <c r="K3493">
        <v>3608962.6</v>
      </c>
      <c r="L3493">
        <v>9764.6812250000003</v>
      </c>
    </row>
    <row r="3494" spans="1:12" x14ac:dyDescent="0.25">
      <c r="A3494">
        <v>3490</v>
      </c>
      <c r="B3494" t="s">
        <v>4450</v>
      </c>
      <c r="C3494" t="s">
        <v>4515</v>
      </c>
      <c r="D3494" t="s">
        <v>4516</v>
      </c>
      <c r="E3494">
        <v>17</v>
      </c>
      <c r="F3494" t="s">
        <v>594</v>
      </c>
      <c r="G3494" t="s">
        <v>4484</v>
      </c>
      <c r="H3494" s="56" t="s">
        <v>4454</v>
      </c>
      <c r="I3494">
        <v>41804017</v>
      </c>
      <c r="J3494" t="s">
        <v>4533</v>
      </c>
      <c r="K3494">
        <v>2516181.6170000001</v>
      </c>
      <c r="L3494">
        <v>7155.0929839999999</v>
      </c>
    </row>
    <row r="3495" spans="1:12" x14ac:dyDescent="0.25">
      <c r="A3495">
        <v>3491</v>
      </c>
      <c r="B3495" t="s">
        <v>4450</v>
      </c>
      <c r="C3495" t="s">
        <v>4515</v>
      </c>
      <c r="D3495" t="s">
        <v>4516</v>
      </c>
      <c r="E3495">
        <v>18</v>
      </c>
      <c r="F3495" t="s">
        <v>594</v>
      </c>
      <c r="G3495" t="s">
        <v>4484</v>
      </c>
      <c r="H3495" s="56" t="s">
        <v>4454</v>
      </c>
      <c r="I3495">
        <v>41804018</v>
      </c>
      <c r="J3495" t="s">
        <v>4534</v>
      </c>
      <c r="K3495">
        <v>4333839.8859999999</v>
      </c>
      <c r="L3495">
        <v>13506.490669999999</v>
      </c>
    </row>
    <row r="3496" spans="1:12" x14ac:dyDescent="0.25">
      <c r="A3496">
        <v>3492</v>
      </c>
      <c r="B3496" t="s">
        <v>4450</v>
      </c>
      <c r="C3496" t="s">
        <v>4515</v>
      </c>
      <c r="D3496" t="s">
        <v>4516</v>
      </c>
      <c r="E3496">
        <v>19</v>
      </c>
      <c r="F3496" t="s">
        <v>594</v>
      </c>
      <c r="G3496" t="s">
        <v>4484</v>
      </c>
      <c r="H3496" s="56" t="s">
        <v>4454</v>
      </c>
      <c r="I3496">
        <v>41804019</v>
      </c>
      <c r="J3496" t="s">
        <v>4535</v>
      </c>
      <c r="K3496">
        <v>3050574.534</v>
      </c>
      <c r="L3496">
        <v>8217.6693630000009</v>
      </c>
    </row>
    <row r="3497" spans="1:12" x14ac:dyDescent="0.25">
      <c r="A3497">
        <v>3493</v>
      </c>
      <c r="B3497" t="s">
        <v>4450</v>
      </c>
      <c r="C3497" t="s">
        <v>4515</v>
      </c>
      <c r="D3497" t="s">
        <v>4516</v>
      </c>
      <c r="E3497">
        <v>20</v>
      </c>
      <c r="F3497" t="s">
        <v>594</v>
      </c>
      <c r="G3497" t="s">
        <v>4484</v>
      </c>
      <c r="H3497" s="56" t="s">
        <v>4454</v>
      </c>
      <c r="I3497">
        <v>41804020</v>
      </c>
      <c r="J3497" t="s">
        <v>4536</v>
      </c>
      <c r="K3497">
        <v>1915807.818</v>
      </c>
      <c r="L3497">
        <v>7236.5937469999999</v>
      </c>
    </row>
    <row r="3498" spans="1:12" x14ac:dyDescent="0.25">
      <c r="A3498">
        <v>3494</v>
      </c>
      <c r="B3498" t="s">
        <v>4450</v>
      </c>
      <c r="C3498" t="s">
        <v>4515</v>
      </c>
      <c r="D3498" t="s">
        <v>4516</v>
      </c>
      <c r="E3498">
        <v>21</v>
      </c>
      <c r="F3498" t="s">
        <v>594</v>
      </c>
      <c r="G3498" t="s">
        <v>4484</v>
      </c>
      <c r="H3498" s="56" t="s">
        <v>4454</v>
      </c>
      <c r="I3498">
        <v>41804021</v>
      </c>
      <c r="J3498" t="s">
        <v>4537</v>
      </c>
      <c r="K3498">
        <v>2039878.87</v>
      </c>
      <c r="L3498">
        <v>6438.1518249999999</v>
      </c>
    </row>
    <row r="3499" spans="1:12" x14ac:dyDescent="0.25">
      <c r="A3499">
        <v>3495</v>
      </c>
      <c r="B3499" t="s">
        <v>4450</v>
      </c>
      <c r="C3499" t="s">
        <v>4515</v>
      </c>
      <c r="D3499" t="s">
        <v>4516</v>
      </c>
      <c r="E3499">
        <v>22</v>
      </c>
      <c r="F3499" t="s">
        <v>594</v>
      </c>
      <c r="G3499" t="s">
        <v>4484</v>
      </c>
      <c r="H3499" s="56" t="s">
        <v>4454</v>
      </c>
      <c r="I3499">
        <v>41804022</v>
      </c>
      <c r="J3499" t="s">
        <v>4538</v>
      </c>
      <c r="K3499">
        <v>7883147.9359999998</v>
      </c>
      <c r="L3499">
        <v>16871.702140000001</v>
      </c>
    </row>
    <row r="3500" spans="1:12" x14ac:dyDescent="0.25">
      <c r="A3500">
        <v>3496</v>
      </c>
      <c r="B3500" t="s">
        <v>4450</v>
      </c>
      <c r="C3500" t="s">
        <v>4515</v>
      </c>
      <c r="D3500" t="s">
        <v>4516</v>
      </c>
      <c r="E3500">
        <v>23</v>
      </c>
      <c r="F3500" t="s">
        <v>594</v>
      </c>
      <c r="G3500" t="s">
        <v>4484</v>
      </c>
      <c r="H3500" s="56" t="s">
        <v>4454</v>
      </c>
      <c r="I3500">
        <v>41804023</v>
      </c>
      <c r="J3500" t="s">
        <v>4539</v>
      </c>
      <c r="K3500">
        <v>4817960.057</v>
      </c>
      <c r="L3500">
        <v>12048.586499999999</v>
      </c>
    </row>
    <row r="3501" spans="1:12" x14ac:dyDescent="0.25">
      <c r="A3501">
        <v>3497</v>
      </c>
      <c r="B3501" t="s">
        <v>4450</v>
      </c>
      <c r="C3501" t="s">
        <v>4515</v>
      </c>
      <c r="D3501" t="s">
        <v>4516</v>
      </c>
      <c r="E3501">
        <v>24</v>
      </c>
      <c r="F3501" t="s">
        <v>594</v>
      </c>
      <c r="G3501" t="s">
        <v>4484</v>
      </c>
      <c r="H3501" s="56" t="s">
        <v>4454</v>
      </c>
      <c r="I3501">
        <v>41804024</v>
      </c>
      <c r="J3501" t="s">
        <v>4540</v>
      </c>
      <c r="K3501">
        <v>1239465920</v>
      </c>
      <c r="L3501">
        <v>302249.31770000001</v>
      </c>
    </row>
    <row r="3502" spans="1:12" x14ac:dyDescent="0.25">
      <c r="A3502">
        <v>3498</v>
      </c>
      <c r="B3502" t="s">
        <v>4450</v>
      </c>
      <c r="C3502" t="s">
        <v>4515</v>
      </c>
      <c r="D3502" t="s">
        <v>4516</v>
      </c>
      <c r="E3502">
        <v>25</v>
      </c>
      <c r="F3502" t="s">
        <v>594</v>
      </c>
      <c r="G3502" t="s">
        <v>4484</v>
      </c>
      <c r="H3502" s="56" t="s">
        <v>4454</v>
      </c>
      <c r="I3502">
        <v>41804025</v>
      </c>
      <c r="J3502" t="s">
        <v>4541</v>
      </c>
      <c r="K3502">
        <v>11365583.51</v>
      </c>
      <c r="L3502">
        <v>18726.670890000001</v>
      </c>
    </row>
    <row r="3503" spans="1:12" x14ac:dyDescent="0.25">
      <c r="A3503">
        <v>3499</v>
      </c>
      <c r="B3503" t="s">
        <v>4450</v>
      </c>
      <c r="C3503" t="s">
        <v>4515</v>
      </c>
      <c r="D3503" t="s">
        <v>4516</v>
      </c>
      <c r="E3503">
        <v>26</v>
      </c>
      <c r="F3503" t="s">
        <v>594</v>
      </c>
      <c r="G3503" t="s">
        <v>4484</v>
      </c>
      <c r="H3503" s="56" t="s">
        <v>4454</v>
      </c>
      <c r="I3503">
        <v>41804026</v>
      </c>
      <c r="J3503" t="s">
        <v>4542</v>
      </c>
      <c r="K3503">
        <v>1810139.173</v>
      </c>
      <c r="L3503">
        <v>6369.5150110000004</v>
      </c>
    </row>
    <row r="3504" spans="1:12" x14ac:dyDescent="0.25">
      <c r="A3504">
        <v>3500</v>
      </c>
      <c r="B3504" t="s">
        <v>4450</v>
      </c>
      <c r="C3504" t="s">
        <v>4515</v>
      </c>
      <c r="D3504" t="s">
        <v>4516</v>
      </c>
      <c r="E3504">
        <v>27</v>
      </c>
      <c r="F3504" t="s">
        <v>594</v>
      </c>
      <c r="G3504" t="s">
        <v>4484</v>
      </c>
      <c r="H3504" s="56" t="s">
        <v>4454</v>
      </c>
      <c r="I3504">
        <v>41804027</v>
      </c>
      <c r="J3504" t="s">
        <v>4543</v>
      </c>
      <c r="K3504">
        <v>23871651.469999999</v>
      </c>
      <c r="L3504">
        <v>23606.80934</v>
      </c>
    </row>
    <row r="3505" spans="1:12" x14ac:dyDescent="0.25">
      <c r="A3505">
        <v>3501</v>
      </c>
      <c r="B3505" t="s">
        <v>4450</v>
      </c>
      <c r="C3505" t="s">
        <v>4515</v>
      </c>
      <c r="D3505" t="s">
        <v>4516</v>
      </c>
      <c r="E3505">
        <v>28</v>
      </c>
      <c r="F3505" t="s">
        <v>594</v>
      </c>
      <c r="G3505" t="s">
        <v>4484</v>
      </c>
      <c r="H3505" s="56" t="s">
        <v>4454</v>
      </c>
      <c r="I3505">
        <v>41804028</v>
      </c>
      <c r="J3505" t="s">
        <v>4544</v>
      </c>
      <c r="K3505">
        <v>8987197.9619999994</v>
      </c>
      <c r="L3505">
        <v>19059.641940000001</v>
      </c>
    </row>
    <row r="3506" spans="1:12" x14ac:dyDescent="0.25">
      <c r="A3506">
        <v>3502</v>
      </c>
      <c r="B3506" t="s">
        <v>4450</v>
      </c>
      <c r="C3506" t="s">
        <v>4515</v>
      </c>
      <c r="D3506" t="s">
        <v>4516</v>
      </c>
      <c r="E3506">
        <v>29</v>
      </c>
      <c r="F3506" t="s">
        <v>594</v>
      </c>
      <c r="G3506" t="s">
        <v>4484</v>
      </c>
      <c r="H3506" s="56" t="s">
        <v>4454</v>
      </c>
      <c r="I3506">
        <v>41804029</v>
      </c>
      <c r="J3506" t="s">
        <v>4545</v>
      </c>
      <c r="K3506">
        <v>1307515.8670000001</v>
      </c>
      <c r="L3506">
        <v>5125.8947109999999</v>
      </c>
    </row>
    <row r="3507" spans="1:12" x14ac:dyDescent="0.25">
      <c r="A3507">
        <v>3503</v>
      </c>
      <c r="B3507" t="s">
        <v>4450</v>
      </c>
      <c r="C3507" t="s">
        <v>4515</v>
      </c>
      <c r="D3507" t="s">
        <v>4516</v>
      </c>
      <c r="E3507">
        <v>30</v>
      </c>
      <c r="F3507" t="s">
        <v>594</v>
      </c>
      <c r="G3507" t="s">
        <v>4484</v>
      </c>
      <c r="H3507" s="56" t="s">
        <v>4454</v>
      </c>
      <c r="I3507">
        <v>41804030</v>
      </c>
      <c r="J3507" t="s">
        <v>4546</v>
      </c>
      <c r="K3507">
        <v>1993755.1529999999</v>
      </c>
      <c r="L3507">
        <v>6147.7551409999996</v>
      </c>
    </row>
    <row r="3508" spans="1:12" x14ac:dyDescent="0.25">
      <c r="A3508">
        <v>3504</v>
      </c>
      <c r="B3508" t="s">
        <v>4450</v>
      </c>
      <c r="C3508" t="s">
        <v>4515</v>
      </c>
      <c r="D3508" t="s">
        <v>4516</v>
      </c>
      <c r="E3508">
        <v>31</v>
      </c>
      <c r="F3508" t="s">
        <v>594</v>
      </c>
      <c r="G3508" t="s">
        <v>4484</v>
      </c>
      <c r="H3508" s="56" t="s">
        <v>4454</v>
      </c>
      <c r="I3508">
        <v>41804031</v>
      </c>
      <c r="J3508" t="s">
        <v>4547</v>
      </c>
      <c r="K3508">
        <v>2693113.773</v>
      </c>
      <c r="L3508">
        <v>7593.2758690000001</v>
      </c>
    </row>
    <row r="3509" spans="1:12" x14ac:dyDescent="0.25">
      <c r="A3509">
        <v>3505</v>
      </c>
      <c r="B3509" t="s">
        <v>4450</v>
      </c>
      <c r="C3509" t="s">
        <v>4515</v>
      </c>
      <c r="D3509" t="s">
        <v>4516</v>
      </c>
      <c r="E3509">
        <v>32</v>
      </c>
      <c r="F3509" t="s">
        <v>594</v>
      </c>
      <c r="G3509" t="s">
        <v>4484</v>
      </c>
      <c r="H3509" s="56" t="s">
        <v>4454</v>
      </c>
      <c r="I3509">
        <v>41804032</v>
      </c>
      <c r="J3509" t="s">
        <v>4548</v>
      </c>
      <c r="K3509">
        <v>24440405.98</v>
      </c>
      <c r="L3509">
        <v>28276.992470000001</v>
      </c>
    </row>
    <row r="3510" spans="1:12" x14ac:dyDescent="0.25">
      <c r="A3510">
        <v>3506</v>
      </c>
      <c r="B3510" t="s">
        <v>4450</v>
      </c>
      <c r="C3510" t="s">
        <v>4515</v>
      </c>
      <c r="D3510" t="s">
        <v>4516</v>
      </c>
      <c r="E3510">
        <v>33</v>
      </c>
      <c r="F3510" t="s">
        <v>594</v>
      </c>
      <c r="G3510" t="s">
        <v>4484</v>
      </c>
      <c r="H3510" s="56" t="s">
        <v>4454</v>
      </c>
      <c r="I3510">
        <v>41804033</v>
      </c>
      <c r="J3510" t="s">
        <v>4549</v>
      </c>
      <c r="K3510">
        <v>19591309.77</v>
      </c>
      <c r="L3510">
        <v>24173.87125</v>
      </c>
    </row>
    <row r="3511" spans="1:12" x14ac:dyDescent="0.25">
      <c r="A3511">
        <v>3507</v>
      </c>
      <c r="B3511" t="s">
        <v>4450</v>
      </c>
      <c r="C3511" t="s">
        <v>4515</v>
      </c>
      <c r="D3511" t="s">
        <v>4516</v>
      </c>
      <c r="E3511">
        <v>34</v>
      </c>
      <c r="F3511" t="s">
        <v>594</v>
      </c>
      <c r="G3511" t="s">
        <v>4484</v>
      </c>
      <c r="H3511" s="56" t="s">
        <v>4454</v>
      </c>
      <c r="I3511">
        <v>41804034</v>
      </c>
      <c r="J3511" t="s">
        <v>4550</v>
      </c>
      <c r="K3511">
        <v>13612728.369999999</v>
      </c>
      <c r="L3511">
        <v>20944.73907</v>
      </c>
    </row>
    <row r="3512" spans="1:12" x14ac:dyDescent="0.25">
      <c r="A3512">
        <v>3508</v>
      </c>
      <c r="B3512" t="s">
        <v>4450</v>
      </c>
      <c r="C3512" t="s">
        <v>4515</v>
      </c>
      <c r="D3512" t="s">
        <v>4516</v>
      </c>
      <c r="E3512">
        <v>35</v>
      </c>
      <c r="F3512" t="s">
        <v>594</v>
      </c>
      <c r="G3512" t="s">
        <v>4484</v>
      </c>
      <c r="H3512" s="56" t="s">
        <v>4454</v>
      </c>
      <c r="I3512">
        <v>41804035</v>
      </c>
      <c r="J3512" t="s">
        <v>4551</v>
      </c>
      <c r="K3512">
        <v>527817778.19999999</v>
      </c>
      <c r="L3512">
        <v>171239.0312</v>
      </c>
    </row>
    <row r="3513" spans="1:12" x14ac:dyDescent="0.25">
      <c r="A3513">
        <v>3509</v>
      </c>
      <c r="B3513" t="s">
        <v>4450</v>
      </c>
      <c r="C3513" t="s">
        <v>4515</v>
      </c>
      <c r="D3513" t="s">
        <v>4516</v>
      </c>
      <c r="E3513">
        <v>36</v>
      </c>
      <c r="F3513" t="s">
        <v>594</v>
      </c>
      <c r="G3513" t="s">
        <v>4484</v>
      </c>
      <c r="H3513" s="56" t="s">
        <v>4454</v>
      </c>
      <c r="I3513">
        <v>41804036</v>
      </c>
      <c r="J3513" t="s">
        <v>4552</v>
      </c>
      <c r="K3513">
        <v>431783231.10000002</v>
      </c>
      <c r="L3513">
        <v>141383.2121</v>
      </c>
    </row>
    <row r="3514" spans="1:12" x14ac:dyDescent="0.25">
      <c r="A3514">
        <v>3510</v>
      </c>
      <c r="B3514" t="s">
        <v>4450</v>
      </c>
      <c r="C3514" t="s">
        <v>4553</v>
      </c>
      <c r="D3514" t="s">
        <v>4554</v>
      </c>
      <c r="E3514">
        <v>1</v>
      </c>
      <c r="F3514" t="s">
        <v>594</v>
      </c>
      <c r="G3514" t="s">
        <v>4484</v>
      </c>
      <c r="H3514" s="56" t="s">
        <v>4454</v>
      </c>
      <c r="I3514">
        <v>41805001</v>
      </c>
      <c r="J3514" t="s">
        <v>4555</v>
      </c>
      <c r="K3514">
        <v>1079949.0959999999</v>
      </c>
      <c r="L3514">
        <v>5288.6060610000004</v>
      </c>
    </row>
    <row r="3515" spans="1:12" x14ac:dyDescent="0.25">
      <c r="A3515">
        <v>3511</v>
      </c>
      <c r="B3515" t="s">
        <v>4450</v>
      </c>
      <c r="C3515" t="s">
        <v>4553</v>
      </c>
      <c r="D3515" t="s">
        <v>4554</v>
      </c>
      <c r="E3515">
        <v>2</v>
      </c>
      <c r="F3515" t="s">
        <v>594</v>
      </c>
      <c r="G3515" t="s">
        <v>4484</v>
      </c>
      <c r="H3515" s="56" t="s">
        <v>4454</v>
      </c>
      <c r="I3515">
        <v>41805002</v>
      </c>
      <c r="J3515" t="s">
        <v>4556</v>
      </c>
      <c r="K3515">
        <v>300080218.5</v>
      </c>
      <c r="L3515">
        <v>94971.333809999996</v>
      </c>
    </row>
    <row r="3516" spans="1:12" x14ac:dyDescent="0.25">
      <c r="A3516">
        <v>3512</v>
      </c>
      <c r="B3516" t="s">
        <v>4450</v>
      </c>
      <c r="C3516" t="s">
        <v>4553</v>
      </c>
      <c r="D3516" t="s">
        <v>4554</v>
      </c>
      <c r="E3516">
        <v>3</v>
      </c>
      <c r="F3516" t="s">
        <v>594</v>
      </c>
      <c r="G3516" t="s">
        <v>4484</v>
      </c>
      <c r="H3516" s="56" t="s">
        <v>4454</v>
      </c>
      <c r="I3516">
        <v>41805003</v>
      </c>
      <c r="J3516" t="s">
        <v>4557</v>
      </c>
      <c r="K3516">
        <v>1055251.3400000001</v>
      </c>
      <c r="L3516">
        <v>4667.8412250000001</v>
      </c>
    </row>
    <row r="3517" spans="1:12" x14ac:dyDescent="0.25">
      <c r="A3517">
        <v>3513</v>
      </c>
      <c r="B3517" t="s">
        <v>4450</v>
      </c>
      <c r="C3517" t="s">
        <v>4553</v>
      </c>
      <c r="D3517" t="s">
        <v>4554</v>
      </c>
      <c r="E3517">
        <v>4</v>
      </c>
      <c r="F3517" t="s">
        <v>594</v>
      </c>
      <c r="G3517" t="s">
        <v>4484</v>
      </c>
      <c r="H3517" s="56" t="s">
        <v>4454</v>
      </c>
      <c r="I3517">
        <v>41805004</v>
      </c>
      <c r="J3517" t="s">
        <v>4558</v>
      </c>
      <c r="K3517">
        <v>4302437.5530000003</v>
      </c>
      <c r="L3517">
        <v>9720.7093499999992</v>
      </c>
    </row>
    <row r="3518" spans="1:12" x14ac:dyDescent="0.25">
      <c r="A3518">
        <v>3514</v>
      </c>
      <c r="B3518" t="s">
        <v>4450</v>
      </c>
      <c r="C3518" t="s">
        <v>4553</v>
      </c>
      <c r="D3518" t="s">
        <v>4554</v>
      </c>
      <c r="E3518">
        <v>5</v>
      </c>
      <c r="F3518" t="s">
        <v>594</v>
      </c>
      <c r="G3518" t="s">
        <v>4484</v>
      </c>
      <c r="H3518" s="56" t="s">
        <v>4454</v>
      </c>
      <c r="I3518">
        <v>41805005</v>
      </c>
      <c r="J3518" t="s">
        <v>4559</v>
      </c>
      <c r="K3518">
        <v>1910560.625</v>
      </c>
      <c r="L3518">
        <v>7974.3337439999996</v>
      </c>
    </row>
    <row r="3519" spans="1:12" x14ac:dyDescent="0.25">
      <c r="A3519">
        <v>3515</v>
      </c>
      <c r="B3519" t="s">
        <v>4450</v>
      </c>
      <c r="C3519" t="s">
        <v>4553</v>
      </c>
      <c r="D3519" t="s">
        <v>4554</v>
      </c>
      <c r="E3519">
        <v>6</v>
      </c>
      <c r="F3519" t="s">
        <v>594</v>
      </c>
      <c r="G3519" t="s">
        <v>4484</v>
      </c>
      <c r="H3519" s="56" t="s">
        <v>4454</v>
      </c>
      <c r="I3519">
        <v>41805006</v>
      </c>
      <c r="J3519" t="s">
        <v>4560</v>
      </c>
      <c r="K3519">
        <v>1018408.175</v>
      </c>
      <c r="L3519">
        <v>5508.3286310000003</v>
      </c>
    </row>
    <row r="3520" spans="1:12" x14ac:dyDescent="0.25">
      <c r="A3520">
        <v>3516</v>
      </c>
      <c r="B3520" t="s">
        <v>4450</v>
      </c>
      <c r="C3520" t="s">
        <v>4553</v>
      </c>
      <c r="D3520" t="s">
        <v>4554</v>
      </c>
      <c r="E3520">
        <v>7</v>
      </c>
      <c r="F3520" t="s">
        <v>594</v>
      </c>
      <c r="G3520" t="s">
        <v>4484</v>
      </c>
      <c r="H3520" s="56" t="s">
        <v>4454</v>
      </c>
      <c r="I3520">
        <v>41805007</v>
      </c>
      <c r="J3520" t="s">
        <v>4561</v>
      </c>
      <c r="K3520">
        <v>1200963.0360000001</v>
      </c>
      <c r="L3520">
        <v>6566.8635039999999</v>
      </c>
    </row>
    <row r="3521" spans="1:12" x14ac:dyDescent="0.25">
      <c r="A3521">
        <v>3517</v>
      </c>
      <c r="B3521" t="s">
        <v>4450</v>
      </c>
      <c r="C3521" t="s">
        <v>4553</v>
      </c>
      <c r="D3521" t="s">
        <v>4554</v>
      </c>
      <c r="E3521">
        <v>8</v>
      </c>
      <c r="F3521" t="s">
        <v>594</v>
      </c>
      <c r="G3521" t="s">
        <v>4484</v>
      </c>
      <c r="H3521" s="56" t="s">
        <v>4454</v>
      </c>
      <c r="I3521">
        <v>41805008</v>
      </c>
      <c r="J3521" t="s">
        <v>4562</v>
      </c>
      <c r="K3521">
        <v>808285355.20000005</v>
      </c>
      <c r="L3521">
        <v>185633.02590000001</v>
      </c>
    </row>
    <row r="3522" spans="1:12" x14ac:dyDescent="0.25">
      <c r="A3522">
        <v>3518</v>
      </c>
      <c r="B3522" t="s">
        <v>4450</v>
      </c>
      <c r="C3522" t="s">
        <v>4553</v>
      </c>
      <c r="D3522" t="s">
        <v>4554</v>
      </c>
      <c r="E3522">
        <v>9</v>
      </c>
      <c r="F3522" t="s">
        <v>594</v>
      </c>
      <c r="G3522" t="s">
        <v>4484</v>
      </c>
      <c r="H3522" s="56" t="s">
        <v>4454</v>
      </c>
      <c r="I3522">
        <v>41805009</v>
      </c>
      <c r="J3522" t="s">
        <v>4563</v>
      </c>
      <c r="K3522">
        <v>6445434.9620000003</v>
      </c>
      <c r="L3522">
        <v>14210.31768</v>
      </c>
    </row>
    <row r="3523" spans="1:12" x14ac:dyDescent="0.25">
      <c r="A3523">
        <v>3519</v>
      </c>
      <c r="B3523" t="s">
        <v>4450</v>
      </c>
      <c r="C3523" t="s">
        <v>4553</v>
      </c>
      <c r="D3523" t="s">
        <v>4554</v>
      </c>
      <c r="E3523">
        <v>10</v>
      </c>
      <c r="F3523" t="s">
        <v>594</v>
      </c>
      <c r="G3523" t="s">
        <v>4484</v>
      </c>
      <c r="H3523" s="56" t="s">
        <v>4454</v>
      </c>
      <c r="I3523">
        <v>41805010</v>
      </c>
      <c r="J3523" t="s">
        <v>4564</v>
      </c>
      <c r="K3523">
        <v>4135777917</v>
      </c>
      <c r="L3523">
        <v>491210.85739999998</v>
      </c>
    </row>
    <row r="3524" spans="1:12" x14ac:dyDescent="0.25">
      <c r="A3524">
        <v>3520</v>
      </c>
      <c r="B3524" t="s">
        <v>4450</v>
      </c>
      <c r="C3524" t="s">
        <v>4553</v>
      </c>
      <c r="D3524" t="s">
        <v>4554</v>
      </c>
      <c r="E3524">
        <v>11</v>
      </c>
      <c r="F3524" t="s">
        <v>594</v>
      </c>
      <c r="G3524" t="s">
        <v>4484</v>
      </c>
      <c r="H3524" s="56" t="s">
        <v>4454</v>
      </c>
      <c r="I3524">
        <v>41805011</v>
      </c>
      <c r="J3524" t="s">
        <v>4565</v>
      </c>
      <c r="K3524">
        <v>6770153.3300000001</v>
      </c>
      <c r="L3524">
        <v>13046.002140000001</v>
      </c>
    </row>
    <row r="3525" spans="1:12" x14ac:dyDescent="0.25">
      <c r="A3525">
        <v>3521</v>
      </c>
      <c r="B3525" t="s">
        <v>4450</v>
      </c>
      <c r="C3525" t="s">
        <v>4553</v>
      </c>
      <c r="D3525" t="s">
        <v>4554</v>
      </c>
      <c r="E3525">
        <v>12</v>
      </c>
      <c r="F3525" t="s">
        <v>594</v>
      </c>
      <c r="G3525" t="s">
        <v>4484</v>
      </c>
      <c r="H3525" s="56" t="s">
        <v>4454</v>
      </c>
      <c r="I3525">
        <v>41805012</v>
      </c>
      <c r="J3525" t="s">
        <v>4566</v>
      </c>
      <c r="K3525">
        <v>11541837.390000001</v>
      </c>
      <c r="L3525">
        <v>22538.490020000001</v>
      </c>
    </row>
    <row r="3526" spans="1:12" x14ac:dyDescent="0.25">
      <c r="A3526">
        <v>3522</v>
      </c>
      <c r="B3526" t="s">
        <v>4450</v>
      </c>
      <c r="C3526" t="s">
        <v>4567</v>
      </c>
      <c r="D3526" t="s">
        <v>4568</v>
      </c>
      <c r="E3526">
        <v>1</v>
      </c>
      <c r="F3526" t="s">
        <v>596</v>
      </c>
      <c r="G3526" t="s">
        <v>4569</v>
      </c>
      <c r="H3526" s="56" t="s">
        <v>4454</v>
      </c>
      <c r="I3526">
        <v>41901001</v>
      </c>
      <c r="J3526" t="s">
        <v>4570</v>
      </c>
      <c r="K3526">
        <v>499663478.30000001</v>
      </c>
      <c r="L3526">
        <v>160882.2542</v>
      </c>
    </row>
    <row r="3527" spans="1:12" x14ac:dyDescent="0.25">
      <c r="A3527">
        <v>3523</v>
      </c>
      <c r="B3527" t="s">
        <v>4450</v>
      </c>
      <c r="C3527" t="s">
        <v>4567</v>
      </c>
      <c r="D3527" t="s">
        <v>4568</v>
      </c>
      <c r="E3527">
        <v>2</v>
      </c>
      <c r="F3527" t="s">
        <v>596</v>
      </c>
      <c r="G3527" t="s">
        <v>4569</v>
      </c>
      <c r="H3527" s="56" t="s">
        <v>4454</v>
      </c>
      <c r="I3527">
        <v>41901002</v>
      </c>
      <c r="J3527" t="s">
        <v>4571</v>
      </c>
      <c r="K3527">
        <v>3386299.0380000002</v>
      </c>
      <c r="L3527">
        <v>11547.870059999999</v>
      </c>
    </row>
    <row r="3528" spans="1:12" x14ac:dyDescent="0.25">
      <c r="A3528">
        <v>3524</v>
      </c>
      <c r="B3528" t="s">
        <v>4450</v>
      </c>
      <c r="C3528" t="s">
        <v>4567</v>
      </c>
      <c r="D3528" t="s">
        <v>4568</v>
      </c>
      <c r="E3528">
        <v>3</v>
      </c>
      <c r="F3528" t="s">
        <v>596</v>
      </c>
      <c r="G3528" t="s">
        <v>4569</v>
      </c>
      <c r="H3528" s="56" t="s">
        <v>4454</v>
      </c>
      <c r="I3528">
        <v>41901003</v>
      </c>
      <c r="J3528" t="s">
        <v>4572</v>
      </c>
      <c r="K3528">
        <v>4386655929</v>
      </c>
      <c r="L3528">
        <v>605354.80940000003</v>
      </c>
    </row>
    <row r="3529" spans="1:12" x14ac:dyDescent="0.25">
      <c r="A3529">
        <v>3525</v>
      </c>
      <c r="B3529" t="s">
        <v>4450</v>
      </c>
      <c r="C3529" t="s">
        <v>4567</v>
      </c>
      <c r="D3529" t="s">
        <v>4568</v>
      </c>
      <c r="E3529">
        <v>4</v>
      </c>
      <c r="F3529" t="s">
        <v>596</v>
      </c>
      <c r="G3529" t="s">
        <v>4569</v>
      </c>
      <c r="H3529" s="56" t="s">
        <v>4454</v>
      </c>
      <c r="I3529">
        <v>41901004</v>
      </c>
      <c r="J3529" t="s">
        <v>4573</v>
      </c>
      <c r="K3529">
        <v>20956668.190000001</v>
      </c>
      <c r="L3529">
        <v>22382.690849999999</v>
      </c>
    </row>
    <row r="3530" spans="1:12" x14ac:dyDescent="0.25">
      <c r="A3530">
        <v>3526</v>
      </c>
      <c r="B3530" t="s">
        <v>4450</v>
      </c>
      <c r="C3530" t="s">
        <v>4567</v>
      </c>
      <c r="D3530" t="s">
        <v>4568</v>
      </c>
      <c r="E3530">
        <v>5</v>
      </c>
      <c r="F3530" t="s">
        <v>596</v>
      </c>
      <c r="G3530" t="s">
        <v>4569</v>
      </c>
      <c r="H3530" s="56" t="s">
        <v>4454</v>
      </c>
      <c r="I3530">
        <v>41901005</v>
      </c>
      <c r="J3530" t="s">
        <v>4574</v>
      </c>
      <c r="K3530">
        <v>890391.96389999997</v>
      </c>
      <c r="L3530">
        <v>5551.7806719999999</v>
      </c>
    </row>
    <row r="3531" spans="1:12" x14ac:dyDescent="0.25">
      <c r="A3531">
        <v>3527</v>
      </c>
      <c r="B3531" t="s">
        <v>4450</v>
      </c>
      <c r="C3531" t="s">
        <v>4567</v>
      </c>
      <c r="D3531" t="s">
        <v>4568</v>
      </c>
      <c r="E3531">
        <v>6</v>
      </c>
      <c r="F3531" t="s">
        <v>596</v>
      </c>
      <c r="G3531" t="s">
        <v>4569</v>
      </c>
      <c r="H3531" s="56" t="s">
        <v>4454</v>
      </c>
      <c r="I3531">
        <v>41901006</v>
      </c>
      <c r="J3531" t="s">
        <v>4575</v>
      </c>
      <c r="K3531">
        <v>24187029.23</v>
      </c>
      <c r="L3531">
        <v>27045.834220000001</v>
      </c>
    </row>
    <row r="3532" spans="1:12" x14ac:dyDescent="0.25">
      <c r="A3532">
        <v>3528</v>
      </c>
      <c r="B3532" t="s">
        <v>4450</v>
      </c>
      <c r="C3532" t="s">
        <v>4567</v>
      </c>
      <c r="D3532" t="s">
        <v>4568</v>
      </c>
      <c r="E3532">
        <v>7</v>
      </c>
      <c r="F3532" t="s">
        <v>596</v>
      </c>
      <c r="G3532" t="s">
        <v>4569</v>
      </c>
      <c r="H3532" s="56" t="s">
        <v>4454</v>
      </c>
      <c r="I3532">
        <v>41901007</v>
      </c>
      <c r="J3532" t="s">
        <v>4576</v>
      </c>
      <c r="K3532">
        <v>2013563.8840000001</v>
      </c>
      <c r="L3532">
        <v>9189.6681399999998</v>
      </c>
    </row>
    <row r="3533" spans="1:12" x14ac:dyDescent="0.25">
      <c r="A3533">
        <v>3529</v>
      </c>
      <c r="B3533" t="s">
        <v>4450</v>
      </c>
      <c r="C3533" t="s">
        <v>4567</v>
      </c>
      <c r="D3533" t="s">
        <v>4568</v>
      </c>
      <c r="E3533">
        <v>8</v>
      </c>
      <c r="F3533" t="s">
        <v>596</v>
      </c>
      <c r="G3533" t="s">
        <v>4569</v>
      </c>
      <c r="H3533" s="56" t="s">
        <v>4454</v>
      </c>
      <c r="I3533">
        <v>41901008</v>
      </c>
      <c r="J3533" t="s">
        <v>4577</v>
      </c>
      <c r="K3533">
        <v>1485173.172</v>
      </c>
      <c r="L3533">
        <v>6026.5861029999996</v>
      </c>
    </row>
    <row r="3534" spans="1:12" x14ac:dyDescent="0.25">
      <c r="A3534">
        <v>3530</v>
      </c>
      <c r="B3534" t="s">
        <v>4450</v>
      </c>
      <c r="C3534" t="s">
        <v>4567</v>
      </c>
      <c r="D3534" t="s">
        <v>4568</v>
      </c>
      <c r="E3534">
        <v>9</v>
      </c>
      <c r="F3534" t="s">
        <v>596</v>
      </c>
      <c r="G3534" t="s">
        <v>4569</v>
      </c>
      <c r="H3534" s="56" t="s">
        <v>4454</v>
      </c>
      <c r="I3534">
        <v>41901009</v>
      </c>
      <c r="J3534" t="s">
        <v>4578</v>
      </c>
      <c r="K3534">
        <v>811598452.60000002</v>
      </c>
      <c r="L3534">
        <v>227322.4676</v>
      </c>
    </row>
    <row r="3535" spans="1:12" x14ac:dyDescent="0.25">
      <c r="A3535">
        <v>3531</v>
      </c>
      <c r="B3535" t="s">
        <v>4450</v>
      </c>
      <c r="C3535" t="s">
        <v>4567</v>
      </c>
      <c r="D3535" t="s">
        <v>4568</v>
      </c>
      <c r="E3535">
        <v>10</v>
      </c>
      <c r="F3535" t="s">
        <v>596</v>
      </c>
      <c r="G3535" t="s">
        <v>4569</v>
      </c>
      <c r="H3535" s="56" t="s">
        <v>4454</v>
      </c>
      <c r="I3535">
        <v>41901010</v>
      </c>
      <c r="J3535" t="s">
        <v>4579</v>
      </c>
      <c r="K3535">
        <v>3450400.4019999998</v>
      </c>
      <c r="L3535">
        <v>11227.814039999999</v>
      </c>
    </row>
    <row r="3536" spans="1:12" x14ac:dyDescent="0.25">
      <c r="A3536">
        <v>3532</v>
      </c>
      <c r="B3536" t="s">
        <v>4450</v>
      </c>
      <c r="C3536" t="s">
        <v>4567</v>
      </c>
      <c r="D3536" t="s">
        <v>4568</v>
      </c>
      <c r="E3536">
        <v>11</v>
      </c>
      <c r="F3536" t="s">
        <v>596</v>
      </c>
      <c r="G3536" t="s">
        <v>4569</v>
      </c>
      <c r="H3536" s="56" t="s">
        <v>4454</v>
      </c>
      <c r="I3536">
        <v>41901011</v>
      </c>
      <c r="J3536" t="s">
        <v>4580</v>
      </c>
      <c r="K3536">
        <v>1338930.078</v>
      </c>
      <c r="L3536">
        <v>7475.837012</v>
      </c>
    </row>
    <row r="3537" spans="1:12" x14ac:dyDescent="0.25">
      <c r="A3537">
        <v>3533</v>
      </c>
      <c r="B3537" t="s">
        <v>4450</v>
      </c>
      <c r="C3537" t="s">
        <v>4567</v>
      </c>
      <c r="D3537" t="s">
        <v>4568</v>
      </c>
      <c r="E3537">
        <v>12</v>
      </c>
      <c r="F3537" t="s">
        <v>596</v>
      </c>
      <c r="G3537" t="s">
        <v>4569</v>
      </c>
      <c r="H3537" s="56" t="s">
        <v>4454</v>
      </c>
      <c r="I3537">
        <v>41901012</v>
      </c>
      <c r="J3537" t="s">
        <v>4581</v>
      </c>
      <c r="K3537">
        <v>1156864.611</v>
      </c>
      <c r="L3537">
        <v>6310.8020299999998</v>
      </c>
    </row>
    <row r="3538" spans="1:12" x14ac:dyDescent="0.25">
      <c r="A3538">
        <v>3534</v>
      </c>
      <c r="B3538" t="s">
        <v>4450</v>
      </c>
      <c r="C3538" t="s">
        <v>4567</v>
      </c>
      <c r="D3538" t="s">
        <v>4568</v>
      </c>
      <c r="E3538">
        <v>13</v>
      </c>
      <c r="F3538" t="s">
        <v>596</v>
      </c>
      <c r="G3538" t="s">
        <v>4569</v>
      </c>
      <c r="H3538" s="56" t="s">
        <v>4454</v>
      </c>
      <c r="I3538">
        <v>41901013</v>
      </c>
      <c r="J3538" t="s">
        <v>4582</v>
      </c>
      <c r="K3538">
        <v>1316884.6950000001</v>
      </c>
      <c r="L3538">
        <v>8179.4923939999999</v>
      </c>
    </row>
    <row r="3539" spans="1:12" x14ac:dyDescent="0.25">
      <c r="A3539">
        <v>3535</v>
      </c>
      <c r="B3539" t="s">
        <v>4450</v>
      </c>
      <c r="C3539" t="s">
        <v>4567</v>
      </c>
      <c r="D3539" t="s">
        <v>4568</v>
      </c>
      <c r="E3539">
        <v>14</v>
      </c>
      <c r="F3539" t="s">
        <v>596</v>
      </c>
      <c r="G3539" t="s">
        <v>4569</v>
      </c>
      <c r="H3539" s="56" t="s">
        <v>4454</v>
      </c>
      <c r="I3539">
        <v>41901014</v>
      </c>
      <c r="J3539" t="s">
        <v>4583</v>
      </c>
      <c r="K3539">
        <v>1669872.1040000001</v>
      </c>
      <c r="L3539">
        <v>8139.8220389999997</v>
      </c>
    </row>
    <row r="3540" spans="1:12" x14ac:dyDescent="0.25">
      <c r="A3540">
        <v>3536</v>
      </c>
      <c r="B3540" t="s">
        <v>4450</v>
      </c>
      <c r="C3540" t="s">
        <v>4567</v>
      </c>
      <c r="D3540" t="s">
        <v>4568</v>
      </c>
      <c r="E3540">
        <v>15</v>
      </c>
      <c r="F3540" t="s">
        <v>596</v>
      </c>
      <c r="G3540" t="s">
        <v>4569</v>
      </c>
      <c r="H3540" s="56" t="s">
        <v>4454</v>
      </c>
      <c r="I3540">
        <v>41901015</v>
      </c>
      <c r="J3540" t="s">
        <v>4584</v>
      </c>
      <c r="K3540">
        <v>1308393196</v>
      </c>
      <c r="L3540">
        <v>241206.32759999999</v>
      </c>
    </row>
    <row r="3541" spans="1:12" x14ac:dyDescent="0.25">
      <c r="A3541">
        <v>3537</v>
      </c>
      <c r="B3541" t="s">
        <v>4450</v>
      </c>
      <c r="C3541" t="s">
        <v>4567</v>
      </c>
      <c r="D3541" t="s">
        <v>4568</v>
      </c>
      <c r="E3541">
        <v>16</v>
      </c>
      <c r="F3541" t="s">
        <v>596</v>
      </c>
      <c r="G3541" t="s">
        <v>4569</v>
      </c>
      <c r="H3541" s="56" t="s">
        <v>4454</v>
      </c>
      <c r="I3541">
        <v>41901016</v>
      </c>
      <c r="J3541" t="s">
        <v>4585</v>
      </c>
      <c r="K3541">
        <v>1749962.8859999999</v>
      </c>
      <c r="L3541">
        <v>6606.0014789999996</v>
      </c>
    </row>
    <row r="3542" spans="1:12" x14ac:dyDescent="0.25">
      <c r="A3542">
        <v>3538</v>
      </c>
      <c r="B3542" t="s">
        <v>4450</v>
      </c>
      <c r="C3542" t="s">
        <v>4567</v>
      </c>
      <c r="D3542" t="s">
        <v>4568</v>
      </c>
      <c r="E3542">
        <v>17</v>
      </c>
      <c r="F3542" t="s">
        <v>596</v>
      </c>
      <c r="G3542" t="s">
        <v>4569</v>
      </c>
      <c r="H3542" s="56" t="s">
        <v>4454</v>
      </c>
      <c r="I3542">
        <v>41901017</v>
      </c>
      <c r="J3542" t="s">
        <v>4586</v>
      </c>
      <c r="K3542">
        <v>1259494.355</v>
      </c>
      <c r="L3542">
        <v>6878.597205</v>
      </c>
    </row>
    <row r="3543" spans="1:12" x14ac:dyDescent="0.25">
      <c r="A3543">
        <v>3539</v>
      </c>
      <c r="B3543" t="s">
        <v>4450</v>
      </c>
      <c r="C3543" t="s">
        <v>4587</v>
      </c>
      <c r="D3543" t="s">
        <v>4588</v>
      </c>
      <c r="E3543">
        <v>1</v>
      </c>
      <c r="F3543" t="s">
        <v>596</v>
      </c>
      <c r="G3543" t="s">
        <v>4569</v>
      </c>
      <c r="H3543" s="56" t="s">
        <v>4454</v>
      </c>
      <c r="I3543">
        <v>41902001</v>
      </c>
      <c r="J3543" t="s">
        <v>4589</v>
      </c>
      <c r="K3543">
        <v>945110.69039999996</v>
      </c>
      <c r="L3543">
        <v>4643.9197770000001</v>
      </c>
    </row>
    <row r="3544" spans="1:12" x14ac:dyDescent="0.25">
      <c r="A3544">
        <v>3540</v>
      </c>
      <c r="B3544" t="s">
        <v>4450</v>
      </c>
      <c r="C3544" t="s">
        <v>4587</v>
      </c>
      <c r="D3544" t="s">
        <v>4588</v>
      </c>
      <c r="E3544">
        <v>2</v>
      </c>
      <c r="F3544" t="s">
        <v>596</v>
      </c>
      <c r="G3544" t="s">
        <v>4569</v>
      </c>
      <c r="H3544" s="56" t="s">
        <v>4454</v>
      </c>
      <c r="I3544">
        <v>41902002</v>
      </c>
      <c r="J3544" t="s">
        <v>4590</v>
      </c>
      <c r="K3544">
        <v>1293677.8540000001</v>
      </c>
      <c r="L3544">
        <v>7968.1369439999999</v>
      </c>
    </row>
    <row r="3545" spans="1:12" x14ac:dyDescent="0.25">
      <c r="A3545">
        <v>3541</v>
      </c>
      <c r="B3545" t="s">
        <v>4450</v>
      </c>
      <c r="C3545" t="s">
        <v>4587</v>
      </c>
      <c r="D3545" t="s">
        <v>4588</v>
      </c>
      <c r="E3545">
        <v>3</v>
      </c>
      <c r="F3545" t="s">
        <v>596</v>
      </c>
      <c r="G3545" t="s">
        <v>4569</v>
      </c>
      <c r="H3545" s="56" t="s">
        <v>4454</v>
      </c>
      <c r="I3545">
        <v>41902003</v>
      </c>
      <c r="J3545" t="s">
        <v>4591</v>
      </c>
      <c r="K3545">
        <v>7522744.358</v>
      </c>
      <c r="L3545">
        <v>19992.011910000001</v>
      </c>
    </row>
    <row r="3546" spans="1:12" x14ac:dyDescent="0.25">
      <c r="A3546">
        <v>3542</v>
      </c>
      <c r="B3546" t="s">
        <v>4450</v>
      </c>
      <c r="C3546" t="s">
        <v>4587</v>
      </c>
      <c r="D3546" t="s">
        <v>4588</v>
      </c>
      <c r="E3546">
        <v>4</v>
      </c>
      <c r="F3546" t="s">
        <v>596</v>
      </c>
      <c r="G3546" t="s">
        <v>4569</v>
      </c>
      <c r="H3546" s="56" t="s">
        <v>4454</v>
      </c>
      <c r="I3546">
        <v>41902004</v>
      </c>
      <c r="J3546" t="s">
        <v>4592</v>
      </c>
      <c r="K3546">
        <v>1278549.487</v>
      </c>
      <c r="L3546">
        <v>6480.5080399999997</v>
      </c>
    </row>
    <row r="3547" spans="1:12" x14ac:dyDescent="0.25">
      <c r="A3547">
        <v>3543</v>
      </c>
      <c r="B3547" t="s">
        <v>4450</v>
      </c>
      <c r="C3547" t="s">
        <v>4587</v>
      </c>
      <c r="D3547" t="s">
        <v>4588</v>
      </c>
      <c r="E3547">
        <v>5</v>
      </c>
      <c r="F3547" t="s">
        <v>596</v>
      </c>
      <c r="G3547" t="s">
        <v>4569</v>
      </c>
      <c r="H3547" s="56" t="s">
        <v>4454</v>
      </c>
      <c r="I3547">
        <v>41902005</v>
      </c>
      <c r="J3547" t="s">
        <v>4593</v>
      </c>
      <c r="K3547">
        <v>1299613.156</v>
      </c>
      <c r="L3547">
        <v>8610.3653790000008</v>
      </c>
    </row>
    <row r="3548" spans="1:12" x14ac:dyDescent="0.25">
      <c r="A3548">
        <v>3544</v>
      </c>
      <c r="B3548" t="s">
        <v>4450</v>
      </c>
      <c r="C3548" t="s">
        <v>4587</v>
      </c>
      <c r="D3548" t="s">
        <v>4588</v>
      </c>
      <c r="E3548">
        <v>6</v>
      </c>
      <c r="F3548" t="s">
        <v>596</v>
      </c>
      <c r="G3548" t="s">
        <v>4569</v>
      </c>
      <c r="H3548" s="56" t="s">
        <v>4454</v>
      </c>
      <c r="I3548">
        <v>41902006</v>
      </c>
      <c r="J3548" t="s">
        <v>4594</v>
      </c>
      <c r="K3548">
        <v>1567775.2720000001</v>
      </c>
      <c r="L3548">
        <v>7807.2848190000004</v>
      </c>
    </row>
    <row r="3549" spans="1:12" x14ac:dyDescent="0.25">
      <c r="A3549">
        <v>3545</v>
      </c>
      <c r="B3549" t="s">
        <v>4450</v>
      </c>
      <c r="C3549" t="s">
        <v>4587</v>
      </c>
      <c r="D3549" t="s">
        <v>4588</v>
      </c>
      <c r="E3549">
        <v>7</v>
      </c>
      <c r="F3549" t="s">
        <v>596</v>
      </c>
      <c r="G3549" t="s">
        <v>4569</v>
      </c>
      <c r="H3549" s="56" t="s">
        <v>4454</v>
      </c>
      <c r="I3549">
        <v>41902007</v>
      </c>
      <c r="J3549" t="s">
        <v>4595</v>
      </c>
      <c r="K3549">
        <v>993523.07030000002</v>
      </c>
      <c r="L3549">
        <v>5727.7621209999998</v>
      </c>
    </row>
    <row r="3550" spans="1:12" x14ac:dyDescent="0.25">
      <c r="A3550">
        <v>3546</v>
      </c>
      <c r="B3550" t="s">
        <v>4450</v>
      </c>
      <c r="C3550" t="s">
        <v>4587</v>
      </c>
      <c r="D3550" t="s">
        <v>4588</v>
      </c>
      <c r="E3550">
        <v>8</v>
      </c>
      <c r="F3550" t="s">
        <v>596</v>
      </c>
      <c r="G3550" t="s">
        <v>4569</v>
      </c>
      <c r="H3550" s="56" t="s">
        <v>4454</v>
      </c>
      <c r="I3550">
        <v>41902008</v>
      </c>
      <c r="J3550" t="s">
        <v>4596</v>
      </c>
      <c r="K3550">
        <v>954040.57519999996</v>
      </c>
      <c r="L3550">
        <v>4811.8086990000002</v>
      </c>
    </row>
    <row r="3551" spans="1:12" x14ac:dyDescent="0.25">
      <c r="A3551">
        <v>3547</v>
      </c>
      <c r="B3551" t="s">
        <v>4450</v>
      </c>
      <c r="C3551" t="s">
        <v>4587</v>
      </c>
      <c r="D3551" t="s">
        <v>4588</v>
      </c>
      <c r="E3551">
        <v>9</v>
      </c>
      <c r="F3551" t="s">
        <v>596</v>
      </c>
      <c r="G3551" t="s">
        <v>4569</v>
      </c>
      <c r="H3551" s="56" t="s">
        <v>4454</v>
      </c>
      <c r="I3551">
        <v>41902009</v>
      </c>
      <c r="J3551" t="s">
        <v>4597</v>
      </c>
      <c r="K3551">
        <v>5268791.3130000001</v>
      </c>
      <c r="L3551">
        <v>18832.19168</v>
      </c>
    </row>
    <row r="3552" spans="1:12" x14ac:dyDescent="0.25">
      <c r="A3552">
        <v>3548</v>
      </c>
      <c r="B3552" t="s">
        <v>4450</v>
      </c>
      <c r="C3552" t="s">
        <v>4587</v>
      </c>
      <c r="D3552" t="s">
        <v>4588</v>
      </c>
      <c r="E3552">
        <v>10</v>
      </c>
      <c r="F3552" t="s">
        <v>596</v>
      </c>
      <c r="G3552" t="s">
        <v>4569</v>
      </c>
      <c r="H3552" s="56" t="s">
        <v>4454</v>
      </c>
      <c r="I3552">
        <v>41902010</v>
      </c>
      <c r="J3552" t="s">
        <v>4598</v>
      </c>
      <c r="K3552">
        <v>84956616.659999996</v>
      </c>
      <c r="L3552">
        <v>55226.703500000003</v>
      </c>
    </row>
    <row r="3553" spans="1:12" x14ac:dyDescent="0.25">
      <c r="A3553">
        <v>3549</v>
      </c>
      <c r="B3553" t="s">
        <v>4450</v>
      </c>
      <c r="C3553" t="s">
        <v>4587</v>
      </c>
      <c r="D3553" t="s">
        <v>4588</v>
      </c>
      <c r="E3553">
        <v>11</v>
      </c>
      <c r="F3553" t="s">
        <v>596</v>
      </c>
      <c r="G3553" t="s">
        <v>4569</v>
      </c>
      <c r="H3553" s="56" t="s">
        <v>4454</v>
      </c>
      <c r="I3553">
        <v>41902011</v>
      </c>
      <c r="J3553" t="s">
        <v>4599</v>
      </c>
      <c r="K3553">
        <v>2329906701</v>
      </c>
      <c r="L3553">
        <v>386926.35060000001</v>
      </c>
    </row>
    <row r="3554" spans="1:12" x14ac:dyDescent="0.25">
      <c r="A3554">
        <v>3550</v>
      </c>
      <c r="B3554" t="s">
        <v>4450</v>
      </c>
      <c r="C3554" t="s">
        <v>4587</v>
      </c>
      <c r="D3554" t="s">
        <v>4588</v>
      </c>
      <c r="E3554">
        <v>12</v>
      </c>
      <c r="F3554" t="s">
        <v>596</v>
      </c>
      <c r="G3554" t="s">
        <v>4569</v>
      </c>
      <c r="H3554" s="56" t="s">
        <v>4454</v>
      </c>
      <c r="I3554">
        <v>41902012</v>
      </c>
      <c r="J3554" t="s">
        <v>4600</v>
      </c>
      <c r="K3554">
        <v>563084270.10000002</v>
      </c>
      <c r="L3554">
        <v>170081.29089999999</v>
      </c>
    </row>
    <row r="3555" spans="1:12" x14ac:dyDescent="0.25">
      <c r="A3555">
        <v>3551</v>
      </c>
      <c r="B3555" t="s">
        <v>4450</v>
      </c>
      <c r="C3555" t="s">
        <v>4587</v>
      </c>
      <c r="D3555" t="s">
        <v>4588</v>
      </c>
      <c r="E3555">
        <v>13</v>
      </c>
      <c r="F3555" t="s">
        <v>596</v>
      </c>
      <c r="G3555" t="s">
        <v>4569</v>
      </c>
      <c r="H3555" s="56" t="s">
        <v>4454</v>
      </c>
      <c r="I3555">
        <v>41902013</v>
      </c>
      <c r="J3555" t="s">
        <v>4601</v>
      </c>
      <c r="K3555">
        <v>1030957.955</v>
      </c>
      <c r="L3555">
        <v>6323.2184509999997</v>
      </c>
    </row>
    <row r="3556" spans="1:12" x14ac:dyDescent="0.25">
      <c r="A3556">
        <v>3552</v>
      </c>
      <c r="B3556" t="s">
        <v>4450</v>
      </c>
      <c r="C3556" t="s">
        <v>4587</v>
      </c>
      <c r="D3556" t="s">
        <v>4588</v>
      </c>
      <c r="E3556">
        <v>14</v>
      </c>
      <c r="F3556" t="s">
        <v>596</v>
      </c>
      <c r="G3556" t="s">
        <v>4569</v>
      </c>
      <c r="H3556" s="56" t="s">
        <v>4454</v>
      </c>
      <c r="I3556">
        <v>41902014</v>
      </c>
      <c r="J3556" t="s">
        <v>4602</v>
      </c>
      <c r="K3556">
        <v>917743107.10000002</v>
      </c>
      <c r="L3556">
        <v>223431.29120000001</v>
      </c>
    </row>
    <row r="3557" spans="1:12" x14ac:dyDescent="0.25">
      <c r="A3557">
        <v>3553</v>
      </c>
      <c r="B3557" t="s">
        <v>4450</v>
      </c>
      <c r="C3557" t="s">
        <v>4587</v>
      </c>
      <c r="D3557" t="s">
        <v>4588</v>
      </c>
      <c r="E3557">
        <v>15</v>
      </c>
      <c r="F3557" t="s">
        <v>596</v>
      </c>
      <c r="G3557" t="s">
        <v>4569</v>
      </c>
      <c r="H3557" s="56" t="s">
        <v>4454</v>
      </c>
      <c r="I3557">
        <v>41902015</v>
      </c>
      <c r="J3557" t="s">
        <v>4603</v>
      </c>
      <c r="K3557">
        <v>837237050.70000005</v>
      </c>
      <c r="L3557">
        <v>226455.1924</v>
      </c>
    </row>
    <row r="3558" spans="1:12" x14ac:dyDescent="0.25">
      <c r="A3558">
        <v>3554</v>
      </c>
      <c r="B3558" t="s">
        <v>4450</v>
      </c>
      <c r="C3558" t="s">
        <v>4587</v>
      </c>
      <c r="D3558" t="s">
        <v>4588</v>
      </c>
      <c r="E3558">
        <v>16</v>
      </c>
      <c r="F3558" t="s">
        <v>596</v>
      </c>
      <c r="G3558" t="s">
        <v>4569</v>
      </c>
      <c r="H3558" s="56" t="s">
        <v>4454</v>
      </c>
      <c r="I3558">
        <v>41902016</v>
      </c>
      <c r="J3558" t="s">
        <v>4604</v>
      </c>
      <c r="K3558">
        <v>13001485.869999999</v>
      </c>
      <c r="L3558">
        <v>27937.03543</v>
      </c>
    </row>
    <row r="3559" spans="1:12" x14ac:dyDescent="0.25">
      <c r="A3559">
        <v>3555</v>
      </c>
      <c r="B3559" t="s">
        <v>4450</v>
      </c>
      <c r="C3559" t="s">
        <v>4587</v>
      </c>
      <c r="D3559" t="s">
        <v>4588</v>
      </c>
      <c r="E3559">
        <v>17</v>
      </c>
      <c r="F3559" t="s">
        <v>596</v>
      </c>
      <c r="G3559" t="s">
        <v>4569</v>
      </c>
      <c r="H3559" s="56" t="s">
        <v>4454</v>
      </c>
      <c r="I3559">
        <v>41902017</v>
      </c>
      <c r="J3559" t="s">
        <v>4605</v>
      </c>
      <c r="K3559">
        <v>511955621</v>
      </c>
      <c r="L3559">
        <v>114755.1976</v>
      </c>
    </row>
    <row r="3560" spans="1:12" x14ac:dyDescent="0.25">
      <c r="A3560">
        <v>3556</v>
      </c>
      <c r="B3560" t="s">
        <v>4450</v>
      </c>
      <c r="C3560" t="s">
        <v>4587</v>
      </c>
      <c r="D3560" t="s">
        <v>4588</v>
      </c>
      <c r="E3560">
        <v>18</v>
      </c>
      <c r="F3560" t="s">
        <v>596</v>
      </c>
      <c r="G3560" t="s">
        <v>4569</v>
      </c>
      <c r="H3560" s="56" t="s">
        <v>4454</v>
      </c>
      <c r="I3560">
        <v>41902018</v>
      </c>
      <c r="J3560" t="s">
        <v>4606</v>
      </c>
      <c r="K3560">
        <v>668637658.60000002</v>
      </c>
      <c r="L3560">
        <v>160763.53880000001</v>
      </c>
    </row>
    <row r="3561" spans="1:12" x14ac:dyDescent="0.25">
      <c r="A3561">
        <v>3557</v>
      </c>
      <c r="B3561" t="s">
        <v>4450</v>
      </c>
      <c r="C3561" t="s">
        <v>4587</v>
      </c>
      <c r="D3561" t="s">
        <v>4588</v>
      </c>
      <c r="E3561">
        <v>19</v>
      </c>
      <c r="F3561" t="s">
        <v>596</v>
      </c>
      <c r="G3561" t="s">
        <v>4569</v>
      </c>
      <c r="H3561" s="56" t="s">
        <v>4454</v>
      </c>
      <c r="I3561">
        <v>41902019</v>
      </c>
      <c r="J3561" t="s">
        <v>4607</v>
      </c>
      <c r="K3561">
        <v>32060913.940000001</v>
      </c>
      <c r="L3561">
        <v>29838.468140000001</v>
      </c>
    </row>
    <row r="3562" spans="1:12" x14ac:dyDescent="0.25">
      <c r="A3562">
        <v>3558</v>
      </c>
      <c r="B3562" t="s">
        <v>4450</v>
      </c>
      <c r="C3562" t="s">
        <v>4587</v>
      </c>
      <c r="D3562" t="s">
        <v>4588</v>
      </c>
      <c r="E3562">
        <v>20</v>
      </c>
      <c r="F3562" t="s">
        <v>596</v>
      </c>
      <c r="G3562" t="s">
        <v>4569</v>
      </c>
      <c r="H3562" s="56" t="s">
        <v>4454</v>
      </c>
      <c r="I3562">
        <v>41902020</v>
      </c>
      <c r="J3562" t="s">
        <v>4608</v>
      </c>
      <c r="K3562">
        <v>328993068.69999999</v>
      </c>
      <c r="L3562">
        <v>115587.7858</v>
      </c>
    </row>
    <row r="3563" spans="1:12" x14ac:dyDescent="0.25">
      <c r="A3563">
        <v>3559</v>
      </c>
      <c r="B3563" t="s">
        <v>4450</v>
      </c>
      <c r="C3563" t="s">
        <v>4609</v>
      </c>
      <c r="D3563" t="s">
        <v>4610</v>
      </c>
      <c r="E3563">
        <v>1</v>
      </c>
      <c r="F3563" t="s">
        <v>596</v>
      </c>
      <c r="G3563" t="s">
        <v>4569</v>
      </c>
      <c r="H3563" s="56" t="s">
        <v>4454</v>
      </c>
      <c r="I3563">
        <v>41903001</v>
      </c>
      <c r="J3563" t="s">
        <v>4611</v>
      </c>
      <c r="K3563">
        <v>1263988809</v>
      </c>
      <c r="L3563">
        <v>215756.04560000001</v>
      </c>
    </row>
    <row r="3564" spans="1:12" x14ac:dyDescent="0.25">
      <c r="A3564">
        <v>3560</v>
      </c>
      <c r="B3564" t="s">
        <v>4450</v>
      </c>
      <c r="C3564" t="s">
        <v>4609</v>
      </c>
      <c r="D3564" t="s">
        <v>4610</v>
      </c>
      <c r="E3564">
        <v>2</v>
      </c>
      <c r="F3564" t="s">
        <v>596</v>
      </c>
      <c r="G3564" t="s">
        <v>4569</v>
      </c>
      <c r="H3564" s="56" t="s">
        <v>4454</v>
      </c>
      <c r="I3564">
        <v>41903002</v>
      </c>
      <c r="J3564" t="s">
        <v>4612</v>
      </c>
      <c r="K3564">
        <v>6137443.4179999996</v>
      </c>
      <c r="L3564">
        <v>15168.15965</v>
      </c>
    </row>
    <row r="3565" spans="1:12" x14ac:dyDescent="0.25">
      <c r="A3565">
        <v>3561</v>
      </c>
      <c r="B3565" t="s">
        <v>4450</v>
      </c>
      <c r="C3565" t="s">
        <v>4609</v>
      </c>
      <c r="D3565" t="s">
        <v>4610</v>
      </c>
      <c r="E3565">
        <v>3</v>
      </c>
      <c r="F3565" t="s">
        <v>596</v>
      </c>
      <c r="G3565" t="s">
        <v>4569</v>
      </c>
      <c r="H3565" s="56" t="s">
        <v>4454</v>
      </c>
      <c r="I3565">
        <v>41903003</v>
      </c>
      <c r="J3565" t="s">
        <v>4613</v>
      </c>
      <c r="K3565">
        <v>406708702.10000002</v>
      </c>
      <c r="L3565">
        <v>110211.88069999999</v>
      </c>
    </row>
    <row r="3566" spans="1:12" x14ac:dyDescent="0.25">
      <c r="A3566">
        <v>3562</v>
      </c>
      <c r="B3566" t="s">
        <v>4450</v>
      </c>
      <c r="C3566" t="s">
        <v>4609</v>
      </c>
      <c r="D3566" t="s">
        <v>4610</v>
      </c>
      <c r="E3566">
        <v>4</v>
      </c>
      <c r="F3566" t="s">
        <v>596</v>
      </c>
      <c r="G3566" t="s">
        <v>4569</v>
      </c>
      <c r="H3566" s="56" t="s">
        <v>4454</v>
      </c>
      <c r="I3566">
        <v>41903004</v>
      </c>
      <c r="J3566" t="s">
        <v>4614</v>
      </c>
      <c r="K3566">
        <v>705727727.20000005</v>
      </c>
      <c r="L3566">
        <v>146477.0601</v>
      </c>
    </row>
    <row r="3567" spans="1:12" x14ac:dyDescent="0.25">
      <c r="A3567">
        <v>3563</v>
      </c>
      <c r="B3567" t="s">
        <v>4450</v>
      </c>
      <c r="C3567" t="s">
        <v>4609</v>
      </c>
      <c r="D3567" t="s">
        <v>4610</v>
      </c>
      <c r="E3567">
        <v>5</v>
      </c>
      <c r="F3567" t="s">
        <v>596</v>
      </c>
      <c r="G3567" t="s">
        <v>4569</v>
      </c>
      <c r="H3567" s="56" t="s">
        <v>4454</v>
      </c>
      <c r="I3567">
        <v>41903005</v>
      </c>
      <c r="J3567" t="s">
        <v>4615</v>
      </c>
      <c r="K3567">
        <v>1574768590</v>
      </c>
      <c r="L3567">
        <v>309134.80499999999</v>
      </c>
    </row>
    <row r="3568" spans="1:12" x14ac:dyDescent="0.25">
      <c r="A3568">
        <v>3564</v>
      </c>
      <c r="B3568" t="s">
        <v>4450</v>
      </c>
      <c r="C3568" t="s">
        <v>4609</v>
      </c>
      <c r="D3568" t="s">
        <v>4610</v>
      </c>
      <c r="E3568">
        <v>6</v>
      </c>
      <c r="F3568" t="s">
        <v>596</v>
      </c>
      <c r="G3568" t="s">
        <v>4569</v>
      </c>
      <c r="H3568" s="56" t="s">
        <v>4454</v>
      </c>
      <c r="I3568">
        <v>41903006</v>
      </c>
      <c r="J3568" t="s">
        <v>4616</v>
      </c>
      <c r="K3568">
        <v>1336761713</v>
      </c>
      <c r="L3568">
        <v>295011.08990000002</v>
      </c>
    </row>
    <row r="3569" spans="1:12" x14ac:dyDescent="0.25">
      <c r="A3569">
        <v>3565</v>
      </c>
      <c r="B3569" t="s">
        <v>4450</v>
      </c>
      <c r="C3569" t="s">
        <v>4609</v>
      </c>
      <c r="D3569" t="s">
        <v>4610</v>
      </c>
      <c r="E3569">
        <v>7</v>
      </c>
      <c r="F3569" t="s">
        <v>596</v>
      </c>
      <c r="G3569" t="s">
        <v>4569</v>
      </c>
      <c r="H3569" s="56" t="s">
        <v>4454</v>
      </c>
      <c r="I3569">
        <v>41903007</v>
      </c>
      <c r="J3569" t="s">
        <v>4617</v>
      </c>
      <c r="K3569">
        <v>784843430.89999998</v>
      </c>
      <c r="L3569">
        <v>162260.39689999999</v>
      </c>
    </row>
    <row r="3570" spans="1:12" x14ac:dyDescent="0.25">
      <c r="A3570">
        <v>3566</v>
      </c>
      <c r="B3570" t="s">
        <v>4450</v>
      </c>
      <c r="C3570" t="s">
        <v>4609</v>
      </c>
      <c r="D3570" t="s">
        <v>4610</v>
      </c>
      <c r="E3570">
        <v>8</v>
      </c>
      <c r="F3570" t="s">
        <v>596</v>
      </c>
      <c r="G3570" t="s">
        <v>4569</v>
      </c>
      <c r="H3570" s="56" t="s">
        <v>4454</v>
      </c>
      <c r="I3570">
        <v>41903008</v>
      </c>
      <c r="J3570" t="s">
        <v>4618</v>
      </c>
      <c r="K3570">
        <v>1027213.7290000001</v>
      </c>
      <c r="L3570">
        <v>5363.8947420000004</v>
      </c>
    </row>
    <row r="3571" spans="1:12" x14ac:dyDescent="0.25">
      <c r="A3571">
        <v>3567</v>
      </c>
      <c r="B3571" t="s">
        <v>4450</v>
      </c>
      <c r="C3571" t="s">
        <v>4609</v>
      </c>
      <c r="D3571" t="s">
        <v>4610</v>
      </c>
      <c r="E3571">
        <v>9</v>
      </c>
      <c r="F3571" t="s">
        <v>596</v>
      </c>
      <c r="G3571" t="s">
        <v>4569</v>
      </c>
      <c r="H3571" s="56" t="s">
        <v>4454</v>
      </c>
      <c r="I3571">
        <v>41903009</v>
      </c>
      <c r="J3571" t="s">
        <v>4619</v>
      </c>
      <c r="K3571">
        <v>1116454678</v>
      </c>
      <c r="L3571">
        <v>191577.13639999999</v>
      </c>
    </row>
    <row r="3572" spans="1:12" x14ac:dyDescent="0.25">
      <c r="A3572">
        <v>3568</v>
      </c>
      <c r="B3572" t="s">
        <v>4450</v>
      </c>
      <c r="C3572" t="s">
        <v>4620</v>
      </c>
      <c r="D3572" t="s">
        <v>4621</v>
      </c>
      <c r="E3572">
        <v>1</v>
      </c>
      <c r="F3572" t="s">
        <v>596</v>
      </c>
      <c r="G3572" t="s">
        <v>4569</v>
      </c>
      <c r="H3572" s="56" t="s">
        <v>4454</v>
      </c>
      <c r="I3572">
        <v>41904001</v>
      </c>
      <c r="J3572" t="s">
        <v>4622</v>
      </c>
      <c r="K3572">
        <v>609464460.89999998</v>
      </c>
      <c r="L3572">
        <v>170886.53169999999</v>
      </c>
    </row>
    <row r="3573" spans="1:12" x14ac:dyDescent="0.25">
      <c r="A3573">
        <v>3569</v>
      </c>
      <c r="B3573" t="s">
        <v>4450</v>
      </c>
      <c r="C3573" t="s">
        <v>4620</v>
      </c>
      <c r="D3573" t="s">
        <v>4621</v>
      </c>
      <c r="E3573">
        <v>2</v>
      </c>
      <c r="F3573" t="s">
        <v>596</v>
      </c>
      <c r="G3573" t="s">
        <v>4569</v>
      </c>
      <c r="H3573" s="56" t="s">
        <v>4454</v>
      </c>
      <c r="I3573">
        <v>41904002</v>
      </c>
      <c r="J3573" t="s">
        <v>4623</v>
      </c>
      <c r="K3573">
        <v>160484655.80000001</v>
      </c>
      <c r="L3573">
        <v>90199.508050000004</v>
      </c>
    </row>
    <row r="3574" spans="1:12" x14ac:dyDescent="0.25">
      <c r="A3574">
        <v>3570</v>
      </c>
      <c r="B3574" t="s">
        <v>4450</v>
      </c>
      <c r="C3574" t="s">
        <v>4620</v>
      </c>
      <c r="D3574" t="s">
        <v>4621</v>
      </c>
      <c r="E3574">
        <v>3</v>
      </c>
      <c r="F3574" t="s">
        <v>596</v>
      </c>
      <c r="G3574" t="s">
        <v>4569</v>
      </c>
      <c r="H3574" s="56" t="s">
        <v>4454</v>
      </c>
      <c r="I3574">
        <v>41904003</v>
      </c>
      <c r="J3574" t="s">
        <v>4624</v>
      </c>
      <c r="K3574">
        <v>1178512136</v>
      </c>
      <c r="L3574">
        <v>256559.0759</v>
      </c>
    </row>
    <row r="3575" spans="1:12" x14ac:dyDescent="0.25">
      <c r="A3575">
        <v>3571</v>
      </c>
      <c r="B3575" t="s">
        <v>4450</v>
      </c>
      <c r="C3575" t="s">
        <v>4620</v>
      </c>
      <c r="D3575" t="s">
        <v>4621</v>
      </c>
      <c r="E3575">
        <v>4</v>
      </c>
      <c r="F3575" t="s">
        <v>596</v>
      </c>
      <c r="G3575" t="s">
        <v>4569</v>
      </c>
      <c r="H3575" s="56" t="s">
        <v>4454</v>
      </c>
      <c r="I3575">
        <v>41904004</v>
      </c>
      <c r="J3575" t="s">
        <v>4625</v>
      </c>
      <c r="K3575">
        <v>9628747.4010000005</v>
      </c>
      <c r="L3575">
        <v>18446.199479999999</v>
      </c>
    </row>
    <row r="3576" spans="1:12" x14ac:dyDescent="0.25">
      <c r="A3576">
        <v>3572</v>
      </c>
      <c r="B3576" t="s">
        <v>4450</v>
      </c>
      <c r="C3576" t="s">
        <v>4620</v>
      </c>
      <c r="D3576" t="s">
        <v>4621</v>
      </c>
      <c r="E3576">
        <v>5</v>
      </c>
      <c r="F3576" t="s">
        <v>596</v>
      </c>
      <c r="G3576" t="s">
        <v>4569</v>
      </c>
      <c r="H3576" s="56" t="s">
        <v>4454</v>
      </c>
      <c r="I3576">
        <v>41904005</v>
      </c>
      <c r="J3576" t="s">
        <v>4626</v>
      </c>
      <c r="K3576">
        <v>2348478.9169999999</v>
      </c>
      <c r="L3576">
        <v>9359.8652129999991</v>
      </c>
    </row>
    <row r="3577" spans="1:12" x14ac:dyDescent="0.25">
      <c r="A3577">
        <v>3573</v>
      </c>
      <c r="B3577" t="s">
        <v>4450</v>
      </c>
      <c r="C3577" t="s">
        <v>4620</v>
      </c>
      <c r="D3577" t="s">
        <v>4621</v>
      </c>
      <c r="E3577">
        <v>6</v>
      </c>
      <c r="F3577" t="s">
        <v>596</v>
      </c>
      <c r="G3577" t="s">
        <v>4569</v>
      </c>
      <c r="H3577" s="56" t="s">
        <v>4454</v>
      </c>
      <c r="I3577">
        <v>41904006</v>
      </c>
      <c r="J3577" t="s">
        <v>4627</v>
      </c>
      <c r="K3577">
        <v>2654379518</v>
      </c>
      <c r="L3577">
        <v>358722.47820000001</v>
      </c>
    </row>
    <row r="3578" spans="1:12" x14ac:dyDescent="0.25">
      <c r="A3578">
        <v>3574</v>
      </c>
      <c r="B3578" t="s">
        <v>4450</v>
      </c>
      <c r="C3578" t="s">
        <v>4620</v>
      </c>
      <c r="D3578" t="s">
        <v>4621</v>
      </c>
      <c r="E3578">
        <v>7</v>
      </c>
      <c r="F3578" t="s">
        <v>596</v>
      </c>
      <c r="G3578" t="s">
        <v>4569</v>
      </c>
      <c r="H3578" s="56" t="s">
        <v>4454</v>
      </c>
      <c r="I3578">
        <v>41904007</v>
      </c>
      <c r="J3578" t="s">
        <v>4628</v>
      </c>
      <c r="K3578">
        <v>6221541.3169999998</v>
      </c>
      <c r="L3578">
        <v>16492.797409999999</v>
      </c>
    </row>
    <row r="3579" spans="1:12" x14ac:dyDescent="0.25">
      <c r="A3579">
        <v>3575</v>
      </c>
      <c r="B3579" t="s">
        <v>4450</v>
      </c>
      <c r="C3579" t="s">
        <v>4620</v>
      </c>
      <c r="D3579" t="s">
        <v>4621</v>
      </c>
      <c r="E3579">
        <v>8</v>
      </c>
      <c r="F3579" t="s">
        <v>596</v>
      </c>
      <c r="G3579" t="s">
        <v>4569</v>
      </c>
      <c r="H3579" s="56" t="s">
        <v>4454</v>
      </c>
      <c r="I3579">
        <v>41904008</v>
      </c>
      <c r="J3579" t="s">
        <v>4629</v>
      </c>
      <c r="K3579">
        <v>4729781.4409999996</v>
      </c>
      <c r="L3579">
        <v>11864.382799999999</v>
      </c>
    </row>
    <row r="3580" spans="1:12" x14ac:dyDescent="0.25">
      <c r="A3580">
        <v>3576</v>
      </c>
      <c r="B3580" t="s">
        <v>4450</v>
      </c>
      <c r="C3580" t="s">
        <v>4620</v>
      </c>
      <c r="D3580" t="s">
        <v>4621</v>
      </c>
      <c r="E3580">
        <v>9</v>
      </c>
      <c r="F3580" t="s">
        <v>596</v>
      </c>
      <c r="G3580" t="s">
        <v>4569</v>
      </c>
      <c r="H3580" s="56" t="s">
        <v>4454</v>
      </c>
      <c r="I3580">
        <v>41904009</v>
      </c>
      <c r="J3580" t="s">
        <v>4630</v>
      </c>
      <c r="K3580">
        <v>5730267.8449999997</v>
      </c>
      <c r="L3580">
        <v>19652.832129999999</v>
      </c>
    </row>
    <row r="3581" spans="1:12" x14ac:dyDescent="0.25">
      <c r="A3581">
        <v>3577</v>
      </c>
      <c r="B3581" t="s">
        <v>4450</v>
      </c>
      <c r="C3581" t="s">
        <v>4620</v>
      </c>
      <c r="D3581" t="s">
        <v>4621</v>
      </c>
      <c r="E3581">
        <v>10</v>
      </c>
      <c r="F3581" t="s">
        <v>596</v>
      </c>
      <c r="G3581" t="s">
        <v>4569</v>
      </c>
      <c r="H3581" s="56" t="s">
        <v>4454</v>
      </c>
      <c r="I3581">
        <v>41904010</v>
      </c>
      <c r="J3581" t="s">
        <v>4631</v>
      </c>
      <c r="K3581">
        <v>6078705.0870000003</v>
      </c>
      <c r="L3581">
        <v>15571.59477</v>
      </c>
    </row>
    <row r="3582" spans="1:12" x14ac:dyDescent="0.25">
      <c r="A3582">
        <v>3578</v>
      </c>
      <c r="B3582" t="s">
        <v>4450</v>
      </c>
      <c r="C3582" t="s">
        <v>4620</v>
      </c>
      <c r="D3582" t="s">
        <v>4621</v>
      </c>
      <c r="E3582">
        <v>11</v>
      </c>
      <c r="F3582" t="s">
        <v>596</v>
      </c>
      <c r="G3582" t="s">
        <v>4569</v>
      </c>
      <c r="H3582" s="56" t="s">
        <v>4454</v>
      </c>
      <c r="I3582">
        <v>41904011</v>
      </c>
      <c r="J3582" t="s">
        <v>4632</v>
      </c>
      <c r="K3582">
        <v>195063064.19999999</v>
      </c>
      <c r="L3582">
        <v>89561.640610000002</v>
      </c>
    </row>
    <row r="3583" spans="1:12" x14ac:dyDescent="0.25">
      <c r="A3583">
        <v>3579</v>
      </c>
      <c r="B3583" t="s">
        <v>4450</v>
      </c>
      <c r="C3583" t="s">
        <v>4620</v>
      </c>
      <c r="D3583" t="s">
        <v>4621</v>
      </c>
      <c r="E3583">
        <v>12</v>
      </c>
      <c r="F3583" t="s">
        <v>596</v>
      </c>
      <c r="G3583" t="s">
        <v>4569</v>
      </c>
      <c r="H3583" s="56" t="s">
        <v>4454</v>
      </c>
      <c r="I3583">
        <v>41904012</v>
      </c>
      <c r="J3583" t="s">
        <v>4633</v>
      </c>
      <c r="K3583">
        <v>7198134.5209999997</v>
      </c>
      <c r="L3583">
        <v>17122.007399999999</v>
      </c>
    </row>
    <row r="3584" spans="1:12" x14ac:dyDescent="0.25">
      <c r="A3584">
        <v>3580</v>
      </c>
      <c r="B3584" t="s">
        <v>4450</v>
      </c>
      <c r="C3584" t="s">
        <v>4620</v>
      </c>
      <c r="D3584" t="s">
        <v>4621</v>
      </c>
      <c r="E3584">
        <v>13</v>
      </c>
      <c r="F3584" t="s">
        <v>596</v>
      </c>
      <c r="G3584" t="s">
        <v>4569</v>
      </c>
      <c r="H3584" s="56" t="s">
        <v>4454</v>
      </c>
      <c r="I3584">
        <v>41904013</v>
      </c>
      <c r="J3584" t="s">
        <v>4634</v>
      </c>
      <c r="K3584">
        <v>5689079.2910000002</v>
      </c>
      <c r="L3584">
        <v>15003.71947</v>
      </c>
    </row>
    <row r="3585" spans="1:12" x14ac:dyDescent="0.25">
      <c r="A3585">
        <v>3581</v>
      </c>
      <c r="B3585" t="s">
        <v>4450</v>
      </c>
      <c r="C3585" t="s">
        <v>4620</v>
      </c>
      <c r="D3585" t="s">
        <v>4621</v>
      </c>
      <c r="E3585">
        <v>14</v>
      </c>
      <c r="F3585" t="s">
        <v>596</v>
      </c>
      <c r="G3585" t="s">
        <v>4569</v>
      </c>
      <c r="H3585" s="56" t="s">
        <v>4454</v>
      </c>
      <c r="I3585">
        <v>41904014</v>
      </c>
      <c r="J3585" t="s">
        <v>4635</v>
      </c>
      <c r="K3585">
        <v>5596176.5369999995</v>
      </c>
      <c r="L3585">
        <v>22583.396089999998</v>
      </c>
    </row>
    <row r="3586" spans="1:12" x14ac:dyDescent="0.25">
      <c r="A3586">
        <v>3582</v>
      </c>
      <c r="B3586" t="s">
        <v>4450</v>
      </c>
      <c r="C3586" t="s">
        <v>4620</v>
      </c>
      <c r="D3586" t="s">
        <v>4621</v>
      </c>
      <c r="E3586">
        <v>15</v>
      </c>
      <c r="F3586" t="s">
        <v>596</v>
      </c>
      <c r="G3586" t="s">
        <v>4569</v>
      </c>
      <c r="H3586" s="56" t="s">
        <v>4454</v>
      </c>
      <c r="I3586">
        <v>41904015</v>
      </c>
      <c r="J3586" t="s">
        <v>4636</v>
      </c>
      <c r="K3586">
        <v>85183397.909999996</v>
      </c>
      <c r="L3586">
        <v>48945.540220000003</v>
      </c>
    </row>
    <row r="3587" spans="1:12" x14ac:dyDescent="0.25">
      <c r="A3587">
        <v>3583</v>
      </c>
      <c r="B3587" t="s">
        <v>4450</v>
      </c>
      <c r="C3587" t="s">
        <v>4620</v>
      </c>
      <c r="D3587" t="s">
        <v>4621</v>
      </c>
      <c r="E3587">
        <v>16</v>
      </c>
      <c r="F3587" t="s">
        <v>596</v>
      </c>
      <c r="G3587" t="s">
        <v>4569</v>
      </c>
      <c r="H3587" s="56" t="s">
        <v>4454</v>
      </c>
      <c r="I3587">
        <v>41904016</v>
      </c>
      <c r="J3587" t="s">
        <v>4637</v>
      </c>
      <c r="K3587">
        <v>9506763.0059999991</v>
      </c>
      <c r="L3587">
        <v>19265.111680000002</v>
      </c>
    </row>
    <row r="3588" spans="1:12" x14ac:dyDescent="0.25">
      <c r="A3588">
        <v>3584</v>
      </c>
      <c r="B3588" t="s">
        <v>4450</v>
      </c>
      <c r="C3588" t="s">
        <v>4620</v>
      </c>
      <c r="D3588" t="s">
        <v>4621</v>
      </c>
      <c r="E3588">
        <v>17</v>
      </c>
      <c r="F3588" t="s">
        <v>596</v>
      </c>
      <c r="G3588" t="s">
        <v>4569</v>
      </c>
      <c r="H3588" s="56" t="s">
        <v>4454</v>
      </c>
      <c r="I3588">
        <v>41904017</v>
      </c>
      <c r="J3588" t="s">
        <v>4638</v>
      </c>
      <c r="K3588">
        <v>6399333.0829999996</v>
      </c>
      <c r="L3588">
        <v>14879.92865</v>
      </c>
    </row>
    <row r="3589" spans="1:12" x14ac:dyDescent="0.25">
      <c r="A3589">
        <v>3585</v>
      </c>
      <c r="B3589" t="s">
        <v>4450</v>
      </c>
      <c r="C3589" t="s">
        <v>4620</v>
      </c>
      <c r="D3589" t="s">
        <v>4621</v>
      </c>
      <c r="E3589">
        <v>18</v>
      </c>
      <c r="F3589" t="s">
        <v>596</v>
      </c>
      <c r="G3589" t="s">
        <v>4569</v>
      </c>
      <c r="H3589" s="56" t="s">
        <v>4454</v>
      </c>
      <c r="I3589">
        <v>41904018</v>
      </c>
      <c r="J3589" t="s">
        <v>4639</v>
      </c>
      <c r="K3589">
        <v>5749115.7369999997</v>
      </c>
      <c r="L3589">
        <v>17542.470679999999</v>
      </c>
    </row>
    <row r="3590" spans="1:12" x14ac:dyDescent="0.25">
      <c r="A3590">
        <v>3586</v>
      </c>
      <c r="B3590" t="s">
        <v>4450</v>
      </c>
      <c r="C3590" t="s">
        <v>4620</v>
      </c>
      <c r="D3590" t="s">
        <v>4621</v>
      </c>
      <c r="E3590">
        <v>19</v>
      </c>
      <c r="F3590" t="s">
        <v>596</v>
      </c>
      <c r="G3590" t="s">
        <v>4569</v>
      </c>
      <c r="H3590" s="56" t="s">
        <v>4454</v>
      </c>
      <c r="I3590">
        <v>41904019</v>
      </c>
      <c r="J3590" t="s">
        <v>4640</v>
      </c>
      <c r="K3590">
        <v>78373985.340000004</v>
      </c>
      <c r="L3590">
        <v>58351.351920000001</v>
      </c>
    </row>
    <row r="3591" spans="1:12" x14ac:dyDescent="0.25">
      <c r="A3591">
        <v>3587</v>
      </c>
      <c r="B3591" t="s">
        <v>4450</v>
      </c>
      <c r="C3591" t="s">
        <v>4620</v>
      </c>
      <c r="D3591" t="s">
        <v>4621</v>
      </c>
      <c r="E3591">
        <v>20</v>
      </c>
      <c r="F3591" t="s">
        <v>596</v>
      </c>
      <c r="G3591" t="s">
        <v>4569</v>
      </c>
      <c r="H3591" s="56" t="s">
        <v>4454</v>
      </c>
      <c r="I3591">
        <v>41904020</v>
      </c>
      <c r="J3591" t="s">
        <v>4641</v>
      </c>
      <c r="K3591">
        <v>160558580.90000001</v>
      </c>
      <c r="L3591">
        <v>72436.403810000003</v>
      </c>
    </row>
    <row r="3592" spans="1:12" x14ac:dyDescent="0.25">
      <c r="A3592">
        <v>3588</v>
      </c>
      <c r="B3592" t="s">
        <v>4450</v>
      </c>
      <c r="C3592" t="s">
        <v>4620</v>
      </c>
      <c r="D3592" t="s">
        <v>4621</v>
      </c>
      <c r="E3592">
        <v>21</v>
      </c>
      <c r="F3592" t="s">
        <v>596</v>
      </c>
      <c r="G3592" t="s">
        <v>4569</v>
      </c>
      <c r="H3592" s="56" t="s">
        <v>4454</v>
      </c>
      <c r="I3592">
        <v>41904021</v>
      </c>
      <c r="J3592" t="s">
        <v>4642</v>
      </c>
      <c r="K3592">
        <v>65476302.299999997</v>
      </c>
      <c r="L3592">
        <v>54940.471720000001</v>
      </c>
    </row>
    <row r="3593" spans="1:12" x14ac:dyDescent="0.25">
      <c r="A3593">
        <v>3589</v>
      </c>
      <c r="B3593" t="s">
        <v>4450</v>
      </c>
      <c r="C3593" t="s">
        <v>4620</v>
      </c>
      <c r="D3593" t="s">
        <v>4621</v>
      </c>
      <c r="E3593">
        <v>22</v>
      </c>
      <c r="F3593" t="s">
        <v>596</v>
      </c>
      <c r="G3593" t="s">
        <v>4569</v>
      </c>
      <c r="H3593" s="56" t="s">
        <v>4454</v>
      </c>
      <c r="I3593">
        <v>41904022</v>
      </c>
      <c r="J3593" t="s">
        <v>4643</v>
      </c>
      <c r="K3593">
        <v>106672429.40000001</v>
      </c>
      <c r="L3593">
        <v>79860.100349999993</v>
      </c>
    </row>
    <row r="3594" spans="1:12" x14ac:dyDescent="0.25">
      <c r="A3594">
        <v>3590</v>
      </c>
      <c r="B3594" t="s">
        <v>4450</v>
      </c>
      <c r="C3594" t="s">
        <v>4620</v>
      </c>
      <c r="D3594" t="s">
        <v>4621</v>
      </c>
      <c r="E3594">
        <v>23</v>
      </c>
      <c r="F3594" t="s">
        <v>596</v>
      </c>
      <c r="G3594" t="s">
        <v>4569</v>
      </c>
      <c r="H3594" s="56" t="s">
        <v>4454</v>
      </c>
      <c r="I3594">
        <v>41904023</v>
      </c>
      <c r="J3594" t="s">
        <v>4644</v>
      </c>
      <c r="K3594">
        <v>5403425.2719999999</v>
      </c>
      <c r="L3594">
        <v>15064.2297</v>
      </c>
    </row>
    <row r="3595" spans="1:12" x14ac:dyDescent="0.25">
      <c r="A3595">
        <v>3591</v>
      </c>
      <c r="B3595" t="s">
        <v>4450</v>
      </c>
      <c r="C3595" t="s">
        <v>4620</v>
      </c>
      <c r="D3595" t="s">
        <v>4621</v>
      </c>
      <c r="E3595">
        <v>24</v>
      </c>
      <c r="F3595" t="s">
        <v>596</v>
      </c>
      <c r="G3595" t="s">
        <v>4569</v>
      </c>
      <c r="H3595" s="56" t="s">
        <v>4454</v>
      </c>
      <c r="I3595">
        <v>41904024</v>
      </c>
      <c r="J3595" t="s">
        <v>4645</v>
      </c>
      <c r="K3595">
        <v>6703882.2759999996</v>
      </c>
      <c r="L3595">
        <v>17700.18606</v>
      </c>
    </row>
    <row r="3596" spans="1:12" x14ac:dyDescent="0.25">
      <c r="A3596">
        <v>3592</v>
      </c>
      <c r="B3596" t="s">
        <v>4450</v>
      </c>
      <c r="C3596" t="s">
        <v>4620</v>
      </c>
      <c r="D3596" t="s">
        <v>4621</v>
      </c>
      <c r="E3596">
        <v>25</v>
      </c>
      <c r="F3596" t="s">
        <v>596</v>
      </c>
      <c r="G3596" t="s">
        <v>4569</v>
      </c>
      <c r="H3596" s="56" t="s">
        <v>4454</v>
      </c>
      <c r="I3596">
        <v>41904025</v>
      </c>
      <c r="J3596" t="s">
        <v>4646</v>
      </c>
      <c r="K3596">
        <v>4156078.327</v>
      </c>
      <c r="L3596">
        <v>12848.986709999999</v>
      </c>
    </row>
    <row r="3597" spans="1:12" x14ac:dyDescent="0.25">
      <c r="A3597">
        <v>3593</v>
      </c>
      <c r="B3597" t="s">
        <v>4450</v>
      </c>
      <c r="C3597" t="s">
        <v>4620</v>
      </c>
      <c r="D3597" t="s">
        <v>4621</v>
      </c>
      <c r="E3597">
        <v>26</v>
      </c>
      <c r="F3597" t="s">
        <v>596</v>
      </c>
      <c r="G3597" t="s">
        <v>4569</v>
      </c>
      <c r="H3597" s="56" t="s">
        <v>4454</v>
      </c>
      <c r="I3597">
        <v>41904026</v>
      </c>
      <c r="J3597" t="s">
        <v>4647</v>
      </c>
      <c r="K3597">
        <v>3651218.753</v>
      </c>
      <c r="L3597">
        <v>11288.363530000001</v>
      </c>
    </row>
    <row r="3598" spans="1:12" x14ac:dyDescent="0.25">
      <c r="A3598">
        <v>3594</v>
      </c>
      <c r="B3598" t="s">
        <v>4450</v>
      </c>
      <c r="C3598" t="s">
        <v>4620</v>
      </c>
      <c r="D3598" t="s">
        <v>4621</v>
      </c>
      <c r="E3598">
        <v>27</v>
      </c>
      <c r="F3598" t="s">
        <v>596</v>
      </c>
      <c r="G3598" t="s">
        <v>4569</v>
      </c>
      <c r="H3598" s="56" t="s">
        <v>4454</v>
      </c>
      <c r="I3598">
        <v>41904027</v>
      </c>
      <c r="J3598" t="s">
        <v>4648</v>
      </c>
      <c r="K3598">
        <v>3524644.0079999999</v>
      </c>
      <c r="L3598">
        <v>11354.27089</v>
      </c>
    </row>
    <row r="3599" spans="1:12" x14ac:dyDescent="0.25">
      <c r="A3599">
        <v>3595</v>
      </c>
      <c r="B3599" t="s">
        <v>4450</v>
      </c>
      <c r="C3599" t="s">
        <v>4620</v>
      </c>
      <c r="D3599" t="s">
        <v>4621</v>
      </c>
      <c r="E3599">
        <v>28</v>
      </c>
      <c r="F3599" t="s">
        <v>596</v>
      </c>
      <c r="G3599" t="s">
        <v>4569</v>
      </c>
      <c r="H3599" s="56" t="s">
        <v>4454</v>
      </c>
      <c r="I3599">
        <v>41904028</v>
      </c>
      <c r="J3599" t="s">
        <v>4649</v>
      </c>
      <c r="K3599">
        <v>9640967.5460000001</v>
      </c>
      <c r="L3599">
        <v>21957.656480000001</v>
      </c>
    </row>
    <row r="3600" spans="1:12" x14ac:dyDescent="0.25">
      <c r="A3600">
        <v>3596</v>
      </c>
      <c r="B3600" t="s">
        <v>4450</v>
      </c>
      <c r="C3600" t="s">
        <v>4620</v>
      </c>
      <c r="D3600" t="s">
        <v>4621</v>
      </c>
      <c r="E3600">
        <v>29</v>
      </c>
      <c r="F3600" t="s">
        <v>596</v>
      </c>
      <c r="G3600" t="s">
        <v>4569</v>
      </c>
      <c r="H3600" s="56" t="s">
        <v>4454</v>
      </c>
      <c r="I3600">
        <v>41904029</v>
      </c>
      <c r="J3600" t="s">
        <v>4650</v>
      </c>
      <c r="K3600">
        <v>4272342.9850000003</v>
      </c>
      <c r="L3600">
        <v>15307.258089999999</v>
      </c>
    </row>
    <row r="3601" spans="1:12" x14ac:dyDescent="0.25">
      <c r="A3601">
        <v>3597</v>
      </c>
      <c r="B3601" t="s">
        <v>4450</v>
      </c>
      <c r="C3601" t="s">
        <v>4620</v>
      </c>
      <c r="D3601" t="s">
        <v>4621</v>
      </c>
      <c r="E3601">
        <v>30</v>
      </c>
      <c r="F3601" t="s">
        <v>596</v>
      </c>
      <c r="G3601" t="s">
        <v>4569</v>
      </c>
      <c r="H3601" s="56" t="s">
        <v>4454</v>
      </c>
      <c r="I3601">
        <v>41904030</v>
      </c>
      <c r="J3601" t="s">
        <v>4651</v>
      </c>
      <c r="K3601">
        <v>11765757.970000001</v>
      </c>
      <c r="L3601">
        <v>23510.00519</v>
      </c>
    </row>
    <row r="3602" spans="1:12" x14ac:dyDescent="0.25">
      <c r="A3602">
        <v>3598</v>
      </c>
      <c r="B3602" t="s">
        <v>4450</v>
      </c>
      <c r="C3602" t="s">
        <v>4620</v>
      </c>
      <c r="D3602" t="s">
        <v>4621</v>
      </c>
      <c r="E3602">
        <v>31</v>
      </c>
      <c r="F3602" t="s">
        <v>596</v>
      </c>
      <c r="G3602" t="s">
        <v>4569</v>
      </c>
      <c r="H3602" s="56" t="s">
        <v>4454</v>
      </c>
      <c r="I3602">
        <v>41904031</v>
      </c>
      <c r="J3602" t="s">
        <v>4652</v>
      </c>
      <c r="K3602">
        <v>6684396.1059999997</v>
      </c>
      <c r="L3602">
        <v>18425.519799999998</v>
      </c>
    </row>
    <row r="3603" spans="1:12" x14ac:dyDescent="0.25">
      <c r="A3603">
        <v>3599</v>
      </c>
      <c r="B3603" t="s">
        <v>4450</v>
      </c>
      <c r="C3603" t="s">
        <v>4620</v>
      </c>
      <c r="D3603" t="s">
        <v>4621</v>
      </c>
      <c r="E3603">
        <v>32</v>
      </c>
      <c r="F3603" t="s">
        <v>596</v>
      </c>
      <c r="G3603" t="s">
        <v>4569</v>
      </c>
      <c r="H3603" s="56" t="s">
        <v>4454</v>
      </c>
      <c r="I3603">
        <v>41904032</v>
      </c>
      <c r="J3603" t="s">
        <v>4653</v>
      </c>
      <c r="K3603">
        <v>170699387.90000001</v>
      </c>
      <c r="L3603">
        <v>78080.428140000004</v>
      </c>
    </row>
    <row r="3604" spans="1:12" x14ac:dyDescent="0.25">
      <c r="A3604">
        <v>3600</v>
      </c>
      <c r="B3604" t="s">
        <v>4450</v>
      </c>
      <c r="C3604" t="s">
        <v>4620</v>
      </c>
      <c r="D3604" t="s">
        <v>4621</v>
      </c>
      <c r="E3604">
        <v>33</v>
      </c>
      <c r="F3604" t="s">
        <v>596</v>
      </c>
      <c r="G3604" t="s">
        <v>4569</v>
      </c>
      <c r="H3604" s="56" t="s">
        <v>4454</v>
      </c>
      <c r="I3604">
        <v>41904033</v>
      </c>
      <c r="J3604" t="s">
        <v>4654</v>
      </c>
      <c r="K3604">
        <v>7458276.6169999996</v>
      </c>
      <c r="L3604">
        <v>16597.86825</v>
      </c>
    </row>
    <row r="3605" spans="1:12" x14ac:dyDescent="0.25">
      <c r="A3605">
        <v>3601</v>
      </c>
      <c r="B3605" t="s">
        <v>4450</v>
      </c>
      <c r="C3605" t="s">
        <v>4620</v>
      </c>
      <c r="D3605" t="s">
        <v>4621</v>
      </c>
      <c r="E3605">
        <v>34</v>
      </c>
      <c r="F3605" t="s">
        <v>596</v>
      </c>
      <c r="G3605" t="s">
        <v>4569</v>
      </c>
      <c r="H3605" s="56" t="s">
        <v>4454</v>
      </c>
      <c r="I3605">
        <v>41904034</v>
      </c>
      <c r="J3605" t="s">
        <v>4655</v>
      </c>
      <c r="K3605">
        <v>12638412.470000001</v>
      </c>
      <c r="L3605">
        <v>19127.46732</v>
      </c>
    </row>
    <row r="3606" spans="1:12" x14ac:dyDescent="0.25">
      <c r="A3606">
        <v>3602</v>
      </c>
      <c r="B3606" t="s">
        <v>4450</v>
      </c>
      <c r="C3606" t="s">
        <v>4620</v>
      </c>
      <c r="D3606" t="s">
        <v>4621</v>
      </c>
      <c r="E3606">
        <v>35</v>
      </c>
      <c r="F3606" t="s">
        <v>596</v>
      </c>
      <c r="G3606" t="s">
        <v>4569</v>
      </c>
      <c r="H3606" s="56" t="s">
        <v>4454</v>
      </c>
      <c r="I3606">
        <v>41904035</v>
      </c>
      <c r="J3606" t="s">
        <v>4656</v>
      </c>
      <c r="K3606">
        <v>3875071.1690000002</v>
      </c>
      <c r="L3606">
        <v>18028.820479999998</v>
      </c>
    </row>
    <row r="3607" spans="1:12" x14ac:dyDescent="0.25">
      <c r="A3607">
        <v>3603</v>
      </c>
      <c r="B3607" t="s">
        <v>4450</v>
      </c>
      <c r="C3607" t="s">
        <v>4657</v>
      </c>
      <c r="D3607" t="s">
        <v>4658</v>
      </c>
      <c r="E3607">
        <v>1</v>
      </c>
      <c r="F3607" t="s">
        <v>596</v>
      </c>
      <c r="G3607" t="s">
        <v>4569</v>
      </c>
      <c r="H3607" s="56" t="s">
        <v>4454</v>
      </c>
      <c r="I3607">
        <v>41905001</v>
      </c>
      <c r="J3607" t="s">
        <v>4659</v>
      </c>
      <c r="K3607">
        <v>9947747.534</v>
      </c>
      <c r="L3607">
        <v>20538.85946</v>
      </c>
    </row>
    <row r="3608" spans="1:12" x14ac:dyDescent="0.25">
      <c r="A3608">
        <v>3604</v>
      </c>
      <c r="B3608" t="s">
        <v>4450</v>
      </c>
      <c r="C3608" t="s">
        <v>4657</v>
      </c>
      <c r="D3608" t="s">
        <v>4658</v>
      </c>
      <c r="E3608">
        <v>2</v>
      </c>
      <c r="F3608" t="s">
        <v>596</v>
      </c>
      <c r="G3608" t="s">
        <v>4569</v>
      </c>
      <c r="H3608" s="56" t="s">
        <v>4454</v>
      </c>
      <c r="I3608">
        <v>41905002</v>
      </c>
      <c r="J3608" t="s">
        <v>4660</v>
      </c>
      <c r="K3608">
        <v>1112184.0589999999</v>
      </c>
      <c r="L3608">
        <v>6056.6764640000001</v>
      </c>
    </row>
    <row r="3609" spans="1:12" x14ac:dyDescent="0.25">
      <c r="A3609">
        <v>3605</v>
      </c>
      <c r="B3609" t="s">
        <v>4450</v>
      </c>
      <c r="C3609" t="s">
        <v>4657</v>
      </c>
      <c r="D3609" t="s">
        <v>4658</v>
      </c>
      <c r="E3609">
        <v>3</v>
      </c>
      <c r="F3609" t="s">
        <v>596</v>
      </c>
      <c r="G3609" t="s">
        <v>4569</v>
      </c>
      <c r="H3609" s="56" t="s">
        <v>4454</v>
      </c>
      <c r="I3609">
        <v>41905003</v>
      </c>
      <c r="J3609" t="s">
        <v>4661</v>
      </c>
      <c r="K3609">
        <v>38957167.130000003</v>
      </c>
      <c r="L3609">
        <v>31243.24626</v>
      </c>
    </row>
    <row r="3610" spans="1:12" x14ac:dyDescent="0.25">
      <c r="A3610">
        <v>3606</v>
      </c>
      <c r="B3610" t="s">
        <v>4450</v>
      </c>
      <c r="C3610" t="s">
        <v>4657</v>
      </c>
      <c r="D3610" t="s">
        <v>4658</v>
      </c>
      <c r="E3610">
        <v>4</v>
      </c>
      <c r="F3610" t="s">
        <v>596</v>
      </c>
      <c r="G3610" t="s">
        <v>4569</v>
      </c>
      <c r="H3610" s="56" t="s">
        <v>4454</v>
      </c>
      <c r="I3610">
        <v>41905004</v>
      </c>
      <c r="J3610" t="s">
        <v>4662</v>
      </c>
      <c r="K3610">
        <v>1809214.06</v>
      </c>
      <c r="L3610">
        <v>6660.21551</v>
      </c>
    </row>
    <row r="3611" spans="1:12" x14ac:dyDescent="0.25">
      <c r="A3611">
        <v>3607</v>
      </c>
      <c r="B3611" t="s">
        <v>4450</v>
      </c>
      <c r="C3611" t="s">
        <v>4657</v>
      </c>
      <c r="D3611" t="s">
        <v>4658</v>
      </c>
      <c r="E3611">
        <v>5</v>
      </c>
      <c r="F3611" t="s">
        <v>596</v>
      </c>
      <c r="G3611" t="s">
        <v>4569</v>
      </c>
      <c r="H3611" s="56" t="s">
        <v>4454</v>
      </c>
      <c r="I3611">
        <v>41905005</v>
      </c>
      <c r="J3611" t="s">
        <v>4663</v>
      </c>
      <c r="K3611">
        <v>4501213607</v>
      </c>
      <c r="L3611">
        <v>541449.92859999998</v>
      </c>
    </row>
    <row r="3612" spans="1:12" x14ac:dyDescent="0.25">
      <c r="A3612">
        <v>3608</v>
      </c>
      <c r="B3612" t="s">
        <v>4450</v>
      </c>
      <c r="C3612" t="s">
        <v>4657</v>
      </c>
      <c r="D3612" t="s">
        <v>4658</v>
      </c>
      <c r="E3612">
        <v>6</v>
      </c>
      <c r="F3612" t="s">
        <v>596</v>
      </c>
      <c r="G3612" t="s">
        <v>4569</v>
      </c>
      <c r="H3612" s="56" t="s">
        <v>4454</v>
      </c>
      <c r="I3612">
        <v>41905006</v>
      </c>
      <c r="J3612" t="s">
        <v>4664</v>
      </c>
      <c r="K3612">
        <v>8481875.3340000007</v>
      </c>
      <c r="L3612">
        <v>24143.759440000002</v>
      </c>
    </row>
    <row r="3613" spans="1:12" x14ac:dyDescent="0.25">
      <c r="A3613">
        <v>3609</v>
      </c>
      <c r="B3613" t="s">
        <v>4450</v>
      </c>
      <c r="C3613" t="s">
        <v>4657</v>
      </c>
      <c r="D3613" t="s">
        <v>4658</v>
      </c>
      <c r="E3613">
        <v>7</v>
      </c>
      <c r="F3613" t="s">
        <v>596</v>
      </c>
      <c r="G3613" t="s">
        <v>4569</v>
      </c>
      <c r="H3613" s="56" t="s">
        <v>4454</v>
      </c>
      <c r="I3613">
        <v>41905007</v>
      </c>
      <c r="J3613" t="s">
        <v>4665</v>
      </c>
      <c r="K3613">
        <v>1918014613</v>
      </c>
      <c r="L3613">
        <v>322795.07140000002</v>
      </c>
    </row>
    <row r="3614" spans="1:12" x14ac:dyDescent="0.25">
      <c r="A3614">
        <v>3610</v>
      </c>
      <c r="B3614" t="s">
        <v>4450</v>
      </c>
      <c r="C3614" t="s">
        <v>4657</v>
      </c>
      <c r="D3614" t="s">
        <v>4658</v>
      </c>
      <c r="E3614">
        <v>8</v>
      </c>
      <c r="F3614" t="s">
        <v>596</v>
      </c>
      <c r="G3614" t="s">
        <v>4569</v>
      </c>
      <c r="H3614" s="56" t="s">
        <v>4454</v>
      </c>
      <c r="I3614">
        <v>41905008</v>
      </c>
      <c r="J3614" t="s">
        <v>4666</v>
      </c>
      <c r="K3614">
        <v>4013044092</v>
      </c>
      <c r="L3614">
        <v>550558.22860000003</v>
      </c>
    </row>
    <row r="3615" spans="1:12" x14ac:dyDescent="0.25">
      <c r="A3615">
        <v>3611</v>
      </c>
      <c r="B3615" t="s">
        <v>4450</v>
      </c>
      <c r="C3615" t="s">
        <v>4667</v>
      </c>
      <c r="D3615" t="s">
        <v>4668</v>
      </c>
      <c r="E3615">
        <v>1</v>
      </c>
      <c r="F3615" t="s">
        <v>596</v>
      </c>
      <c r="G3615" t="s">
        <v>4569</v>
      </c>
      <c r="H3615" s="56" t="s">
        <v>4454</v>
      </c>
      <c r="I3615">
        <v>41906001</v>
      </c>
      <c r="J3615" t="s">
        <v>4669</v>
      </c>
      <c r="K3615">
        <v>617134855.29999995</v>
      </c>
      <c r="L3615">
        <v>161564.53589999999</v>
      </c>
    </row>
    <row r="3616" spans="1:12" x14ac:dyDescent="0.25">
      <c r="A3616">
        <v>3612</v>
      </c>
      <c r="B3616" t="s">
        <v>4450</v>
      </c>
      <c r="C3616" t="s">
        <v>4667</v>
      </c>
      <c r="D3616" t="s">
        <v>4668</v>
      </c>
      <c r="E3616">
        <v>2</v>
      </c>
      <c r="F3616" t="s">
        <v>596</v>
      </c>
      <c r="G3616" t="s">
        <v>4569</v>
      </c>
      <c r="H3616" s="56" t="s">
        <v>4454</v>
      </c>
      <c r="I3616">
        <v>41906002</v>
      </c>
      <c r="J3616" t="s">
        <v>4670</v>
      </c>
      <c r="K3616">
        <v>1369591028</v>
      </c>
      <c r="L3616">
        <v>267118.0246</v>
      </c>
    </row>
    <row r="3617" spans="1:12" x14ac:dyDescent="0.25">
      <c r="A3617">
        <v>3613</v>
      </c>
      <c r="B3617" t="s">
        <v>4450</v>
      </c>
      <c r="C3617" t="s">
        <v>4667</v>
      </c>
      <c r="D3617" t="s">
        <v>4668</v>
      </c>
      <c r="E3617">
        <v>3</v>
      </c>
      <c r="F3617" t="s">
        <v>596</v>
      </c>
      <c r="G3617" t="s">
        <v>4569</v>
      </c>
      <c r="H3617" s="56" t="s">
        <v>4454</v>
      </c>
      <c r="I3617">
        <v>41906003</v>
      </c>
      <c r="J3617" t="s">
        <v>4671</v>
      </c>
      <c r="K3617">
        <v>343027809.5</v>
      </c>
      <c r="L3617">
        <v>137677.06219999999</v>
      </c>
    </row>
    <row r="3618" spans="1:12" x14ac:dyDescent="0.25">
      <c r="A3618">
        <v>3614</v>
      </c>
      <c r="B3618" t="s">
        <v>4450</v>
      </c>
      <c r="C3618" t="s">
        <v>4667</v>
      </c>
      <c r="D3618" t="s">
        <v>4668</v>
      </c>
      <c r="E3618">
        <v>4</v>
      </c>
      <c r="F3618" t="s">
        <v>596</v>
      </c>
      <c r="G3618" t="s">
        <v>4569</v>
      </c>
      <c r="H3618" s="56" t="s">
        <v>4454</v>
      </c>
      <c r="I3618">
        <v>41906004</v>
      </c>
      <c r="J3618" t="s">
        <v>4672</v>
      </c>
      <c r="K3618">
        <v>119373308.8</v>
      </c>
      <c r="L3618">
        <v>67678.098790000004</v>
      </c>
    </row>
    <row r="3619" spans="1:12" x14ac:dyDescent="0.25">
      <c r="A3619">
        <v>3615</v>
      </c>
      <c r="B3619" t="s">
        <v>4450</v>
      </c>
      <c r="C3619" t="s">
        <v>4667</v>
      </c>
      <c r="D3619" t="s">
        <v>4668</v>
      </c>
      <c r="E3619">
        <v>5</v>
      </c>
      <c r="F3619" t="s">
        <v>596</v>
      </c>
      <c r="G3619" t="s">
        <v>4569</v>
      </c>
      <c r="H3619" s="56" t="s">
        <v>4454</v>
      </c>
      <c r="I3619">
        <v>41906005</v>
      </c>
      <c r="J3619" t="s">
        <v>4673</v>
      </c>
      <c r="K3619">
        <v>920989.02540000004</v>
      </c>
      <c r="L3619">
        <v>4797.1207189999996</v>
      </c>
    </row>
    <row r="3620" spans="1:12" x14ac:dyDescent="0.25">
      <c r="A3620">
        <v>3616</v>
      </c>
      <c r="B3620" t="s">
        <v>4450</v>
      </c>
      <c r="C3620" t="s">
        <v>4667</v>
      </c>
      <c r="D3620" t="s">
        <v>4668</v>
      </c>
      <c r="E3620">
        <v>6</v>
      </c>
      <c r="F3620" t="s">
        <v>596</v>
      </c>
      <c r="G3620" t="s">
        <v>4569</v>
      </c>
      <c r="H3620" s="56" t="s">
        <v>4454</v>
      </c>
      <c r="I3620">
        <v>41906006</v>
      </c>
      <c r="J3620" t="s">
        <v>4674</v>
      </c>
      <c r="K3620">
        <v>829248.78419999999</v>
      </c>
      <c r="L3620">
        <v>4896.4043449999999</v>
      </c>
    </row>
    <row r="3621" spans="1:12" x14ac:dyDescent="0.25">
      <c r="A3621">
        <v>3617</v>
      </c>
      <c r="B3621" t="s">
        <v>4450</v>
      </c>
      <c r="C3621" t="s">
        <v>4667</v>
      </c>
      <c r="D3621" t="s">
        <v>4668</v>
      </c>
      <c r="E3621">
        <v>7</v>
      </c>
      <c r="F3621" t="s">
        <v>596</v>
      </c>
      <c r="G3621" t="s">
        <v>4569</v>
      </c>
      <c r="H3621" s="56" t="s">
        <v>4454</v>
      </c>
      <c r="I3621">
        <v>41906007</v>
      </c>
      <c r="J3621" t="s">
        <v>4675</v>
      </c>
      <c r="K3621">
        <v>26496543.440000001</v>
      </c>
      <c r="L3621">
        <v>22209.290669999998</v>
      </c>
    </row>
    <row r="3622" spans="1:12" x14ac:dyDescent="0.25">
      <c r="A3622">
        <v>3618</v>
      </c>
      <c r="B3622" t="s">
        <v>4450</v>
      </c>
      <c r="C3622" t="s">
        <v>4667</v>
      </c>
      <c r="D3622" t="s">
        <v>4668</v>
      </c>
      <c r="E3622">
        <v>8</v>
      </c>
      <c r="F3622" t="s">
        <v>596</v>
      </c>
      <c r="G3622" t="s">
        <v>4569</v>
      </c>
      <c r="H3622" s="56" t="s">
        <v>4454</v>
      </c>
      <c r="I3622">
        <v>41906008</v>
      </c>
      <c r="J3622" t="s">
        <v>4676</v>
      </c>
      <c r="K3622">
        <v>1044527745</v>
      </c>
      <c r="L3622">
        <v>220940.52369999999</v>
      </c>
    </row>
    <row r="3623" spans="1:12" x14ac:dyDescent="0.25">
      <c r="A3623">
        <v>3619</v>
      </c>
      <c r="B3623" t="s">
        <v>4450</v>
      </c>
      <c r="C3623" t="s">
        <v>4667</v>
      </c>
      <c r="D3623" t="s">
        <v>4668</v>
      </c>
      <c r="E3623">
        <v>9</v>
      </c>
      <c r="F3623" t="s">
        <v>596</v>
      </c>
      <c r="G3623" t="s">
        <v>4569</v>
      </c>
      <c r="H3623" s="56" t="s">
        <v>4454</v>
      </c>
      <c r="I3623">
        <v>41906009</v>
      </c>
      <c r="J3623" t="s">
        <v>4677</v>
      </c>
      <c r="K3623">
        <v>2121780608</v>
      </c>
      <c r="L3623">
        <v>321579.14640000003</v>
      </c>
    </row>
    <row r="3624" spans="1:12" x14ac:dyDescent="0.25">
      <c r="A3624">
        <v>3620</v>
      </c>
      <c r="B3624" t="s">
        <v>4450</v>
      </c>
      <c r="C3624" t="s">
        <v>4678</v>
      </c>
      <c r="D3624" t="s">
        <v>4679</v>
      </c>
      <c r="E3624">
        <v>1</v>
      </c>
      <c r="F3624" t="s">
        <v>593</v>
      </c>
      <c r="G3624" t="s">
        <v>4680</v>
      </c>
      <c r="H3624" s="56" t="s">
        <v>4454</v>
      </c>
      <c r="I3624">
        <v>42001001</v>
      </c>
      <c r="J3624" t="s">
        <v>4681</v>
      </c>
      <c r="K3624">
        <v>1696516.9280000001</v>
      </c>
      <c r="L3624">
        <v>5765.3524820000002</v>
      </c>
    </row>
    <row r="3625" spans="1:12" x14ac:dyDescent="0.25">
      <c r="A3625">
        <v>3621</v>
      </c>
      <c r="B3625" t="s">
        <v>4450</v>
      </c>
      <c r="C3625" t="s">
        <v>4678</v>
      </c>
      <c r="D3625" t="s">
        <v>4679</v>
      </c>
      <c r="E3625">
        <v>2</v>
      </c>
      <c r="F3625" t="s">
        <v>593</v>
      </c>
      <c r="G3625" t="s">
        <v>4680</v>
      </c>
      <c r="H3625" s="56" t="s">
        <v>4454</v>
      </c>
      <c r="I3625">
        <v>42001002</v>
      </c>
      <c r="J3625" t="s">
        <v>4682</v>
      </c>
      <c r="K3625">
        <v>4173560021</v>
      </c>
      <c r="L3625">
        <v>542282.96470000001</v>
      </c>
    </row>
    <row r="3626" spans="1:12" x14ac:dyDescent="0.25">
      <c r="A3626">
        <v>3622</v>
      </c>
      <c r="B3626" t="s">
        <v>4450</v>
      </c>
      <c r="C3626" t="s">
        <v>4678</v>
      </c>
      <c r="D3626" t="s">
        <v>4679</v>
      </c>
      <c r="E3626">
        <v>3</v>
      </c>
      <c r="F3626" t="s">
        <v>593</v>
      </c>
      <c r="G3626" t="s">
        <v>4680</v>
      </c>
      <c r="H3626" s="56" t="s">
        <v>4454</v>
      </c>
      <c r="I3626">
        <v>42001003</v>
      </c>
      <c r="J3626" t="s">
        <v>4683</v>
      </c>
      <c r="K3626">
        <v>9152602.6669999994</v>
      </c>
      <c r="L3626">
        <v>13505.22047</v>
      </c>
    </row>
    <row r="3627" spans="1:12" x14ac:dyDescent="0.25">
      <c r="A3627">
        <v>3623</v>
      </c>
      <c r="B3627" t="s">
        <v>4450</v>
      </c>
      <c r="C3627" t="s">
        <v>4678</v>
      </c>
      <c r="D3627" t="s">
        <v>4679</v>
      </c>
      <c r="E3627">
        <v>4</v>
      </c>
      <c r="F3627" t="s">
        <v>593</v>
      </c>
      <c r="G3627" t="s">
        <v>4680</v>
      </c>
      <c r="H3627" s="56" t="s">
        <v>4454</v>
      </c>
      <c r="I3627">
        <v>42001004</v>
      </c>
      <c r="J3627" t="s">
        <v>4684</v>
      </c>
      <c r="K3627">
        <v>10261332.689999999</v>
      </c>
      <c r="L3627">
        <v>14069.35556</v>
      </c>
    </row>
    <row r="3628" spans="1:12" x14ac:dyDescent="0.25">
      <c r="A3628">
        <v>3624</v>
      </c>
      <c r="B3628" t="s">
        <v>4450</v>
      </c>
      <c r="C3628" t="s">
        <v>4678</v>
      </c>
      <c r="D3628" t="s">
        <v>4679</v>
      </c>
      <c r="E3628">
        <v>5</v>
      </c>
      <c r="F3628" t="s">
        <v>593</v>
      </c>
      <c r="G3628" t="s">
        <v>4680</v>
      </c>
      <c r="H3628" s="56" t="s">
        <v>4454</v>
      </c>
      <c r="I3628">
        <v>42001005</v>
      </c>
      <c r="J3628" t="s">
        <v>4685</v>
      </c>
      <c r="K3628">
        <v>1114214.8289999999</v>
      </c>
      <c r="L3628">
        <v>4849.9027319999996</v>
      </c>
    </row>
    <row r="3629" spans="1:12" x14ac:dyDescent="0.25">
      <c r="A3629">
        <v>3625</v>
      </c>
      <c r="B3629" t="s">
        <v>4450</v>
      </c>
      <c r="C3629" t="s">
        <v>4678</v>
      </c>
      <c r="D3629" t="s">
        <v>4679</v>
      </c>
      <c r="E3629">
        <v>6</v>
      </c>
      <c r="F3629" t="s">
        <v>593</v>
      </c>
      <c r="G3629" t="s">
        <v>4680</v>
      </c>
      <c r="H3629" s="56" t="s">
        <v>4454</v>
      </c>
      <c r="I3629">
        <v>42001006</v>
      </c>
      <c r="J3629" t="s">
        <v>4686</v>
      </c>
      <c r="K3629">
        <v>1338436.9990000001</v>
      </c>
      <c r="L3629">
        <v>5702.4907750000002</v>
      </c>
    </row>
    <row r="3630" spans="1:12" x14ac:dyDescent="0.25">
      <c r="A3630">
        <v>3626</v>
      </c>
      <c r="B3630" t="s">
        <v>4450</v>
      </c>
      <c r="C3630" t="s">
        <v>4678</v>
      </c>
      <c r="D3630" t="s">
        <v>4679</v>
      </c>
      <c r="E3630">
        <v>7</v>
      </c>
      <c r="F3630" t="s">
        <v>593</v>
      </c>
      <c r="G3630" t="s">
        <v>4680</v>
      </c>
      <c r="H3630" s="56" t="s">
        <v>4454</v>
      </c>
      <c r="I3630">
        <v>42001007</v>
      </c>
      <c r="J3630" t="s">
        <v>4687</v>
      </c>
      <c r="K3630">
        <v>2160171346</v>
      </c>
      <c r="L3630">
        <v>381276.29519999999</v>
      </c>
    </row>
    <row r="3631" spans="1:12" x14ac:dyDescent="0.25">
      <c r="A3631">
        <v>3627</v>
      </c>
      <c r="B3631" t="s">
        <v>4450</v>
      </c>
      <c r="C3631" t="s">
        <v>4678</v>
      </c>
      <c r="D3631" t="s">
        <v>4679</v>
      </c>
      <c r="E3631">
        <v>8</v>
      </c>
      <c r="F3631" t="s">
        <v>593</v>
      </c>
      <c r="G3631" t="s">
        <v>4680</v>
      </c>
      <c r="H3631" s="56" t="s">
        <v>4454</v>
      </c>
      <c r="I3631">
        <v>42001008</v>
      </c>
      <c r="J3631" t="s">
        <v>4688</v>
      </c>
      <c r="K3631">
        <v>1075035.4739999999</v>
      </c>
      <c r="L3631">
        <v>6356.2250160000003</v>
      </c>
    </row>
    <row r="3632" spans="1:12" x14ac:dyDescent="0.25">
      <c r="A3632">
        <v>3628</v>
      </c>
      <c r="B3632" t="s">
        <v>4450</v>
      </c>
      <c r="C3632" t="s">
        <v>4678</v>
      </c>
      <c r="D3632" t="s">
        <v>4679</v>
      </c>
      <c r="E3632">
        <v>9</v>
      </c>
      <c r="F3632" t="s">
        <v>593</v>
      </c>
      <c r="G3632" t="s">
        <v>4680</v>
      </c>
      <c r="H3632" s="56" t="s">
        <v>4454</v>
      </c>
      <c r="I3632">
        <v>42001009</v>
      </c>
      <c r="J3632" t="s">
        <v>4689</v>
      </c>
      <c r="K3632">
        <v>1975414.983</v>
      </c>
      <c r="L3632">
        <v>9065.6129720000008</v>
      </c>
    </row>
    <row r="3633" spans="1:12" x14ac:dyDescent="0.25">
      <c r="A3633">
        <v>3629</v>
      </c>
      <c r="B3633" t="s">
        <v>4450</v>
      </c>
      <c r="C3633" t="s">
        <v>4678</v>
      </c>
      <c r="D3633" t="s">
        <v>4679</v>
      </c>
      <c r="E3633">
        <v>10</v>
      </c>
      <c r="F3633" t="s">
        <v>593</v>
      </c>
      <c r="G3633" t="s">
        <v>4680</v>
      </c>
      <c r="H3633" s="56" t="s">
        <v>4454</v>
      </c>
      <c r="I3633">
        <v>42001010</v>
      </c>
      <c r="J3633" t="s">
        <v>4690</v>
      </c>
      <c r="K3633">
        <v>1937204.5020000001</v>
      </c>
      <c r="L3633">
        <v>7923.9926679999999</v>
      </c>
    </row>
    <row r="3634" spans="1:12" x14ac:dyDescent="0.25">
      <c r="A3634">
        <v>3630</v>
      </c>
      <c r="B3634" t="s">
        <v>4450</v>
      </c>
      <c r="C3634" t="s">
        <v>4678</v>
      </c>
      <c r="D3634" t="s">
        <v>4679</v>
      </c>
      <c r="E3634">
        <v>11</v>
      </c>
      <c r="F3634" t="s">
        <v>593</v>
      </c>
      <c r="G3634" t="s">
        <v>4680</v>
      </c>
      <c r="H3634" s="56" t="s">
        <v>4454</v>
      </c>
      <c r="I3634">
        <v>42001011</v>
      </c>
      <c r="J3634" t="s">
        <v>4691</v>
      </c>
      <c r="K3634">
        <v>3591945.7319999998</v>
      </c>
      <c r="L3634">
        <v>11988.2526</v>
      </c>
    </row>
    <row r="3635" spans="1:12" x14ac:dyDescent="0.25">
      <c r="A3635">
        <v>3631</v>
      </c>
      <c r="B3635" t="s">
        <v>4450</v>
      </c>
      <c r="C3635" t="s">
        <v>4678</v>
      </c>
      <c r="D3635" t="s">
        <v>4679</v>
      </c>
      <c r="E3635">
        <v>12</v>
      </c>
      <c r="F3635" t="s">
        <v>593</v>
      </c>
      <c r="G3635" t="s">
        <v>4680</v>
      </c>
      <c r="H3635" s="56" t="s">
        <v>4454</v>
      </c>
      <c r="I3635">
        <v>42001012</v>
      </c>
      <c r="J3635" t="s">
        <v>4692</v>
      </c>
      <c r="K3635">
        <v>835275.22660000005</v>
      </c>
      <c r="L3635">
        <v>4524.7808679999998</v>
      </c>
    </row>
    <row r="3636" spans="1:12" x14ac:dyDescent="0.25">
      <c r="A3636">
        <v>3632</v>
      </c>
      <c r="B3636" t="s">
        <v>4450</v>
      </c>
      <c r="C3636" t="s">
        <v>4678</v>
      </c>
      <c r="D3636" t="s">
        <v>4679</v>
      </c>
      <c r="E3636">
        <v>13</v>
      </c>
      <c r="F3636" t="s">
        <v>593</v>
      </c>
      <c r="G3636" t="s">
        <v>4680</v>
      </c>
      <c r="H3636" s="56" t="s">
        <v>4454</v>
      </c>
      <c r="I3636">
        <v>42001013</v>
      </c>
      <c r="J3636" t="s">
        <v>4693</v>
      </c>
      <c r="K3636">
        <v>19107751.09</v>
      </c>
      <c r="L3636">
        <v>31153.439689999999</v>
      </c>
    </row>
    <row r="3637" spans="1:12" x14ac:dyDescent="0.25">
      <c r="A3637">
        <v>3633</v>
      </c>
      <c r="B3637" t="s">
        <v>4450</v>
      </c>
      <c r="C3637" t="s">
        <v>4678</v>
      </c>
      <c r="D3637" t="s">
        <v>4679</v>
      </c>
      <c r="E3637">
        <v>14</v>
      </c>
      <c r="F3637" t="s">
        <v>593</v>
      </c>
      <c r="G3637" t="s">
        <v>4680</v>
      </c>
      <c r="H3637" s="56" t="s">
        <v>4454</v>
      </c>
      <c r="I3637">
        <v>42001014</v>
      </c>
      <c r="J3637" t="s">
        <v>4694</v>
      </c>
      <c r="K3637">
        <v>1257354.101</v>
      </c>
      <c r="L3637">
        <v>4914.6759410000004</v>
      </c>
    </row>
    <row r="3638" spans="1:12" x14ac:dyDescent="0.25">
      <c r="A3638">
        <v>3634</v>
      </c>
      <c r="B3638" t="s">
        <v>4450</v>
      </c>
      <c r="C3638" t="s">
        <v>4678</v>
      </c>
      <c r="D3638" t="s">
        <v>4679</v>
      </c>
      <c r="E3638">
        <v>15</v>
      </c>
      <c r="F3638" t="s">
        <v>593</v>
      </c>
      <c r="G3638" t="s">
        <v>4680</v>
      </c>
      <c r="H3638" s="56" t="s">
        <v>4454</v>
      </c>
      <c r="I3638">
        <v>42001015</v>
      </c>
      <c r="J3638" t="s">
        <v>4695</v>
      </c>
      <c r="K3638">
        <v>1559071.952</v>
      </c>
      <c r="L3638">
        <v>7929.1010759999999</v>
      </c>
    </row>
    <row r="3639" spans="1:12" x14ac:dyDescent="0.25">
      <c r="A3639">
        <v>3635</v>
      </c>
      <c r="B3639" t="s">
        <v>4450</v>
      </c>
      <c r="C3639" t="s">
        <v>4678</v>
      </c>
      <c r="D3639" t="s">
        <v>4679</v>
      </c>
      <c r="E3639">
        <v>16</v>
      </c>
      <c r="F3639" t="s">
        <v>593</v>
      </c>
      <c r="G3639" t="s">
        <v>4680</v>
      </c>
      <c r="H3639" s="56" t="s">
        <v>4454</v>
      </c>
      <c r="I3639">
        <v>42001016</v>
      </c>
      <c r="J3639" t="s">
        <v>4696</v>
      </c>
      <c r="K3639">
        <v>7915858.085</v>
      </c>
      <c r="L3639">
        <v>18918.161039999999</v>
      </c>
    </row>
    <row r="3640" spans="1:12" x14ac:dyDescent="0.25">
      <c r="A3640">
        <v>3636</v>
      </c>
      <c r="B3640" t="s">
        <v>4450</v>
      </c>
      <c r="C3640" t="s">
        <v>4678</v>
      </c>
      <c r="D3640" t="s">
        <v>4679</v>
      </c>
      <c r="E3640">
        <v>17</v>
      </c>
      <c r="F3640" t="s">
        <v>593</v>
      </c>
      <c r="G3640" t="s">
        <v>4680</v>
      </c>
      <c r="H3640" s="56" t="s">
        <v>4454</v>
      </c>
      <c r="I3640">
        <v>42001017</v>
      </c>
      <c r="J3640" t="s">
        <v>4697</v>
      </c>
      <c r="K3640">
        <v>40069249.030000001</v>
      </c>
      <c r="L3640">
        <v>47210.839249999997</v>
      </c>
    </row>
    <row r="3641" spans="1:12" x14ac:dyDescent="0.25">
      <c r="A3641">
        <v>3637</v>
      </c>
      <c r="B3641" t="s">
        <v>4450</v>
      </c>
      <c r="C3641" t="s">
        <v>4678</v>
      </c>
      <c r="D3641" t="s">
        <v>4679</v>
      </c>
      <c r="E3641">
        <v>18</v>
      </c>
      <c r="F3641" t="s">
        <v>593</v>
      </c>
      <c r="G3641" t="s">
        <v>4680</v>
      </c>
      <c r="H3641" s="56" t="s">
        <v>4454</v>
      </c>
      <c r="I3641">
        <v>42001018</v>
      </c>
      <c r="J3641" t="s">
        <v>4698</v>
      </c>
      <c r="K3641">
        <v>21778891.559999999</v>
      </c>
      <c r="L3641">
        <v>27379.908810000001</v>
      </c>
    </row>
    <row r="3642" spans="1:12" x14ac:dyDescent="0.25">
      <c r="A3642">
        <v>3638</v>
      </c>
      <c r="B3642" t="s">
        <v>4450</v>
      </c>
      <c r="C3642" t="s">
        <v>4678</v>
      </c>
      <c r="D3642" t="s">
        <v>4679</v>
      </c>
      <c r="E3642">
        <v>19</v>
      </c>
      <c r="F3642" t="s">
        <v>593</v>
      </c>
      <c r="G3642" t="s">
        <v>4680</v>
      </c>
      <c r="H3642" s="56" t="s">
        <v>4454</v>
      </c>
      <c r="I3642">
        <v>42001019</v>
      </c>
      <c r="J3642" t="s">
        <v>4699</v>
      </c>
      <c r="K3642">
        <v>1506841.4169999999</v>
      </c>
      <c r="L3642">
        <v>8081.157811</v>
      </c>
    </row>
    <row r="3643" spans="1:12" x14ac:dyDescent="0.25">
      <c r="A3643">
        <v>3639</v>
      </c>
      <c r="B3643" t="s">
        <v>4450</v>
      </c>
      <c r="C3643" t="s">
        <v>4678</v>
      </c>
      <c r="D3643" t="s">
        <v>4679</v>
      </c>
      <c r="E3643">
        <v>20</v>
      </c>
      <c r="F3643" t="s">
        <v>593</v>
      </c>
      <c r="G3643" t="s">
        <v>4680</v>
      </c>
      <c r="H3643" s="56" t="s">
        <v>4454</v>
      </c>
      <c r="I3643">
        <v>42001020</v>
      </c>
      <c r="J3643" t="s">
        <v>4700</v>
      </c>
      <c r="K3643">
        <v>63370693.369999997</v>
      </c>
      <c r="L3643">
        <v>42975.774799999999</v>
      </c>
    </row>
    <row r="3644" spans="1:12" x14ac:dyDescent="0.25">
      <c r="A3644">
        <v>3640</v>
      </c>
      <c r="B3644" t="s">
        <v>4450</v>
      </c>
      <c r="C3644" t="s">
        <v>4678</v>
      </c>
      <c r="D3644" t="s">
        <v>4679</v>
      </c>
      <c r="E3644">
        <v>21</v>
      </c>
      <c r="F3644" t="s">
        <v>593</v>
      </c>
      <c r="G3644" t="s">
        <v>4680</v>
      </c>
      <c r="H3644" s="56" t="s">
        <v>4454</v>
      </c>
      <c r="I3644">
        <v>42001021</v>
      </c>
      <c r="J3644" t="s">
        <v>4701</v>
      </c>
      <c r="K3644">
        <v>1748816530</v>
      </c>
      <c r="L3644">
        <v>282609.30499999999</v>
      </c>
    </row>
    <row r="3645" spans="1:12" x14ac:dyDescent="0.25">
      <c r="A3645">
        <v>3641</v>
      </c>
      <c r="B3645" t="s">
        <v>4450</v>
      </c>
      <c r="C3645" t="s">
        <v>4678</v>
      </c>
      <c r="D3645" t="s">
        <v>4679</v>
      </c>
      <c r="E3645">
        <v>22</v>
      </c>
      <c r="F3645" t="s">
        <v>593</v>
      </c>
      <c r="G3645" t="s">
        <v>4680</v>
      </c>
      <c r="H3645" s="56" t="s">
        <v>4454</v>
      </c>
      <c r="I3645">
        <v>42001022</v>
      </c>
      <c r="J3645" t="s">
        <v>4702</v>
      </c>
      <c r="K3645">
        <v>1839591635</v>
      </c>
      <c r="L3645">
        <v>377140.39850000001</v>
      </c>
    </row>
    <row r="3646" spans="1:12" x14ac:dyDescent="0.25">
      <c r="A3646">
        <v>3642</v>
      </c>
      <c r="B3646" t="s">
        <v>4450</v>
      </c>
      <c r="C3646" t="s">
        <v>4703</v>
      </c>
      <c r="D3646" t="s">
        <v>4704</v>
      </c>
      <c r="E3646">
        <v>1</v>
      </c>
      <c r="F3646" t="s">
        <v>593</v>
      </c>
      <c r="G3646" t="s">
        <v>4680</v>
      </c>
      <c r="H3646" s="56" t="s">
        <v>4454</v>
      </c>
      <c r="I3646">
        <v>42003001</v>
      </c>
      <c r="J3646" t="s">
        <v>4705</v>
      </c>
      <c r="K3646">
        <v>4361413329</v>
      </c>
      <c r="L3646">
        <v>423634.8566</v>
      </c>
    </row>
    <row r="3647" spans="1:12" x14ac:dyDescent="0.25">
      <c r="A3647">
        <v>3643</v>
      </c>
      <c r="B3647" t="s">
        <v>4450</v>
      </c>
      <c r="C3647" t="s">
        <v>4703</v>
      </c>
      <c r="D3647" t="s">
        <v>4704</v>
      </c>
      <c r="E3647">
        <v>2</v>
      </c>
      <c r="F3647" t="s">
        <v>593</v>
      </c>
      <c r="G3647" t="s">
        <v>4680</v>
      </c>
      <c r="H3647" s="56" t="s">
        <v>4454</v>
      </c>
      <c r="I3647">
        <v>42003002</v>
      </c>
      <c r="J3647" t="s">
        <v>4706</v>
      </c>
      <c r="K3647">
        <v>10891673.25</v>
      </c>
      <c r="L3647">
        <v>18907.387900000002</v>
      </c>
    </row>
    <row r="3648" spans="1:12" x14ac:dyDescent="0.25">
      <c r="A3648">
        <v>3644</v>
      </c>
      <c r="B3648" t="s">
        <v>4450</v>
      </c>
      <c r="C3648" t="s">
        <v>4703</v>
      </c>
      <c r="D3648" t="s">
        <v>4704</v>
      </c>
      <c r="E3648">
        <v>3</v>
      </c>
      <c r="F3648" t="s">
        <v>593</v>
      </c>
      <c r="G3648" t="s">
        <v>4680</v>
      </c>
      <c r="H3648" s="56" t="s">
        <v>4454</v>
      </c>
      <c r="I3648">
        <v>42003003</v>
      </c>
      <c r="J3648" t="s">
        <v>4707</v>
      </c>
      <c r="K3648">
        <v>1168950.3289999999</v>
      </c>
      <c r="L3648">
        <v>6591.2669459999997</v>
      </c>
    </row>
    <row r="3649" spans="1:12" x14ac:dyDescent="0.25">
      <c r="A3649">
        <v>3645</v>
      </c>
      <c r="B3649" t="s">
        <v>4450</v>
      </c>
      <c r="C3649" t="s">
        <v>4703</v>
      </c>
      <c r="D3649" t="s">
        <v>4704</v>
      </c>
      <c r="E3649">
        <v>4</v>
      </c>
      <c r="F3649" t="s">
        <v>593</v>
      </c>
      <c r="G3649" t="s">
        <v>4680</v>
      </c>
      <c r="H3649" s="56" t="s">
        <v>4454</v>
      </c>
      <c r="I3649">
        <v>42003004</v>
      </c>
      <c r="J3649" t="s">
        <v>4708</v>
      </c>
      <c r="K3649">
        <v>1464348.135</v>
      </c>
      <c r="L3649">
        <v>6513.6206419999999</v>
      </c>
    </row>
    <row r="3650" spans="1:12" x14ac:dyDescent="0.25">
      <c r="A3650">
        <v>3646</v>
      </c>
      <c r="B3650" t="s">
        <v>4450</v>
      </c>
      <c r="C3650" t="s">
        <v>4703</v>
      </c>
      <c r="D3650" t="s">
        <v>4704</v>
      </c>
      <c r="E3650">
        <v>5</v>
      </c>
      <c r="F3650" t="s">
        <v>593</v>
      </c>
      <c r="G3650" t="s">
        <v>4680</v>
      </c>
      <c r="H3650" s="56" t="s">
        <v>4454</v>
      </c>
      <c r="I3650">
        <v>42003005</v>
      </c>
      <c r="J3650" t="s">
        <v>4709</v>
      </c>
      <c r="K3650">
        <v>13789229.02</v>
      </c>
      <c r="L3650">
        <v>26079.617610000001</v>
      </c>
    </row>
    <row r="3651" spans="1:12" x14ac:dyDescent="0.25">
      <c r="A3651">
        <v>3647</v>
      </c>
      <c r="B3651" t="s">
        <v>4450</v>
      </c>
      <c r="C3651" t="s">
        <v>4703</v>
      </c>
      <c r="D3651" t="s">
        <v>4704</v>
      </c>
      <c r="E3651">
        <v>6</v>
      </c>
      <c r="F3651" t="s">
        <v>593</v>
      </c>
      <c r="G3651" t="s">
        <v>4680</v>
      </c>
      <c r="H3651" s="56" t="s">
        <v>4454</v>
      </c>
      <c r="I3651">
        <v>42003006</v>
      </c>
      <c r="J3651" t="s">
        <v>4710</v>
      </c>
      <c r="K3651">
        <v>1280283.4439999999</v>
      </c>
      <c r="L3651">
        <v>5311.2192359999999</v>
      </c>
    </row>
    <row r="3652" spans="1:12" x14ac:dyDescent="0.25">
      <c r="A3652">
        <v>3648</v>
      </c>
      <c r="B3652" t="s">
        <v>4450</v>
      </c>
      <c r="C3652" t="s">
        <v>4703</v>
      </c>
      <c r="D3652" t="s">
        <v>4704</v>
      </c>
      <c r="E3652">
        <v>7</v>
      </c>
      <c r="F3652" t="s">
        <v>593</v>
      </c>
      <c r="G3652" t="s">
        <v>4680</v>
      </c>
      <c r="H3652" s="56" t="s">
        <v>4454</v>
      </c>
      <c r="I3652">
        <v>42003007</v>
      </c>
      <c r="J3652" t="s">
        <v>4711</v>
      </c>
      <c r="K3652">
        <v>874365390.20000005</v>
      </c>
      <c r="L3652">
        <v>155747.30840000001</v>
      </c>
    </row>
    <row r="3653" spans="1:12" x14ac:dyDescent="0.25">
      <c r="A3653">
        <v>3649</v>
      </c>
      <c r="B3653" t="s">
        <v>4450</v>
      </c>
      <c r="C3653" t="s">
        <v>4703</v>
      </c>
      <c r="D3653" t="s">
        <v>4704</v>
      </c>
      <c r="E3653">
        <v>8</v>
      </c>
      <c r="F3653" t="s">
        <v>593</v>
      </c>
      <c r="G3653" t="s">
        <v>4680</v>
      </c>
      <c r="H3653" s="56" t="s">
        <v>4454</v>
      </c>
      <c r="I3653">
        <v>42003008</v>
      </c>
      <c r="J3653" t="s">
        <v>4712</v>
      </c>
      <c r="K3653">
        <v>2361339404</v>
      </c>
      <c r="L3653">
        <v>370789.4743</v>
      </c>
    </row>
    <row r="3654" spans="1:12" x14ac:dyDescent="0.25">
      <c r="A3654">
        <v>3650</v>
      </c>
      <c r="B3654" t="s">
        <v>4450</v>
      </c>
      <c r="C3654" t="s">
        <v>4703</v>
      </c>
      <c r="D3654" t="s">
        <v>4704</v>
      </c>
      <c r="E3654">
        <v>9</v>
      </c>
      <c r="F3654" t="s">
        <v>593</v>
      </c>
      <c r="G3654" t="s">
        <v>4680</v>
      </c>
      <c r="H3654" s="56" t="s">
        <v>4454</v>
      </c>
      <c r="I3654">
        <v>42003009</v>
      </c>
      <c r="J3654" t="s">
        <v>4713</v>
      </c>
      <c r="K3654">
        <v>1587477.73</v>
      </c>
      <c r="L3654">
        <v>7780.8911280000002</v>
      </c>
    </row>
    <row r="3655" spans="1:12" x14ac:dyDescent="0.25">
      <c r="A3655">
        <v>3651</v>
      </c>
      <c r="B3655" t="s">
        <v>4450</v>
      </c>
      <c r="C3655" t="s">
        <v>4703</v>
      </c>
      <c r="D3655" t="s">
        <v>4704</v>
      </c>
      <c r="E3655">
        <v>10</v>
      </c>
      <c r="F3655" t="s">
        <v>593</v>
      </c>
      <c r="G3655" t="s">
        <v>4680</v>
      </c>
      <c r="H3655" s="56" t="s">
        <v>4454</v>
      </c>
      <c r="I3655">
        <v>42003010</v>
      </c>
      <c r="J3655" t="s">
        <v>4714</v>
      </c>
      <c r="K3655">
        <v>6132033.0789999999</v>
      </c>
      <c r="L3655">
        <v>20019.08698</v>
      </c>
    </row>
    <row r="3656" spans="1:12" x14ac:dyDescent="0.25">
      <c r="A3656">
        <v>3652</v>
      </c>
      <c r="B3656" t="s">
        <v>4450</v>
      </c>
      <c r="C3656" t="s">
        <v>4703</v>
      </c>
      <c r="D3656" t="s">
        <v>4704</v>
      </c>
      <c r="E3656">
        <v>11</v>
      </c>
      <c r="F3656" t="s">
        <v>593</v>
      </c>
      <c r="G3656" t="s">
        <v>4680</v>
      </c>
      <c r="H3656" s="56" t="s">
        <v>4454</v>
      </c>
      <c r="I3656">
        <v>42003011</v>
      </c>
      <c r="J3656" t="s">
        <v>4715</v>
      </c>
      <c r="K3656">
        <v>1223621.3589999999</v>
      </c>
      <c r="L3656">
        <v>5472.8313710000002</v>
      </c>
    </row>
    <row r="3657" spans="1:12" x14ac:dyDescent="0.25">
      <c r="A3657">
        <v>3653</v>
      </c>
      <c r="B3657" t="s">
        <v>4450</v>
      </c>
      <c r="C3657" t="s">
        <v>4703</v>
      </c>
      <c r="D3657" t="s">
        <v>4704</v>
      </c>
      <c r="E3657">
        <v>12</v>
      </c>
      <c r="F3657" t="s">
        <v>593</v>
      </c>
      <c r="G3657" t="s">
        <v>4680</v>
      </c>
      <c r="H3657" s="56" t="s">
        <v>4454</v>
      </c>
      <c r="I3657">
        <v>42003012</v>
      </c>
      <c r="J3657" t="s">
        <v>4716</v>
      </c>
      <c r="K3657">
        <v>8531451.5710000005</v>
      </c>
      <c r="L3657">
        <v>13675.355740000001</v>
      </c>
    </row>
    <row r="3658" spans="1:12" x14ac:dyDescent="0.25">
      <c r="A3658">
        <v>3654</v>
      </c>
      <c r="B3658" t="s">
        <v>4450</v>
      </c>
      <c r="C3658" t="s">
        <v>4703</v>
      </c>
      <c r="D3658" t="s">
        <v>4704</v>
      </c>
      <c r="E3658">
        <v>13</v>
      </c>
      <c r="F3658" t="s">
        <v>593</v>
      </c>
      <c r="G3658" t="s">
        <v>4680</v>
      </c>
      <c r="H3658" s="56" t="s">
        <v>4454</v>
      </c>
      <c r="I3658">
        <v>42003013</v>
      </c>
      <c r="J3658" t="s">
        <v>4717</v>
      </c>
      <c r="K3658">
        <v>117321204.5</v>
      </c>
      <c r="L3658">
        <v>56239.495649999997</v>
      </c>
    </row>
    <row r="3659" spans="1:12" x14ac:dyDescent="0.25">
      <c r="A3659">
        <v>3655</v>
      </c>
      <c r="B3659" t="s">
        <v>4450</v>
      </c>
      <c r="C3659" t="s">
        <v>4703</v>
      </c>
      <c r="D3659" t="s">
        <v>4704</v>
      </c>
      <c r="E3659">
        <v>14</v>
      </c>
      <c r="F3659" t="s">
        <v>593</v>
      </c>
      <c r="G3659" t="s">
        <v>4680</v>
      </c>
      <c r="H3659" s="56" t="s">
        <v>4454</v>
      </c>
      <c r="I3659">
        <v>42003014</v>
      </c>
      <c r="J3659" t="s">
        <v>4718</v>
      </c>
      <c r="K3659">
        <v>56964938.350000001</v>
      </c>
      <c r="L3659">
        <v>53262.0478</v>
      </c>
    </row>
    <row r="3660" spans="1:12" x14ac:dyDescent="0.25">
      <c r="A3660">
        <v>3656</v>
      </c>
      <c r="B3660" t="s">
        <v>4450</v>
      </c>
      <c r="C3660" t="s">
        <v>4703</v>
      </c>
      <c r="D3660" t="s">
        <v>4704</v>
      </c>
      <c r="E3660">
        <v>15</v>
      </c>
      <c r="F3660" t="s">
        <v>593</v>
      </c>
      <c r="G3660" t="s">
        <v>4680</v>
      </c>
      <c r="H3660" s="56" t="s">
        <v>4454</v>
      </c>
      <c r="I3660">
        <v>42003015</v>
      </c>
      <c r="J3660" t="s">
        <v>4719</v>
      </c>
      <c r="K3660">
        <v>4020783.3130000001</v>
      </c>
      <c r="L3660">
        <v>11645.03052</v>
      </c>
    </row>
    <row r="3661" spans="1:12" x14ac:dyDescent="0.25">
      <c r="A3661">
        <v>3657</v>
      </c>
      <c r="B3661" t="s">
        <v>4450</v>
      </c>
      <c r="C3661" t="s">
        <v>4703</v>
      </c>
      <c r="D3661" t="s">
        <v>4704</v>
      </c>
      <c r="E3661">
        <v>16</v>
      </c>
      <c r="F3661" t="s">
        <v>593</v>
      </c>
      <c r="G3661" t="s">
        <v>4680</v>
      </c>
      <c r="H3661" s="56" t="s">
        <v>4454</v>
      </c>
      <c r="I3661">
        <v>42003016</v>
      </c>
      <c r="J3661" t="s">
        <v>4720</v>
      </c>
      <c r="K3661">
        <v>7511536.8049999997</v>
      </c>
      <c r="L3661">
        <v>21360.273099999999</v>
      </c>
    </row>
    <row r="3662" spans="1:12" x14ac:dyDescent="0.25">
      <c r="A3662">
        <v>3658</v>
      </c>
      <c r="B3662" t="s">
        <v>4450</v>
      </c>
      <c r="C3662" t="s">
        <v>4703</v>
      </c>
      <c r="D3662" t="s">
        <v>4704</v>
      </c>
      <c r="E3662">
        <v>17</v>
      </c>
      <c r="F3662" t="s">
        <v>593</v>
      </c>
      <c r="G3662" t="s">
        <v>4680</v>
      </c>
      <c r="H3662" s="56" t="s">
        <v>4454</v>
      </c>
      <c r="I3662">
        <v>42003017</v>
      </c>
      <c r="J3662" t="s">
        <v>4721</v>
      </c>
      <c r="K3662">
        <v>11892675.869999999</v>
      </c>
      <c r="L3662">
        <v>24181.237969999998</v>
      </c>
    </row>
    <row r="3663" spans="1:12" x14ac:dyDescent="0.25">
      <c r="A3663">
        <v>3659</v>
      </c>
      <c r="B3663" t="s">
        <v>4450</v>
      </c>
      <c r="C3663" t="s">
        <v>4703</v>
      </c>
      <c r="D3663" t="s">
        <v>4704</v>
      </c>
      <c r="E3663">
        <v>18</v>
      </c>
      <c r="F3663" t="s">
        <v>593</v>
      </c>
      <c r="G3663" t="s">
        <v>4680</v>
      </c>
      <c r="H3663" s="56" t="s">
        <v>4454</v>
      </c>
      <c r="I3663">
        <v>42003018</v>
      </c>
      <c r="J3663" t="s">
        <v>4722</v>
      </c>
      <c r="K3663">
        <v>1126173622</v>
      </c>
      <c r="L3663">
        <v>216833.17980000001</v>
      </c>
    </row>
    <row r="3664" spans="1:12" x14ac:dyDescent="0.25">
      <c r="A3664">
        <v>3660</v>
      </c>
      <c r="B3664" t="s">
        <v>4450</v>
      </c>
      <c r="C3664" t="s">
        <v>4703</v>
      </c>
      <c r="D3664" t="s">
        <v>4704</v>
      </c>
      <c r="E3664">
        <v>19</v>
      </c>
      <c r="F3664" t="s">
        <v>593</v>
      </c>
      <c r="G3664" t="s">
        <v>4680</v>
      </c>
      <c r="H3664" s="56" t="s">
        <v>4454</v>
      </c>
      <c r="I3664">
        <v>42003019</v>
      </c>
      <c r="J3664" t="s">
        <v>4723</v>
      </c>
      <c r="K3664">
        <v>1786610.902</v>
      </c>
      <c r="L3664">
        <v>7383.826462</v>
      </c>
    </row>
    <row r="3665" spans="1:12" x14ac:dyDescent="0.25">
      <c r="A3665">
        <v>3661</v>
      </c>
      <c r="B3665" t="s">
        <v>4450</v>
      </c>
      <c r="C3665" t="s">
        <v>4724</v>
      </c>
      <c r="D3665" t="s">
        <v>4725</v>
      </c>
      <c r="E3665">
        <v>1</v>
      </c>
      <c r="F3665" t="s">
        <v>593</v>
      </c>
      <c r="G3665" t="s">
        <v>4680</v>
      </c>
      <c r="H3665" s="56" t="s">
        <v>4454</v>
      </c>
      <c r="I3665">
        <v>42004001</v>
      </c>
      <c r="J3665" t="s">
        <v>4726</v>
      </c>
      <c r="K3665">
        <v>185385296.40000001</v>
      </c>
      <c r="L3665">
        <v>58655.83165</v>
      </c>
    </row>
    <row r="3666" spans="1:12" x14ac:dyDescent="0.25">
      <c r="A3666">
        <v>3662</v>
      </c>
      <c r="B3666" t="s">
        <v>4450</v>
      </c>
      <c r="C3666" t="s">
        <v>4724</v>
      </c>
      <c r="D3666" t="s">
        <v>4725</v>
      </c>
      <c r="E3666">
        <v>2</v>
      </c>
      <c r="F3666" t="s">
        <v>593</v>
      </c>
      <c r="G3666" t="s">
        <v>4680</v>
      </c>
      <c r="H3666" s="56" t="s">
        <v>4454</v>
      </c>
      <c r="I3666">
        <v>42004002</v>
      </c>
      <c r="J3666" t="s">
        <v>4727</v>
      </c>
      <c r="K3666">
        <v>1164501.0049999999</v>
      </c>
      <c r="L3666">
        <v>5180.4173469999996</v>
      </c>
    </row>
    <row r="3667" spans="1:12" x14ac:dyDescent="0.25">
      <c r="A3667">
        <v>3663</v>
      </c>
      <c r="B3667" t="s">
        <v>4450</v>
      </c>
      <c r="C3667" t="s">
        <v>4724</v>
      </c>
      <c r="D3667" t="s">
        <v>4725</v>
      </c>
      <c r="E3667">
        <v>3</v>
      </c>
      <c r="F3667" t="s">
        <v>593</v>
      </c>
      <c r="G3667" t="s">
        <v>4680</v>
      </c>
      <c r="H3667" s="56" t="s">
        <v>4454</v>
      </c>
      <c r="I3667">
        <v>42004003</v>
      </c>
      <c r="J3667" t="s">
        <v>4728</v>
      </c>
      <c r="K3667">
        <v>1254802.463</v>
      </c>
      <c r="L3667">
        <v>5054.9907089999997</v>
      </c>
    </row>
    <row r="3668" spans="1:12" x14ac:dyDescent="0.25">
      <c r="A3668">
        <v>3664</v>
      </c>
      <c r="B3668" t="s">
        <v>4450</v>
      </c>
      <c r="C3668" t="s">
        <v>4724</v>
      </c>
      <c r="D3668" t="s">
        <v>4725</v>
      </c>
      <c r="E3668">
        <v>4</v>
      </c>
      <c r="F3668" t="s">
        <v>593</v>
      </c>
      <c r="G3668" t="s">
        <v>4680</v>
      </c>
      <c r="H3668" s="56" t="s">
        <v>4454</v>
      </c>
      <c r="I3668">
        <v>42004004</v>
      </c>
      <c r="J3668" t="s">
        <v>4729</v>
      </c>
      <c r="K3668">
        <v>22188252.789999999</v>
      </c>
      <c r="L3668">
        <v>26200.305700000001</v>
      </c>
    </row>
    <row r="3669" spans="1:12" x14ac:dyDescent="0.25">
      <c r="A3669">
        <v>3665</v>
      </c>
      <c r="B3669" t="s">
        <v>4450</v>
      </c>
      <c r="C3669" t="s">
        <v>4724</v>
      </c>
      <c r="D3669" t="s">
        <v>4725</v>
      </c>
      <c r="E3669">
        <v>5</v>
      </c>
      <c r="F3669" t="s">
        <v>593</v>
      </c>
      <c r="G3669" t="s">
        <v>4680</v>
      </c>
      <c r="H3669" s="56" t="s">
        <v>4454</v>
      </c>
      <c r="I3669">
        <v>42004005</v>
      </c>
      <c r="J3669" t="s">
        <v>4730</v>
      </c>
      <c r="K3669">
        <v>1094809578</v>
      </c>
      <c r="L3669">
        <v>228761.44620000001</v>
      </c>
    </row>
    <row r="3670" spans="1:12" x14ac:dyDescent="0.25">
      <c r="A3670">
        <v>3666</v>
      </c>
      <c r="B3670" t="s">
        <v>4450</v>
      </c>
      <c r="C3670" t="s">
        <v>4724</v>
      </c>
      <c r="D3670" t="s">
        <v>4725</v>
      </c>
      <c r="E3670">
        <v>6</v>
      </c>
      <c r="F3670" t="s">
        <v>593</v>
      </c>
      <c r="G3670" t="s">
        <v>4680</v>
      </c>
      <c r="H3670" s="56" t="s">
        <v>4454</v>
      </c>
      <c r="I3670">
        <v>42004006</v>
      </c>
      <c r="J3670" t="s">
        <v>4731</v>
      </c>
      <c r="K3670">
        <v>2013293.1440000001</v>
      </c>
      <c r="L3670">
        <v>7099.2610299999997</v>
      </c>
    </row>
    <row r="3671" spans="1:12" x14ac:dyDescent="0.25">
      <c r="A3671">
        <v>3667</v>
      </c>
      <c r="B3671" t="s">
        <v>4450</v>
      </c>
      <c r="C3671" t="s">
        <v>4724</v>
      </c>
      <c r="D3671" t="s">
        <v>4725</v>
      </c>
      <c r="E3671">
        <v>7</v>
      </c>
      <c r="F3671" t="s">
        <v>593</v>
      </c>
      <c r="G3671" t="s">
        <v>4680</v>
      </c>
      <c r="H3671" s="56" t="s">
        <v>4454</v>
      </c>
      <c r="I3671">
        <v>42004007</v>
      </c>
      <c r="J3671" t="s">
        <v>4732</v>
      </c>
      <c r="K3671">
        <v>2610576.7990000001</v>
      </c>
      <c r="L3671">
        <v>8827.1339009999992</v>
      </c>
    </row>
    <row r="3672" spans="1:12" x14ac:dyDescent="0.25">
      <c r="A3672">
        <v>3668</v>
      </c>
      <c r="B3672" t="s">
        <v>4450</v>
      </c>
      <c r="C3672" t="s">
        <v>4724</v>
      </c>
      <c r="D3672" t="s">
        <v>4725</v>
      </c>
      <c r="E3672">
        <v>8</v>
      </c>
      <c r="F3672" t="s">
        <v>593</v>
      </c>
      <c r="G3672" t="s">
        <v>4680</v>
      </c>
      <c r="H3672" s="56" t="s">
        <v>4454</v>
      </c>
      <c r="I3672">
        <v>42004008</v>
      </c>
      <c r="J3672" t="s">
        <v>4733</v>
      </c>
      <c r="K3672">
        <v>24010873.149999999</v>
      </c>
      <c r="L3672">
        <v>26826.66719</v>
      </c>
    </row>
    <row r="3673" spans="1:12" x14ac:dyDescent="0.25">
      <c r="A3673">
        <v>3669</v>
      </c>
      <c r="B3673" t="s">
        <v>4450</v>
      </c>
      <c r="C3673" t="s">
        <v>4724</v>
      </c>
      <c r="D3673" t="s">
        <v>4725</v>
      </c>
      <c r="E3673">
        <v>9</v>
      </c>
      <c r="F3673" t="s">
        <v>593</v>
      </c>
      <c r="G3673" t="s">
        <v>4680</v>
      </c>
      <c r="H3673" s="56" t="s">
        <v>4454</v>
      </c>
      <c r="I3673">
        <v>42004009</v>
      </c>
      <c r="J3673" t="s">
        <v>4734</v>
      </c>
      <c r="K3673">
        <v>1182567.314</v>
      </c>
      <c r="L3673">
        <v>4418.4758769999999</v>
      </c>
    </row>
    <row r="3674" spans="1:12" x14ac:dyDescent="0.25">
      <c r="A3674">
        <v>3670</v>
      </c>
      <c r="B3674" t="s">
        <v>4450</v>
      </c>
      <c r="C3674" t="s">
        <v>4724</v>
      </c>
      <c r="D3674" t="s">
        <v>4725</v>
      </c>
      <c r="E3674">
        <v>10</v>
      </c>
      <c r="F3674" t="s">
        <v>593</v>
      </c>
      <c r="G3674" t="s">
        <v>4680</v>
      </c>
      <c r="H3674" s="56" t="s">
        <v>4454</v>
      </c>
      <c r="I3674">
        <v>42004010</v>
      </c>
      <c r="J3674" t="s">
        <v>4735</v>
      </c>
      <c r="K3674">
        <v>1383034.862</v>
      </c>
      <c r="L3674">
        <v>5934.1625139999996</v>
      </c>
    </row>
    <row r="3675" spans="1:12" x14ac:dyDescent="0.25">
      <c r="A3675">
        <v>3671</v>
      </c>
      <c r="B3675" t="s">
        <v>4450</v>
      </c>
      <c r="C3675" t="s">
        <v>4724</v>
      </c>
      <c r="D3675" t="s">
        <v>4725</v>
      </c>
      <c r="E3675">
        <v>11</v>
      </c>
      <c r="F3675" t="s">
        <v>593</v>
      </c>
      <c r="G3675" t="s">
        <v>4680</v>
      </c>
      <c r="H3675" s="56" t="s">
        <v>4454</v>
      </c>
      <c r="I3675">
        <v>42004011</v>
      </c>
      <c r="J3675" t="s">
        <v>4736</v>
      </c>
      <c r="K3675">
        <v>1707916.9820000001</v>
      </c>
      <c r="L3675">
        <v>7917.9594909999996</v>
      </c>
    </row>
    <row r="3676" spans="1:12" x14ac:dyDescent="0.25">
      <c r="A3676">
        <v>3672</v>
      </c>
      <c r="B3676" t="s">
        <v>4450</v>
      </c>
      <c r="C3676" t="s">
        <v>4724</v>
      </c>
      <c r="D3676" t="s">
        <v>4725</v>
      </c>
      <c r="E3676">
        <v>12</v>
      </c>
      <c r="F3676" t="s">
        <v>593</v>
      </c>
      <c r="G3676" t="s">
        <v>4680</v>
      </c>
      <c r="H3676" s="56" t="s">
        <v>4454</v>
      </c>
      <c r="I3676">
        <v>42004012</v>
      </c>
      <c r="J3676" t="s">
        <v>4737</v>
      </c>
      <c r="K3676">
        <v>74338161.790000007</v>
      </c>
      <c r="L3676">
        <v>51459.269529999998</v>
      </c>
    </row>
    <row r="3677" spans="1:12" x14ac:dyDescent="0.25">
      <c r="A3677">
        <v>3673</v>
      </c>
      <c r="B3677" t="s">
        <v>4450</v>
      </c>
      <c r="C3677" t="s">
        <v>4724</v>
      </c>
      <c r="D3677" t="s">
        <v>4725</v>
      </c>
      <c r="E3677">
        <v>13</v>
      </c>
      <c r="F3677" t="s">
        <v>593</v>
      </c>
      <c r="G3677" t="s">
        <v>4680</v>
      </c>
      <c r="H3677" s="56" t="s">
        <v>4454</v>
      </c>
      <c r="I3677">
        <v>42004013</v>
      </c>
      <c r="J3677" t="s">
        <v>4738</v>
      </c>
      <c r="K3677">
        <v>4495788.97</v>
      </c>
      <c r="L3677">
        <v>11535.696739999999</v>
      </c>
    </row>
    <row r="3678" spans="1:12" x14ac:dyDescent="0.25">
      <c r="A3678">
        <v>3674</v>
      </c>
      <c r="B3678" t="s">
        <v>4450</v>
      </c>
      <c r="C3678" t="s">
        <v>4724</v>
      </c>
      <c r="D3678" t="s">
        <v>4725</v>
      </c>
      <c r="E3678">
        <v>14</v>
      </c>
      <c r="F3678" t="s">
        <v>593</v>
      </c>
      <c r="G3678" t="s">
        <v>4680</v>
      </c>
      <c r="H3678" s="56" t="s">
        <v>4454</v>
      </c>
      <c r="I3678">
        <v>42004014</v>
      </c>
      <c r="J3678" t="s">
        <v>4739</v>
      </c>
      <c r="K3678">
        <v>119652968.90000001</v>
      </c>
      <c r="L3678">
        <v>67732.570850000004</v>
      </c>
    </row>
    <row r="3679" spans="1:12" x14ac:dyDescent="0.25">
      <c r="A3679">
        <v>3675</v>
      </c>
      <c r="B3679" t="s">
        <v>4450</v>
      </c>
      <c r="C3679" t="s">
        <v>4724</v>
      </c>
      <c r="D3679" t="s">
        <v>4725</v>
      </c>
      <c r="E3679">
        <v>15</v>
      </c>
      <c r="F3679" t="s">
        <v>593</v>
      </c>
      <c r="G3679" t="s">
        <v>4680</v>
      </c>
      <c r="H3679" s="56" t="s">
        <v>4454</v>
      </c>
      <c r="I3679">
        <v>42004015</v>
      </c>
      <c r="J3679" t="s">
        <v>4740</v>
      </c>
      <c r="K3679">
        <v>2246221.6320000002</v>
      </c>
      <c r="L3679">
        <v>7642.7350120000001</v>
      </c>
    </row>
    <row r="3680" spans="1:12" x14ac:dyDescent="0.25">
      <c r="A3680">
        <v>3676</v>
      </c>
      <c r="B3680" t="s">
        <v>4450</v>
      </c>
      <c r="C3680" t="s">
        <v>4724</v>
      </c>
      <c r="D3680" t="s">
        <v>4725</v>
      </c>
      <c r="E3680">
        <v>16</v>
      </c>
      <c r="F3680" t="s">
        <v>593</v>
      </c>
      <c r="G3680" t="s">
        <v>4680</v>
      </c>
      <c r="H3680" s="56" t="s">
        <v>4454</v>
      </c>
      <c r="I3680">
        <v>42004016</v>
      </c>
      <c r="J3680" t="s">
        <v>4741</v>
      </c>
      <c r="K3680">
        <v>8422405.8509999998</v>
      </c>
      <c r="L3680">
        <v>14562.13747</v>
      </c>
    </row>
    <row r="3681" spans="1:12" x14ac:dyDescent="0.25">
      <c r="A3681">
        <v>3677</v>
      </c>
      <c r="B3681" t="s">
        <v>4450</v>
      </c>
      <c r="C3681" t="s">
        <v>4724</v>
      </c>
      <c r="D3681" t="s">
        <v>4725</v>
      </c>
      <c r="E3681">
        <v>17</v>
      </c>
      <c r="F3681" t="s">
        <v>593</v>
      </c>
      <c r="G3681" t="s">
        <v>4680</v>
      </c>
      <c r="H3681" s="56" t="s">
        <v>4454</v>
      </c>
      <c r="I3681">
        <v>42004017</v>
      </c>
      <c r="J3681" t="s">
        <v>4742</v>
      </c>
      <c r="K3681">
        <v>3618503.4180000001</v>
      </c>
      <c r="L3681">
        <v>10377.496929999999</v>
      </c>
    </row>
    <row r="3682" spans="1:12" x14ac:dyDescent="0.25">
      <c r="A3682">
        <v>3678</v>
      </c>
      <c r="B3682" t="s">
        <v>4450</v>
      </c>
      <c r="C3682" t="s">
        <v>4724</v>
      </c>
      <c r="D3682" t="s">
        <v>4725</v>
      </c>
      <c r="E3682">
        <v>18</v>
      </c>
      <c r="F3682" t="s">
        <v>593</v>
      </c>
      <c r="G3682" t="s">
        <v>4680</v>
      </c>
      <c r="H3682" s="56" t="s">
        <v>4454</v>
      </c>
      <c r="I3682">
        <v>42004018</v>
      </c>
      <c r="J3682" t="s">
        <v>4743</v>
      </c>
      <c r="K3682">
        <v>299207741.89999998</v>
      </c>
      <c r="L3682">
        <v>88934.939010000002</v>
      </c>
    </row>
    <row r="3683" spans="1:12" x14ac:dyDescent="0.25">
      <c r="A3683">
        <v>3679</v>
      </c>
      <c r="B3683" t="s">
        <v>4450</v>
      </c>
      <c r="C3683" t="s">
        <v>4724</v>
      </c>
      <c r="D3683" t="s">
        <v>4725</v>
      </c>
      <c r="E3683">
        <v>19</v>
      </c>
      <c r="F3683" t="s">
        <v>593</v>
      </c>
      <c r="G3683" t="s">
        <v>4680</v>
      </c>
      <c r="H3683" s="56" t="s">
        <v>4454</v>
      </c>
      <c r="I3683">
        <v>42004019</v>
      </c>
      <c r="J3683" t="s">
        <v>4744</v>
      </c>
      <c r="K3683">
        <v>2602828.2769999998</v>
      </c>
      <c r="L3683">
        <v>9384.7894410000008</v>
      </c>
    </row>
    <row r="3684" spans="1:12" x14ac:dyDescent="0.25">
      <c r="A3684">
        <v>3680</v>
      </c>
      <c r="B3684" t="s">
        <v>4450</v>
      </c>
      <c r="C3684" t="s">
        <v>4724</v>
      </c>
      <c r="D3684" t="s">
        <v>4725</v>
      </c>
      <c r="E3684">
        <v>20</v>
      </c>
      <c r="F3684" t="s">
        <v>593</v>
      </c>
      <c r="G3684" t="s">
        <v>4680</v>
      </c>
      <c r="H3684" s="56" t="s">
        <v>4454</v>
      </c>
      <c r="I3684">
        <v>42004020</v>
      </c>
      <c r="J3684" t="s">
        <v>4745</v>
      </c>
      <c r="K3684">
        <v>202426187.80000001</v>
      </c>
      <c r="L3684">
        <v>77190.495670000004</v>
      </c>
    </row>
    <row r="3685" spans="1:12" x14ac:dyDescent="0.25">
      <c r="A3685">
        <v>3681</v>
      </c>
      <c r="B3685" t="s">
        <v>4450</v>
      </c>
      <c r="C3685" t="s">
        <v>4724</v>
      </c>
      <c r="D3685" t="s">
        <v>4725</v>
      </c>
      <c r="E3685">
        <v>21</v>
      </c>
      <c r="F3685" t="s">
        <v>593</v>
      </c>
      <c r="G3685" t="s">
        <v>4680</v>
      </c>
      <c r="H3685" s="56" t="s">
        <v>4454</v>
      </c>
      <c r="I3685">
        <v>42004021</v>
      </c>
      <c r="J3685" t="s">
        <v>4746</v>
      </c>
      <c r="K3685">
        <v>1577973.3570000001</v>
      </c>
      <c r="L3685">
        <v>6065.0341609999996</v>
      </c>
    </row>
    <row r="3686" spans="1:12" x14ac:dyDescent="0.25">
      <c r="A3686">
        <v>3682</v>
      </c>
      <c r="B3686" t="s">
        <v>4450</v>
      </c>
      <c r="C3686" t="s">
        <v>4724</v>
      </c>
      <c r="D3686" t="s">
        <v>4725</v>
      </c>
      <c r="E3686">
        <v>22</v>
      </c>
      <c r="F3686" t="s">
        <v>593</v>
      </c>
      <c r="G3686" t="s">
        <v>4680</v>
      </c>
      <c r="H3686" s="56" t="s">
        <v>4454</v>
      </c>
      <c r="I3686">
        <v>42004022</v>
      </c>
      <c r="J3686" t="s">
        <v>4747</v>
      </c>
      <c r="K3686">
        <v>7792323.9419999998</v>
      </c>
      <c r="L3686">
        <v>17135.826349999999</v>
      </c>
    </row>
    <row r="3687" spans="1:12" x14ac:dyDescent="0.25">
      <c r="A3687">
        <v>3683</v>
      </c>
      <c r="B3687" t="s">
        <v>4450</v>
      </c>
      <c r="C3687" t="s">
        <v>4724</v>
      </c>
      <c r="D3687" t="s">
        <v>4725</v>
      </c>
      <c r="E3687">
        <v>23</v>
      </c>
      <c r="F3687" t="s">
        <v>593</v>
      </c>
      <c r="G3687" t="s">
        <v>4680</v>
      </c>
      <c r="H3687" s="56" t="s">
        <v>4454</v>
      </c>
      <c r="I3687">
        <v>42004023</v>
      </c>
      <c r="J3687" t="s">
        <v>4748</v>
      </c>
      <c r="K3687">
        <v>104672479.90000001</v>
      </c>
      <c r="L3687">
        <v>43432.58122</v>
      </c>
    </row>
    <row r="3688" spans="1:12" x14ac:dyDescent="0.25">
      <c r="A3688">
        <v>3684</v>
      </c>
      <c r="B3688" t="s">
        <v>4450</v>
      </c>
      <c r="C3688" t="s">
        <v>4749</v>
      </c>
      <c r="D3688" t="s">
        <v>4750</v>
      </c>
      <c r="E3688">
        <v>1</v>
      </c>
      <c r="F3688" t="s">
        <v>593</v>
      </c>
      <c r="G3688" t="s">
        <v>4680</v>
      </c>
      <c r="H3688" s="56" t="s">
        <v>4454</v>
      </c>
      <c r="I3688">
        <v>42005001</v>
      </c>
      <c r="J3688" t="s">
        <v>4751</v>
      </c>
      <c r="K3688">
        <v>2171568665</v>
      </c>
      <c r="L3688">
        <v>310917.83559999999</v>
      </c>
    </row>
    <row r="3689" spans="1:12" x14ac:dyDescent="0.25">
      <c r="A3689">
        <v>3685</v>
      </c>
      <c r="B3689" t="s">
        <v>4450</v>
      </c>
      <c r="C3689" t="s">
        <v>4749</v>
      </c>
      <c r="D3689" t="s">
        <v>4750</v>
      </c>
      <c r="E3689">
        <v>2</v>
      </c>
      <c r="F3689" t="s">
        <v>593</v>
      </c>
      <c r="G3689" t="s">
        <v>4680</v>
      </c>
      <c r="H3689" s="56" t="s">
        <v>4454</v>
      </c>
      <c r="I3689">
        <v>42005002</v>
      </c>
      <c r="J3689" t="s">
        <v>4752</v>
      </c>
      <c r="K3689">
        <v>1345478.054</v>
      </c>
      <c r="L3689">
        <v>5308.329839</v>
      </c>
    </row>
    <row r="3690" spans="1:12" x14ac:dyDescent="0.25">
      <c r="A3690">
        <v>3686</v>
      </c>
      <c r="B3690" t="s">
        <v>4450</v>
      </c>
      <c r="C3690" t="s">
        <v>4749</v>
      </c>
      <c r="D3690" t="s">
        <v>4750</v>
      </c>
      <c r="E3690">
        <v>3</v>
      </c>
      <c r="F3690" t="s">
        <v>593</v>
      </c>
      <c r="G3690" t="s">
        <v>4680</v>
      </c>
      <c r="H3690" s="56" t="s">
        <v>4454</v>
      </c>
      <c r="I3690">
        <v>42005003</v>
      </c>
      <c r="J3690" t="s">
        <v>4753</v>
      </c>
      <c r="K3690">
        <v>1841381.4369999999</v>
      </c>
      <c r="L3690">
        <v>7045.6083760000001</v>
      </c>
    </row>
    <row r="3691" spans="1:12" x14ac:dyDescent="0.25">
      <c r="A3691">
        <v>3687</v>
      </c>
      <c r="B3691" t="s">
        <v>4450</v>
      </c>
      <c r="C3691" t="s">
        <v>4749</v>
      </c>
      <c r="D3691" t="s">
        <v>4750</v>
      </c>
      <c r="E3691">
        <v>4</v>
      </c>
      <c r="F3691" t="s">
        <v>593</v>
      </c>
      <c r="G3691" t="s">
        <v>4680</v>
      </c>
      <c r="H3691" s="56" t="s">
        <v>4454</v>
      </c>
      <c r="I3691">
        <v>42005004</v>
      </c>
      <c r="J3691" t="s">
        <v>4754</v>
      </c>
      <c r="K3691">
        <v>808907788.60000002</v>
      </c>
      <c r="L3691">
        <v>234370.9467</v>
      </c>
    </row>
    <row r="3692" spans="1:12" x14ac:dyDescent="0.25">
      <c r="A3692">
        <v>3688</v>
      </c>
      <c r="B3692" t="s">
        <v>4450</v>
      </c>
      <c r="C3692" t="s">
        <v>4749</v>
      </c>
      <c r="D3692" t="s">
        <v>4750</v>
      </c>
      <c r="E3692">
        <v>5</v>
      </c>
      <c r="F3692" t="s">
        <v>593</v>
      </c>
      <c r="G3692" t="s">
        <v>4680</v>
      </c>
      <c r="H3692" s="56" t="s">
        <v>4454</v>
      </c>
      <c r="I3692">
        <v>42005005</v>
      </c>
      <c r="J3692" t="s">
        <v>4755</v>
      </c>
      <c r="K3692">
        <v>39555416.200000003</v>
      </c>
      <c r="L3692">
        <v>42470.52306</v>
      </c>
    </row>
    <row r="3693" spans="1:12" x14ac:dyDescent="0.25">
      <c r="A3693">
        <v>3689</v>
      </c>
      <c r="B3693" t="s">
        <v>4450</v>
      </c>
      <c r="C3693" t="s">
        <v>4749</v>
      </c>
      <c r="D3693" t="s">
        <v>4750</v>
      </c>
      <c r="E3693">
        <v>6</v>
      </c>
      <c r="F3693" t="s">
        <v>593</v>
      </c>
      <c r="G3693" t="s">
        <v>4680</v>
      </c>
      <c r="H3693" s="56" t="s">
        <v>4454</v>
      </c>
      <c r="I3693">
        <v>42005006</v>
      </c>
      <c r="J3693" t="s">
        <v>4756</v>
      </c>
      <c r="K3693">
        <v>5393245.2029999997</v>
      </c>
      <c r="L3693">
        <v>11918.91545</v>
      </c>
    </row>
    <row r="3694" spans="1:12" x14ac:dyDescent="0.25">
      <c r="A3694">
        <v>3690</v>
      </c>
      <c r="B3694" t="s">
        <v>4450</v>
      </c>
      <c r="C3694" t="s">
        <v>4749</v>
      </c>
      <c r="D3694" t="s">
        <v>4750</v>
      </c>
      <c r="E3694">
        <v>7</v>
      </c>
      <c r="F3694" t="s">
        <v>593</v>
      </c>
      <c r="G3694" t="s">
        <v>4680</v>
      </c>
      <c r="H3694" s="56" t="s">
        <v>4454</v>
      </c>
      <c r="I3694">
        <v>42005007</v>
      </c>
      <c r="J3694" t="s">
        <v>4757</v>
      </c>
      <c r="K3694">
        <v>987908172.60000002</v>
      </c>
      <c r="L3694">
        <v>229652.12880000001</v>
      </c>
    </row>
    <row r="3695" spans="1:12" x14ac:dyDescent="0.25">
      <c r="A3695">
        <v>3691</v>
      </c>
      <c r="B3695" t="s">
        <v>4450</v>
      </c>
      <c r="C3695" t="s">
        <v>4749</v>
      </c>
      <c r="D3695" t="s">
        <v>4750</v>
      </c>
      <c r="E3695">
        <v>8</v>
      </c>
      <c r="F3695" t="s">
        <v>593</v>
      </c>
      <c r="G3695" t="s">
        <v>4680</v>
      </c>
      <c r="H3695" s="56" t="s">
        <v>4454</v>
      </c>
      <c r="I3695">
        <v>42005008</v>
      </c>
      <c r="J3695" t="s">
        <v>4758</v>
      </c>
      <c r="K3695">
        <v>1034959399</v>
      </c>
      <c r="L3695">
        <v>209778.60140000001</v>
      </c>
    </row>
    <row r="3696" spans="1:12" x14ac:dyDescent="0.25">
      <c r="A3696">
        <v>3692</v>
      </c>
      <c r="B3696" t="s">
        <v>4450</v>
      </c>
      <c r="C3696" t="s">
        <v>4749</v>
      </c>
      <c r="D3696" t="s">
        <v>4750</v>
      </c>
      <c r="E3696">
        <v>9</v>
      </c>
      <c r="F3696" t="s">
        <v>593</v>
      </c>
      <c r="G3696" t="s">
        <v>4680</v>
      </c>
      <c r="H3696" s="56" t="s">
        <v>4454</v>
      </c>
      <c r="I3696">
        <v>42005009</v>
      </c>
      <c r="J3696" t="s">
        <v>4759</v>
      </c>
      <c r="K3696">
        <v>1458337.0589999999</v>
      </c>
      <c r="L3696">
        <v>6430.2210180000002</v>
      </c>
    </row>
    <row r="3697" spans="1:12" x14ac:dyDescent="0.25">
      <c r="A3697">
        <v>3693</v>
      </c>
      <c r="B3697" t="s">
        <v>4450</v>
      </c>
      <c r="C3697" t="s">
        <v>595</v>
      </c>
      <c r="D3697" t="s">
        <v>4760</v>
      </c>
      <c r="E3697">
        <v>1</v>
      </c>
      <c r="F3697" t="s">
        <v>25</v>
      </c>
      <c r="G3697" t="s">
        <v>4760</v>
      </c>
      <c r="H3697" s="56" t="s">
        <v>4454</v>
      </c>
      <c r="I3697">
        <v>49400001</v>
      </c>
      <c r="J3697" t="s">
        <v>4761</v>
      </c>
      <c r="K3697">
        <v>3124015.6860000002</v>
      </c>
      <c r="L3697">
        <v>9069.3535260000008</v>
      </c>
    </row>
    <row r="3698" spans="1:12" x14ac:dyDescent="0.25">
      <c r="A3698">
        <v>3694</v>
      </c>
      <c r="B3698" t="s">
        <v>4450</v>
      </c>
      <c r="C3698" t="s">
        <v>595</v>
      </c>
      <c r="D3698" t="s">
        <v>4760</v>
      </c>
      <c r="E3698">
        <v>2</v>
      </c>
      <c r="F3698" t="s">
        <v>25</v>
      </c>
      <c r="G3698" t="s">
        <v>4760</v>
      </c>
      <c r="H3698" s="56" t="s">
        <v>4454</v>
      </c>
      <c r="I3698">
        <v>49400002</v>
      </c>
      <c r="J3698" t="s">
        <v>4762</v>
      </c>
      <c r="K3698">
        <v>2624053.5699999998</v>
      </c>
      <c r="L3698">
        <v>10059.610849999999</v>
      </c>
    </row>
    <row r="3699" spans="1:12" x14ac:dyDescent="0.25">
      <c r="A3699">
        <v>3695</v>
      </c>
      <c r="B3699" t="s">
        <v>4450</v>
      </c>
      <c r="C3699" t="s">
        <v>595</v>
      </c>
      <c r="D3699" t="s">
        <v>4760</v>
      </c>
      <c r="E3699">
        <v>3</v>
      </c>
      <c r="F3699" t="s">
        <v>25</v>
      </c>
      <c r="G3699" t="s">
        <v>4760</v>
      </c>
      <c r="H3699" s="56" t="s">
        <v>4454</v>
      </c>
      <c r="I3699">
        <v>49400003</v>
      </c>
      <c r="J3699" t="s">
        <v>4763</v>
      </c>
      <c r="K3699">
        <v>6295466.8949999996</v>
      </c>
      <c r="L3699">
        <v>17034.071250000001</v>
      </c>
    </row>
    <row r="3700" spans="1:12" x14ac:dyDescent="0.25">
      <c r="A3700">
        <v>3696</v>
      </c>
      <c r="B3700" t="s">
        <v>4450</v>
      </c>
      <c r="C3700" t="s">
        <v>595</v>
      </c>
      <c r="D3700" t="s">
        <v>4760</v>
      </c>
      <c r="E3700">
        <v>4</v>
      </c>
      <c r="F3700" t="s">
        <v>25</v>
      </c>
      <c r="G3700" t="s">
        <v>4760</v>
      </c>
      <c r="H3700" s="56" t="s">
        <v>4454</v>
      </c>
      <c r="I3700">
        <v>49400004</v>
      </c>
      <c r="J3700" t="s">
        <v>4764</v>
      </c>
      <c r="K3700">
        <v>4138482.9890000001</v>
      </c>
      <c r="L3700">
        <v>15626.15547</v>
      </c>
    </row>
    <row r="3701" spans="1:12" x14ac:dyDescent="0.25">
      <c r="A3701">
        <v>3697</v>
      </c>
      <c r="B3701" t="s">
        <v>4450</v>
      </c>
      <c r="C3701" t="s">
        <v>595</v>
      </c>
      <c r="D3701" t="s">
        <v>4760</v>
      </c>
      <c r="E3701">
        <v>5</v>
      </c>
      <c r="F3701" t="s">
        <v>25</v>
      </c>
      <c r="G3701" t="s">
        <v>4760</v>
      </c>
      <c r="H3701" s="56" t="s">
        <v>4454</v>
      </c>
      <c r="I3701">
        <v>49400005</v>
      </c>
      <c r="J3701" t="s">
        <v>4765</v>
      </c>
      <c r="K3701">
        <v>2795639.6069999998</v>
      </c>
      <c r="L3701">
        <v>10490.975049999999</v>
      </c>
    </row>
    <row r="3702" spans="1:12" x14ac:dyDescent="0.25">
      <c r="A3702">
        <v>3698</v>
      </c>
      <c r="B3702" t="s">
        <v>4450</v>
      </c>
      <c r="C3702" t="s">
        <v>595</v>
      </c>
      <c r="D3702" t="s">
        <v>4760</v>
      </c>
      <c r="E3702">
        <v>6</v>
      </c>
      <c r="F3702" t="s">
        <v>25</v>
      </c>
      <c r="G3702" t="s">
        <v>4760</v>
      </c>
      <c r="H3702" s="56" t="s">
        <v>4454</v>
      </c>
      <c r="I3702">
        <v>49400006</v>
      </c>
      <c r="J3702" t="s">
        <v>4766</v>
      </c>
      <c r="K3702">
        <v>3340451.5410000002</v>
      </c>
      <c r="L3702">
        <v>9549.9378410000008</v>
      </c>
    </row>
    <row r="3703" spans="1:12" x14ac:dyDescent="0.25">
      <c r="A3703">
        <v>3699</v>
      </c>
      <c r="B3703" t="s">
        <v>4450</v>
      </c>
      <c r="C3703" t="s">
        <v>595</v>
      </c>
      <c r="D3703" t="s">
        <v>4760</v>
      </c>
      <c r="E3703">
        <v>7</v>
      </c>
      <c r="F3703" t="s">
        <v>25</v>
      </c>
      <c r="G3703" t="s">
        <v>4760</v>
      </c>
      <c r="H3703" s="56" t="s">
        <v>4454</v>
      </c>
      <c r="I3703">
        <v>49400007</v>
      </c>
      <c r="J3703" t="s">
        <v>4767</v>
      </c>
      <c r="K3703">
        <v>1998524.36</v>
      </c>
      <c r="L3703">
        <v>9500.7094020000004</v>
      </c>
    </row>
    <row r="3704" spans="1:12" x14ac:dyDescent="0.25">
      <c r="A3704">
        <v>3700</v>
      </c>
      <c r="B3704" t="s">
        <v>4450</v>
      </c>
      <c r="C3704" t="s">
        <v>595</v>
      </c>
      <c r="D3704" t="s">
        <v>4760</v>
      </c>
      <c r="E3704">
        <v>8</v>
      </c>
      <c r="F3704" t="s">
        <v>25</v>
      </c>
      <c r="G3704" t="s">
        <v>4760</v>
      </c>
      <c r="H3704" s="56" t="s">
        <v>4454</v>
      </c>
      <c r="I3704">
        <v>49400008</v>
      </c>
      <c r="J3704" t="s">
        <v>4768</v>
      </c>
      <c r="K3704">
        <v>9487558.1870000008</v>
      </c>
      <c r="L3704">
        <v>19329.363219999999</v>
      </c>
    </row>
    <row r="3705" spans="1:12" x14ac:dyDescent="0.25">
      <c r="A3705">
        <v>3701</v>
      </c>
      <c r="B3705" t="s">
        <v>4450</v>
      </c>
      <c r="C3705" t="s">
        <v>595</v>
      </c>
      <c r="D3705" t="s">
        <v>4760</v>
      </c>
      <c r="E3705">
        <v>9</v>
      </c>
      <c r="F3705" t="s">
        <v>25</v>
      </c>
      <c r="G3705" t="s">
        <v>4760</v>
      </c>
      <c r="H3705" s="56" t="s">
        <v>4454</v>
      </c>
      <c r="I3705">
        <v>49400009</v>
      </c>
      <c r="J3705" t="s">
        <v>4769</v>
      </c>
      <c r="K3705">
        <v>3496571.3650000002</v>
      </c>
      <c r="L3705">
        <v>8941.1108230000009</v>
      </c>
    </row>
    <row r="3706" spans="1:12" x14ac:dyDescent="0.25">
      <c r="A3706">
        <v>3702</v>
      </c>
      <c r="B3706" t="s">
        <v>4450</v>
      </c>
      <c r="C3706" t="s">
        <v>595</v>
      </c>
      <c r="D3706" t="s">
        <v>4760</v>
      </c>
      <c r="E3706">
        <v>10</v>
      </c>
      <c r="F3706" t="s">
        <v>25</v>
      </c>
      <c r="G3706" t="s">
        <v>4760</v>
      </c>
      <c r="H3706" s="56" t="s">
        <v>4454</v>
      </c>
      <c r="I3706">
        <v>49400010</v>
      </c>
      <c r="J3706" t="s">
        <v>4770</v>
      </c>
      <c r="K3706">
        <v>5743312.3310000002</v>
      </c>
      <c r="L3706">
        <v>12548.837649999999</v>
      </c>
    </row>
    <row r="3707" spans="1:12" x14ac:dyDescent="0.25">
      <c r="A3707">
        <v>3703</v>
      </c>
      <c r="B3707" t="s">
        <v>4450</v>
      </c>
      <c r="C3707" t="s">
        <v>595</v>
      </c>
      <c r="D3707" t="s">
        <v>4760</v>
      </c>
      <c r="E3707">
        <v>11</v>
      </c>
      <c r="F3707" t="s">
        <v>25</v>
      </c>
      <c r="G3707" t="s">
        <v>4760</v>
      </c>
      <c r="H3707" s="56" t="s">
        <v>4454</v>
      </c>
      <c r="I3707">
        <v>49400011</v>
      </c>
      <c r="J3707" t="s">
        <v>4771</v>
      </c>
      <c r="K3707">
        <v>4740664.01</v>
      </c>
      <c r="L3707">
        <v>10936.55833</v>
      </c>
    </row>
    <row r="3708" spans="1:12" x14ac:dyDescent="0.25">
      <c r="A3708">
        <v>3704</v>
      </c>
      <c r="B3708" t="s">
        <v>4450</v>
      </c>
      <c r="C3708" t="s">
        <v>595</v>
      </c>
      <c r="D3708" t="s">
        <v>4760</v>
      </c>
      <c r="E3708">
        <v>12</v>
      </c>
      <c r="F3708" t="s">
        <v>25</v>
      </c>
      <c r="G3708" t="s">
        <v>4760</v>
      </c>
      <c r="H3708" s="56" t="s">
        <v>4454</v>
      </c>
      <c r="I3708">
        <v>49400012</v>
      </c>
      <c r="J3708" t="s">
        <v>4772</v>
      </c>
      <c r="K3708">
        <v>4320155.6880000001</v>
      </c>
      <c r="L3708">
        <v>13186.840109999999</v>
      </c>
    </row>
    <row r="3709" spans="1:12" x14ac:dyDescent="0.25">
      <c r="A3709">
        <v>3705</v>
      </c>
      <c r="B3709" t="s">
        <v>4450</v>
      </c>
      <c r="C3709" t="s">
        <v>595</v>
      </c>
      <c r="D3709" t="s">
        <v>4760</v>
      </c>
      <c r="E3709">
        <v>13</v>
      </c>
      <c r="F3709" t="s">
        <v>25</v>
      </c>
      <c r="G3709" t="s">
        <v>4760</v>
      </c>
      <c r="H3709" s="56" t="s">
        <v>4454</v>
      </c>
      <c r="I3709">
        <v>49400013</v>
      </c>
      <c r="J3709" t="s">
        <v>4773</v>
      </c>
      <c r="K3709">
        <v>2500736.8429999999</v>
      </c>
      <c r="L3709">
        <v>11069.082469999999</v>
      </c>
    </row>
    <row r="3710" spans="1:12" x14ac:dyDescent="0.25">
      <c r="A3710">
        <v>3706</v>
      </c>
      <c r="B3710" t="s">
        <v>4450</v>
      </c>
      <c r="C3710" t="s">
        <v>595</v>
      </c>
      <c r="D3710" t="s">
        <v>4760</v>
      </c>
      <c r="E3710">
        <v>14</v>
      </c>
      <c r="F3710" t="s">
        <v>25</v>
      </c>
      <c r="G3710" t="s">
        <v>4760</v>
      </c>
      <c r="H3710" s="56" t="s">
        <v>4454</v>
      </c>
      <c r="I3710">
        <v>49400014</v>
      </c>
      <c r="J3710" t="s">
        <v>4774</v>
      </c>
      <c r="K3710">
        <v>2047609.568</v>
      </c>
      <c r="L3710">
        <v>7055.6483550000003</v>
      </c>
    </row>
    <row r="3711" spans="1:12" x14ac:dyDescent="0.25">
      <c r="A3711">
        <v>3707</v>
      </c>
      <c r="B3711" t="s">
        <v>4450</v>
      </c>
      <c r="C3711" t="s">
        <v>595</v>
      </c>
      <c r="D3711" t="s">
        <v>4760</v>
      </c>
      <c r="E3711">
        <v>15</v>
      </c>
      <c r="F3711" t="s">
        <v>25</v>
      </c>
      <c r="G3711" t="s">
        <v>4760</v>
      </c>
      <c r="H3711" s="56" t="s">
        <v>4454</v>
      </c>
      <c r="I3711">
        <v>49400015</v>
      </c>
      <c r="J3711" t="s">
        <v>4775</v>
      </c>
      <c r="K3711">
        <v>2443231.855</v>
      </c>
      <c r="L3711">
        <v>9437.1696400000001</v>
      </c>
    </row>
    <row r="3712" spans="1:12" x14ac:dyDescent="0.25">
      <c r="A3712">
        <v>3708</v>
      </c>
      <c r="B3712" t="s">
        <v>4450</v>
      </c>
      <c r="C3712" t="s">
        <v>595</v>
      </c>
      <c r="D3712" t="s">
        <v>4760</v>
      </c>
      <c r="E3712">
        <v>16</v>
      </c>
      <c r="F3712" t="s">
        <v>25</v>
      </c>
      <c r="G3712" t="s">
        <v>4760</v>
      </c>
      <c r="H3712" s="56" t="s">
        <v>4454</v>
      </c>
      <c r="I3712">
        <v>49400016</v>
      </c>
      <c r="J3712" t="s">
        <v>4776</v>
      </c>
      <c r="K3712">
        <v>11648066.439999999</v>
      </c>
      <c r="L3712">
        <v>16941.62732</v>
      </c>
    </row>
    <row r="3713" spans="1:12" x14ac:dyDescent="0.25">
      <c r="A3713">
        <v>3709</v>
      </c>
      <c r="B3713" t="s">
        <v>4450</v>
      </c>
      <c r="C3713" t="s">
        <v>595</v>
      </c>
      <c r="D3713" t="s">
        <v>4760</v>
      </c>
      <c r="E3713">
        <v>17</v>
      </c>
      <c r="F3713" t="s">
        <v>25</v>
      </c>
      <c r="G3713" t="s">
        <v>4760</v>
      </c>
      <c r="H3713" s="56" t="s">
        <v>4454</v>
      </c>
      <c r="I3713">
        <v>49400017</v>
      </c>
      <c r="J3713" t="s">
        <v>4777</v>
      </c>
      <c r="K3713">
        <v>351145388.30000001</v>
      </c>
      <c r="L3713">
        <v>146063.76759999999</v>
      </c>
    </row>
    <row r="3714" spans="1:12" x14ac:dyDescent="0.25">
      <c r="A3714">
        <v>3710</v>
      </c>
      <c r="B3714" t="s">
        <v>4450</v>
      </c>
      <c r="C3714" t="s">
        <v>595</v>
      </c>
      <c r="D3714" t="s">
        <v>4760</v>
      </c>
      <c r="E3714">
        <v>18</v>
      </c>
      <c r="F3714" t="s">
        <v>25</v>
      </c>
      <c r="G3714" t="s">
        <v>4760</v>
      </c>
      <c r="H3714" s="56" t="s">
        <v>4454</v>
      </c>
      <c r="I3714">
        <v>49400018</v>
      </c>
      <c r="J3714" t="s">
        <v>4778</v>
      </c>
      <c r="K3714">
        <v>951135325.20000005</v>
      </c>
      <c r="L3714">
        <v>203768.45490000001</v>
      </c>
    </row>
    <row r="3715" spans="1:12" x14ac:dyDescent="0.25">
      <c r="A3715">
        <v>3711</v>
      </c>
      <c r="B3715" t="s">
        <v>4450</v>
      </c>
      <c r="C3715" t="s">
        <v>595</v>
      </c>
      <c r="D3715" t="s">
        <v>4760</v>
      </c>
      <c r="E3715">
        <v>19</v>
      </c>
      <c r="F3715" t="s">
        <v>25</v>
      </c>
      <c r="G3715" t="s">
        <v>4760</v>
      </c>
      <c r="H3715" s="56" t="s">
        <v>4454</v>
      </c>
      <c r="I3715">
        <v>49400019</v>
      </c>
      <c r="J3715" t="s">
        <v>4779</v>
      </c>
      <c r="K3715">
        <v>26432223.34</v>
      </c>
      <c r="L3715">
        <v>37829.935460000001</v>
      </c>
    </row>
    <row r="3716" spans="1:12" x14ac:dyDescent="0.25">
      <c r="A3716">
        <v>3712</v>
      </c>
      <c r="B3716" t="s">
        <v>4450</v>
      </c>
      <c r="C3716" t="s">
        <v>595</v>
      </c>
      <c r="D3716" t="s">
        <v>4760</v>
      </c>
      <c r="E3716">
        <v>20</v>
      </c>
      <c r="F3716" t="s">
        <v>25</v>
      </c>
      <c r="G3716" t="s">
        <v>4760</v>
      </c>
      <c r="H3716" s="56" t="s">
        <v>4454</v>
      </c>
      <c r="I3716">
        <v>49400020</v>
      </c>
      <c r="J3716" t="s">
        <v>4780</v>
      </c>
      <c r="K3716">
        <v>8321594.6950000003</v>
      </c>
      <c r="L3716">
        <v>21453.384480000001</v>
      </c>
    </row>
    <row r="3717" spans="1:12" x14ac:dyDescent="0.25">
      <c r="A3717">
        <v>3713</v>
      </c>
      <c r="B3717" t="s">
        <v>4450</v>
      </c>
      <c r="C3717" t="s">
        <v>595</v>
      </c>
      <c r="D3717" t="s">
        <v>4760</v>
      </c>
      <c r="E3717">
        <v>21</v>
      </c>
      <c r="F3717" t="s">
        <v>25</v>
      </c>
      <c r="G3717" t="s">
        <v>4760</v>
      </c>
      <c r="H3717" s="56" t="s">
        <v>4454</v>
      </c>
      <c r="I3717">
        <v>49400021</v>
      </c>
      <c r="J3717" t="s">
        <v>4781</v>
      </c>
      <c r="K3717">
        <v>12284991.359999999</v>
      </c>
      <c r="L3717">
        <v>17943.679769999999</v>
      </c>
    </row>
    <row r="3718" spans="1:12" x14ac:dyDescent="0.25">
      <c r="A3718">
        <v>3714</v>
      </c>
      <c r="B3718" t="s">
        <v>4450</v>
      </c>
      <c r="C3718" t="s">
        <v>595</v>
      </c>
      <c r="D3718" t="s">
        <v>4760</v>
      </c>
      <c r="E3718">
        <v>22</v>
      </c>
      <c r="F3718" t="s">
        <v>25</v>
      </c>
      <c r="G3718" t="s">
        <v>4760</v>
      </c>
      <c r="H3718" s="56" t="s">
        <v>4454</v>
      </c>
      <c r="I3718">
        <v>49400022</v>
      </c>
      <c r="J3718" t="s">
        <v>4782</v>
      </c>
      <c r="K3718">
        <v>6329726.1090000002</v>
      </c>
      <c r="L3718">
        <v>10827.65907</v>
      </c>
    </row>
    <row r="3719" spans="1:12" x14ac:dyDescent="0.25">
      <c r="A3719">
        <v>3715</v>
      </c>
      <c r="B3719" t="s">
        <v>4450</v>
      </c>
      <c r="C3719" t="s">
        <v>595</v>
      </c>
      <c r="D3719" t="s">
        <v>4760</v>
      </c>
      <c r="E3719">
        <v>23</v>
      </c>
      <c r="F3719" t="s">
        <v>25</v>
      </c>
      <c r="G3719" t="s">
        <v>4760</v>
      </c>
      <c r="H3719" s="56" t="s">
        <v>4454</v>
      </c>
      <c r="I3719">
        <v>49400023</v>
      </c>
      <c r="J3719" t="s">
        <v>4783</v>
      </c>
      <c r="K3719">
        <v>9861959.0779999997</v>
      </c>
      <c r="L3719">
        <v>15307.52699</v>
      </c>
    </row>
    <row r="3720" spans="1:12" x14ac:dyDescent="0.25">
      <c r="A3720">
        <v>3716</v>
      </c>
      <c r="B3720" t="s">
        <v>4450</v>
      </c>
      <c r="C3720" t="s">
        <v>595</v>
      </c>
      <c r="D3720" t="s">
        <v>4760</v>
      </c>
      <c r="E3720">
        <v>24</v>
      </c>
      <c r="F3720" t="s">
        <v>25</v>
      </c>
      <c r="G3720" t="s">
        <v>4760</v>
      </c>
      <c r="H3720" s="56" t="s">
        <v>4454</v>
      </c>
      <c r="I3720">
        <v>49400024</v>
      </c>
      <c r="J3720" t="s">
        <v>4784</v>
      </c>
      <c r="K3720">
        <v>9316955.5889999997</v>
      </c>
      <c r="L3720">
        <v>17218.88407</v>
      </c>
    </row>
    <row r="3721" spans="1:12" x14ac:dyDescent="0.25">
      <c r="A3721">
        <v>3717</v>
      </c>
      <c r="B3721" t="s">
        <v>4450</v>
      </c>
      <c r="C3721" t="s">
        <v>595</v>
      </c>
      <c r="D3721" t="s">
        <v>4760</v>
      </c>
      <c r="E3721">
        <v>25</v>
      </c>
      <c r="F3721" t="s">
        <v>25</v>
      </c>
      <c r="G3721" t="s">
        <v>4760</v>
      </c>
      <c r="H3721" s="56" t="s">
        <v>4454</v>
      </c>
      <c r="I3721">
        <v>49400025</v>
      </c>
      <c r="J3721" t="s">
        <v>4785</v>
      </c>
      <c r="K3721">
        <v>10176488.92</v>
      </c>
      <c r="L3721">
        <v>19868.598849999998</v>
      </c>
    </row>
    <row r="3722" spans="1:12" x14ac:dyDescent="0.25">
      <c r="A3722">
        <v>3718</v>
      </c>
      <c r="B3722" t="s">
        <v>4450</v>
      </c>
      <c r="C3722" t="s">
        <v>595</v>
      </c>
      <c r="D3722" t="s">
        <v>4760</v>
      </c>
      <c r="E3722">
        <v>26</v>
      </c>
      <c r="F3722" t="s">
        <v>25</v>
      </c>
      <c r="G3722" t="s">
        <v>4760</v>
      </c>
      <c r="H3722" s="56" t="s">
        <v>4454</v>
      </c>
      <c r="I3722">
        <v>49400026</v>
      </c>
      <c r="J3722" t="s">
        <v>4786</v>
      </c>
      <c r="K3722">
        <v>7462298.2560000001</v>
      </c>
      <c r="L3722">
        <v>15777.130929999999</v>
      </c>
    </row>
    <row r="3723" spans="1:12" x14ac:dyDescent="0.25">
      <c r="A3723">
        <v>3719</v>
      </c>
      <c r="B3723" t="s">
        <v>4450</v>
      </c>
      <c r="C3723" t="s">
        <v>595</v>
      </c>
      <c r="D3723" t="s">
        <v>4760</v>
      </c>
      <c r="E3723">
        <v>27</v>
      </c>
      <c r="F3723" t="s">
        <v>25</v>
      </c>
      <c r="G3723" t="s">
        <v>4760</v>
      </c>
      <c r="H3723" s="56" t="s">
        <v>4454</v>
      </c>
      <c r="I3723">
        <v>49400027</v>
      </c>
      <c r="J3723" t="s">
        <v>4787</v>
      </c>
      <c r="K3723">
        <v>1365741770</v>
      </c>
      <c r="L3723">
        <v>215493.56880000001</v>
      </c>
    </row>
    <row r="3724" spans="1:12" x14ac:dyDescent="0.25">
      <c r="A3724">
        <v>3720</v>
      </c>
      <c r="B3724" t="s">
        <v>4450</v>
      </c>
      <c r="C3724" t="s">
        <v>595</v>
      </c>
      <c r="D3724" t="s">
        <v>4760</v>
      </c>
      <c r="E3724">
        <v>28</v>
      </c>
      <c r="F3724" t="s">
        <v>25</v>
      </c>
      <c r="G3724" t="s">
        <v>4760</v>
      </c>
      <c r="H3724" s="56" t="s">
        <v>4454</v>
      </c>
      <c r="I3724">
        <v>49400028</v>
      </c>
      <c r="J3724" t="s">
        <v>4788</v>
      </c>
      <c r="K3724">
        <v>16538431.98</v>
      </c>
      <c r="L3724">
        <v>21885.981889999999</v>
      </c>
    </row>
    <row r="3725" spans="1:12" x14ac:dyDescent="0.25">
      <c r="A3725">
        <v>3721</v>
      </c>
      <c r="B3725" t="s">
        <v>4450</v>
      </c>
      <c r="C3725" t="s">
        <v>595</v>
      </c>
      <c r="D3725" t="s">
        <v>4760</v>
      </c>
      <c r="E3725">
        <v>29</v>
      </c>
      <c r="F3725" t="s">
        <v>25</v>
      </c>
      <c r="G3725" t="s">
        <v>4760</v>
      </c>
      <c r="H3725" s="56" t="s">
        <v>4454</v>
      </c>
      <c r="I3725">
        <v>49400029</v>
      </c>
      <c r="J3725" t="s">
        <v>4789</v>
      </c>
      <c r="K3725">
        <v>5399071.642</v>
      </c>
      <c r="L3725">
        <v>10178.695760000001</v>
      </c>
    </row>
    <row r="3726" spans="1:12" x14ac:dyDescent="0.25">
      <c r="A3726">
        <v>3722</v>
      </c>
      <c r="B3726" t="s">
        <v>4450</v>
      </c>
      <c r="C3726" t="s">
        <v>595</v>
      </c>
      <c r="D3726" t="s">
        <v>4760</v>
      </c>
      <c r="E3726">
        <v>30</v>
      </c>
      <c r="F3726" t="s">
        <v>25</v>
      </c>
      <c r="G3726" t="s">
        <v>4760</v>
      </c>
      <c r="H3726" s="56" t="s">
        <v>4454</v>
      </c>
      <c r="I3726">
        <v>49400030</v>
      </c>
      <c r="J3726" t="s">
        <v>4790</v>
      </c>
      <c r="K3726">
        <v>27768034.300000001</v>
      </c>
      <c r="L3726">
        <v>28153.208320000002</v>
      </c>
    </row>
    <row r="3727" spans="1:12" x14ac:dyDescent="0.25">
      <c r="A3727">
        <v>3723</v>
      </c>
      <c r="B3727" t="s">
        <v>4450</v>
      </c>
      <c r="C3727" t="s">
        <v>595</v>
      </c>
      <c r="D3727" t="s">
        <v>4760</v>
      </c>
      <c r="E3727">
        <v>31</v>
      </c>
      <c r="F3727" t="s">
        <v>25</v>
      </c>
      <c r="G3727" t="s">
        <v>4760</v>
      </c>
      <c r="H3727" s="56" t="s">
        <v>4454</v>
      </c>
      <c r="I3727">
        <v>49400031</v>
      </c>
      <c r="J3727" t="s">
        <v>4791</v>
      </c>
      <c r="K3727">
        <v>14292875.4</v>
      </c>
      <c r="L3727">
        <v>22791.88103</v>
      </c>
    </row>
    <row r="3728" spans="1:12" x14ac:dyDescent="0.25">
      <c r="A3728">
        <v>3724</v>
      </c>
      <c r="B3728" t="s">
        <v>4450</v>
      </c>
      <c r="C3728" t="s">
        <v>595</v>
      </c>
      <c r="D3728" t="s">
        <v>4760</v>
      </c>
      <c r="E3728">
        <v>32</v>
      </c>
      <c r="F3728" t="s">
        <v>25</v>
      </c>
      <c r="G3728" t="s">
        <v>4760</v>
      </c>
      <c r="H3728" s="56" t="s">
        <v>4454</v>
      </c>
      <c r="I3728">
        <v>49400032</v>
      </c>
      <c r="J3728" t="s">
        <v>4792</v>
      </c>
      <c r="K3728">
        <v>7320155.3130000001</v>
      </c>
      <c r="L3728">
        <v>14352.35615</v>
      </c>
    </row>
    <row r="3729" spans="1:12" x14ac:dyDescent="0.25">
      <c r="A3729">
        <v>3725</v>
      </c>
      <c r="B3729" t="s">
        <v>4450</v>
      </c>
      <c r="C3729" t="s">
        <v>595</v>
      </c>
      <c r="D3729" t="s">
        <v>4760</v>
      </c>
      <c r="E3729">
        <v>33</v>
      </c>
      <c r="F3729" t="s">
        <v>25</v>
      </c>
      <c r="G3729" t="s">
        <v>4760</v>
      </c>
      <c r="H3729" s="56" t="s">
        <v>4454</v>
      </c>
      <c r="I3729">
        <v>49400033</v>
      </c>
      <c r="J3729" t="s">
        <v>4793</v>
      </c>
      <c r="K3729">
        <v>110992515.40000001</v>
      </c>
      <c r="L3729">
        <v>61980.362840000002</v>
      </c>
    </row>
    <row r="3730" spans="1:12" x14ac:dyDescent="0.25">
      <c r="A3730">
        <v>3726</v>
      </c>
      <c r="B3730" t="s">
        <v>4450</v>
      </c>
      <c r="C3730" t="s">
        <v>595</v>
      </c>
      <c r="D3730" t="s">
        <v>4760</v>
      </c>
      <c r="E3730">
        <v>34</v>
      </c>
      <c r="F3730" t="s">
        <v>25</v>
      </c>
      <c r="G3730" t="s">
        <v>4760</v>
      </c>
      <c r="H3730" s="56" t="s">
        <v>4454</v>
      </c>
      <c r="I3730">
        <v>49400034</v>
      </c>
      <c r="J3730" t="s">
        <v>4794</v>
      </c>
      <c r="K3730">
        <v>11412633.18</v>
      </c>
      <c r="L3730">
        <v>18641.51655</v>
      </c>
    </row>
    <row r="3731" spans="1:12" x14ac:dyDescent="0.25">
      <c r="A3731">
        <v>3727</v>
      </c>
      <c r="B3731" t="s">
        <v>4450</v>
      </c>
      <c r="C3731" t="s">
        <v>595</v>
      </c>
      <c r="D3731" t="s">
        <v>4760</v>
      </c>
      <c r="E3731">
        <v>35</v>
      </c>
      <c r="F3731" t="s">
        <v>25</v>
      </c>
      <c r="G3731" t="s">
        <v>4760</v>
      </c>
      <c r="H3731" s="56" t="s">
        <v>4454</v>
      </c>
      <c r="I3731">
        <v>49400035</v>
      </c>
      <c r="J3731" t="s">
        <v>4795</v>
      </c>
      <c r="K3731">
        <v>3128026.5249999999</v>
      </c>
      <c r="L3731">
        <v>8891.3440129999999</v>
      </c>
    </row>
    <row r="3732" spans="1:12" x14ac:dyDescent="0.25">
      <c r="A3732">
        <v>3728</v>
      </c>
      <c r="B3732" t="s">
        <v>4450</v>
      </c>
      <c r="C3732" t="s">
        <v>595</v>
      </c>
      <c r="D3732" t="s">
        <v>4760</v>
      </c>
      <c r="E3732">
        <v>36</v>
      </c>
      <c r="F3732" t="s">
        <v>25</v>
      </c>
      <c r="G3732" t="s">
        <v>4760</v>
      </c>
      <c r="H3732" s="56" t="s">
        <v>4454</v>
      </c>
      <c r="I3732">
        <v>49400036</v>
      </c>
      <c r="J3732" t="s">
        <v>4796</v>
      </c>
      <c r="K3732">
        <v>3997510.966</v>
      </c>
      <c r="L3732">
        <v>9541.0011809999996</v>
      </c>
    </row>
    <row r="3733" spans="1:12" x14ac:dyDescent="0.25">
      <c r="A3733">
        <v>3729</v>
      </c>
      <c r="B3733" t="s">
        <v>4450</v>
      </c>
      <c r="C3733" t="s">
        <v>595</v>
      </c>
      <c r="D3733" t="s">
        <v>4760</v>
      </c>
      <c r="E3733">
        <v>37</v>
      </c>
      <c r="F3733" t="s">
        <v>25</v>
      </c>
      <c r="G3733" t="s">
        <v>4760</v>
      </c>
      <c r="H3733" s="56" t="s">
        <v>4454</v>
      </c>
      <c r="I3733">
        <v>49400037</v>
      </c>
      <c r="J3733" t="s">
        <v>4797</v>
      </c>
      <c r="K3733">
        <v>14720127.67</v>
      </c>
      <c r="L3733">
        <v>20040.168089999999</v>
      </c>
    </row>
    <row r="3734" spans="1:12" x14ac:dyDescent="0.25">
      <c r="A3734">
        <v>3730</v>
      </c>
      <c r="B3734" t="s">
        <v>4450</v>
      </c>
      <c r="C3734" t="s">
        <v>595</v>
      </c>
      <c r="D3734" t="s">
        <v>4760</v>
      </c>
      <c r="E3734">
        <v>38</v>
      </c>
      <c r="F3734" t="s">
        <v>25</v>
      </c>
      <c r="G3734" t="s">
        <v>4760</v>
      </c>
      <c r="H3734" s="56" t="s">
        <v>4454</v>
      </c>
      <c r="I3734">
        <v>49400038</v>
      </c>
      <c r="J3734" t="s">
        <v>4798</v>
      </c>
      <c r="K3734">
        <v>11644937.449999999</v>
      </c>
      <c r="L3734">
        <v>18576.488959999999</v>
      </c>
    </row>
    <row r="3735" spans="1:12" x14ac:dyDescent="0.25">
      <c r="A3735">
        <v>3731</v>
      </c>
      <c r="B3735" t="s">
        <v>4450</v>
      </c>
      <c r="C3735" t="s">
        <v>595</v>
      </c>
      <c r="D3735" t="s">
        <v>4760</v>
      </c>
      <c r="E3735">
        <v>39</v>
      </c>
      <c r="F3735" t="s">
        <v>25</v>
      </c>
      <c r="G3735" t="s">
        <v>4760</v>
      </c>
      <c r="H3735" s="56" t="s">
        <v>4454</v>
      </c>
      <c r="I3735">
        <v>49400039</v>
      </c>
      <c r="J3735" t="s">
        <v>4799</v>
      </c>
      <c r="K3735">
        <v>34605302.590000004</v>
      </c>
      <c r="L3735">
        <v>33858.346389999999</v>
      </c>
    </row>
    <row r="3736" spans="1:12" x14ac:dyDescent="0.25">
      <c r="A3736">
        <v>3732</v>
      </c>
      <c r="B3736" t="s">
        <v>4450</v>
      </c>
      <c r="C3736" t="s">
        <v>595</v>
      </c>
      <c r="D3736" t="s">
        <v>4760</v>
      </c>
      <c r="E3736">
        <v>40</v>
      </c>
      <c r="F3736" t="s">
        <v>25</v>
      </c>
      <c r="G3736" t="s">
        <v>4760</v>
      </c>
      <c r="H3736" s="56" t="s">
        <v>4454</v>
      </c>
      <c r="I3736">
        <v>49400040</v>
      </c>
      <c r="J3736" t="s">
        <v>4800</v>
      </c>
      <c r="K3736">
        <v>18388147.760000002</v>
      </c>
      <c r="L3736">
        <v>26517.621660000001</v>
      </c>
    </row>
    <row r="3737" spans="1:12" x14ac:dyDescent="0.25">
      <c r="A3737">
        <v>3733</v>
      </c>
      <c r="B3737" t="s">
        <v>4450</v>
      </c>
      <c r="C3737" t="s">
        <v>595</v>
      </c>
      <c r="D3737" t="s">
        <v>4760</v>
      </c>
      <c r="E3737">
        <v>41</v>
      </c>
      <c r="F3737" t="s">
        <v>25</v>
      </c>
      <c r="G3737" t="s">
        <v>4760</v>
      </c>
      <c r="H3737" s="56" t="s">
        <v>4454</v>
      </c>
      <c r="I3737">
        <v>49400041</v>
      </c>
      <c r="J3737" t="s">
        <v>4801</v>
      </c>
      <c r="K3737">
        <v>897716693.39999998</v>
      </c>
      <c r="L3737">
        <v>180472.95</v>
      </c>
    </row>
    <row r="3738" spans="1:12" x14ac:dyDescent="0.25">
      <c r="A3738">
        <v>3734</v>
      </c>
      <c r="B3738" t="s">
        <v>4450</v>
      </c>
      <c r="C3738" t="s">
        <v>595</v>
      </c>
      <c r="D3738" t="s">
        <v>4760</v>
      </c>
      <c r="E3738">
        <v>42</v>
      </c>
      <c r="F3738" t="s">
        <v>25</v>
      </c>
      <c r="G3738" t="s">
        <v>4760</v>
      </c>
      <c r="H3738" s="56" t="s">
        <v>4454</v>
      </c>
      <c r="I3738">
        <v>49400042</v>
      </c>
      <c r="J3738" t="s">
        <v>4802</v>
      </c>
      <c r="K3738">
        <v>37180679.079999998</v>
      </c>
      <c r="L3738">
        <v>37153.269030000003</v>
      </c>
    </row>
    <row r="3739" spans="1:12" x14ac:dyDescent="0.25">
      <c r="A3739">
        <v>3735</v>
      </c>
      <c r="B3739" t="s">
        <v>4450</v>
      </c>
      <c r="C3739" t="s">
        <v>595</v>
      </c>
      <c r="D3739" t="s">
        <v>4760</v>
      </c>
      <c r="E3739">
        <v>43</v>
      </c>
      <c r="F3739" t="s">
        <v>25</v>
      </c>
      <c r="G3739" t="s">
        <v>4760</v>
      </c>
      <c r="H3739" s="56" t="s">
        <v>4454</v>
      </c>
      <c r="I3739">
        <v>49400043</v>
      </c>
      <c r="J3739" t="s">
        <v>4803</v>
      </c>
      <c r="K3739">
        <v>3011244765</v>
      </c>
      <c r="L3739">
        <v>520946.99129999999</v>
      </c>
    </row>
    <row r="3740" spans="1:12" x14ac:dyDescent="0.25">
      <c r="A3740">
        <v>3736</v>
      </c>
      <c r="B3740" t="s">
        <v>4450</v>
      </c>
      <c r="C3740" t="s">
        <v>595</v>
      </c>
      <c r="D3740" t="s">
        <v>4760</v>
      </c>
      <c r="E3740">
        <v>44</v>
      </c>
      <c r="F3740" t="s">
        <v>25</v>
      </c>
      <c r="G3740" t="s">
        <v>4760</v>
      </c>
      <c r="H3740" s="56" t="s">
        <v>4454</v>
      </c>
      <c r="I3740">
        <v>49400044</v>
      </c>
      <c r="J3740" t="s">
        <v>4804</v>
      </c>
      <c r="K3740">
        <v>1347279669</v>
      </c>
      <c r="L3740">
        <v>294611.4853</v>
      </c>
    </row>
    <row r="3741" spans="1:12" x14ac:dyDescent="0.25">
      <c r="A3741">
        <v>3737</v>
      </c>
      <c r="B3741" t="s">
        <v>4450</v>
      </c>
      <c r="C3741" t="s">
        <v>595</v>
      </c>
      <c r="D3741" t="s">
        <v>4760</v>
      </c>
      <c r="E3741">
        <v>45</v>
      </c>
      <c r="F3741" t="s">
        <v>25</v>
      </c>
      <c r="G3741" t="s">
        <v>4760</v>
      </c>
      <c r="H3741" s="56" t="s">
        <v>4454</v>
      </c>
      <c r="I3741">
        <v>49400045</v>
      </c>
      <c r="J3741" t="s">
        <v>4805</v>
      </c>
      <c r="K3741">
        <v>4787617.585</v>
      </c>
      <c r="L3741">
        <v>10218.248900000001</v>
      </c>
    </row>
    <row r="3742" spans="1:12" x14ac:dyDescent="0.25">
      <c r="A3742">
        <v>3738</v>
      </c>
      <c r="B3742" t="s">
        <v>4450</v>
      </c>
      <c r="C3742" t="s">
        <v>595</v>
      </c>
      <c r="D3742" t="s">
        <v>4760</v>
      </c>
      <c r="E3742">
        <v>46</v>
      </c>
      <c r="F3742" t="s">
        <v>25</v>
      </c>
      <c r="G3742" t="s">
        <v>4760</v>
      </c>
      <c r="H3742" s="56" t="s">
        <v>4454</v>
      </c>
      <c r="I3742">
        <v>49400046</v>
      </c>
      <c r="J3742" t="s">
        <v>4806</v>
      </c>
      <c r="K3742">
        <v>8093280.352</v>
      </c>
      <c r="L3742">
        <v>17901.395219999999</v>
      </c>
    </row>
    <row r="3743" spans="1:12" x14ac:dyDescent="0.25">
      <c r="A3743">
        <v>3739</v>
      </c>
      <c r="B3743" t="s">
        <v>4450</v>
      </c>
      <c r="C3743" t="s">
        <v>595</v>
      </c>
      <c r="D3743" t="s">
        <v>4760</v>
      </c>
      <c r="E3743">
        <v>47</v>
      </c>
      <c r="F3743" t="s">
        <v>25</v>
      </c>
      <c r="G3743" t="s">
        <v>4760</v>
      </c>
      <c r="H3743" s="56" t="s">
        <v>4454</v>
      </c>
      <c r="I3743">
        <v>49400047</v>
      </c>
      <c r="J3743" t="s">
        <v>4807</v>
      </c>
      <c r="K3743">
        <v>115164784.40000001</v>
      </c>
      <c r="L3743">
        <v>72137.118400000007</v>
      </c>
    </row>
    <row r="3744" spans="1:12" x14ac:dyDescent="0.25">
      <c r="A3744">
        <v>3740</v>
      </c>
      <c r="B3744" t="s">
        <v>4450</v>
      </c>
      <c r="C3744" t="s">
        <v>595</v>
      </c>
      <c r="D3744" t="s">
        <v>4760</v>
      </c>
      <c r="E3744">
        <v>48</v>
      </c>
      <c r="F3744" t="s">
        <v>25</v>
      </c>
      <c r="G3744" t="s">
        <v>4760</v>
      </c>
      <c r="H3744" s="56" t="s">
        <v>4454</v>
      </c>
      <c r="I3744">
        <v>49400048</v>
      </c>
      <c r="J3744" t="s">
        <v>4808</v>
      </c>
      <c r="K3744">
        <v>884963856</v>
      </c>
      <c r="L3744">
        <v>222207.20680000001</v>
      </c>
    </row>
    <row r="3745" spans="1:12" x14ac:dyDescent="0.25">
      <c r="A3745">
        <v>3741</v>
      </c>
      <c r="B3745" t="s">
        <v>4450</v>
      </c>
      <c r="C3745" t="s">
        <v>595</v>
      </c>
      <c r="D3745" t="s">
        <v>4760</v>
      </c>
      <c r="E3745">
        <v>49</v>
      </c>
      <c r="F3745" t="s">
        <v>25</v>
      </c>
      <c r="G3745" t="s">
        <v>4760</v>
      </c>
      <c r="H3745" s="56" t="s">
        <v>4454</v>
      </c>
      <c r="I3745">
        <v>49400049</v>
      </c>
      <c r="J3745" t="s">
        <v>4809</v>
      </c>
      <c r="K3745">
        <v>13663524.16</v>
      </c>
      <c r="L3745">
        <v>19518.73216</v>
      </c>
    </row>
    <row r="3746" spans="1:12" x14ac:dyDescent="0.25">
      <c r="A3746">
        <v>3742</v>
      </c>
      <c r="B3746" t="s">
        <v>4450</v>
      </c>
      <c r="C3746" t="s">
        <v>595</v>
      </c>
      <c r="D3746" t="s">
        <v>4760</v>
      </c>
      <c r="E3746">
        <v>50</v>
      </c>
      <c r="F3746" t="s">
        <v>25</v>
      </c>
      <c r="G3746" t="s">
        <v>4760</v>
      </c>
      <c r="H3746" s="56" t="s">
        <v>4454</v>
      </c>
      <c r="I3746">
        <v>49400050</v>
      </c>
      <c r="J3746" t="s">
        <v>4810</v>
      </c>
      <c r="K3746">
        <v>2846095610</v>
      </c>
      <c r="L3746">
        <v>342240.90960000001</v>
      </c>
    </row>
    <row r="3747" spans="1:12" x14ac:dyDescent="0.25">
      <c r="A3747">
        <v>3743</v>
      </c>
      <c r="B3747" t="s">
        <v>4450</v>
      </c>
      <c r="C3747" t="s">
        <v>595</v>
      </c>
      <c r="D3747" t="s">
        <v>4760</v>
      </c>
      <c r="E3747">
        <v>51</v>
      </c>
      <c r="F3747" t="s">
        <v>25</v>
      </c>
      <c r="G3747" t="s">
        <v>4760</v>
      </c>
      <c r="H3747" s="56" t="s">
        <v>4454</v>
      </c>
      <c r="I3747">
        <v>49400051</v>
      </c>
      <c r="J3747" t="s">
        <v>4811</v>
      </c>
      <c r="K3747">
        <v>778481094.60000002</v>
      </c>
      <c r="L3747">
        <v>177161.11499999999</v>
      </c>
    </row>
    <row r="3748" spans="1:12" x14ac:dyDescent="0.25">
      <c r="A3748">
        <v>3744</v>
      </c>
      <c r="B3748" t="s">
        <v>4812</v>
      </c>
      <c r="C3748" t="s">
        <v>4813</v>
      </c>
      <c r="D3748" t="s">
        <v>4814</v>
      </c>
      <c r="E3748">
        <v>1</v>
      </c>
      <c r="F3748" t="s">
        <v>584</v>
      </c>
      <c r="G3748" t="s">
        <v>4815</v>
      </c>
      <c r="H3748" s="56" t="s">
        <v>685</v>
      </c>
      <c r="I3748">
        <v>21204001</v>
      </c>
      <c r="J3748" t="s">
        <v>4816</v>
      </c>
      <c r="K3748">
        <v>127579389.09999999</v>
      </c>
      <c r="L3748">
        <v>90730.283920000002</v>
      </c>
    </row>
    <row r="3749" spans="1:12" x14ac:dyDescent="0.25">
      <c r="A3749">
        <v>3745</v>
      </c>
      <c r="B3749" t="s">
        <v>4812</v>
      </c>
      <c r="C3749" t="s">
        <v>4813</v>
      </c>
      <c r="D3749" t="s">
        <v>4814</v>
      </c>
      <c r="E3749">
        <v>2</v>
      </c>
      <c r="F3749" t="s">
        <v>584</v>
      </c>
      <c r="G3749" t="s">
        <v>4815</v>
      </c>
      <c r="H3749" s="56" t="s">
        <v>685</v>
      </c>
      <c r="I3749">
        <v>21204002</v>
      </c>
      <c r="J3749" t="s">
        <v>4817</v>
      </c>
      <c r="K3749">
        <v>198532291.19999999</v>
      </c>
      <c r="L3749">
        <v>82116.430630000003</v>
      </c>
    </row>
    <row r="3750" spans="1:12" x14ac:dyDescent="0.25">
      <c r="A3750">
        <v>3746</v>
      </c>
      <c r="B3750" t="s">
        <v>4812</v>
      </c>
      <c r="C3750" t="s">
        <v>4813</v>
      </c>
      <c r="D3750" t="s">
        <v>4814</v>
      </c>
      <c r="E3750">
        <v>3</v>
      </c>
      <c r="F3750" t="s">
        <v>584</v>
      </c>
      <c r="G3750" t="s">
        <v>4815</v>
      </c>
      <c r="H3750" s="56" t="s">
        <v>685</v>
      </c>
      <c r="I3750">
        <v>21204003</v>
      </c>
      <c r="J3750" t="s">
        <v>4818</v>
      </c>
      <c r="K3750">
        <v>287054441.5</v>
      </c>
      <c r="L3750">
        <v>114405.4014</v>
      </c>
    </row>
    <row r="3751" spans="1:12" x14ac:dyDescent="0.25">
      <c r="A3751">
        <v>3747</v>
      </c>
      <c r="B3751" t="s">
        <v>4812</v>
      </c>
      <c r="C3751" t="s">
        <v>4813</v>
      </c>
      <c r="D3751" t="s">
        <v>4814</v>
      </c>
      <c r="E3751">
        <v>4</v>
      </c>
      <c r="F3751" t="s">
        <v>584</v>
      </c>
      <c r="G3751" t="s">
        <v>4815</v>
      </c>
      <c r="H3751" s="56" t="s">
        <v>685</v>
      </c>
      <c r="I3751">
        <v>21204004</v>
      </c>
      <c r="J3751" t="s">
        <v>4819</v>
      </c>
      <c r="K3751">
        <v>1499681463</v>
      </c>
      <c r="L3751">
        <v>209740.7543</v>
      </c>
    </row>
    <row r="3752" spans="1:12" x14ac:dyDescent="0.25">
      <c r="A3752">
        <v>3748</v>
      </c>
      <c r="B3752" t="s">
        <v>4812</v>
      </c>
      <c r="C3752" t="s">
        <v>4813</v>
      </c>
      <c r="D3752" t="s">
        <v>4814</v>
      </c>
      <c r="E3752">
        <v>5</v>
      </c>
      <c r="F3752" t="s">
        <v>584</v>
      </c>
      <c r="G3752" t="s">
        <v>4815</v>
      </c>
      <c r="H3752" s="56" t="s">
        <v>685</v>
      </c>
      <c r="I3752">
        <v>21204005</v>
      </c>
      <c r="J3752" t="s">
        <v>4820</v>
      </c>
      <c r="K3752">
        <v>1854394420</v>
      </c>
      <c r="L3752">
        <v>348882.56449999998</v>
      </c>
    </row>
    <row r="3753" spans="1:12" x14ac:dyDescent="0.25">
      <c r="A3753">
        <v>3749</v>
      </c>
      <c r="B3753" t="s">
        <v>4812</v>
      </c>
      <c r="C3753" t="s">
        <v>4813</v>
      </c>
      <c r="D3753" t="s">
        <v>4814</v>
      </c>
      <c r="E3753">
        <v>6</v>
      </c>
      <c r="F3753" t="s">
        <v>584</v>
      </c>
      <c r="G3753" t="s">
        <v>4815</v>
      </c>
      <c r="H3753" s="56" t="s">
        <v>685</v>
      </c>
      <c r="I3753">
        <v>21204006</v>
      </c>
      <c r="J3753" t="s">
        <v>4821</v>
      </c>
      <c r="K3753">
        <v>154195613.09999999</v>
      </c>
      <c r="L3753">
        <v>83257.610499999995</v>
      </c>
    </row>
    <row r="3754" spans="1:12" x14ac:dyDescent="0.25">
      <c r="A3754">
        <v>3750</v>
      </c>
      <c r="B3754" t="s">
        <v>4812</v>
      </c>
      <c r="C3754" t="s">
        <v>4813</v>
      </c>
      <c r="D3754" t="s">
        <v>4814</v>
      </c>
      <c r="E3754">
        <v>7</v>
      </c>
      <c r="F3754" t="s">
        <v>584</v>
      </c>
      <c r="G3754" t="s">
        <v>4815</v>
      </c>
      <c r="H3754" s="56" t="s">
        <v>685</v>
      </c>
      <c r="I3754">
        <v>21204007</v>
      </c>
      <c r="J3754" t="s">
        <v>4822</v>
      </c>
      <c r="K3754">
        <v>71647069.689999998</v>
      </c>
      <c r="L3754">
        <v>45537.364000000001</v>
      </c>
    </row>
    <row r="3755" spans="1:12" x14ac:dyDescent="0.25">
      <c r="A3755">
        <v>3751</v>
      </c>
      <c r="B3755" t="s">
        <v>4812</v>
      </c>
      <c r="C3755" t="s">
        <v>4813</v>
      </c>
      <c r="D3755" t="s">
        <v>4814</v>
      </c>
      <c r="E3755">
        <v>8</v>
      </c>
      <c r="F3755" t="s">
        <v>584</v>
      </c>
      <c r="G3755" t="s">
        <v>4815</v>
      </c>
      <c r="H3755" s="56" t="s">
        <v>685</v>
      </c>
      <c r="I3755">
        <v>21204008</v>
      </c>
      <c r="J3755" t="s">
        <v>4823</v>
      </c>
      <c r="K3755">
        <v>135020907.19999999</v>
      </c>
      <c r="L3755">
        <v>84208.783190000002</v>
      </c>
    </row>
    <row r="3756" spans="1:12" x14ac:dyDescent="0.25">
      <c r="A3756">
        <v>3752</v>
      </c>
      <c r="B3756" t="s">
        <v>4812</v>
      </c>
      <c r="C3756" t="s">
        <v>4813</v>
      </c>
      <c r="D3756" t="s">
        <v>4814</v>
      </c>
      <c r="E3756">
        <v>9</v>
      </c>
      <c r="F3756" t="s">
        <v>584</v>
      </c>
      <c r="G3756" t="s">
        <v>4815</v>
      </c>
      <c r="H3756" s="56" t="s">
        <v>685</v>
      </c>
      <c r="I3756">
        <v>21204009</v>
      </c>
      <c r="J3756" t="s">
        <v>4824</v>
      </c>
      <c r="K3756">
        <v>1281959844</v>
      </c>
      <c r="L3756">
        <v>378550.69579999999</v>
      </c>
    </row>
    <row r="3757" spans="1:12" x14ac:dyDescent="0.25">
      <c r="A3757">
        <v>3753</v>
      </c>
      <c r="B3757" t="s">
        <v>4812</v>
      </c>
      <c r="C3757" t="s">
        <v>4813</v>
      </c>
      <c r="D3757" t="s">
        <v>4814</v>
      </c>
      <c r="E3757">
        <v>10</v>
      </c>
      <c r="F3757" t="s">
        <v>584</v>
      </c>
      <c r="G3757" t="s">
        <v>4815</v>
      </c>
      <c r="H3757" s="56" t="s">
        <v>685</v>
      </c>
      <c r="I3757">
        <v>21204010</v>
      </c>
      <c r="J3757" t="s">
        <v>4825</v>
      </c>
      <c r="K3757">
        <v>131321695.8</v>
      </c>
      <c r="L3757">
        <v>68047.356920000006</v>
      </c>
    </row>
    <row r="3758" spans="1:12" x14ac:dyDescent="0.25">
      <c r="A3758">
        <v>3754</v>
      </c>
      <c r="B3758" t="s">
        <v>4812</v>
      </c>
      <c r="C3758" t="s">
        <v>4813</v>
      </c>
      <c r="D3758" t="s">
        <v>4814</v>
      </c>
      <c r="E3758">
        <v>11</v>
      </c>
      <c r="F3758" t="s">
        <v>584</v>
      </c>
      <c r="G3758" t="s">
        <v>4815</v>
      </c>
      <c r="H3758" s="56" t="s">
        <v>685</v>
      </c>
      <c r="I3758">
        <v>21204011</v>
      </c>
      <c r="J3758" t="s">
        <v>4826</v>
      </c>
      <c r="K3758">
        <v>194839670.80000001</v>
      </c>
      <c r="L3758">
        <v>79782.096239999999</v>
      </c>
    </row>
    <row r="3759" spans="1:12" x14ac:dyDescent="0.25">
      <c r="A3759">
        <v>3755</v>
      </c>
      <c r="B3759" t="s">
        <v>4812</v>
      </c>
      <c r="C3759" t="s">
        <v>4813</v>
      </c>
      <c r="D3759" t="s">
        <v>4814</v>
      </c>
      <c r="E3759">
        <v>12</v>
      </c>
      <c r="F3759" t="s">
        <v>584</v>
      </c>
      <c r="G3759" t="s">
        <v>4815</v>
      </c>
      <c r="H3759" s="56" t="s">
        <v>685</v>
      </c>
      <c r="I3759">
        <v>21204012</v>
      </c>
      <c r="J3759" t="s">
        <v>4827</v>
      </c>
      <c r="K3759">
        <v>80186327.170000002</v>
      </c>
      <c r="L3759">
        <v>54167.627079999998</v>
      </c>
    </row>
    <row r="3760" spans="1:12" x14ac:dyDescent="0.25">
      <c r="A3760">
        <v>3756</v>
      </c>
      <c r="B3760" t="s">
        <v>4812</v>
      </c>
      <c r="C3760" t="s">
        <v>4813</v>
      </c>
      <c r="D3760" t="s">
        <v>4814</v>
      </c>
      <c r="E3760">
        <v>13</v>
      </c>
      <c r="F3760" t="s">
        <v>584</v>
      </c>
      <c r="G3760" t="s">
        <v>4815</v>
      </c>
      <c r="H3760" s="56" t="s">
        <v>685</v>
      </c>
      <c r="I3760">
        <v>21204013</v>
      </c>
      <c r="J3760" t="s">
        <v>4828</v>
      </c>
      <c r="K3760">
        <v>309724763.5</v>
      </c>
      <c r="L3760">
        <v>122344.30379999999</v>
      </c>
    </row>
    <row r="3761" spans="1:12" x14ac:dyDescent="0.25">
      <c r="A3761">
        <v>3757</v>
      </c>
      <c r="B3761" t="s">
        <v>4812</v>
      </c>
      <c r="C3761" t="s">
        <v>4813</v>
      </c>
      <c r="D3761" t="s">
        <v>4814</v>
      </c>
      <c r="E3761">
        <v>14</v>
      </c>
      <c r="F3761" t="s">
        <v>584</v>
      </c>
      <c r="G3761" t="s">
        <v>4815</v>
      </c>
      <c r="H3761" s="56" t="s">
        <v>685</v>
      </c>
      <c r="I3761">
        <v>21204014</v>
      </c>
      <c r="J3761" t="s">
        <v>4829</v>
      </c>
      <c r="K3761">
        <v>22102874.68</v>
      </c>
      <c r="L3761">
        <v>33505.898200000003</v>
      </c>
    </row>
    <row r="3762" spans="1:12" x14ac:dyDescent="0.25">
      <c r="A3762">
        <v>3758</v>
      </c>
      <c r="B3762" t="s">
        <v>4812</v>
      </c>
      <c r="C3762" t="s">
        <v>4813</v>
      </c>
      <c r="D3762" t="s">
        <v>4814</v>
      </c>
      <c r="E3762">
        <v>15</v>
      </c>
      <c r="F3762" t="s">
        <v>584</v>
      </c>
      <c r="G3762" t="s">
        <v>4815</v>
      </c>
      <c r="H3762" s="56" t="s">
        <v>685</v>
      </c>
      <c r="I3762">
        <v>21204015</v>
      </c>
      <c r="J3762" t="s">
        <v>4830</v>
      </c>
      <c r="K3762">
        <v>4298784.7369999997</v>
      </c>
      <c r="L3762">
        <v>9860.4544179999994</v>
      </c>
    </row>
    <row r="3763" spans="1:12" x14ac:dyDescent="0.25">
      <c r="A3763">
        <v>3759</v>
      </c>
      <c r="B3763" t="s">
        <v>4812</v>
      </c>
      <c r="C3763" t="s">
        <v>4831</v>
      </c>
      <c r="D3763" t="s">
        <v>4832</v>
      </c>
      <c r="E3763">
        <v>1</v>
      </c>
      <c r="F3763" t="s">
        <v>590</v>
      </c>
      <c r="G3763" t="s">
        <v>4833</v>
      </c>
      <c r="H3763" s="56" t="s">
        <v>685</v>
      </c>
      <c r="I3763">
        <v>21002001</v>
      </c>
      <c r="J3763" t="s">
        <v>4834</v>
      </c>
      <c r="K3763">
        <v>344703122.89999998</v>
      </c>
      <c r="L3763">
        <v>140847.68530000001</v>
      </c>
    </row>
    <row r="3764" spans="1:12" x14ac:dyDescent="0.25">
      <c r="A3764">
        <v>3760</v>
      </c>
      <c r="B3764" t="s">
        <v>4812</v>
      </c>
      <c r="C3764" t="s">
        <v>4831</v>
      </c>
      <c r="D3764" t="s">
        <v>4832</v>
      </c>
      <c r="E3764">
        <v>2</v>
      </c>
      <c r="F3764" t="s">
        <v>590</v>
      </c>
      <c r="G3764" t="s">
        <v>4833</v>
      </c>
      <c r="H3764" s="56" t="s">
        <v>685</v>
      </c>
      <c r="I3764">
        <v>21002002</v>
      </c>
      <c r="J3764" t="s">
        <v>4835</v>
      </c>
      <c r="K3764">
        <v>20162382.469999999</v>
      </c>
      <c r="L3764">
        <v>33842.394030000003</v>
      </c>
    </row>
    <row r="3765" spans="1:12" x14ac:dyDescent="0.25">
      <c r="A3765">
        <v>3761</v>
      </c>
      <c r="B3765" t="s">
        <v>4812</v>
      </c>
      <c r="C3765" t="s">
        <v>4831</v>
      </c>
      <c r="D3765" t="s">
        <v>4832</v>
      </c>
      <c r="E3765">
        <v>3</v>
      </c>
      <c r="F3765" t="s">
        <v>590</v>
      </c>
      <c r="G3765" t="s">
        <v>4833</v>
      </c>
      <c r="H3765" s="56" t="s">
        <v>685</v>
      </c>
      <c r="I3765">
        <v>21002003</v>
      </c>
      <c r="J3765" t="s">
        <v>4836</v>
      </c>
      <c r="K3765">
        <v>4543165.4119999995</v>
      </c>
      <c r="L3765">
        <v>10569.6464</v>
      </c>
    </row>
    <row r="3766" spans="1:12" x14ac:dyDescent="0.25">
      <c r="A3766">
        <v>3762</v>
      </c>
      <c r="B3766" t="s">
        <v>4812</v>
      </c>
      <c r="C3766" t="s">
        <v>4831</v>
      </c>
      <c r="D3766" t="s">
        <v>4832</v>
      </c>
      <c r="E3766">
        <v>4</v>
      </c>
      <c r="F3766" t="s">
        <v>590</v>
      </c>
      <c r="G3766" t="s">
        <v>4833</v>
      </c>
      <c r="H3766" s="56" t="s">
        <v>685</v>
      </c>
      <c r="I3766">
        <v>21002004</v>
      </c>
      <c r="J3766" t="s">
        <v>4837</v>
      </c>
      <c r="K3766">
        <v>5443523770</v>
      </c>
      <c r="L3766">
        <v>454681.64189999999</v>
      </c>
    </row>
    <row r="3767" spans="1:12" x14ac:dyDescent="0.25">
      <c r="A3767">
        <v>3763</v>
      </c>
      <c r="B3767" t="s">
        <v>4812</v>
      </c>
      <c r="C3767" t="s">
        <v>4831</v>
      </c>
      <c r="D3767" t="s">
        <v>4832</v>
      </c>
      <c r="E3767">
        <v>5</v>
      </c>
      <c r="F3767" t="s">
        <v>590</v>
      </c>
      <c r="G3767" t="s">
        <v>4833</v>
      </c>
      <c r="H3767" s="56" t="s">
        <v>685</v>
      </c>
      <c r="I3767">
        <v>21002005</v>
      </c>
      <c r="J3767" t="s">
        <v>4838</v>
      </c>
      <c r="K3767">
        <v>41038667.130000003</v>
      </c>
      <c r="L3767">
        <v>28630.97753</v>
      </c>
    </row>
    <row r="3768" spans="1:12" x14ac:dyDescent="0.25">
      <c r="A3768">
        <v>3764</v>
      </c>
      <c r="B3768" t="s">
        <v>4812</v>
      </c>
      <c r="C3768" t="s">
        <v>4831</v>
      </c>
      <c r="D3768" t="s">
        <v>4832</v>
      </c>
      <c r="E3768">
        <v>6</v>
      </c>
      <c r="F3768" t="s">
        <v>590</v>
      </c>
      <c r="G3768" t="s">
        <v>4833</v>
      </c>
      <c r="H3768" s="56" t="s">
        <v>685</v>
      </c>
      <c r="I3768">
        <v>21002006</v>
      </c>
      <c r="J3768" t="s">
        <v>4839</v>
      </c>
      <c r="K3768">
        <v>9847956711</v>
      </c>
      <c r="L3768">
        <v>723336.30059999996</v>
      </c>
    </row>
    <row r="3769" spans="1:12" x14ac:dyDescent="0.25">
      <c r="A3769">
        <v>3765</v>
      </c>
      <c r="B3769" t="s">
        <v>4812</v>
      </c>
      <c r="C3769" t="s">
        <v>585</v>
      </c>
      <c r="D3769" t="s">
        <v>4840</v>
      </c>
      <c r="E3769">
        <v>1</v>
      </c>
      <c r="F3769" t="s">
        <v>36</v>
      </c>
      <c r="G3769" t="s">
        <v>4840</v>
      </c>
      <c r="H3769" s="56" t="s">
        <v>685</v>
      </c>
      <c r="I3769">
        <v>29200001</v>
      </c>
      <c r="J3769" t="s">
        <v>4841</v>
      </c>
      <c r="K3769">
        <v>5608199.2609999999</v>
      </c>
      <c r="L3769">
        <v>13643.857120000001</v>
      </c>
    </row>
    <row r="3770" spans="1:12" x14ac:dyDescent="0.25">
      <c r="A3770">
        <v>3766</v>
      </c>
      <c r="B3770" t="s">
        <v>4812</v>
      </c>
      <c r="C3770" t="s">
        <v>585</v>
      </c>
      <c r="D3770" t="s">
        <v>4840</v>
      </c>
      <c r="E3770">
        <v>2</v>
      </c>
      <c r="F3770" t="s">
        <v>36</v>
      </c>
      <c r="G3770" t="s">
        <v>4840</v>
      </c>
      <c r="H3770" s="56" t="s">
        <v>685</v>
      </c>
      <c r="I3770">
        <v>29200002</v>
      </c>
      <c r="J3770" t="s">
        <v>4842</v>
      </c>
      <c r="K3770">
        <v>992627.11620000005</v>
      </c>
      <c r="L3770">
        <v>5710.8769089999996</v>
      </c>
    </row>
    <row r="3771" spans="1:12" x14ac:dyDescent="0.25">
      <c r="A3771">
        <v>3767</v>
      </c>
      <c r="B3771" t="s">
        <v>4812</v>
      </c>
      <c r="C3771" t="s">
        <v>585</v>
      </c>
      <c r="D3771" t="s">
        <v>4840</v>
      </c>
      <c r="E3771">
        <v>3</v>
      </c>
      <c r="F3771" t="s">
        <v>36</v>
      </c>
      <c r="G3771" t="s">
        <v>4840</v>
      </c>
      <c r="H3771" s="56" t="s">
        <v>685</v>
      </c>
      <c r="I3771">
        <v>29200003</v>
      </c>
      <c r="J3771" t="s">
        <v>4843</v>
      </c>
      <c r="K3771">
        <v>6252657.9029999999</v>
      </c>
      <c r="L3771">
        <v>14912.04171</v>
      </c>
    </row>
    <row r="3772" spans="1:12" x14ac:dyDescent="0.25">
      <c r="A3772">
        <v>3768</v>
      </c>
      <c r="B3772" t="s">
        <v>4812</v>
      </c>
      <c r="C3772" t="s">
        <v>585</v>
      </c>
      <c r="D3772" t="s">
        <v>4840</v>
      </c>
      <c r="E3772">
        <v>4</v>
      </c>
      <c r="F3772" t="s">
        <v>36</v>
      </c>
      <c r="G3772" t="s">
        <v>4840</v>
      </c>
      <c r="H3772" s="56" t="s">
        <v>685</v>
      </c>
      <c r="I3772">
        <v>29200004</v>
      </c>
      <c r="J3772" t="s">
        <v>4844</v>
      </c>
      <c r="K3772">
        <v>16661941.67</v>
      </c>
      <c r="L3772">
        <v>21297.835609999998</v>
      </c>
    </row>
    <row r="3773" spans="1:12" x14ac:dyDescent="0.25">
      <c r="A3773">
        <v>3769</v>
      </c>
      <c r="B3773" t="s">
        <v>4812</v>
      </c>
      <c r="C3773" t="s">
        <v>585</v>
      </c>
      <c r="D3773" t="s">
        <v>4840</v>
      </c>
      <c r="E3773">
        <v>5</v>
      </c>
      <c r="F3773" t="s">
        <v>36</v>
      </c>
      <c r="G3773" t="s">
        <v>4840</v>
      </c>
      <c r="H3773" s="56" t="s">
        <v>685</v>
      </c>
      <c r="I3773">
        <v>29200005</v>
      </c>
      <c r="J3773" t="s">
        <v>4845</v>
      </c>
      <c r="K3773">
        <v>11563214.289999999</v>
      </c>
      <c r="L3773">
        <v>20371.912489999999</v>
      </c>
    </row>
    <row r="3774" spans="1:12" x14ac:dyDescent="0.25">
      <c r="A3774">
        <v>3770</v>
      </c>
      <c r="B3774" t="s">
        <v>4812</v>
      </c>
      <c r="C3774" t="s">
        <v>585</v>
      </c>
      <c r="D3774" t="s">
        <v>4840</v>
      </c>
      <c r="E3774">
        <v>6</v>
      </c>
      <c r="F3774" t="s">
        <v>36</v>
      </c>
      <c r="G3774" t="s">
        <v>4840</v>
      </c>
      <c r="H3774" s="56" t="s">
        <v>685</v>
      </c>
      <c r="I3774">
        <v>29200006</v>
      </c>
      <c r="J3774" t="s">
        <v>4846</v>
      </c>
      <c r="K3774">
        <v>3157179.4410000001</v>
      </c>
      <c r="L3774">
        <v>14399.654189999999</v>
      </c>
    </row>
    <row r="3775" spans="1:12" x14ac:dyDescent="0.25">
      <c r="A3775">
        <v>3771</v>
      </c>
      <c r="B3775" t="s">
        <v>4812</v>
      </c>
      <c r="C3775" t="s">
        <v>585</v>
      </c>
      <c r="D3775" t="s">
        <v>4840</v>
      </c>
      <c r="E3775">
        <v>7</v>
      </c>
      <c r="F3775" t="s">
        <v>36</v>
      </c>
      <c r="G3775" t="s">
        <v>4840</v>
      </c>
      <c r="H3775" s="56" t="s">
        <v>685</v>
      </c>
      <c r="I3775">
        <v>29200007</v>
      </c>
      <c r="J3775" t="s">
        <v>4847</v>
      </c>
      <c r="K3775">
        <v>1290095.3940000001</v>
      </c>
      <c r="L3775">
        <v>6867.2109499999997</v>
      </c>
    </row>
    <row r="3776" spans="1:12" x14ac:dyDescent="0.25">
      <c r="A3776">
        <v>3772</v>
      </c>
      <c r="B3776" t="s">
        <v>4812</v>
      </c>
      <c r="C3776" t="s">
        <v>585</v>
      </c>
      <c r="D3776" t="s">
        <v>4840</v>
      </c>
      <c r="E3776">
        <v>8</v>
      </c>
      <c r="F3776" t="s">
        <v>36</v>
      </c>
      <c r="G3776" t="s">
        <v>4840</v>
      </c>
      <c r="H3776" s="56" t="s">
        <v>685</v>
      </c>
      <c r="I3776">
        <v>29200008</v>
      </c>
      <c r="J3776" t="s">
        <v>4848</v>
      </c>
      <c r="K3776">
        <v>3347086.216</v>
      </c>
      <c r="L3776">
        <v>11216.164119999999</v>
      </c>
    </row>
    <row r="3777" spans="1:12" x14ac:dyDescent="0.25">
      <c r="A3777">
        <v>3773</v>
      </c>
      <c r="B3777" t="s">
        <v>4812</v>
      </c>
      <c r="C3777" t="s">
        <v>585</v>
      </c>
      <c r="D3777" t="s">
        <v>4840</v>
      </c>
      <c r="E3777">
        <v>9</v>
      </c>
      <c r="F3777" t="s">
        <v>36</v>
      </c>
      <c r="G3777" t="s">
        <v>4840</v>
      </c>
      <c r="H3777" s="56" t="s">
        <v>685</v>
      </c>
      <c r="I3777">
        <v>29200009</v>
      </c>
      <c r="J3777" t="s">
        <v>4849</v>
      </c>
      <c r="K3777">
        <v>5129951.7609999999</v>
      </c>
      <c r="L3777">
        <v>15902.44699</v>
      </c>
    </row>
    <row r="3778" spans="1:12" x14ac:dyDescent="0.25">
      <c r="A3778">
        <v>3774</v>
      </c>
      <c r="B3778" t="s">
        <v>4812</v>
      </c>
      <c r="C3778" t="s">
        <v>585</v>
      </c>
      <c r="D3778" t="s">
        <v>4840</v>
      </c>
      <c r="E3778">
        <v>10</v>
      </c>
      <c r="F3778" t="s">
        <v>36</v>
      </c>
      <c r="G3778" t="s">
        <v>4840</v>
      </c>
      <c r="H3778" s="56" t="s">
        <v>685</v>
      </c>
      <c r="I3778">
        <v>29200010</v>
      </c>
      <c r="J3778" t="s">
        <v>4850</v>
      </c>
      <c r="K3778">
        <v>8232480.7690000003</v>
      </c>
      <c r="L3778">
        <v>18160.5789</v>
      </c>
    </row>
    <row r="3779" spans="1:12" x14ac:dyDescent="0.25">
      <c r="A3779">
        <v>3775</v>
      </c>
      <c r="B3779" t="s">
        <v>4812</v>
      </c>
      <c r="C3779" t="s">
        <v>585</v>
      </c>
      <c r="D3779" t="s">
        <v>4840</v>
      </c>
      <c r="E3779">
        <v>11</v>
      </c>
      <c r="F3779" t="s">
        <v>36</v>
      </c>
      <c r="G3779" t="s">
        <v>4840</v>
      </c>
      <c r="H3779" s="56" t="s">
        <v>685</v>
      </c>
      <c r="I3779">
        <v>29200011</v>
      </c>
      <c r="J3779" t="s">
        <v>4851</v>
      </c>
      <c r="K3779">
        <v>11668698.92</v>
      </c>
      <c r="L3779">
        <v>20050.43506</v>
      </c>
    </row>
    <row r="3780" spans="1:12" x14ac:dyDescent="0.25">
      <c r="A3780">
        <v>3776</v>
      </c>
      <c r="B3780" t="s">
        <v>4812</v>
      </c>
      <c r="C3780" t="s">
        <v>585</v>
      </c>
      <c r="D3780" t="s">
        <v>4840</v>
      </c>
      <c r="E3780">
        <v>12</v>
      </c>
      <c r="F3780" t="s">
        <v>36</v>
      </c>
      <c r="G3780" t="s">
        <v>4840</v>
      </c>
      <c r="H3780" s="56" t="s">
        <v>685</v>
      </c>
      <c r="I3780">
        <v>29200012</v>
      </c>
      <c r="J3780" t="s">
        <v>4852</v>
      </c>
      <c r="K3780">
        <v>52941421.18</v>
      </c>
      <c r="L3780">
        <v>51155.635840000003</v>
      </c>
    </row>
    <row r="3781" spans="1:12" x14ac:dyDescent="0.25">
      <c r="A3781">
        <v>3777</v>
      </c>
      <c r="B3781" t="s">
        <v>4812</v>
      </c>
      <c r="C3781" t="s">
        <v>585</v>
      </c>
      <c r="D3781" t="s">
        <v>4840</v>
      </c>
      <c r="E3781">
        <v>13</v>
      </c>
      <c r="F3781" t="s">
        <v>36</v>
      </c>
      <c r="G3781" t="s">
        <v>4840</v>
      </c>
      <c r="H3781" s="56" t="s">
        <v>685</v>
      </c>
      <c r="I3781">
        <v>29200013</v>
      </c>
      <c r="J3781" t="s">
        <v>4853</v>
      </c>
      <c r="K3781">
        <v>41200888.859999999</v>
      </c>
      <c r="L3781">
        <v>47275.430330000003</v>
      </c>
    </row>
    <row r="3782" spans="1:12" x14ac:dyDescent="0.25">
      <c r="A3782">
        <v>3778</v>
      </c>
      <c r="B3782" t="s">
        <v>4812</v>
      </c>
      <c r="C3782" t="s">
        <v>585</v>
      </c>
      <c r="D3782" t="s">
        <v>4840</v>
      </c>
      <c r="E3782">
        <v>14</v>
      </c>
      <c r="F3782" t="s">
        <v>36</v>
      </c>
      <c r="G3782" t="s">
        <v>4840</v>
      </c>
      <c r="H3782" s="56" t="s">
        <v>685</v>
      </c>
      <c r="I3782">
        <v>29200014</v>
      </c>
      <c r="J3782" t="s">
        <v>4854</v>
      </c>
      <c r="K3782">
        <v>4533201.7699999996</v>
      </c>
      <c r="L3782">
        <v>12707.48047</v>
      </c>
    </row>
    <row r="3783" spans="1:12" x14ac:dyDescent="0.25">
      <c r="A3783">
        <v>3779</v>
      </c>
      <c r="B3783" t="s">
        <v>4812</v>
      </c>
      <c r="C3783" t="s">
        <v>585</v>
      </c>
      <c r="D3783" t="s">
        <v>4840</v>
      </c>
      <c r="E3783">
        <v>15</v>
      </c>
      <c r="F3783" t="s">
        <v>36</v>
      </c>
      <c r="G3783" t="s">
        <v>4840</v>
      </c>
      <c r="H3783" s="56" t="s">
        <v>685</v>
      </c>
      <c r="I3783">
        <v>29200015</v>
      </c>
      <c r="J3783" t="s">
        <v>4855</v>
      </c>
      <c r="K3783">
        <v>113257894</v>
      </c>
      <c r="L3783">
        <v>60865.406999999999</v>
      </c>
    </row>
    <row r="3784" spans="1:12" x14ac:dyDescent="0.25">
      <c r="A3784">
        <v>3780</v>
      </c>
      <c r="B3784" t="s">
        <v>4812</v>
      </c>
      <c r="C3784" t="s">
        <v>585</v>
      </c>
      <c r="D3784" t="s">
        <v>4840</v>
      </c>
      <c r="E3784">
        <v>16</v>
      </c>
      <c r="F3784" t="s">
        <v>36</v>
      </c>
      <c r="G3784" t="s">
        <v>4840</v>
      </c>
      <c r="H3784" s="56" t="s">
        <v>685</v>
      </c>
      <c r="I3784">
        <v>29200016</v>
      </c>
      <c r="J3784" t="s">
        <v>4856</v>
      </c>
      <c r="K3784">
        <v>20554349.23</v>
      </c>
      <c r="L3784">
        <v>25818.913540000001</v>
      </c>
    </row>
    <row r="3785" spans="1:12" x14ac:dyDescent="0.25">
      <c r="A3785">
        <v>3781</v>
      </c>
      <c r="B3785" t="s">
        <v>4812</v>
      </c>
      <c r="C3785" t="s">
        <v>585</v>
      </c>
      <c r="D3785" t="s">
        <v>4840</v>
      </c>
      <c r="E3785">
        <v>17</v>
      </c>
      <c r="F3785" t="s">
        <v>36</v>
      </c>
      <c r="G3785" t="s">
        <v>4840</v>
      </c>
      <c r="H3785" s="56" t="s">
        <v>685</v>
      </c>
      <c r="I3785">
        <v>29200017</v>
      </c>
      <c r="J3785" t="s">
        <v>4857</v>
      </c>
      <c r="K3785">
        <v>12317818.529999999</v>
      </c>
      <c r="L3785">
        <v>27212.552159999999</v>
      </c>
    </row>
    <row r="3786" spans="1:12" x14ac:dyDescent="0.25">
      <c r="A3786">
        <v>3782</v>
      </c>
      <c r="B3786" t="s">
        <v>4812</v>
      </c>
      <c r="C3786" t="s">
        <v>585</v>
      </c>
      <c r="D3786" t="s">
        <v>4840</v>
      </c>
      <c r="E3786">
        <v>18</v>
      </c>
      <c r="F3786" t="s">
        <v>36</v>
      </c>
      <c r="G3786" t="s">
        <v>4840</v>
      </c>
      <c r="H3786" s="56" t="s">
        <v>685</v>
      </c>
      <c r="I3786">
        <v>29200018</v>
      </c>
      <c r="J3786" t="s">
        <v>4858</v>
      </c>
      <c r="K3786">
        <v>16080130.779999999</v>
      </c>
      <c r="L3786">
        <v>23588.086380000001</v>
      </c>
    </row>
    <row r="3787" spans="1:12" x14ac:dyDescent="0.25">
      <c r="A3787">
        <v>3783</v>
      </c>
      <c r="B3787" t="s">
        <v>4812</v>
      </c>
      <c r="C3787" t="s">
        <v>585</v>
      </c>
      <c r="D3787" t="s">
        <v>4840</v>
      </c>
      <c r="E3787">
        <v>19</v>
      </c>
      <c r="F3787" t="s">
        <v>36</v>
      </c>
      <c r="G3787" t="s">
        <v>4840</v>
      </c>
      <c r="H3787" s="56" t="s">
        <v>685</v>
      </c>
      <c r="I3787">
        <v>29200019</v>
      </c>
      <c r="J3787" t="s">
        <v>4859</v>
      </c>
      <c r="K3787">
        <v>15452271.74</v>
      </c>
      <c r="L3787">
        <v>27422.388760000002</v>
      </c>
    </row>
    <row r="3788" spans="1:12" x14ac:dyDescent="0.25">
      <c r="A3788">
        <v>3784</v>
      </c>
      <c r="B3788" t="s">
        <v>4812</v>
      </c>
      <c r="C3788" t="s">
        <v>585</v>
      </c>
      <c r="D3788" t="s">
        <v>4840</v>
      </c>
      <c r="E3788">
        <v>20</v>
      </c>
      <c r="F3788" t="s">
        <v>36</v>
      </c>
      <c r="G3788" t="s">
        <v>4840</v>
      </c>
      <c r="H3788" s="56" t="s">
        <v>685</v>
      </c>
      <c r="I3788">
        <v>29200020</v>
      </c>
      <c r="J3788" t="s">
        <v>4860</v>
      </c>
      <c r="K3788">
        <v>14855298.630000001</v>
      </c>
      <c r="L3788">
        <v>28610.205430000002</v>
      </c>
    </row>
    <row r="3789" spans="1:12" x14ac:dyDescent="0.25">
      <c r="A3789">
        <v>3785</v>
      </c>
      <c r="B3789" t="s">
        <v>4812</v>
      </c>
      <c r="C3789" t="s">
        <v>585</v>
      </c>
      <c r="D3789" t="s">
        <v>4840</v>
      </c>
      <c r="E3789">
        <v>21</v>
      </c>
      <c r="F3789" t="s">
        <v>36</v>
      </c>
      <c r="G3789" t="s">
        <v>4840</v>
      </c>
      <c r="H3789" s="56" t="s">
        <v>685</v>
      </c>
      <c r="I3789">
        <v>29200021</v>
      </c>
      <c r="J3789" t="s">
        <v>4861</v>
      </c>
      <c r="K3789">
        <v>12822648.17</v>
      </c>
      <c r="L3789">
        <v>21456.40727</v>
      </c>
    </row>
    <row r="3790" spans="1:12" x14ac:dyDescent="0.25">
      <c r="A3790">
        <v>3786</v>
      </c>
      <c r="B3790" t="s">
        <v>4812</v>
      </c>
      <c r="C3790" t="s">
        <v>585</v>
      </c>
      <c r="D3790" t="s">
        <v>4840</v>
      </c>
      <c r="E3790">
        <v>22</v>
      </c>
      <c r="F3790" t="s">
        <v>36</v>
      </c>
      <c r="G3790" t="s">
        <v>4840</v>
      </c>
      <c r="H3790" s="56" t="s">
        <v>685</v>
      </c>
      <c r="I3790">
        <v>29200022</v>
      </c>
      <c r="J3790" t="s">
        <v>4862</v>
      </c>
      <c r="K3790">
        <v>70350537.730000004</v>
      </c>
      <c r="L3790">
        <v>71786.053960000005</v>
      </c>
    </row>
    <row r="3791" spans="1:12" x14ac:dyDescent="0.25">
      <c r="A3791">
        <v>3787</v>
      </c>
      <c r="B3791" t="s">
        <v>4812</v>
      </c>
      <c r="C3791" t="s">
        <v>585</v>
      </c>
      <c r="D3791" t="s">
        <v>4840</v>
      </c>
      <c r="E3791">
        <v>23</v>
      </c>
      <c r="F3791" t="s">
        <v>36</v>
      </c>
      <c r="G3791" t="s">
        <v>4840</v>
      </c>
      <c r="H3791" s="56" t="s">
        <v>685</v>
      </c>
      <c r="I3791">
        <v>29200023</v>
      </c>
      <c r="J3791" t="s">
        <v>4863</v>
      </c>
      <c r="K3791">
        <v>16493486.98</v>
      </c>
      <c r="L3791">
        <v>22953.17124</v>
      </c>
    </row>
    <row r="3792" spans="1:12" x14ac:dyDescent="0.25">
      <c r="A3792">
        <v>3788</v>
      </c>
      <c r="B3792" t="s">
        <v>4812</v>
      </c>
      <c r="C3792" t="s">
        <v>585</v>
      </c>
      <c r="D3792" t="s">
        <v>4840</v>
      </c>
      <c r="E3792">
        <v>24</v>
      </c>
      <c r="F3792" t="s">
        <v>36</v>
      </c>
      <c r="G3792" t="s">
        <v>4840</v>
      </c>
      <c r="H3792" s="56" t="s">
        <v>685</v>
      </c>
      <c r="I3792">
        <v>29200024</v>
      </c>
      <c r="J3792" t="s">
        <v>4864</v>
      </c>
      <c r="K3792">
        <v>43025573.729999997</v>
      </c>
      <c r="L3792">
        <v>37322.438979999999</v>
      </c>
    </row>
    <row r="3793" spans="1:12" x14ac:dyDescent="0.25">
      <c r="A3793">
        <v>3789</v>
      </c>
      <c r="B3793" t="s">
        <v>4812</v>
      </c>
      <c r="C3793" t="s">
        <v>585</v>
      </c>
      <c r="D3793" t="s">
        <v>4840</v>
      </c>
      <c r="E3793">
        <v>25</v>
      </c>
      <c r="F3793" t="s">
        <v>36</v>
      </c>
      <c r="G3793" t="s">
        <v>4840</v>
      </c>
      <c r="H3793" s="56" t="s">
        <v>685</v>
      </c>
      <c r="I3793">
        <v>29200025</v>
      </c>
      <c r="J3793" t="s">
        <v>4865</v>
      </c>
      <c r="K3793">
        <v>15591276.800000001</v>
      </c>
      <c r="L3793">
        <v>24301.538799999998</v>
      </c>
    </row>
    <row r="3794" spans="1:12" x14ac:dyDescent="0.25">
      <c r="A3794">
        <v>3790</v>
      </c>
      <c r="B3794" t="s">
        <v>4812</v>
      </c>
      <c r="C3794" t="s">
        <v>585</v>
      </c>
      <c r="D3794" t="s">
        <v>4840</v>
      </c>
      <c r="E3794">
        <v>26</v>
      </c>
      <c r="F3794" t="s">
        <v>36</v>
      </c>
      <c r="G3794" t="s">
        <v>4840</v>
      </c>
      <c r="H3794" s="56" t="s">
        <v>685</v>
      </c>
      <c r="I3794">
        <v>29200026</v>
      </c>
      <c r="J3794" t="s">
        <v>4866</v>
      </c>
      <c r="K3794">
        <v>384257245.30000001</v>
      </c>
      <c r="L3794">
        <v>141367.85769999999</v>
      </c>
    </row>
    <row r="3795" spans="1:12" x14ac:dyDescent="0.25">
      <c r="A3795">
        <v>3791</v>
      </c>
      <c r="B3795" t="s">
        <v>4812</v>
      </c>
      <c r="C3795" t="s">
        <v>585</v>
      </c>
      <c r="D3795" t="s">
        <v>4840</v>
      </c>
      <c r="E3795">
        <v>27</v>
      </c>
      <c r="F3795" t="s">
        <v>36</v>
      </c>
      <c r="G3795" t="s">
        <v>4840</v>
      </c>
      <c r="H3795" s="56" t="s">
        <v>685</v>
      </c>
      <c r="I3795">
        <v>29200027</v>
      </c>
      <c r="J3795" t="s">
        <v>4867</v>
      </c>
      <c r="K3795">
        <v>13196829.75</v>
      </c>
      <c r="L3795">
        <v>23243.251130000001</v>
      </c>
    </row>
    <row r="3796" spans="1:12" x14ac:dyDescent="0.25">
      <c r="A3796">
        <v>3792</v>
      </c>
      <c r="B3796" t="s">
        <v>4812</v>
      </c>
      <c r="C3796" t="s">
        <v>585</v>
      </c>
      <c r="D3796" t="s">
        <v>4840</v>
      </c>
      <c r="E3796">
        <v>28</v>
      </c>
      <c r="F3796" t="s">
        <v>36</v>
      </c>
      <c r="G3796" t="s">
        <v>4840</v>
      </c>
      <c r="H3796" s="56" t="s">
        <v>685</v>
      </c>
      <c r="I3796">
        <v>29200028</v>
      </c>
      <c r="J3796" t="s">
        <v>4868</v>
      </c>
      <c r="K3796">
        <v>30495418.579999998</v>
      </c>
      <c r="L3796">
        <v>28478.668369999999</v>
      </c>
    </row>
    <row r="3797" spans="1:12" x14ac:dyDescent="0.25">
      <c r="A3797">
        <v>3793</v>
      </c>
      <c r="B3797" t="s">
        <v>4812</v>
      </c>
      <c r="C3797" t="s">
        <v>585</v>
      </c>
      <c r="D3797" t="s">
        <v>4840</v>
      </c>
      <c r="E3797">
        <v>29</v>
      </c>
      <c r="F3797" t="s">
        <v>36</v>
      </c>
      <c r="G3797" t="s">
        <v>4840</v>
      </c>
      <c r="H3797" s="56" t="s">
        <v>685</v>
      </c>
      <c r="I3797">
        <v>29200029</v>
      </c>
      <c r="J3797" t="s">
        <v>4869</v>
      </c>
      <c r="K3797">
        <v>15601830.880000001</v>
      </c>
      <c r="L3797">
        <v>31541.599900000001</v>
      </c>
    </row>
    <row r="3798" spans="1:12" x14ac:dyDescent="0.25">
      <c r="A3798">
        <v>3794</v>
      </c>
      <c r="B3798" t="s">
        <v>4812</v>
      </c>
      <c r="C3798" t="s">
        <v>585</v>
      </c>
      <c r="D3798" t="s">
        <v>4840</v>
      </c>
      <c r="E3798">
        <v>30</v>
      </c>
      <c r="F3798" t="s">
        <v>36</v>
      </c>
      <c r="G3798" t="s">
        <v>4840</v>
      </c>
      <c r="H3798" s="56" t="s">
        <v>685</v>
      </c>
      <c r="I3798">
        <v>29200030</v>
      </c>
      <c r="J3798" t="s">
        <v>4870</v>
      </c>
      <c r="K3798">
        <v>6616545.4589999998</v>
      </c>
      <c r="L3798">
        <v>15612.14291</v>
      </c>
    </row>
    <row r="3799" spans="1:12" x14ac:dyDescent="0.25">
      <c r="A3799">
        <v>3795</v>
      </c>
      <c r="B3799" t="s">
        <v>4812</v>
      </c>
      <c r="C3799" t="s">
        <v>585</v>
      </c>
      <c r="D3799" t="s">
        <v>4840</v>
      </c>
      <c r="E3799">
        <v>31</v>
      </c>
      <c r="F3799" t="s">
        <v>36</v>
      </c>
      <c r="G3799" t="s">
        <v>4840</v>
      </c>
      <c r="H3799" s="56" t="s">
        <v>685</v>
      </c>
      <c r="I3799">
        <v>29200031</v>
      </c>
      <c r="J3799" t="s">
        <v>4871</v>
      </c>
      <c r="K3799">
        <v>530903073.69999999</v>
      </c>
      <c r="L3799">
        <v>157701.739</v>
      </c>
    </row>
    <row r="3800" spans="1:12" x14ac:dyDescent="0.25">
      <c r="A3800">
        <v>3796</v>
      </c>
      <c r="B3800" t="s">
        <v>4812</v>
      </c>
      <c r="C3800" t="s">
        <v>585</v>
      </c>
      <c r="D3800" t="s">
        <v>4840</v>
      </c>
      <c r="E3800">
        <v>32</v>
      </c>
      <c r="F3800" t="s">
        <v>36</v>
      </c>
      <c r="G3800" t="s">
        <v>4840</v>
      </c>
      <c r="H3800" s="56" t="s">
        <v>685</v>
      </c>
      <c r="I3800">
        <v>29200032</v>
      </c>
      <c r="J3800" t="s">
        <v>4872</v>
      </c>
      <c r="K3800">
        <v>397628097.19999999</v>
      </c>
      <c r="L3800">
        <v>128896.6453</v>
      </c>
    </row>
    <row r="3801" spans="1:12" x14ac:dyDescent="0.25">
      <c r="A3801">
        <v>3797</v>
      </c>
      <c r="B3801" t="s">
        <v>4812</v>
      </c>
      <c r="C3801" t="s">
        <v>585</v>
      </c>
      <c r="D3801" t="s">
        <v>4840</v>
      </c>
      <c r="E3801">
        <v>33</v>
      </c>
      <c r="F3801" t="s">
        <v>36</v>
      </c>
      <c r="G3801" t="s">
        <v>4840</v>
      </c>
      <c r="H3801" s="56" t="s">
        <v>685</v>
      </c>
      <c r="I3801">
        <v>29200033</v>
      </c>
      <c r="J3801" t="s">
        <v>4873</v>
      </c>
      <c r="K3801">
        <v>277671758.60000002</v>
      </c>
      <c r="L3801">
        <v>145305.75030000001</v>
      </c>
    </row>
    <row r="3802" spans="1:12" x14ac:dyDescent="0.25">
      <c r="A3802">
        <v>3798</v>
      </c>
      <c r="B3802" t="s">
        <v>4812</v>
      </c>
      <c r="C3802" t="s">
        <v>585</v>
      </c>
      <c r="D3802" t="s">
        <v>4840</v>
      </c>
      <c r="E3802">
        <v>34</v>
      </c>
      <c r="F3802" t="s">
        <v>36</v>
      </c>
      <c r="G3802" t="s">
        <v>4840</v>
      </c>
      <c r="H3802" s="56" t="s">
        <v>685</v>
      </c>
      <c r="I3802">
        <v>29200034</v>
      </c>
      <c r="J3802" t="s">
        <v>4874</v>
      </c>
      <c r="K3802">
        <v>7087593.2790000001</v>
      </c>
      <c r="L3802">
        <v>14372.5977</v>
      </c>
    </row>
    <row r="3803" spans="1:12" x14ac:dyDescent="0.25">
      <c r="A3803">
        <v>3799</v>
      </c>
      <c r="B3803" t="s">
        <v>4812</v>
      </c>
      <c r="C3803" t="s">
        <v>585</v>
      </c>
      <c r="D3803" t="s">
        <v>4840</v>
      </c>
      <c r="E3803">
        <v>35</v>
      </c>
      <c r="F3803" t="s">
        <v>36</v>
      </c>
      <c r="G3803" t="s">
        <v>4840</v>
      </c>
      <c r="H3803" s="56" t="s">
        <v>685</v>
      </c>
      <c r="I3803">
        <v>29200035</v>
      </c>
      <c r="J3803" t="s">
        <v>4875</v>
      </c>
      <c r="K3803">
        <v>96850375.719999999</v>
      </c>
      <c r="L3803">
        <v>71092.705059999993</v>
      </c>
    </row>
    <row r="3804" spans="1:12" x14ac:dyDescent="0.25">
      <c r="A3804">
        <v>3800</v>
      </c>
      <c r="B3804" t="s">
        <v>4812</v>
      </c>
      <c r="C3804" t="s">
        <v>585</v>
      </c>
      <c r="D3804" t="s">
        <v>4840</v>
      </c>
      <c r="E3804">
        <v>36</v>
      </c>
      <c r="F3804" t="s">
        <v>36</v>
      </c>
      <c r="G3804" t="s">
        <v>4840</v>
      </c>
      <c r="H3804" s="56" t="s">
        <v>685</v>
      </c>
      <c r="I3804">
        <v>29200036</v>
      </c>
      <c r="J3804" t="s">
        <v>4876</v>
      </c>
      <c r="K3804">
        <v>77180592.280000001</v>
      </c>
      <c r="L3804">
        <v>54496.085480000002</v>
      </c>
    </row>
    <row r="3805" spans="1:12" x14ac:dyDescent="0.25">
      <c r="A3805">
        <v>3801</v>
      </c>
      <c r="B3805" t="s">
        <v>4812</v>
      </c>
      <c r="C3805" t="s">
        <v>585</v>
      </c>
      <c r="D3805" t="s">
        <v>4840</v>
      </c>
      <c r="E3805">
        <v>37</v>
      </c>
      <c r="F3805" t="s">
        <v>36</v>
      </c>
      <c r="G3805" t="s">
        <v>4840</v>
      </c>
      <c r="H3805" s="56" t="s">
        <v>685</v>
      </c>
      <c r="I3805">
        <v>29200037</v>
      </c>
      <c r="J3805" t="s">
        <v>4877</v>
      </c>
      <c r="K3805">
        <v>76471653.909999996</v>
      </c>
      <c r="L3805">
        <v>68476.021510000006</v>
      </c>
    </row>
    <row r="3806" spans="1:12" x14ac:dyDescent="0.25">
      <c r="A3806">
        <v>3802</v>
      </c>
      <c r="B3806" t="s">
        <v>4812</v>
      </c>
      <c r="C3806" t="s">
        <v>585</v>
      </c>
      <c r="D3806" t="s">
        <v>4840</v>
      </c>
      <c r="E3806">
        <v>38</v>
      </c>
      <c r="F3806" t="s">
        <v>36</v>
      </c>
      <c r="G3806" t="s">
        <v>4840</v>
      </c>
      <c r="H3806" s="56" t="s">
        <v>685</v>
      </c>
      <c r="I3806">
        <v>29200038</v>
      </c>
      <c r="J3806" t="s">
        <v>4878</v>
      </c>
      <c r="K3806">
        <v>335835434.39999998</v>
      </c>
      <c r="L3806">
        <v>150864.06359999999</v>
      </c>
    </row>
    <row r="3807" spans="1:12" x14ac:dyDescent="0.25">
      <c r="A3807">
        <v>3803</v>
      </c>
      <c r="B3807" t="s">
        <v>4812</v>
      </c>
      <c r="C3807" t="s">
        <v>585</v>
      </c>
      <c r="D3807" t="s">
        <v>4840</v>
      </c>
      <c r="E3807">
        <v>39</v>
      </c>
      <c r="F3807" t="s">
        <v>36</v>
      </c>
      <c r="G3807" t="s">
        <v>4840</v>
      </c>
      <c r="H3807" s="56" t="s">
        <v>685</v>
      </c>
      <c r="I3807">
        <v>29200039</v>
      </c>
      <c r="J3807" t="s">
        <v>4879</v>
      </c>
      <c r="K3807">
        <v>53250576.5</v>
      </c>
      <c r="L3807">
        <v>50087.309159999997</v>
      </c>
    </row>
    <row r="3808" spans="1:12" x14ac:dyDescent="0.25">
      <c r="A3808">
        <v>3804</v>
      </c>
      <c r="B3808" t="s">
        <v>4812</v>
      </c>
      <c r="C3808" t="s">
        <v>585</v>
      </c>
      <c r="D3808" t="s">
        <v>4840</v>
      </c>
      <c r="E3808">
        <v>40</v>
      </c>
      <c r="F3808" t="s">
        <v>36</v>
      </c>
      <c r="G3808" t="s">
        <v>4840</v>
      </c>
      <c r="H3808" s="56" t="s">
        <v>685</v>
      </c>
      <c r="I3808">
        <v>29200040</v>
      </c>
      <c r="J3808" t="s">
        <v>4880</v>
      </c>
      <c r="K3808">
        <v>290427941.10000002</v>
      </c>
      <c r="L3808">
        <v>148305.31219999999</v>
      </c>
    </row>
    <row r="3809" spans="1:12" x14ac:dyDescent="0.25">
      <c r="A3809">
        <v>3805</v>
      </c>
      <c r="B3809" t="s">
        <v>4812</v>
      </c>
      <c r="C3809" t="s">
        <v>585</v>
      </c>
      <c r="D3809" t="s">
        <v>4840</v>
      </c>
      <c r="E3809">
        <v>41</v>
      </c>
      <c r="F3809" t="s">
        <v>36</v>
      </c>
      <c r="G3809" t="s">
        <v>4840</v>
      </c>
      <c r="H3809" s="56" t="s">
        <v>685</v>
      </c>
      <c r="I3809">
        <v>29200041</v>
      </c>
      <c r="J3809" t="s">
        <v>4881</v>
      </c>
      <c r="K3809">
        <v>4041452.531</v>
      </c>
      <c r="L3809">
        <v>10677.82431</v>
      </c>
    </row>
    <row r="3810" spans="1:12" x14ac:dyDescent="0.25">
      <c r="A3810">
        <v>3806</v>
      </c>
      <c r="B3810" t="s">
        <v>4812</v>
      </c>
      <c r="C3810" t="s">
        <v>585</v>
      </c>
      <c r="D3810" t="s">
        <v>4840</v>
      </c>
      <c r="E3810">
        <v>42</v>
      </c>
      <c r="F3810" t="s">
        <v>36</v>
      </c>
      <c r="G3810" t="s">
        <v>4840</v>
      </c>
      <c r="H3810" s="56" t="s">
        <v>685</v>
      </c>
      <c r="I3810">
        <v>29200042</v>
      </c>
      <c r="J3810" t="s">
        <v>4882</v>
      </c>
      <c r="K3810">
        <v>5423172.5429999996</v>
      </c>
      <c r="L3810">
        <v>16723.992310000001</v>
      </c>
    </row>
    <row r="3811" spans="1:12" x14ac:dyDescent="0.25">
      <c r="A3811">
        <v>3807</v>
      </c>
      <c r="B3811" t="s">
        <v>4812</v>
      </c>
      <c r="C3811" t="s">
        <v>585</v>
      </c>
      <c r="D3811" t="s">
        <v>4840</v>
      </c>
      <c r="E3811">
        <v>43</v>
      </c>
      <c r="F3811" t="s">
        <v>36</v>
      </c>
      <c r="G3811" t="s">
        <v>4840</v>
      </c>
      <c r="H3811" s="56" t="s">
        <v>685</v>
      </c>
      <c r="I3811">
        <v>29200043</v>
      </c>
      <c r="J3811" t="s">
        <v>4883</v>
      </c>
      <c r="K3811">
        <v>95334402.079999998</v>
      </c>
      <c r="L3811">
        <v>80930.147700000001</v>
      </c>
    </row>
    <row r="3812" spans="1:12" x14ac:dyDescent="0.25">
      <c r="A3812">
        <v>3808</v>
      </c>
      <c r="B3812" t="s">
        <v>4812</v>
      </c>
      <c r="C3812" t="s">
        <v>585</v>
      </c>
      <c r="D3812" t="s">
        <v>4840</v>
      </c>
      <c r="E3812">
        <v>44</v>
      </c>
      <c r="F3812" t="s">
        <v>36</v>
      </c>
      <c r="G3812" t="s">
        <v>4840</v>
      </c>
      <c r="H3812" s="56" t="s">
        <v>685</v>
      </c>
      <c r="I3812">
        <v>29200044</v>
      </c>
      <c r="J3812" t="s">
        <v>4884</v>
      </c>
      <c r="K3812">
        <v>44537781.979999997</v>
      </c>
      <c r="L3812">
        <v>38189.048089999997</v>
      </c>
    </row>
    <row r="3813" spans="1:12" x14ac:dyDescent="0.25">
      <c r="A3813">
        <v>3809</v>
      </c>
      <c r="B3813" t="s">
        <v>4812</v>
      </c>
      <c r="C3813" t="s">
        <v>585</v>
      </c>
      <c r="D3813" t="s">
        <v>4840</v>
      </c>
      <c r="E3813">
        <v>45</v>
      </c>
      <c r="F3813" t="s">
        <v>36</v>
      </c>
      <c r="G3813" t="s">
        <v>4840</v>
      </c>
      <c r="H3813" s="56" t="s">
        <v>685</v>
      </c>
      <c r="I3813">
        <v>29200045</v>
      </c>
      <c r="J3813" t="s">
        <v>4885</v>
      </c>
      <c r="K3813">
        <v>294857439.30000001</v>
      </c>
      <c r="L3813">
        <v>120601.2928</v>
      </c>
    </row>
    <row r="3814" spans="1:12" x14ac:dyDescent="0.25">
      <c r="A3814">
        <v>3810</v>
      </c>
      <c r="B3814" t="s">
        <v>4812</v>
      </c>
      <c r="C3814" t="s">
        <v>585</v>
      </c>
      <c r="D3814" t="s">
        <v>4840</v>
      </c>
      <c r="E3814">
        <v>46</v>
      </c>
      <c r="F3814" t="s">
        <v>36</v>
      </c>
      <c r="G3814" t="s">
        <v>4840</v>
      </c>
      <c r="H3814" s="56" t="s">
        <v>685</v>
      </c>
      <c r="I3814">
        <v>29200046</v>
      </c>
      <c r="J3814" t="s">
        <v>4886</v>
      </c>
      <c r="K3814">
        <v>41419677.82</v>
      </c>
      <c r="L3814">
        <v>39356.979670000001</v>
      </c>
    </row>
    <row r="3815" spans="1:12" x14ac:dyDescent="0.25">
      <c r="A3815">
        <v>3811</v>
      </c>
      <c r="B3815" t="s">
        <v>4812</v>
      </c>
      <c r="C3815" t="s">
        <v>585</v>
      </c>
      <c r="D3815" t="s">
        <v>4840</v>
      </c>
      <c r="E3815">
        <v>47</v>
      </c>
      <c r="F3815" t="s">
        <v>36</v>
      </c>
      <c r="G3815" t="s">
        <v>4840</v>
      </c>
      <c r="H3815" s="56" t="s">
        <v>685</v>
      </c>
      <c r="I3815">
        <v>29200047</v>
      </c>
      <c r="J3815" t="s">
        <v>4887</v>
      </c>
      <c r="K3815">
        <v>8753729.2449999992</v>
      </c>
      <c r="L3815">
        <v>17079.034830000001</v>
      </c>
    </row>
    <row r="3816" spans="1:12" x14ac:dyDescent="0.25">
      <c r="A3816">
        <v>3812</v>
      </c>
      <c r="B3816" t="s">
        <v>4812</v>
      </c>
      <c r="C3816" t="s">
        <v>585</v>
      </c>
      <c r="D3816" t="s">
        <v>4840</v>
      </c>
      <c r="E3816">
        <v>48</v>
      </c>
      <c r="F3816" t="s">
        <v>36</v>
      </c>
      <c r="G3816" t="s">
        <v>4840</v>
      </c>
      <c r="H3816" s="56" t="s">
        <v>685</v>
      </c>
      <c r="I3816">
        <v>29200048</v>
      </c>
      <c r="J3816" t="s">
        <v>4888</v>
      </c>
      <c r="K3816">
        <v>3783340.179</v>
      </c>
      <c r="L3816">
        <v>11109.4203</v>
      </c>
    </row>
    <row r="3817" spans="1:12" x14ac:dyDescent="0.25">
      <c r="A3817">
        <v>3813</v>
      </c>
      <c r="B3817" t="s">
        <v>4812</v>
      </c>
      <c r="C3817" t="s">
        <v>585</v>
      </c>
      <c r="D3817" t="s">
        <v>4840</v>
      </c>
      <c r="E3817">
        <v>49</v>
      </c>
      <c r="F3817" t="s">
        <v>36</v>
      </c>
      <c r="G3817" t="s">
        <v>4840</v>
      </c>
      <c r="H3817" s="56" t="s">
        <v>685</v>
      </c>
      <c r="I3817">
        <v>29200049</v>
      </c>
      <c r="J3817" t="s">
        <v>4889</v>
      </c>
      <c r="K3817">
        <v>20667854.02</v>
      </c>
      <c r="L3817">
        <v>23110.00806</v>
      </c>
    </row>
    <row r="3818" spans="1:12" x14ac:dyDescent="0.25">
      <c r="A3818">
        <v>3814</v>
      </c>
      <c r="B3818" t="s">
        <v>4812</v>
      </c>
      <c r="C3818" t="s">
        <v>585</v>
      </c>
      <c r="D3818" t="s">
        <v>4840</v>
      </c>
      <c r="E3818">
        <v>50</v>
      </c>
      <c r="F3818" t="s">
        <v>36</v>
      </c>
      <c r="G3818" t="s">
        <v>4840</v>
      </c>
      <c r="H3818" s="56" t="s">
        <v>685</v>
      </c>
      <c r="I3818">
        <v>29200050</v>
      </c>
      <c r="J3818" t="s">
        <v>4890</v>
      </c>
      <c r="K3818">
        <v>283945508.69999999</v>
      </c>
      <c r="L3818">
        <v>153005.1298</v>
      </c>
    </row>
    <row r="3819" spans="1:12" x14ac:dyDescent="0.25">
      <c r="A3819">
        <v>3815</v>
      </c>
      <c r="B3819" t="s">
        <v>4812</v>
      </c>
      <c r="C3819" t="s">
        <v>4891</v>
      </c>
      <c r="D3819" t="s">
        <v>4892</v>
      </c>
      <c r="E3819">
        <v>1</v>
      </c>
      <c r="F3819" t="s">
        <v>590</v>
      </c>
      <c r="G3819" t="s">
        <v>4833</v>
      </c>
      <c r="H3819" s="56" t="s">
        <v>685</v>
      </c>
      <c r="I3819">
        <v>21001001</v>
      </c>
      <c r="J3819" t="s">
        <v>4893</v>
      </c>
      <c r="K3819">
        <v>4198436880</v>
      </c>
      <c r="L3819">
        <v>464564.02899999998</v>
      </c>
    </row>
    <row r="3820" spans="1:12" x14ac:dyDescent="0.25">
      <c r="A3820">
        <v>3816</v>
      </c>
      <c r="B3820" t="s">
        <v>4812</v>
      </c>
      <c r="C3820" t="s">
        <v>4891</v>
      </c>
      <c r="D3820" t="s">
        <v>4892</v>
      </c>
      <c r="E3820">
        <v>2</v>
      </c>
      <c r="F3820" t="s">
        <v>590</v>
      </c>
      <c r="G3820" t="s">
        <v>4833</v>
      </c>
      <c r="H3820" s="56" t="s">
        <v>685</v>
      </c>
      <c r="I3820">
        <v>21001002</v>
      </c>
      <c r="J3820" t="s">
        <v>4894</v>
      </c>
      <c r="K3820">
        <v>5272321721</v>
      </c>
      <c r="L3820">
        <v>404030.80910000001</v>
      </c>
    </row>
    <row r="3821" spans="1:12" x14ac:dyDescent="0.25">
      <c r="A3821">
        <v>3817</v>
      </c>
      <c r="B3821" t="s">
        <v>4812</v>
      </c>
      <c r="C3821" t="s">
        <v>4891</v>
      </c>
      <c r="D3821" t="s">
        <v>4892</v>
      </c>
      <c r="E3821">
        <v>3</v>
      </c>
      <c r="F3821" t="s">
        <v>590</v>
      </c>
      <c r="G3821" t="s">
        <v>4833</v>
      </c>
      <c r="H3821" s="56" t="s">
        <v>685</v>
      </c>
      <c r="I3821">
        <v>21001003</v>
      </c>
      <c r="J3821" t="s">
        <v>4895</v>
      </c>
      <c r="K3821">
        <v>1335432.7450000001</v>
      </c>
      <c r="L3821">
        <v>6101.5101210000003</v>
      </c>
    </row>
    <row r="3822" spans="1:12" x14ac:dyDescent="0.25">
      <c r="A3822">
        <v>3818</v>
      </c>
      <c r="B3822" t="s">
        <v>4812</v>
      </c>
      <c r="C3822" t="s">
        <v>4891</v>
      </c>
      <c r="D3822" t="s">
        <v>4892</v>
      </c>
      <c r="E3822">
        <v>4</v>
      </c>
      <c r="F3822" t="s">
        <v>590</v>
      </c>
      <c r="G3822" t="s">
        <v>4833</v>
      </c>
      <c r="H3822" s="56" t="s">
        <v>685</v>
      </c>
      <c r="I3822">
        <v>21001004</v>
      </c>
      <c r="J3822" t="s">
        <v>4896</v>
      </c>
      <c r="K3822">
        <v>11222529.99</v>
      </c>
      <c r="L3822">
        <v>18752.779760000001</v>
      </c>
    </row>
    <row r="3823" spans="1:12" x14ac:dyDescent="0.25">
      <c r="A3823">
        <v>3819</v>
      </c>
      <c r="B3823" t="s">
        <v>4812</v>
      </c>
      <c r="C3823" t="s">
        <v>4891</v>
      </c>
      <c r="D3823" t="s">
        <v>4892</v>
      </c>
      <c r="E3823">
        <v>5</v>
      </c>
      <c r="F3823" t="s">
        <v>590</v>
      </c>
      <c r="G3823" t="s">
        <v>4833</v>
      </c>
      <c r="H3823" s="56" t="s">
        <v>685</v>
      </c>
      <c r="I3823">
        <v>21001005</v>
      </c>
      <c r="J3823" t="s">
        <v>4897</v>
      </c>
      <c r="K3823">
        <v>2648546.0249999999</v>
      </c>
      <c r="L3823">
        <v>10386.37198</v>
      </c>
    </row>
    <row r="3824" spans="1:12" x14ac:dyDescent="0.25">
      <c r="A3824">
        <v>3820</v>
      </c>
      <c r="B3824" t="s">
        <v>4812</v>
      </c>
      <c r="C3824" t="s">
        <v>4891</v>
      </c>
      <c r="D3824" t="s">
        <v>4892</v>
      </c>
      <c r="E3824">
        <v>6</v>
      </c>
      <c r="F3824" t="s">
        <v>590</v>
      </c>
      <c r="G3824" t="s">
        <v>4833</v>
      </c>
      <c r="H3824" s="56" t="s">
        <v>685</v>
      </c>
      <c r="I3824">
        <v>21001006</v>
      </c>
      <c r="J3824" t="s">
        <v>4898</v>
      </c>
      <c r="K3824">
        <v>1506575.041</v>
      </c>
      <c r="L3824">
        <v>6185.1039989999999</v>
      </c>
    </row>
    <row r="3825" spans="1:12" x14ac:dyDescent="0.25">
      <c r="A3825">
        <v>3821</v>
      </c>
      <c r="B3825" t="s">
        <v>4812</v>
      </c>
      <c r="C3825" t="s">
        <v>4891</v>
      </c>
      <c r="D3825" t="s">
        <v>4892</v>
      </c>
      <c r="E3825">
        <v>7</v>
      </c>
      <c r="F3825" t="s">
        <v>590</v>
      </c>
      <c r="G3825" t="s">
        <v>4833</v>
      </c>
      <c r="H3825" s="56" t="s">
        <v>685</v>
      </c>
      <c r="I3825">
        <v>21001007</v>
      </c>
      <c r="J3825" t="s">
        <v>4899</v>
      </c>
      <c r="K3825">
        <v>3900395560</v>
      </c>
      <c r="L3825">
        <v>450060.89010000002</v>
      </c>
    </row>
    <row r="3826" spans="1:12" x14ac:dyDescent="0.25">
      <c r="A3826">
        <v>3822</v>
      </c>
      <c r="B3826" t="s">
        <v>4812</v>
      </c>
      <c r="C3826" t="s">
        <v>4891</v>
      </c>
      <c r="D3826" t="s">
        <v>4892</v>
      </c>
      <c r="E3826">
        <v>8</v>
      </c>
      <c r="F3826" t="s">
        <v>590</v>
      </c>
      <c r="G3826" t="s">
        <v>4833</v>
      </c>
      <c r="H3826" s="56" t="s">
        <v>685</v>
      </c>
      <c r="I3826">
        <v>21001008</v>
      </c>
      <c r="J3826" t="s">
        <v>4900</v>
      </c>
      <c r="K3826">
        <v>8340352193</v>
      </c>
      <c r="L3826">
        <v>707561.59259999997</v>
      </c>
    </row>
    <row r="3827" spans="1:12" x14ac:dyDescent="0.25">
      <c r="A3827">
        <v>3823</v>
      </c>
      <c r="B3827" t="s">
        <v>4812</v>
      </c>
      <c r="C3827" t="s">
        <v>4891</v>
      </c>
      <c r="D3827" t="s">
        <v>4892</v>
      </c>
      <c r="E3827">
        <v>9</v>
      </c>
      <c r="F3827" t="s">
        <v>590</v>
      </c>
      <c r="G3827" t="s">
        <v>4833</v>
      </c>
      <c r="H3827" s="56" t="s">
        <v>685</v>
      </c>
      <c r="I3827">
        <v>21001009</v>
      </c>
      <c r="J3827" t="s">
        <v>4901</v>
      </c>
      <c r="K3827">
        <v>3247518386</v>
      </c>
      <c r="L3827">
        <v>400584.22499999998</v>
      </c>
    </row>
    <row r="3828" spans="1:12" x14ac:dyDescent="0.25">
      <c r="A3828">
        <v>3824</v>
      </c>
      <c r="B3828" t="s">
        <v>4812</v>
      </c>
      <c r="C3828" t="s">
        <v>4891</v>
      </c>
      <c r="D3828" t="s">
        <v>4892</v>
      </c>
      <c r="E3828">
        <v>10</v>
      </c>
      <c r="F3828" t="s">
        <v>590</v>
      </c>
      <c r="G3828" t="s">
        <v>4833</v>
      </c>
      <c r="H3828" s="56" t="s">
        <v>685</v>
      </c>
      <c r="I3828">
        <v>21001010</v>
      </c>
      <c r="J3828" t="s">
        <v>4902</v>
      </c>
      <c r="K3828">
        <v>10328127530</v>
      </c>
      <c r="L3828">
        <v>615982.80420000001</v>
      </c>
    </row>
    <row r="3829" spans="1:12" x14ac:dyDescent="0.25">
      <c r="A3829">
        <v>3825</v>
      </c>
      <c r="B3829" t="s">
        <v>4812</v>
      </c>
      <c r="C3829" t="s">
        <v>4891</v>
      </c>
      <c r="D3829" t="s">
        <v>4892</v>
      </c>
      <c r="E3829">
        <v>11</v>
      </c>
      <c r="F3829" t="s">
        <v>590</v>
      </c>
      <c r="G3829" t="s">
        <v>4833</v>
      </c>
      <c r="H3829" s="56" t="s">
        <v>685</v>
      </c>
      <c r="I3829">
        <v>21001011</v>
      </c>
      <c r="J3829" t="s">
        <v>4903</v>
      </c>
      <c r="K3829">
        <v>12718883.15</v>
      </c>
      <c r="L3829">
        <v>16148.881600000001</v>
      </c>
    </row>
    <row r="3830" spans="1:12" x14ac:dyDescent="0.25">
      <c r="A3830">
        <v>3826</v>
      </c>
      <c r="B3830" t="s">
        <v>4812</v>
      </c>
      <c r="C3830" t="s">
        <v>4891</v>
      </c>
      <c r="D3830" t="s">
        <v>4892</v>
      </c>
      <c r="E3830">
        <v>12</v>
      </c>
      <c r="F3830" t="s">
        <v>590</v>
      </c>
      <c r="G3830" t="s">
        <v>4833</v>
      </c>
      <c r="H3830" s="56" t="s">
        <v>685</v>
      </c>
      <c r="I3830">
        <v>21001012</v>
      </c>
      <c r="J3830" t="s">
        <v>4904</v>
      </c>
      <c r="K3830">
        <v>5395110368</v>
      </c>
      <c r="L3830">
        <v>400178.46669999999</v>
      </c>
    </row>
    <row r="3831" spans="1:12" x14ac:dyDescent="0.25">
      <c r="A3831">
        <v>3827</v>
      </c>
      <c r="B3831" t="s">
        <v>4812</v>
      </c>
      <c r="C3831" t="s">
        <v>4905</v>
      </c>
      <c r="D3831" t="s">
        <v>4906</v>
      </c>
      <c r="E3831">
        <v>1</v>
      </c>
      <c r="F3831" t="s">
        <v>587</v>
      </c>
      <c r="G3831" t="s">
        <v>4907</v>
      </c>
      <c r="H3831" s="56" t="s">
        <v>685</v>
      </c>
      <c r="I3831">
        <v>21401001</v>
      </c>
      <c r="J3831" t="s">
        <v>4908</v>
      </c>
      <c r="K3831">
        <v>704333390.60000002</v>
      </c>
      <c r="L3831">
        <v>220917.4883</v>
      </c>
    </row>
    <row r="3832" spans="1:12" x14ac:dyDescent="0.25">
      <c r="A3832">
        <v>3828</v>
      </c>
      <c r="B3832" t="s">
        <v>4812</v>
      </c>
      <c r="C3832" t="s">
        <v>4905</v>
      </c>
      <c r="D3832" t="s">
        <v>4906</v>
      </c>
      <c r="E3832">
        <v>2</v>
      </c>
      <c r="F3832" t="s">
        <v>587</v>
      </c>
      <c r="G3832" t="s">
        <v>4907</v>
      </c>
      <c r="H3832" s="56" t="s">
        <v>685</v>
      </c>
      <c r="I3832">
        <v>21401002</v>
      </c>
      <c r="J3832" t="s">
        <v>4909</v>
      </c>
      <c r="K3832">
        <v>8834697.6119999997</v>
      </c>
      <c r="L3832">
        <v>13958.08174</v>
      </c>
    </row>
    <row r="3833" spans="1:12" x14ac:dyDescent="0.25">
      <c r="A3833">
        <v>3829</v>
      </c>
      <c r="B3833" t="s">
        <v>4812</v>
      </c>
      <c r="C3833" t="s">
        <v>4905</v>
      </c>
      <c r="D3833" t="s">
        <v>4906</v>
      </c>
      <c r="E3833">
        <v>3</v>
      </c>
      <c r="F3833" t="s">
        <v>587</v>
      </c>
      <c r="G3833" t="s">
        <v>4907</v>
      </c>
      <c r="H3833" s="56" t="s">
        <v>685</v>
      </c>
      <c r="I3833">
        <v>21401003</v>
      </c>
      <c r="J3833" t="s">
        <v>4910</v>
      </c>
      <c r="K3833">
        <v>25844101.579999998</v>
      </c>
      <c r="L3833">
        <v>31869.588029999999</v>
      </c>
    </row>
    <row r="3834" spans="1:12" x14ac:dyDescent="0.25">
      <c r="A3834">
        <v>3830</v>
      </c>
      <c r="B3834" t="s">
        <v>4812</v>
      </c>
      <c r="C3834" t="s">
        <v>4905</v>
      </c>
      <c r="D3834" t="s">
        <v>4906</v>
      </c>
      <c r="E3834">
        <v>4</v>
      </c>
      <c r="F3834" t="s">
        <v>587</v>
      </c>
      <c r="G3834" t="s">
        <v>4907</v>
      </c>
      <c r="H3834" s="56" t="s">
        <v>685</v>
      </c>
      <c r="I3834">
        <v>21401004</v>
      </c>
      <c r="J3834" t="s">
        <v>4911</v>
      </c>
      <c r="K3834">
        <v>2160342621</v>
      </c>
      <c r="L3834">
        <v>308795.44500000001</v>
      </c>
    </row>
    <row r="3835" spans="1:12" x14ac:dyDescent="0.25">
      <c r="A3835">
        <v>3831</v>
      </c>
      <c r="B3835" t="s">
        <v>4812</v>
      </c>
      <c r="C3835" t="s">
        <v>4905</v>
      </c>
      <c r="D3835" t="s">
        <v>4906</v>
      </c>
      <c r="E3835">
        <v>5</v>
      </c>
      <c r="F3835" t="s">
        <v>587</v>
      </c>
      <c r="G3835" t="s">
        <v>4907</v>
      </c>
      <c r="H3835" s="56" t="s">
        <v>685</v>
      </c>
      <c r="I3835">
        <v>21401005</v>
      </c>
      <c r="J3835" t="s">
        <v>4912</v>
      </c>
      <c r="K3835">
        <v>199704450.30000001</v>
      </c>
      <c r="L3835">
        <v>90184.471980000002</v>
      </c>
    </row>
    <row r="3836" spans="1:12" x14ac:dyDescent="0.25">
      <c r="A3836">
        <v>3832</v>
      </c>
      <c r="B3836" t="s">
        <v>4812</v>
      </c>
      <c r="C3836" t="s">
        <v>4905</v>
      </c>
      <c r="D3836" t="s">
        <v>4906</v>
      </c>
      <c r="E3836">
        <v>6</v>
      </c>
      <c r="F3836" t="s">
        <v>587</v>
      </c>
      <c r="G3836" t="s">
        <v>4907</v>
      </c>
      <c r="H3836" s="56" t="s">
        <v>685</v>
      </c>
      <c r="I3836">
        <v>21401006</v>
      </c>
      <c r="J3836" t="s">
        <v>4913</v>
      </c>
      <c r="K3836">
        <v>229555961.80000001</v>
      </c>
      <c r="L3836">
        <v>127245.216</v>
      </c>
    </row>
    <row r="3837" spans="1:12" x14ac:dyDescent="0.25">
      <c r="A3837">
        <v>3833</v>
      </c>
      <c r="B3837" t="s">
        <v>4812</v>
      </c>
      <c r="C3837" t="s">
        <v>4905</v>
      </c>
      <c r="D3837" t="s">
        <v>4906</v>
      </c>
      <c r="E3837">
        <v>7</v>
      </c>
      <c r="F3837" t="s">
        <v>587</v>
      </c>
      <c r="G3837" t="s">
        <v>4907</v>
      </c>
      <c r="H3837" s="56" t="s">
        <v>685</v>
      </c>
      <c r="I3837">
        <v>21401007</v>
      </c>
      <c r="J3837" t="s">
        <v>4914</v>
      </c>
      <c r="K3837">
        <v>318524844.89999998</v>
      </c>
      <c r="L3837">
        <v>132680.71710000001</v>
      </c>
    </row>
    <row r="3838" spans="1:12" x14ac:dyDescent="0.25">
      <c r="A3838">
        <v>3834</v>
      </c>
      <c r="B3838" t="s">
        <v>4812</v>
      </c>
      <c r="C3838" t="s">
        <v>4905</v>
      </c>
      <c r="D3838" t="s">
        <v>4906</v>
      </c>
      <c r="E3838">
        <v>8</v>
      </c>
      <c r="F3838" t="s">
        <v>587</v>
      </c>
      <c r="G3838" t="s">
        <v>4907</v>
      </c>
      <c r="H3838" s="56" t="s">
        <v>685</v>
      </c>
      <c r="I3838">
        <v>21401008</v>
      </c>
      <c r="J3838" t="s">
        <v>4915</v>
      </c>
      <c r="K3838">
        <v>475619060.60000002</v>
      </c>
      <c r="L3838">
        <v>145628.95800000001</v>
      </c>
    </row>
    <row r="3839" spans="1:12" x14ac:dyDescent="0.25">
      <c r="A3839">
        <v>3835</v>
      </c>
      <c r="B3839" t="s">
        <v>4812</v>
      </c>
      <c r="C3839" t="s">
        <v>4905</v>
      </c>
      <c r="D3839" t="s">
        <v>4906</v>
      </c>
      <c r="E3839">
        <v>9</v>
      </c>
      <c r="F3839" t="s">
        <v>587</v>
      </c>
      <c r="G3839" t="s">
        <v>4907</v>
      </c>
      <c r="H3839" s="56" t="s">
        <v>685</v>
      </c>
      <c r="I3839">
        <v>21401009</v>
      </c>
      <c r="J3839" t="s">
        <v>4916</v>
      </c>
      <c r="K3839">
        <v>12687220.84</v>
      </c>
      <c r="L3839">
        <v>16336.910190000001</v>
      </c>
    </row>
    <row r="3840" spans="1:12" x14ac:dyDescent="0.25">
      <c r="A3840">
        <v>3836</v>
      </c>
      <c r="B3840" t="s">
        <v>4812</v>
      </c>
      <c r="C3840" t="s">
        <v>4905</v>
      </c>
      <c r="D3840" t="s">
        <v>4906</v>
      </c>
      <c r="E3840">
        <v>10</v>
      </c>
      <c r="F3840" t="s">
        <v>587</v>
      </c>
      <c r="G3840" t="s">
        <v>4907</v>
      </c>
      <c r="H3840" s="56" t="s">
        <v>685</v>
      </c>
      <c r="I3840">
        <v>21401010</v>
      </c>
      <c r="J3840" t="s">
        <v>4917</v>
      </c>
      <c r="K3840">
        <v>121949797.59999999</v>
      </c>
      <c r="L3840">
        <v>67003.475680000003</v>
      </c>
    </row>
    <row r="3841" spans="1:12" x14ac:dyDescent="0.25">
      <c r="A3841">
        <v>3837</v>
      </c>
      <c r="B3841" t="s">
        <v>4812</v>
      </c>
      <c r="C3841" t="s">
        <v>4905</v>
      </c>
      <c r="D3841" t="s">
        <v>4906</v>
      </c>
      <c r="E3841">
        <v>11</v>
      </c>
      <c r="F3841" t="s">
        <v>587</v>
      </c>
      <c r="G3841" t="s">
        <v>4907</v>
      </c>
      <c r="H3841" s="56" t="s">
        <v>685</v>
      </c>
      <c r="I3841">
        <v>21401011</v>
      </c>
      <c r="J3841" t="s">
        <v>4918</v>
      </c>
      <c r="K3841">
        <v>204473442.19999999</v>
      </c>
      <c r="L3841">
        <v>116680.1994</v>
      </c>
    </row>
    <row r="3842" spans="1:12" x14ac:dyDescent="0.25">
      <c r="A3842">
        <v>3838</v>
      </c>
      <c r="B3842" t="s">
        <v>4812</v>
      </c>
      <c r="C3842" t="s">
        <v>4905</v>
      </c>
      <c r="D3842" t="s">
        <v>4906</v>
      </c>
      <c r="E3842">
        <v>12</v>
      </c>
      <c r="F3842" t="s">
        <v>587</v>
      </c>
      <c r="G3842" t="s">
        <v>4907</v>
      </c>
      <c r="H3842" s="56" t="s">
        <v>685</v>
      </c>
      <c r="I3842">
        <v>21401012</v>
      </c>
      <c r="J3842" t="s">
        <v>4919</v>
      </c>
      <c r="K3842">
        <v>179368373</v>
      </c>
      <c r="L3842">
        <v>100553.93949999999</v>
      </c>
    </row>
    <row r="3843" spans="1:12" x14ac:dyDescent="0.25">
      <c r="A3843">
        <v>3839</v>
      </c>
      <c r="B3843" t="s">
        <v>4812</v>
      </c>
      <c r="C3843" t="s">
        <v>4905</v>
      </c>
      <c r="D3843" t="s">
        <v>4906</v>
      </c>
      <c r="E3843">
        <v>13</v>
      </c>
      <c r="F3843" t="s">
        <v>587</v>
      </c>
      <c r="G3843" t="s">
        <v>4907</v>
      </c>
      <c r="H3843" s="56" t="s">
        <v>685</v>
      </c>
      <c r="I3843">
        <v>21401013</v>
      </c>
      <c r="J3843" t="s">
        <v>4920</v>
      </c>
      <c r="K3843">
        <v>518122559.30000001</v>
      </c>
      <c r="L3843">
        <v>201284.70869999999</v>
      </c>
    </row>
    <row r="3844" spans="1:12" x14ac:dyDescent="0.25">
      <c r="A3844">
        <v>3840</v>
      </c>
      <c r="B3844" t="s">
        <v>4812</v>
      </c>
      <c r="C3844" t="s">
        <v>4905</v>
      </c>
      <c r="D3844" t="s">
        <v>4906</v>
      </c>
      <c r="E3844">
        <v>14</v>
      </c>
      <c r="F3844" t="s">
        <v>587</v>
      </c>
      <c r="G3844" t="s">
        <v>4907</v>
      </c>
      <c r="H3844" s="56" t="s">
        <v>685</v>
      </c>
      <c r="I3844">
        <v>21401014</v>
      </c>
      <c r="J3844" t="s">
        <v>4921</v>
      </c>
      <c r="K3844">
        <v>441573438.19999999</v>
      </c>
      <c r="L3844">
        <v>144506.00229999999</v>
      </c>
    </row>
    <row r="3845" spans="1:12" x14ac:dyDescent="0.25">
      <c r="A3845">
        <v>3841</v>
      </c>
      <c r="B3845" t="s">
        <v>4812</v>
      </c>
      <c r="C3845" t="s">
        <v>4905</v>
      </c>
      <c r="D3845" t="s">
        <v>4906</v>
      </c>
      <c r="E3845">
        <v>15</v>
      </c>
      <c r="F3845" t="s">
        <v>587</v>
      </c>
      <c r="G3845" t="s">
        <v>4907</v>
      </c>
      <c r="H3845" s="56" t="s">
        <v>685</v>
      </c>
      <c r="I3845">
        <v>21401015</v>
      </c>
      <c r="J3845" t="s">
        <v>4922</v>
      </c>
      <c r="K3845">
        <v>188038597.90000001</v>
      </c>
      <c r="L3845">
        <v>90909.183069999999</v>
      </c>
    </row>
    <row r="3846" spans="1:12" x14ac:dyDescent="0.25">
      <c r="A3846">
        <v>3842</v>
      </c>
      <c r="B3846" t="s">
        <v>4812</v>
      </c>
      <c r="C3846" t="s">
        <v>4905</v>
      </c>
      <c r="D3846" t="s">
        <v>4906</v>
      </c>
      <c r="E3846">
        <v>16</v>
      </c>
      <c r="F3846" t="s">
        <v>587</v>
      </c>
      <c r="G3846" t="s">
        <v>4907</v>
      </c>
      <c r="H3846" s="56" t="s">
        <v>685</v>
      </c>
      <c r="I3846">
        <v>21401016</v>
      </c>
      <c r="J3846" t="s">
        <v>4923</v>
      </c>
      <c r="K3846">
        <v>208954674.80000001</v>
      </c>
      <c r="L3846">
        <v>121855.1694</v>
      </c>
    </row>
    <row r="3847" spans="1:12" x14ac:dyDescent="0.25">
      <c r="A3847">
        <v>3843</v>
      </c>
      <c r="B3847" t="s">
        <v>4812</v>
      </c>
      <c r="C3847" t="s">
        <v>4905</v>
      </c>
      <c r="D3847" t="s">
        <v>4906</v>
      </c>
      <c r="E3847">
        <v>17</v>
      </c>
      <c r="F3847" t="s">
        <v>587</v>
      </c>
      <c r="G3847" t="s">
        <v>4907</v>
      </c>
      <c r="H3847" s="56" t="s">
        <v>685</v>
      </c>
      <c r="I3847">
        <v>21401017</v>
      </c>
      <c r="J3847" t="s">
        <v>4924</v>
      </c>
      <c r="K3847">
        <v>843973021.5</v>
      </c>
      <c r="L3847">
        <v>216059.42480000001</v>
      </c>
    </row>
    <row r="3848" spans="1:12" x14ac:dyDescent="0.25">
      <c r="A3848">
        <v>3844</v>
      </c>
      <c r="B3848" t="s">
        <v>4812</v>
      </c>
      <c r="C3848" t="s">
        <v>555</v>
      </c>
      <c r="D3848" t="s">
        <v>4925</v>
      </c>
      <c r="E3848">
        <v>1</v>
      </c>
      <c r="F3848" t="s">
        <v>586</v>
      </c>
      <c r="G3848" t="s">
        <v>4926</v>
      </c>
      <c r="H3848" s="56" t="s">
        <v>685</v>
      </c>
      <c r="I3848">
        <v>21306001</v>
      </c>
      <c r="J3848" t="s">
        <v>4927</v>
      </c>
      <c r="K3848">
        <v>320868290.30000001</v>
      </c>
      <c r="L3848">
        <v>85457.563030000005</v>
      </c>
    </row>
    <row r="3849" spans="1:12" x14ac:dyDescent="0.25">
      <c r="A3849">
        <v>3845</v>
      </c>
      <c r="B3849" t="s">
        <v>4812</v>
      </c>
      <c r="C3849" t="s">
        <v>555</v>
      </c>
      <c r="D3849" t="s">
        <v>4925</v>
      </c>
      <c r="E3849">
        <v>2</v>
      </c>
      <c r="F3849" t="s">
        <v>586</v>
      </c>
      <c r="G3849" t="s">
        <v>4926</v>
      </c>
      <c r="H3849" s="56" t="s">
        <v>685</v>
      </c>
      <c r="I3849">
        <v>21306002</v>
      </c>
      <c r="J3849" t="s">
        <v>4928</v>
      </c>
      <c r="K3849">
        <v>305083878.69999999</v>
      </c>
      <c r="L3849">
        <v>91686.121849999996</v>
      </c>
    </row>
    <row r="3850" spans="1:12" x14ac:dyDescent="0.25">
      <c r="A3850">
        <v>3846</v>
      </c>
      <c r="B3850" t="s">
        <v>4812</v>
      </c>
      <c r="C3850" t="s">
        <v>555</v>
      </c>
      <c r="D3850" t="s">
        <v>4925</v>
      </c>
      <c r="E3850">
        <v>3</v>
      </c>
      <c r="F3850" t="s">
        <v>586</v>
      </c>
      <c r="G3850" t="s">
        <v>4926</v>
      </c>
      <c r="H3850" s="56" t="s">
        <v>685</v>
      </c>
      <c r="I3850">
        <v>21306003</v>
      </c>
      <c r="J3850" t="s">
        <v>4929</v>
      </c>
      <c r="K3850">
        <v>189508751.69999999</v>
      </c>
      <c r="L3850">
        <v>82578.897249999995</v>
      </c>
    </row>
    <row r="3851" spans="1:12" x14ac:dyDescent="0.25">
      <c r="A3851">
        <v>3847</v>
      </c>
      <c r="B3851" t="s">
        <v>4812</v>
      </c>
      <c r="C3851" t="s">
        <v>555</v>
      </c>
      <c r="D3851" t="s">
        <v>4925</v>
      </c>
      <c r="E3851">
        <v>4</v>
      </c>
      <c r="F3851" t="s">
        <v>586</v>
      </c>
      <c r="G3851" t="s">
        <v>4926</v>
      </c>
      <c r="H3851" s="56" t="s">
        <v>685</v>
      </c>
      <c r="I3851">
        <v>21306004</v>
      </c>
      <c r="J3851" t="s">
        <v>4930</v>
      </c>
      <c r="K3851">
        <v>65760474.390000001</v>
      </c>
      <c r="L3851">
        <v>52296.362789999999</v>
      </c>
    </row>
    <row r="3852" spans="1:12" x14ac:dyDescent="0.25">
      <c r="A3852">
        <v>3848</v>
      </c>
      <c r="B3852" t="s">
        <v>4812</v>
      </c>
      <c r="C3852" t="s">
        <v>555</v>
      </c>
      <c r="D3852" t="s">
        <v>4925</v>
      </c>
      <c r="E3852">
        <v>5</v>
      </c>
      <c r="F3852" t="s">
        <v>586</v>
      </c>
      <c r="G3852" t="s">
        <v>4926</v>
      </c>
      <c r="H3852" s="56" t="s">
        <v>685</v>
      </c>
      <c r="I3852">
        <v>21306005</v>
      </c>
      <c r="J3852" t="s">
        <v>4931</v>
      </c>
      <c r="K3852">
        <v>244112412.40000001</v>
      </c>
      <c r="L3852">
        <v>123620.28449999999</v>
      </c>
    </row>
    <row r="3853" spans="1:12" x14ac:dyDescent="0.25">
      <c r="A3853">
        <v>3849</v>
      </c>
      <c r="B3853" t="s">
        <v>4812</v>
      </c>
      <c r="C3853" t="s">
        <v>555</v>
      </c>
      <c r="D3853" t="s">
        <v>4925</v>
      </c>
      <c r="E3853">
        <v>6</v>
      </c>
      <c r="F3853" t="s">
        <v>586</v>
      </c>
      <c r="G3853" t="s">
        <v>4926</v>
      </c>
      <c r="H3853" s="56" t="s">
        <v>685</v>
      </c>
      <c r="I3853">
        <v>21306006</v>
      </c>
      <c r="J3853" t="s">
        <v>4932</v>
      </c>
      <c r="K3853">
        <v>235150294.19999999</v>
      </c>
      <c r="L3853">
        <v>96590.715479999999</v>
      </c>
    </row>
    <row r="3854" spans="1:12" x14ac:dyDescent="0.25">
      <c r="A3854">
        <v>3850</v>
      </c>
      <c r="B3854" t="s">
        <v>4812</v>
      </c>
      <c r="C3854" t="s">
        <v>555</v>
      </c>
      <c r="D3854" t="s">
        <v>4925</v>
      </c>
      <c r="E3854">
        <v>7</v>
      </c>
      <c r="F3854" t="s">
        <v>586</v>
      </c>
      <c r="G3854" t="s">
        <v>4926</v>
      </c>
      <c r="H3854" s="56" t="s">
        <v>685</v>
      </c>
      <c r="I3854">
        <v>21306007</v>
      </c>
      <c r="J3854" t="s">
        <v>4933</v>
      </c>
      <c r="K3854">
        <v>188230582.69999999</v>
      </c>
      <c r="L3854">
        <v>64211.33354</v>
      </c>
    </row>
    <row r="3855" spans="1:12" x14ac:dyDescent="0.25">
      <c r="A3855">
        <v>3851</v>
      </c>
      <c r="B3855" t="s">
        <v>4812</v>
      </c>
      <c r="C3855" t="s">
        <v>555</v>
      </c>
      <c r="D3855" t="s">
        <v>4925</v>
      </c>
      <c r="E3855">
        <v>8</v>
      </c>
      <c r="F3855" t="s">
        <v>586</v>
      </c>
      <c r="G3855" t="s">
        <v>4926</v>
      </c>
      <c r="H3855" s="56" t="s">
        <v>685</v>
      </c>
      <c r="I3855">
        <v>21306008</v>
      </c>
      <c r="J3855" t="s">
        <v>4934</v>
      </c>
      <c r="K3855">
        <v>237275104.5</v>
      </c>
      <c r="L3855">
        <v>80146.449259999994</v>
      </c>
    </row>
    <row r="3856" spans="1:12" x14ac:dyDescent="0.25">
      <c r="A3856">
        <v>3852</v>
      </c>
      <c r="B3856" t="s">
        <v>4812</v>
      </c>
      <c r="C3856" t="s">
        <v>555</v>
      </c>
      <c r="D3856" t="s">
        <v>4925</v>
      </c>
      <c r="E3856">
        <v>9</v>
      </c>
      <c r="F3856" t="s">
        <v>586</v>
      </c>
      <c r="G3856" t="s">
        <v>4926</v>
      </c>
      <c r="H3856" s="56" t="s">
        <v>685</v>
      </c>
      <c r="I3856">
        <v>21306009</v>
      </c>
      <c r="J3856" t="s">
        <v>4935</v>
      </c>
      <c r="K3856">
        <v>200238680.19999999</v>
      </c>
      <c r="L3856">
        <v>71608.99583</v>
      </c>
    </row>
    <row r="3857" spans="1:12" x14ac:dyDescent="0.25">
      <c r="A3857">
        <v>3853</v>
      </c>
      <c r="B3857" t="s">
        <v>4812</v>
      </c>
      <c r="C3857" t="s">
        <v>555</v>
      </c>
      <c r="D3857" t="s">
        <v>4925</v>
      </c>
      <c r="E3857">
        <v>10</v>
      </c>
      <c r="F3857" t="s">
        <v>586</v>
      </c>
      <c r="G3857" t="s">
        <v>4926</v>
      </c>
      <c r="H3857" s="56" t="s">
        <v>685</v>
      </c>
      <c r="I3857">
        <v>21306010</v>
      </c>
      <c r="J3857" t="s">
        <v>4936</v>
      </c>
      <c r="K3857">
        <v>431613494.80000001</v>
      </c>
      <c r="L3857">
        <v>111766.76760000001</v>
      </c>
    </row>
    <row r="3858" spans="1:12" x14ac:dyDescent="0.25">
      <c r="A3858">
        <v>3854</v>
      </c>
      <c r="B3858" t="s">
        <v>4812</v>
      </c>
      <c r="C3858" t="s">
        <v>555</v>
      </c>
      <c r="D3858" t="s">
        <v>4925</v>
      </c>
      <c r="E3858">
        <v>11</v>
      </c>
      <c r="F3858" t="s">
        <v>586</v>
      </c>
      <c r="G3858" t="s">
        <v>4926</v>
      </c>
      <c r="H3858" s="56" t="s">
        <v>685</v>
      </c>
      <c r="I3858">
        <v>21306011</v>
      </c>
      <c r="J3858" t="s">
        <v>4937</v>
      </c>
      <c r="K3858">
        <v>284225247.30000001</v>
      </c>
      <c r="L3858">
        <v>90048.767930000002</v>
      </c>
    </row>
    <row r="3859" spans="1:12" x14ac:dyDescent="0.25">
      <c r="A3859">
        <v>3855</v>
      </c>
      <c r="B3859" t="s">
        <v>4812</v>
      </c>
      <c r="C3859" t="s">
        <v>555</v>
      </c>
      <c r="D3859" t="s">
        <v>4925</v>
      </c>
      <c r="E3859">
        <v>12</v>
      </c>
      <c r="F3859" t="s">
        <v>586</v>
      </c>
      <c r="G3859" t="s">
        <v>4926</v>
      </c>
      <c r="H3859" s="56" t="s">
        <v>685</v>
      </c>
      <c r="I3859">
        <v>21306012</v>
      </c>
      <c r="J3859" t="s">
        <v>4938</v>
      </c>
      <c r="K3859">
        <v>202700943.69999999</v>
      </c>
      <c r="L3859">
        <v>76907.097460000005</v>
      </c>
    </row>
    <row r="3860" spans="1:12" x14ac:dyDescent="0.25">
      <c r="A3860">
        <v>3856</v>
      </c>
      <c r="B3860" t="s">
        <v>4812</v>
      </c>
      <c r="C3860" t="s">
        <v>555</v>
      </c>
      <c r="D3860" t="s">
        <v>4925</v>
      </c>
      <c r="E3860">
        <v>13</v>
      </c>
      <c r="F3860" t="s">
        <v>586</v>
      </c>
      <c r="G3860" t="s">
        <v>4926</v>
      </c>
      <c r="H3860" s="56" t="s">
        <v>685</v>
      </c>
      <c r="I3860">
        <v>21306013</v>
      </c>
      <c r="J3860" t="s">
        <v>4939</v>
      </c>
      <c r="K3860">
        <v>209693071.09999999</v>
      </c>
      <c r="L3860">
        <v>85204.191250000003</v>
      </c>
    </row>
    <row r="3861" spans="1:12" x14ac:dyDescent="0.25">
      <c r="A3861">
        <v>3857</v>
      </c>
      <c r="B3861" t="s">
        <v>4812</v>
      </c>
      <c r="C3861" t="s">
        <v>555</v>
      </c>
      <c r="D3861" t="s">
        <v>4925</v>
      </c>
      <c r="E3861">
        <v>14</v>
      </c>
      <c r="F3861" t="s">
        <v>586</v>
      </c>
      <c r="G3861" t="s">
        <v>4926</v>
      </c>
      <c r="H3861" s="56" t="s">
        <v>685</v>
      </c>
      <c r="I3861">
        <v>21306014</v>
      </c>
      <c r="J3861" t="s">
        <v>4940</v>
      </c>
      <c r="K3861">
        <v>473901784.89999998</v>
      </c>
      <c r="L3861">
        <v>170568.46460000001</v>
      </c>
    </row>
    <row r="3862" spans="1:12" x14ac:dyDescent="0.25">
      <c r="A3862">
        <v>3858</v>
      </c>
      <c r="B3862" t="s">
        <v>4812</v>
      </c>
      <c r="C3862" t="s">
        <v>555</v>
      </c>
      <c r="D3862" t="s">
        <v>4925</v>
      </c>
      <c r="E3862">
        <v>15</v>
      </c>
      <c r="F3862" t="s">
        <v>586</v>
      </c>
      <c r="G3862" t="s">
        <v>4926</v>
      </c>
      <c r="H3862" s="56" t="s">
        <v>685</v>
      </c>
      <c r="I3862">
        <v>21306015</v>
      </c>
      <c r="J3862" t="s">
        <v>4941</v>
      </c>
      <c r="K3862">
        <v>856768787.10000002</v>
      </c>
      <c r="L3862">
        <v>202040.01</v>
      </c>
    </row>
    <row r="3863" spans="1:12" x14ac:dyDescent="0.25">
      <c r="A3863">
        <v>3859</v>
      </c>
      <c r="B3863" t="s">
        <v>4812</v>
      </c>
      <c r="C3863" t="s">
        <v>555</v>
      </c>
      <c r="D3863" t="s">
        <v>4925</v>
      </c>
      <c r="E3863">
        <v>16</v>
      </c>
      <c r="F3863" t="s">
        <v>586</v>
      </c>
      <c r="G3863" t="s">
        <v>4926</v>
      </c>
      <c r="H3863" s="56" t="s">
        <v>685</v>
      </c>
      <c r="I3863">
        <v>21306016</v>
      </c>
      <c r="J3863" t="s">
        <v>4942</v>
      </c>
      <c r="K3863">
        <v>218520763.19999999</v>
      </c>
      <c r="L3863">
        <v>100825.83070000001</v>
      </c>
    </row>
    <row r="3864" spans="1:12" x14ac:dyDescent="0.25">
      <c r="A3864">
        <v>3860</v>
      </c>
      <c r="B3864" t="s">
        <v>4812</v>
      </c>
      <c r="C3864" t="s">
        <v>555</v>
      </c>
      <c r="D3864" t="s">
        <v>4925</v>
      </c>
      <c r="E3864">
        <v>17</v>
      </c>
      <c r="F3864" t="s">
        <v>586</v>
      </c>
      <c r="G3864" t="s">
        <v>4926</v>
      </c>
      <c r="H3864" s="56" t="s">
        <v>685</v>
      </c>
      <c r="I3864">
        <v>21306017</v>
      </c>
      <c r="J3864" t="s">
        <v>4943</v>
      </c>
      <c r="K3864">
        <v>153533947.09999999</v>
      </c>
      <c r="L3864">
        <v>102340.34570000001</v>
      </c>
    </row>
    <row r="3865" spans="1:12" x14ac:dyDescent="0.25">
      <c r="A3865">
        <v>3861</v>
      </c>
      <c r="B3865" t="s">
        <v>4812</v>
      </c>
      <c r="C3865" t="s">
        <v>4944</v>
      </c>
      <c r="D3865" t="s">
        <v>4945</v>
      </c>
      <c r="E3865">
        <v>1</v>
      </c>
      <c r="F3865" t="s">
        <v>586</v>
      </c>
      <c r="G3865" t="s">
        <v>4926</v>
      </c>
      <c r="H3865" s="56" t="s">
        <v>685</v>
      </c>
      <c r="I3865">
        <v>21307001</v>
      </c>
      <c r="J3865" t="s">
        <v>4946</v>
      </c>
      <c r="K3865">
        <v>143621068.80000001</v>
      </c>
      <c r="L3865">
        <v>71479.712920000005</v>
      </c>
    </row>
    <row r="3866" spans="1:12" x14ac:dyDescent="0.25">
      <c r="A3866">
        <v>3862</v>
      </c>
      <c r="B3866" t="s">
        <v>4812</v>
      </c>
      <c r="C3866" t="s">
        <v>4944</v>
      </c>
      <c r="D3866" t="s">
        <v>4945</v>
      </c>
      <c r="E3866">
        <v>2</v>
      </c>
      <c r="F3866" t="s">
        <v>586</v>
      </c>
      <c r="G3866" t="s">
        <v>4926</v>
      </c>
      <c r="H3866" s="56" t="s">
        <v>685</v>
      </c>
      <c r="I3866">
        <v>21307002</v>
      </c>
      <c r="J3866" t="s">
        <v>4947</v>
      </c>
      <c r="K3866">
        <v>170236071.69999999</v>
      </c>
      <c r="L3866">
        <v>87209.452390000006</v>
      </c>
    </row>
    <row r="3867" spans="1:12" x14ac:dyDescent="0.25">
      <c r="A3867">
        <v>3863</v>
      </c>
      <c r="B3867" t="s">
        <v>4812</v>
      </c>
      <c r="C3867" t="s">
        <v>4944</v>
      </c>
      <c r="D3867" t="s">
        <v>4945</v>
      </c>
      <c r="E3867">
        <v>3</v>
      </c>
      <c r="F3867" t="s">
        <v>586</v>
      </c>
      <c r="G3867" t="s">
        <v>4926</v>
      </c>
      <c r="H3867" s="56" t="s">
        <v>685</v>
      </c>
      <c r="I3867">
        <v>21307003</v>
      </c>
      <c r="J3867" t="s">
        <v>4948</v>
      </c>
      <c r="K3867">
        <v>128960985.90000001</v>
      </c>
      <c r="L3867">
        <v>70350.540789999999</v>
      </c>
    </row>
    <row r="3868" spans="1:12" x14ac:dyDescent="0.25">
      <c r="A3868">
        <v>3864</v>
      </c>
      <c r="B3868" t="s">
        <v>4812</v>
      </c>
      <c r="C3868" t="s">
        <v>4944</v>
      </c>
      <c r="D3868" t="s">
        <v>4945</v>
      </c>
      <c r="E3868">
        <v>4</v>
      </c>
      <c r="F3868" t="s">
        <v>586</v>
      </c>
      <c r="G3868" t="s">
        <v>4926</v>
      </c>
      <c r="H3868" s="56" t="s">
        <v>685</v>
      </c>
      <c r="I3868">
        <v>21307004</v>
      </c>
      <c r="J3868" t="s">
        <v>4949</v>
      </c>
      <c r="K3868">
        <v>149861623.69999999</v>
      </c>
      <c r="L3868">
        <v>101711.2528</v>
      </c>
    </row>
    <row r="3869" spans="1:12" x14ac:dyDescent="0.25">
      <c r="A3869">
        <v>3865</v>
      </c>
      <c r="B3869" t="s">
        <v>4812</v>
      </c>
      <c r="C3869" t="s">
        <v>4944</v>
      </c>
      <c r="D3869" t="s">
        <v>4945</v>
      </c>
      <c r="E3869">
        <v>5</v>
      </c>
      <c r="F3869" t="s">
        <v>586</v>
      </c>
      <c r="G3869" t="s">
        <v>4926</v>
      </c>
      <c r="H3869" s="56" t="s">
        <v>685</v>
      </c>
      <c r="I3869">
        <v>21307005</v>
      </c>
      <c r="J3869" t="s">
        <v>4950</v>
      </c>
      <c r="K3869">
        <v>109157193.59999999</v>
      </c>
      <c r="L3869">
        <v>77902.65178</v>
      </c>
    </row>
    <row r="3870" spans="1:12" x14ac:dyDescent="0.25">
      <c r="A3870">
        <v>3866</v>
      </c>
      <c r="B3870" t="s">
        <v>4812</v>
      </c>
      <c r="C3870" t="s">
        <v>4944</v>
      </c>
      <c r="D3870" t="s">
        <v>4945</v>
      </c>
      <c r="E3870">
        <v>6</v>
      </c>
      <c r="F3870" t="s">
        <v>586</v>
      </c>
      <c r="G3870" t="s">
        <v>4926</v>
      </c>
      <c r="H3870" s="56" t="s">
        <v>685</v>
      </c>
      <c r="I3870">
        <v>21307006</v>
      </c>
      <c r="J3870" t="s">
        <v>4951</v>
      </c>
      <c r="K3870">
        <v>190019062.59999999</v>
      </c>
      <c r="L3870">
        <v>80632.488400000002</v>
      </c>
    </row>
    <row r="3871" spans="1:12" x14ac:dyDescent="0.25">
      <c r="A3871">
        <v>3867</v>
      </c>
      <c r="B3871" t="s">
        <v>4812</v>
      </c>
      <c r="C3871" t="s">
        <v>4944</v>
      </c>
      <c r="D3871" t="s">
        <v>4945</v>
      </c>
      <c r="E3871">
        <v>7</v>
      </c>
      <c r="F3871" t="s">
        <v>586</v>
      </c>
      <c r="G3871" t="s">
        <v>4926</v>
      </c>
      <c r="H3871" s="56" t="s">
        <v>685</v>
      </c>
      <c r="I3871">
        <v>21307007</v>
      </c>
      <c r="J3871" t="s">
        <v>4952</v>
      </c>
      <c r="K3871">
        <v>153548218.09999999</v>
      </c>
      <c r="L3871">
        <v>95388.910709999996</v>
      </c>
    </row>
    <row r="3872" spans="1:12" x14ac:dyDescent="0.25">
      <c r="A3872">
        <v>3868</v>
      </c>
      <c r="B3872" t="s">
        <v>4812</v>
      </c>
      <c r="C3872" t="s">
        <v>4944</v>
      </c>
      <c r="D3872" t="s">
        <v>4945</v>
      </c>
      <c r="E3872">
        <v>8</v>
      </c>
      <c r="F3872" t="s">
        <v>586</v>
      </c>
      <c r="G3872" t="s">
        <v>4926</v>
      </c>
      <c r="H3872" s="56" t="s">
        <v>685</v>
      </c>
      <c r="I3872">
        <v>21307008</v>
      </c>
      <c r="J3872" t="s">
        <v>4953</v>
      </c>
      <c r="K3872">
        <v>163600644.19999999</v>
      </c>
      <c r="L3872">
        <v>120205.598</v>
      </c>
    </row>
    <row r="3873" spans="1:12" x14ac:dyDescent="0.25">
      <c r="A3873">
        <v>3869</v>
      </c>
      <c r="B3873" t="s">
        <v>4812</v>
      </c>
      <c r="C3873" t="s">
        <v>4944</v>
      </c>
      <c r="D3873" t="s">
        <v>4945</v>
      </c>
      <c r="E3873">
        <v>9</v>
      </c>
      <c r="F3873" t="s">
        <v>586</v>
      </c>
      <c r="G3873" t="s">
        <v>4926</v>
      </c>
      <c r="H3873" s="56" t="s">
        <v>685</v>
      </c>
      <c r="I3873">
        <v>21307009</v>
      </c>
      <c r="J3873" t="s">
        <v>4954</v>
      </c>
      <c r="K3873">
        <v>121958733.90000001</v>
      </c>
      <c r="L3873">
        <v>79209.280610000002</v>
      </c>
    </row>
    <row r="3874" spans="1:12" x14ac:dyDescent="0.25">
      <c r="A3874">
        <v>3870</v>
      </c>
      <c r="B3874" t="s">
        <v>4812</v>
      </c>
      <c r="C3874" t="s">
        <v>4944</v>
      </c>
      <c r="D3874" t="s">
        <v>4945</v>
      </c>
      <c r="E3874">
        <v>10</v>
      </c>
      <c r="F3874" t="s">
        <v>586</v>
      </c>
      <c r="G3874" t="s">
        <v>4926</v>
      </c>
      <c r="H3874" s="56" t="s">
        <v>685</v>
      </c>
      <c r="I3874">
        <v>21307010</v>
      </c>
      <c r="J3874" t="s">
        <v>4955</v>
      </c>
      <c r="K3874">
        <v>49965192.710000001</v>
      </c>
      <c r="L3874">
        <v>39813.076639999999</v>
      </c>
    </row>
    <row r="3875" spans="1:12" x14ac:dyDescent="0.25">
      <c r="A3875">
        <v>3871</v>
      </c>
      <c r="B3875" t="s">
        <v>4812</v>
      </c>
      <c r="C3875" t="s">
        <v>4944</v>
      </c>
      <c r="D3875" t="s">
        <v>4945</v>
      </c>
      <c r="E3875">
        <v>11</v>
      </c>
      <c r="F3875" t="s">
        <v>586</v>
      </c>
      <c r="G3875" t="s">
        <v>4926</v>
      </c>
      <c r="H3875" s="56" t="s">
        <v>685</v>
      </c>
      <c r="I3875">
        <v>21307011</v>
      </c>
      <c r="J3875" t="s">
        <v>4956</v>
      </c>
      <c r="K3875">
        <v>138349909.5</v>
      </c>
      <c r="L3875">
        <v>90036.753200000006</v>
      </c>
    </row>
    <row r="3876" spans="1:12" x14ac:dyDescent="0.25">
      <c r="A3876">
        <v>3872</v>
      </c>
      <c r="B3876" t="s">
        <v>4812</v>
      </c>
      <c r="C3876" t="s">
        <v>4944</v>
      </c>
      <c r="D3876" t="s">
        <v>4945</v>
      </c>
      <c r="E3876">
        <v>12</v>
      </c>
      <c r="F3876" t="s">
        <v>586</v>
      </c>
      <c r="G3876" t="s">
        <v>4926</v>
      </c>
      <c r="H3876" s="56" t="s">
        <v>685</v>
      </c>
      <c r="I3876">
        <v>21307012</v>
      </c>
      <c r="J3876" t="s">
        <v>4957</v>
      </c>
      <c r="K3876">
        <v>286841343.80000001</v>
      </c>
      <c r="L3876">
        <v>98833.703370000003</v>
      </c>
    </row>
    <row r="3877" spans="1:12" x14ac:dyDescent="0.25">
      <c r="A3877">
        <v>3873</v>
      </c>
      <c r="B3877" t="s">
        <v>4812</v>
      </c>
      <c r="C3877" t="s">
        <v>4944</v>
      </c>
      <c r="D3877" t="s">
        <v>4945</v>
      </c>
      <c r="E3877">
        <v>13</v>
      </c>
      <c r="F3877" t="s">
        <v>586</v>
      </c>
      <c r="G3877" t="s">
        <v>4926</v>
      </c>
      <c r="H3877" s="56" t="s">
        <v>685</v>
      </c>
      <c r="I3877">
        <v>21307013</v>
      </c>
      <c r="J3877" t="s">
        <v>4958</v>
      </c>
      <c r="K3877">
        <v>295540025.19999999</v>
      </c>
      <c r="L3877">
        <v>102517.8383</v>
      </c>
    </row>
    <row r="3878" spans="1:12" x14ac:dyDescent="0.25">
      <c r="A3878">
        <v>3874</v>
      </c>
      <c r="B3878" t="s">
        <v>4812</v>
      </c>
      <c r="C3878" t="s">
        <v>4944</v>
      </c>
      <c r="D3878" t="s">
        <v>4945</v>
      </c>
      <c r="E3878">
        <v>14</v>
      </c>
      <c r="F3878" t="s">
        <v>586</v>
      </c>
      <c r="G3878" t="s">
        <v>4926</v>
      </c>
      <c r="H3878" s="56" t="s">
        <v>685</v>
      </c>
      <c r="I3878">
        <v>21307014</v>
      </c>
      <c r="J3878" t="s">
        <v>4959</v>
      </c>
      <c r="K3878">
        <v>86634212.239999995</v>
      </c>
      <c r="L3878">
        <v>58518.720789999999</v>
      </c>
    </row>
    <row r="3879" spans="1:12" x14ac:dyDescent="0.25">
      <c r="A3879">
        <v>3875</v>
      </c>
      <c r="B3879" t="s">
        <v>4812</v>
      </c>
      <c r="C3879" t="s">
        <v>4944</v>
      </c>
      <c r="D3879" t="s">
        <v>4945</v>
      </c>
      <c r="E3879">
        <v>15</v>
      </c>
      <c r="F3879" t="s">
        <v>586</v>
      </c>
      <c r="G3879" t="s">
        <v>4926</v>
      </c>
      <c r="H3879" s="56" t="s">
        <v>685</v>
      </c>
      <c r="I3879">
        <v>21307015</v>
      </c>
      <c r="J3879" t="s">
        <v>4960</v>
      </c>
      <c r="K3879">
        <v>172976538.40000001</v>
      </c>
      <c r="L3879">
        <v>90374.632089999999</v>
      </c>
    </row>
    <row r="3880" spans="1:12" x14ac:dyDescent="0.25">
      <c r="A3880">
        <v>3876</v>
      </c>
      <c r="B3880" t="s">
        <v>4812</v>
      </c>
      <c r="C3880" t="s">
        <v>4944</v>
      </c>
      <c r="D3880" t="s">
        <v>4945</v>
      </c>
      <c r="E3880">
        <v>16</v>
      </c>
      <c r="F3880" t="s">
        <v>586</v>
      </c>
      <c r="G3880" t="s">
        <v>4926</v>
      </c>
      <c r="H3880" s="56" t="s">
        <v>685</v>
      </c>
      <c r="I3880">
        <v>21307016</v>
      </c>
      <c r="J3880" t="s">
        <v>4961</v>
      </c>
      <c r="K3880">
        <v>165829410</v>
      </c>
      <c r="L3880">
        <v>104110.1903</v>
      </c>
    </row>
    <row r="3881" spans="1:12" x14ac:dyDescent="0.25">
      <c r="A3881">
        <v>3877</v>
      </c>
      <c r="B3881" t="s">
        <v>4812</v>
      </c>
      <c r="C3881" t="s">
        <v>4944</v>
      </c>
      <c r="D3881" t="s">
        <v>4945</v>
      </c>
      <c r="E3881">
        <v>17</v>
      </c>
      <c r="F3881" t="s">
        <v>586</v>
      </c>
      <c r="G3881" t="s">
        <v>4926</v>
      </c>
      <c r="H3881" s="56" t="s">
        <v>685</v>
      </c>
      <c r="I3881">
        <v>21307017</v>
      </c>
      <c r="J3881" t="s">
        <v>4962</v>
      </c>
      <c r="K3881">
        <v>115731298.09999999</v>
      </c>
      <c r="L3881">
        <v>68099.391929999998</v>
      </c>
    </row>
    <row r="3882" spans="1:12" x14ac:dyDescent="0.25">
      <c r="A3882">
        <v>3878</v>
      </c>
      <c r="B3882" t="s">
        <v>4812</v>
      </c>
      <c r="C3882" t="s">
        <v>4944</v>
      </c>
      <c r="D3882" t="s">
        <v>4945</v>
      </c>
      <c r="E3882">
        <v>18</v>
      </c>
      <c r="F3882" t="s">
        <v>586</v>
      </c>
      <c r="G3882" t="s">
        <v>4926</v>
      </c>
      <c r="H3882" s="56" t="s">
        <v>685</v>
      </c>
      <c r="I3882">
        <v>21307018</v>
      </c>
      <c r="J3882" t="s">
        <v>4963</v>
      </c>
      <c r="K3882">
        <v>119671307.3</v>
      </c>
      <c r="L3882">
        <v>68075.405530000004</v>
      </c>
    </row>
    <row r="3883" spans="1:12" x14ac:dyDescent="0.25">
      <c r="A3883">
        <v>3879</v>
      </c>
      <c r="B3883" t="s">
        <v>4812</v>
      </c>
      <c r="C3883" t="s">
        <v>4944</v>
      </c>
      <c r="D3883" t="s">
        <v>4945</v>
      </c>
      <c r="E3883">
        <v>19</v>
      </c>
      <c r="F3883" t="s">
        <v>586</v>
      </c>
      <c r="G3883" t="s">
        <v>4926</v>
      </c>
      <c r="H3883" s="56" t="s">
        <v>685</v>
      </c>
      <c r="I3883">
        <v>21307019</v>
      </c>
      <c r="J3883" t="s">
        <v>4964</v>
      </c>
      <c r="K3883">
        <v>330551803.80000001</v>
      </c>
      <c r="L3883">
        <v>149985.7236</v>
      </c>
    </row>
    <row r="3884" spans="1:12" x14ac:dyDescent="0.25">
      <c r="A3884">
        <v>3880</v>
      </c>
      <c r="B3884" t="s">
        <v>4812</v>
      </c>
      <c r="C3884" t="s">
        <v>4944</v>
      </c>
      <c r="D3884" t="s">
        <v>4945</v>
      </c>
      <c r="E3884">
        <v>20</v>
      </c>
      <c r="F3884" t="s">
        <v>586</v>
      </c>
      <c r="G3884" t="s">
        <v>4926</v>
      </c>
      <c r="H3884" s="56" t="s">
        <v>685</v>
      </c>
      <c r="I3884">
        <v>21307020</v>
      </c>
      <c r="J3884" t="s">
        <v>4965</v>
      </c>
      <c r="K3884">
        <v>347299309.89999998</v>
      </c>
      <c r="L3884">
        <v>134242.2205</v>
      </c>
    </row>
    <row r="3885" spans="1:12" x14ac:dyDescent="0.25">
      <c r="A3885">
        <v>3881</v>
      </c>
      <c r="B3885" t="s">
        <v>4812</v>
      </c>
      <c r="C3885" t="s">
        <v>4966</v>
      </c>
      <c r="D3885" t="s">
        <v>4967</v>
      </c>
      <c r="E3885">
        <v>1</v>
      </c>
      <c r="F3885" t="s">
        <v>586</v>
      </c>
      <c r="G3885" t="s">
        <v>4926</v>
      </c>
      <c r="H3885" s="56" t="s">
        <v>685</v>
      </c>
      <c r="I3885">
        <v>21309001</v>
      </c>
      <c r="J3885" t="s">
        <v>4968</v>
      </c>
      <c r="K3885">
        <v>1835114927</v>
      </c>
      <c r="L3885">
        <v>283572.10239999997</v>
      </c>
    </row>
    <row r="3886" spans="1:12" x14ac:dyDescent="0.25">
      <c r="A3886">
        <v>3882</v>
      </c>
      <c r="B3886" t="s">
        <v>4812</v>
      </c>
      <c r="C3886" t="s">
        <v>4966</v>
      </c>
      <c r="D3886" t="s">
        <v>4967</v>
      </c>
      <c r="E3886">
        <v>2</v>
      </c>
      <c r="F3886" t="s">
        <v>586</v>
      </c>
      <c r="G3886" t="s">
        <v>4926</v>
      </c>
      <c r="H3886" s="56" t="s">
        <v>685</v>
      </c>
      <c r="I3886">
        <v>21309002</v>
      </c>
      <c r="J3886" t="s">
        <v>4969</v>
      </c>
      <c r="K3886">
        <v>11430181.82</v>
      </c>
      <c r="L3886">
        <v>16443.40063</v>
      </c>
    </row>
    <row r="3887" spans="1:12" x14ac:dyDescent="0.25">
      <c r="A3887">
        <v>3883</v>
      </c>
      <c r="B3887" t="s">
        <v>4812</v>
      </c>
      <c r="C3887" t="s">
        <v>4966</v>
      </c>
      <c r="D3887" t="s">
        <v>4967</v>
      </c>
      <c r="E3887">
        <v>3</v>
      </c>
      <c r="F3887" t="s">
        <v>586</v>
      </c>
      <c r="G3887" t="s">
        <v>4926</v>
      </c>
      <c r="H3887" s="56" t="s">
        <v>685</v>
      </c>
      <c r="I3887">
        <v>21309003</v>
      </c>
      <c r="J3887" t="s">
        <v>4970</v>
      </c>
      <c r="K3887">
        <v>178931401.09999999</v>
      </c>
      <c r="L3887">
        <v>73497.694910000006</v>
      </c>
    </row>
    <row r="3888" spans="1:12" x14ac:dyDescent="0.25">
      <c r="A3888">
        <v>3884</v>
      </c>
      <c r="B3888" t="s">
        <v>4812</v>
      </c>
      <c r="C3888" t="s">
        <v>4966</v>
      </c>
      <c r="D3888" t="s">
        <v>4967</v>
      </c>
      <c r="E3888">
        <v>4</v>
      </c>
      <c r="F3888" t="s">
        <v>586</v>
      </c>
      <c r="G3888" t="s">
        <v>4926</v>
      </c>
      <c r="H3888" s="56" t="s">
        <v>685</v>
      </c>
      <c r="I3888">
        <v>21309004</v>
      </c>
      <c r="J3888" t="s">
        <v>4971</v>
      </c>
      <c r="K3888">
        <v>164546096.30000001</v>
      </c>
      <c r="L3888">
        <v>70480.601190000001</v>
      </c>
    </row>
    <row r="3889" spans="1:12" x14ac:dyDescent="0.25">
      <c r="A3889">
        <v>3885</v>
      </c>
      <c r="B3889" t="s">
        <v>4812</v>
      </c>
      <c r="C3889" t="s">
        <v>4966</v>
      </c>
      <c r="D3889" t="s">
        <v>4967</v>
      </c>
      <c r="E3889">
        <v>5</v>
      </c>
      <c r="F3889" t="s">
        <v>586</v>
      </c>
      <c r="G3889" t="s">
        <v>4926</v>
      </c>
      <c r="H3889" s="56" t="s">
        <v>685</v>
      </c>
      <c r="I3889">
        <v>21309005</v>
      </c>
      <c r="J3889" t="s">
        <v>4972</v>
      </c>
      <c r="K3889">
        <v>32397827.640000001</v>
      </c>
      <c r="L3889">
        <v>30217.35196</v>
      </c>
    </row>
    <row r="3890" spans="1:12" x14ac:dyDescent="0.25">
      <c r="A3890">
        <v>3886</v>
      </c>
      <c r="B3890" t="s">
        <v>4812</v>
      </c>
      <c r="C3890" t="s">
        <v>4966</v>
      </c>
      <c r="D3890" t="s">
        <v>4967</v>
      </c>
      <c r="E3890">
        <v>6</v>
      </c>
      <c r="F3890" t="s">
        <v>586</v>
      </c>
      <c r="G3890" t="s">
        <v>4926</v>
      </c>
      <c r="H3890" s="56" t="s">
        <v>685</v>
      </c>
      <c r="I3890">
        <v>21309006</v>
      </c>
      <c r="J3890" t="s">
        <v>4973</v>
      </c>
      <c r="K3890">
        <v>25170301.550000001</v>
      </c>
      <c r="L3890">
        <v>28057.845799999999</v>
      </c>
    </row>
    <row r="3891" spans="1:12" x14ac:dyDescent="0.25">
      <c r="A3891">
        <v>3887</v>
      </c>
      <c r="B3891" t="s">
        <v>4812</v>
      </c>
      <c r="C3891" t="s">
        <v>4966</v>
      </c>
      <c r="D3891" t="s">
        <v>4967</v>
      </c>
      <c r="E3891">
        <v>7</v>
      </c>
      <c r="F3891" t="s">
        <v>586</v>
      </c>
      <c r="G3891" t="s">
        <v>4926</v>
      </c>
      <c r="H3891" s="56" t="s">
        <v>685</v>
      </c>
      <c r="I3891">
        <v>21309007</v>
      </c>
      <c r="J3891" t="s">
        <v>4974</v>
      </c>
      <c r="K3891">
        <v>1987408.8119999999</v>
      </c>
      <c r="L3891">
        <v>7945.2476079999997</v>
      </c>
    </row>
    <row r="3892" spans="1:12" x14ac:dyDescent="0.25">
      <c r="A3892">
        <v>3888</v>
      </c>
      <c r="B3892" t="s">
        <v>4812</v>
      </c>
      <c r="C3892" t="s">
        <v>4966</v>
      </c>
      <c r="D3892" t="s">
        <v>4967</v>
      </c>
      <c r="E3892">
        <v>8</v>
      </c>
      <c r="F3892" t="s">
        <v>586</v>
      </c>
      <c r="G3892" t="s">
        <v>4926</v>
      </c>
      <c r="H3892" s="56" t="s">
        <v>685</v>
      </c>
      <c r="I3892">
        <v>21309008</v>
      </c>
      <c r="J3892" t="s">
        <v>4975</v>
      </c>
      <c r="K3892">
        <v>3561324.156</v>
      </c>
      <c r="L3892">
        <v>12431.73358</v>
      </c>
    </row>
    <row r="3893" spans="1:12" x14ac:dyDescent="0.25">
      <c r="A3893">
        <v>3889</v>
      </c>
      <c r="B3893" t="s">
        <v>4812</v>
      </c>
      <c r="C3893" t="s">
        <v>4966</v>
      </c>
      <c r="D3893" t="s">
        <v>4967</v>
      </c>
      <c r="E3893">
        <v>9</v>
      </c>
      <c r="F3893" t="s">
        <v>586</v>
      </c>
      <c r="G3893" t="s">
        <v>4926</v>
      </c>
      <c r="H3893" s="56" t="s">
        <v>685</v>
      </c>
      <c r="I3893">
        <v>21309009</v>
      </c>
      <c r="J3893" t="s">
        <v>4976</v>
      </c>
      <c r="K3893">
        <v>42957861.729999997</v>
      </c>
      <c r="L3893">
        <v>39177.961969999997</v>
      </c>
    </row>
    <row r="3894" spans="1:12" x14ac:dyDescent="0.25">
      <c r="A3894">
        <v>3890</v>
      </c>
      <c r="B3894" t="s">
        <v>4812</v>
      </c>
      <c r="C3894" t="s">
        <v>4966</v>
      </c>
      <c r="D3894" t="s">
        <v>4967</v>
      </c>
      <c r="E3894">
        <v>10</v>
      </c>
      <c r="F3894" t="s">
        <v>586</v>
      </c>
      <c r="G3894" t="s">
        <v>4926</v>
      </c>
      <c r="H3894" s="56" t="s">
        <v>685</v>
      </c>
      <c r="I3894">
        <v>21309010</v>
      </c>
      <c r="J3894" t="s">
        <v>4977</v>
      </c>
      <c r="K3894">
        <v>77837086.760000005</v>
      </c>
      <c r="L3894">
        <v>51025.412219999998</v>
      </c>
    </row>
    <row r="3895" spans="1:12" x14ac:dyDescent="0.25">
      <c r="A3895">
        <v>3891</v>
      </c>
      <c r="B3895" t="s">
        <v>4812</v>
      </c>
      <c r="C3895" t="s">
        <v>4966</v>
      </c>
      <c r="D3895" t="s">
        <v>4967</v>
      </c>
      <c r="E3895">
        <v>11</v>
      </c>
      <c r="F3895" t="s">
        <v>586</v>
      </c>
      <c r="G3895" t="s">
        <v>4926</v>
      </c>
      <c r="H3895" s="56" t="s">
        <v>685</v>
      </c>
      <c r="I3895">
        <v>21309011</v>
      </c>
      <c r="J3895" t="s">
        <v>4978</v>
      </c>
      <c r="K3895">
        <v>8204139.7249999996</v>
      </c>
      <c r="L3895">
        <v>16523.221949999999</v>
      </c>
    </row>
    <row r="3896" spans="1:12" x14ac:dyDescent="0.25">
      <c r="A3896">
        <v>3892</v>
      </c>
      <c r="B3896" t="s">
        <v>4812</v>
      </c>
      <c r="C3896" t="s">
        <v>4966</v>
      </c>
      <c r="D3896" t="s">
        <v>4967</v>
      </c>
      <c r="E3896">
        <v>12</v>
      </c>
      <c r="F3896" t="s">
        <v>586</v>
      </c>
      <c r="G3896" t="s">
        <v>4926</v>
      </c>
      <c r="H3896" s="56" t="s">
        <v>685</v>
      </c>
      <c r="I3896">
        <v>21309012</v>
      </c>
      <c r="J3896" t="s">
        <v>4979</v>
      </c>
      <c r="K3896">
        <v>2158277.591</v>
      </c>
      <c r="L3896">
        <v>7201.7480869999999</v>
      </c>
    </row>
    <row r="3897" spans="1:12" x14ac:dyDescent="0.25">
      <c r="A3897">
        <v>3893</v>
      </c>
      <c r="B3897" t="s">
        <v>4812</v>
      </c>
      <c r="C3897" t="s">
        <v>4966</v>
      </c>
      <c r="D3897" t="s">
        <v>4967</v>
      </c>
      <c r="E3897">
        <v>13</v>
      </c>
      <c r="F3897" t="s">
        <v>586</v>
      </c>
      <c r="G3897" t="s">
        <v>4926</v>
      </c>
      <c r="H3897" s="56" t="s">
        <v>685</v>
      </c>
      <c r="I3897">
        <v>21309013</v>
      </c>
      <c r="J3897" t="s">
        <v>4980</v>
      </c>
      <c r="K3897">
        <v>1652016.7290000001</v>
      </c>
      <c r="L3897">
        <v>7159.4927459999999</v>
      </c>
    </row>
    <row r="3898" spans="1:12" x14ac:dyDescent="0.25">
      <c r="A3898">
        <v>3894</v>
      </c>
      <c r="B3898" t="s">
        <v>4812</v>
      </c>
      <c r="C3898" t="s">
        <v>4966</v>
      </c>
      <c r="D3898" t="s">
        <v>4967</v>
      </c>
      <c r="E3898">
        <v>14</v>
      </c>
      <c r="F3898" t="s">
        <v>586</v>
      </c>
      <c r="G3898" t="s">
        <v>4926</v>
      </c>
      <c r="H3898" s="56" t="s">
        <v>685</v>
      </c>
      <c r="I3898">
        <v>21309014</v>
      </c>
      <c r="J3898" t="s">
        <v>4981</v>
      </c>
      <c r="K3898">
        <v>736593.08400000003</v>
      </c>
      <c r="L3898">
        <v>4548.7478609999998</v>
      </c>
    </row>
    <row r="3899" spans="1:12" x14ac:dyDescent="0.25">
      <c r="A3899">
        <v>3895</v>
      </c>
      <c r="B3899" t="s">
        <v>4812</v>
      </c>
      <c r="C3899" t="s">
        <v>4966</v>
      </c>
      <c r="D3899" t="s">
        <v>4967</v>
      </c>
      <c r="E3899">
        <v>15</v>
      </c>
      <c r="F3899" t="s">
        <v>586</v>
      </c>
      <c r="G3899" t="s">
        <v>4926</v>
      </c>
      <c r="H3899" s="56" t="s">
        <v>685</v>
      </c>
      <c r="I3899">
        <v>21309015</v>
      </c>
      <c r="J3899" t="s">
        <v>4982</v>
      </c>
      <c r="K3899">
        <v>585325273</v>
      </c>
      <c r="L3899">
        <v>153399.07829999999</v>
      </c>
    </row>
    <row r="3900" spans="1:12" x14ac:dyDescent="0.25">
      <c r="A3900">
        <v>3896</v>
      </c>
      <c r="B3900" t="s">
        <v>4812</v>
      </c>
      <c r="C3900" t="s">
        <v>4966</v>
      </c>
      <c r="D3900" t="s">
        <v>4967</v>
      </c>
      <c r="E3900">
        <v>16</v>
      </c>
      <c r="F3900" t="s">
        <v>586</v>
      </c>
      <c r="G3900" t="s">
        <v>4926</v>
      </c>
      <c r="H3900" s="56" t="s">
        <v>685</v>
      </c>
      <c r="I3900">
        <v>21309016</v>
      </c>
      <c r="J3900" t="s">
        <v>4983</v>
      </c>
      <c r="K3900">
        <v>7405828.2690000003</v>
      </c>
      <c r="L3900">
        <v>17580.217379999998</v>
      </c>
    </row>
    <row r="3901" spans="1:12" x14ac:dyDescent="0.25">
      <c r="A3901">
        <v>3897</v>
      </c>
      <c r="B3901" t="s">
        <v>4812</v>
      </c>
      <c r="C3901" t="s">
        <v>4966</v>
      </c>
      <c r="D3901" t="s">
        <v>4967</v>
      </c>
      <c r="E3901">
        <v>17</v>
      </c>
      <c r="F3901" t="s">
        <v>586</v>
      </c>
      <c r="G3901" t="s">
        <v>4926</v>
      </c>
      <c r="H3901" s="56" t="s">
        <v>685</v>
      </c>
      <c r="I3901">
        <v>21309017</v>
      </c>
      <c r="J3901" t="s">
        <v>4984</v>
      </c>
      <c r="K3901">
        <v>2507929.895</v>
      </c>
      <c r="L3901">
        <v>13163.18708</v>
      </c>
    </row>
    <row r="3902" spans="1:12" x14ac:dyDescent="0.25">
      <c r="A3902">
        <v>3898</v>
      </c>
      <c r="B3902" t="s">
        <v>4812</v>
      </c>
      <c r="C3902" t="s">
        <v>4966</v>
      </c>
      <c r="D3902" t="s">
        <v>4967</v>
      </c>
      <c r="E3902">
        <v>18</v>
      </c>
      <c r="F3902" t="s">
        <v>586</v>
      </c>
      <c r="G3902" t="s">
        <v>4926</v>
      </c>
      <c r="H3902" s="56" t="s">
        <v>685</v>
      </c>
      <c r="I3902">
        <v>21309018</v>
      </c>
      <c r="J3902" t="s">
        <v>4985</v>
      </c>
      <c r="K3902">
        <v>528603953.19999999</v>
      </c>
      <c r="L3902">
        <v>132121.15400000001</v>
      </c>
    </row>
    <row r="3903" spans="1:12" x14ac:dyDescent="0.25">
      <c r="A3903">
        <v>3899</v>
      </c>
      <c r="B3903" t="s">
        <v>4812</v>
      </c>
      <c r="C3903" t="s">
        <v>4966</v>
      </c>
      <c r="D3903" t="s">
        <v>4967</v>
      </c>
      <c r="E3903">
        <v>19</v>
      </c>
      <c r="F3903" t="s">
        <v>586</v>
      </c>
      <c r="G3903" t="s">
        <v>4926</v>
      </c>
      <c r="H3903" s="56" t="s">
        <v>685</v>
      </c>
      <c r="I3903">
        <v>21309019</v>
      </c>
      <c r="J3903" t="s">
        <v>4986</v>
      </c>
      <c r="K3903">
        <v>127729600</v>
      </c>
      <c r="L3903">
        <v>63496.727169999998</v>
      </c>
    </row>
    <row r="3904" spans="1:12" x14ac:dyDescent="0.25">
      <c r="A3904">
        <v>3900</v>
      </c>
      <c r="B3904" t="s">
        <v>4812</v>
      </c>
      <c r="C3904" t="s">
        <v>4966</v>
      </c>
      <c r="D3904" t="s">
        <v>4967</v>
      </c>
      <c r="E3904">
        <v>20</v>
      </c>
      <c r="F3904" t="s">
        <v>586</v>
      </c>
      <c r="G3904" t="s">
        <v>4926</v>
      </c>
      <c r="H3904" s="56" t="s">
        <v>685</v>
      </c>
      <c r="I3904">
        <v>21309020</v>
      </c>
      <c r="J3904" t="s">
        <v>4987</v>
      </c>
      <c r="K3904">
        <v>800626204.70000005</v>
      </c>
      <c r="L3904">
        <v>210279.12880000001</v>
      </c>
    </row>
    <row r="3905" spans="1:12" x14ac:dyDescent="0.25">
      <c r="A3905">
        <v>3901</v>
      </c>
      <c r="B3905" t="s">
        <v>4812</v>
      </c>
      <c r="C3905" t="s">
        <v>4966</v>
      </c>
      <c r="D3905" t="s">
        <v>4967</v>
      </c>
      <c r="E3905">
        <v>21</v>
      </c>
      <c r="F3905" t="s">
        <v>586</v>
      </c>
      <c r="G3905" t="s">
        <v>4926</v>
      </c>
      <c r="H3905" s="56" t="s">
        <v>685</v>
      </c>
      <c r="I3905">
        <v>21309021</v>
      </c>
      <c r="J3905" t="s">
        <v>4988</v>
      </c>
      <c r="K3905">
        <v>377680741.39999998</v>
      </c>
      <c r="L3905">
        <v>147205.69990000001</v>
      </c>
    </row>
    <row r="3906" spans="1:12" x14ac:dyDescent="0.25">
      <c r="A3906">
        <v>3902</v>
      </c>
      <c r="B3906" t="s">
        <v>4812</v>
      </c>
      <c r="C3906" t="s">
        <v>4966</v>
      </c>
      <c r="D3906" t="s">
        <v>4967</v>
      </c>
      <c r="E3906">
        <v>22</v>
      </c>
      <c r="F3906" t="s">
        <v>586</v>
      </c>
      <c r="G3906" t="s">
        <v>4926</v>
      </c>
      <c r="H3906" s="56" t="s">
        <v>685</v>
      </c>
      <c r="I3906">
        <v>21309022</v>
      </c>
      <c r="J3906" t="s">
        <v>4989</v>
      </c>
      <c r="K3906">
        <v>566783641.10000002</v>
      </c>
      <c r="L3906">
        <v>172139.9228</v>
      </c>
    </row>
    <row r="3907" spans="1:12" x14ac:dyDescent="0.25">
      <c r="A3907">
        <v>3903</v>
      </c>
      <c r="B3907" t="s">
        <v>4812</v>
      </c>
      <c r="C3907" t="s">
        <v>4966</v>
      </c>
      <c r="D3907" t="s">
        <v>4967</v>
      </c>
      <c r="E3907">
        <v>23</v>
      </c>
      <c r="F3907" t="s">
        <v>586</v>
      </c>
      <c r="G3907" t="s">
        <v>4926</v>
      </c>
      <c r="H3907" s="56" t="s">
        <v>685</v>
      </c>
      <c r="I3907">
        <v>21309023</v>
      </c>
      <c r="J3907" t="s">
        <v>4990</v>
      </c>
      <c r="K3907">
        <v>2708815.3080000002</v>
      </c>
      <c r="L3907">
        <v>8475.8427510000001</v>
      </c>
    </row>
    <row r="3908" spans="1:12" x14ac:dyDescent="0.25">
      <c r="A3908">
        <v>3904</v>
      </c>
      <c r="B3908" t="s">
        <v>4812</v>
      </c>
      <c r="C3908" t="s">
        <v>4966</v>
      </c>
      <c r="D3908" t="s">
        <v>4967</v>
      </c>
      <c r="E3908">
        <v>24</v>
      </c>
      <c r="F3908" t="s">
        <v>586</v>
      </c>
      <c r="G3908" t="s">
        <v>4926</v>
      </c>
      <c r="H3908" s="56" t="s">
        <v>685</v>
      </c>
      <c r="I3908">
        <v>21309024</v>
      </c>
      <c r="J3908" t="s">
        <v>4991</v>
      </c>
      <c r="K3908">
        <v>34542978.810000002</v>
      </c>
      <c r="L3908">
        <v>50702.244030000002</v>
      </c>
    </row>
    <row r="3909" spans="1:12" x14ac:dyDescent="0.25">
      <c r="A3909">
        <v>3905</v>
      </c>
      <c r="B3909" t="s">
        <v>4812</v>
      </c>
      <c r="C3909" t="s">
        <v>4966</v>
      </c>
      <c r="D3909" t="s">
        <v>4967</v>
      </c>
      <c r="E3909">
        <v>25</v>
      </c>
      <c r="F3909" t="s">
        <v>586</v>
      </c>
      <c r="G3909" t="s">
        <v>4926</v>
      </c>
      <c r="H3909" s="56" t="s">
        <v>685</v>
      </c>
      <c r="I3909">
        <v>21309025</v>
      </c>
      <c r="J3909" t="s">
        <v>4992</v>
      </c>
      <c r="K3909">
        <v>3457854.8870000001</v>
      </c>
      <c r="L3909">
        <v>8361.4363389999999</v>
      </c>
    </row>
    <row r="3910" spans="1:12" x14ac:dyDescent="0.25">
      <c r="A3910">
        <v>3906</v>
      </c>
      <c r="B3910" t="s">
        <v>4812</v>
      </c>
      <c r="C3910" t="s">
        <v>4966</v>
      </c>
      <c r="D3910" t="s">
        <v>4967</v>
      </c>
      <c r="E3910">
        <v>26</v>
      </c>
      <c r="F3910" t="s">
        <v>586</v>
      </c>
      <c r="G3910" t="s">
        <v>4926</v>
      </c>
      <c r="H3910" s="56" t="s">
        <v>685</v>
      </c>
      <c r="I3910">
        <v>21309026</v>
      </c>
      <c r="J3910" t="s">
        <v>4993</v>
      </c>
      <c r="K3910">
        <v>43749473.659999996</v>
      </c>
      <c r="L3910">
        <v>48332.123659999997</v>
      </c>
    </row>
    <row r="3911" spans="1:12" x14ac:dyDescent="0.25">
      <c r="A3911">
        <v>3907</v>
      </c>
      <c r="B3911" t="s">
        <v>4812</v>
      </c>
      <c r="C3911" t="s">
        <v>4966</v>
      </c>
      <c r="D3911" t="s">
        <v>4967</v>
      </c>
      <c r="E3911">
        <v>27</v>
      </c>
      <c r="F3911" t="s">
        <v>586</v>
      </c>
      <c r="G3911" t="s">
        <v>4926</v>
      </c>
      <c r="H3911" s="56" t="s">
        <v>685</v>
      </c>
      <c r="I3911">
        <v>21309027</v>
      </c>
      <c r="J3911" t="s">
        <v>4994</v>
      </c>
      <c r="K3911">
        <v>1149431892</v>
      </c>
      <c r="L3911">
        <v>172475.7401</v>
      </c>
    </row>
    <row r="3912" spans="1:12" x14ac:dyDescent="0.25">
      <c r="A3912">
        <v>3908</v>
      </c>
      <c r="B3912" t="s">
        <v>4812</v>
      </c>
      <c r="C3912" t="s">
        <v>4966</v>
      </c>
      <c r="D3912" t="s">
        <v>4967</v>
      </c>
      <c r="E3912">
        <v>28</v>
      </c>
      <c r="F3912" t="s">
        <v>586</v>
      </c>
      <c r="G3912" t="s">
        <v>4926</v>
      </c>
      <c r="H3912" s="56" t="s">
        <v>685</v>
      </c>
      <c r="I3912">
        <v>21309028</v>
      </c>
      <c r="J3912" t="s">
        <v>4995</v>
      </c>
      <c r="K3912">
        <v>4664132210</v>
      </c>
      <c r="L3912">
        <v>466060.4889</v>
      </c>
    </row>
    <row r="3913" spans="1:12" x14ac:dyDescent="0.25">
      <c r="A3913">
        <v>3909</v>
      </c>
      <c r="B3913" t="s">
        <v>4812</v>
      </c>
      <c r="C3913" t="s">
        <v>4966</v>
      </c>
      <c r="D3913" t="s">
        <v>4967</v>
      </c>
      <c r="E3913">
        <v>29</v>
      </c>
      <c r="F3913" t="s">
        <v>586</v>
      </c>
      <c r="G3913" t="s">
        <v>4926</v>
      </c>
      <c r="H3913" s="56" t="s">
        <v>685</v>
      </c>
      <c r="I3913">
        <v>21309029</v>
      </c>
      <c r="J3913" t="s">
        <v>4996</v>
      </c>
      <c r="K3913">
        <v>2314032.31</v>
      </c>
      <c r="L3913">
        <v>7904.7169050000002</v>
      </c>
    </row>
    <row r="3914" spans="1:12" x14ac:dyDescent="0.25">
      <c r="A3914">
        <v>3910</v>
      </c>
      <c r="B3914" t="s">
        <v>4812</v>
      </c>
      <c r="C3914" t="s">
        <v>4966</v>
      </c>
      <c r="D3914" t="s">
        <v>4967</v>
      </c>
      <c r="E3914">
        <v>30</v>
      </c>
      <c r="F3914" t="s">
        <v>586</v>
      </c>
      <c r="G3914" t="s">
        <v>4926</v>
      </c>
      <c r="H3914" s="56" t="s">
        <v>685</v>
      </c>
      <c r="I3914">
        <v>21309030</v>
      </c>
      <c r="J3914" t="s">
        <v>4997</v>
      </c>
      <c r="K3914">
        <v>239170443.30000001</v>
      </c>
      <c r="L3914">
        <v>106220.2564</v>
      </c>
    </row>
    <row r="3915" spans="1:12" x14ac:dyDescent="0.25">
      <c r="A3915">
        <v>3911</v>
      </c>
      <c r="B3915" t="s">
        <v>4812</v>
      </c>
      <c r="C3915" t="s">
        <v>4966</v>
      </c>
      <c r="D3915" t="s">
        <v>4967</v>
      </c>
      <c r="E3915">
        <v>31</v>
      </c>
      <c r="F3915" t="s">
        <v>586</v>
      </c>
      <c r="G3915" t="s">
        <v>4926</v>
      </c>
      <c r="H3915" s="56" t="s">
        <v>685</v>
      </c>
      <c r="I3915">
        <v>21309031</v>
      </c>
      <c r="J3915" t="s">
        <v>4998</v>
      </c>
      <c r="K3915">
        <v>1175827746</v>
      </c>
      <c r="L3915">
        <v>210252.33840000001</v>
      </c>
    </row>
    <row r="3916" spans="1:12" x14ac:dyDescent="0.25">
      <c r="A3916">
        <v>3912</v>
      </c>
      <c r="B3916" t="s">
        <v>4812</v>
      </c>
      <c r="C3916" t="s">
        <v>4966</v>
      </c>
      <c r="D3916" t="s">
        <v>4967</v>
      </c>
      <c r="E3916">
        <v>32</v>
      </c>
      <c r="F3916" t="s">
        <v>586</v>
      </c>
      <c r="G3916" t="s">
        <v>4926</v>
      </c>
      <c r="H3916" s="56" t="s">
        <v>685</v>
      </c>
      <c r="I3916">
        <v>21309032</v>
      </c>
      <c r="J3916" t="s">
        <v>4999</v>
      </c>
      <c r="K3916">
        <v>232651395.5</v>
      </c>
      <c r="L3916">
        <v>110329.5871</v>
      </c>
    </row>
    <row r="3917" spans="1:12" x14ac:dyDescent="0.25">
      <c r="A3917">
        <v>3913</v>
      </c>
      <c r="B3917" t="s">
        <v>4812</v>
      </c>
      <c r="C3917" t="s">
        <v>4966</v>
      </c>
      <c r="D3917" t="s">
        <v>4967</v>
      </c>
      <c r="E3917">
        <v>33</v>
      </c>
      <c r="F3917" t="s">
        <v>586</v>
      </c>
      <c r="G3917" t="s">
        <v>4926</v>
      </c>
      <c r="H3917" s="56" t="s">
        <v>685</v>
      </c>
      <c r="I3917">
        <v>21309033</v>
      </c>
      <c r="J3917" t="s">
        <v>5000</v>
      </c>
      <c r="K3917">
        <v>299898607.80000001</v>
      </c>
      <c r="L3917">
        <v>75354.285740000007</v>
      </c>
    </row>
    <row r="3918" spans="1:12" x14ac:dyDescent="0.25">
      <c r="A3918">
        <v>3914</v>
      </c>
      <c r="B3918" t="s">
        <v>4812</v>
      </c>
      <c r="C3918" t="s">
        <v>4966</v>
      </c>
      <c r="D3918" t="s">
        <v>4967</v>
      </c>
      <c r="E3918">
        <v>34</v>
      </c>
      <c r="F3918" t="s">
        <v>586</v>
      </c>
      <c r="G3918" t="s">
        <v>4926</v>
      </c>
      <c r="H3918" s="56" t="s">
        <v>685</v>
      </c>
      <c r="I3918">
        <v>21309034</v>
      </c>
      <c r="J3918" t="s">
        <v>5001</v>
      </c>
      <c r="K3918">
        <v>5643169921</v>
      </c>
      <c r="L3918">
        <v>664736.23019999999</v>
      </c>
    </row>
    <row r="3919" spans="1:12" x14ac:dyDescent="0.25">
      <c r="A3919">
        <v>3915</v>
      </c>
      <c r="B3919" t="s">
        <v>4812</v>
      </c>
      <c r="C3919" t="s">
        <v>5002</v>
      </c>
      <c r="D3919" t="s">
        <v>5003</v>
      </c>
      <c r="E3919">
        <v>1</v>
      </c>
      <c r="F3919" t="s">
        <v>584</v>
      </c>
      <c r="G3919" t="s">
        <v>4815</v>
      </c>
      <c r="H3919" s="56" t="s">
        <v>685</v>
      </c>
      <c r="I3919">
        <v>21203001</v>
      </c>
      <c r="J3919" t="s">
        <v>5004</v>
      </c>
      <c r="K3919">
        <v>205061022.90000001</v>
      </c>
      <c r="L3919">
        <v>103814.9938</v>
      </c>
    </row>
    <row r="3920" spans="1:12" x14ac:dyDescent="0.25">
      <c r="A3920">
        <v>3916</v>
      </c>
      <c r="B3920" t="s">
        <v>4812</v>
      </c>
      <c r="C3920" t="s">
        <v>5002</v>
      </c>
      <c r="D3920" t="s">
        <v>5003</v>
      </c>
      <c r="E3920">
        <v>2</v>
      </c>
      <c r="F3920" t="s">
        <v>584</v>
      </c>
      <c r="G3920" t="s">
        <v>4815</v>
      </c>
      <c r="H3920" s="56" t="s">
        <v>685</v>
      </c>
      <c r="I3920">
        <v>21203002</v>
      </c>
      <c r="J3920" t="s">
        <v>5005</v>
      </c>
      <c r="K3920">
        <v>209658466.69999999</v>
      </c>
      <c r="L3920">
        <v>116617.3585</v>
      </c>
    </row>
    <row r="3921" spans="1:12" x14ac:dyDescent="0.25">
      <c r="A3921">
        <v>3917</v>
      </c>
      <c r="B3921" t="s">
        <v>4812</v>
      </c>
      <c r="C3921" t="s">
        <v>5002</v>
      </c>
      <c r="D3921" t="s">
        <v>5003</v>
      </c>
      <c r="E3921">
        <v>3</v>
      </c>
      <c r="F3921" t="s">
        <v>584</v>
      </c>
      <c r="G3921" t="s">
        <v>4815</v>
      </c>
      <c r="H3921" s="56" t="s">
        <v>685</v>
      </c>
      <c r="I3921">
        <v>21203003</v>
      </c>
      <c r="J3921" t="s">
        <v>5006</v>
      </c>
      <c r="K3921">
        <v>198640165.80000001</v>
      </c>
      <c r="L3921">
        <v>120179.4169</v>
      </c>
    </row>
    <row r="3922" spans="1:12" x14ac:dyDescent="0.25">
      <c r="A3922">
        <v>3918</v>
      </c>
      <c r="B3922" t="s">
        <v>4812</v>
      </c>
      <c r="C3922" t="s">
        <v>5002</v>
      </c>
      <c r="D3922" t="s">
        <v>5003</v>
      </c>
      <c r="E3922">
        <v>4</v>
      </c>
      <c r="F3922" t="s">
        <v>584</v>
      </c>
      <c r="G3922" t="s">
        <v>4815</v>
      </c>
      <c r="H3922" s="56" t="s">
        <v>685</v>
      </c>
      <c r="I3922">
        <v>21203004</v>
      </c>
      <c r="J3922" t="s">
        <v>5007</v>
      </c>
      <c r="K3922">
        <v>49402836.659999996</v>
      </c>
      <c r="L3922">
        <v>43558.658380000001</v>
      </c>
    </row>
    <row r="3923" spans="1:12" x14ac:dyDescent="0.25">
      <c r="A3923">
        <v>3919</v>
      </c>
      <c r="B3923" t="s">
        <v>4812</v>
      </c>
      <c r="C3923" t="s">
        <v>5002</v>
      </c>
      <c r="D3923" t="s">
        <v>5003</v>
      </c>
      <c r="E3923">
        <v>5</v>
      </c>
      <c r="F3923" t="s">
        <v>584</v>
      </c>
      <c r="G3923" t="s">
        <v>4815</v>
      </c>
      <c r="H3923" s="56" t="s">
        <v>685</v>
      </c>
      <c r="I3923">
        <v>21203005</v>
      </c>
      <c r="J3923" t="s">
        <v>5008</v>
      </c>
      <c r="K3923">
        <v>481696264.19999999</v>
      </c>
      <c r="L3923">
        <v>164097.57810000001</v>
      </c>
    </row>
    <row r="3924" spans="1:12" x14ac:dyDescent="0.25">
      <c r="A3924">
        <v>3920</v>
      </c>
      <c r="B3924" t="s">
        <v>4812</v>
      </c>
      <c r="C3924" t="s">
        <v>5002</v>
      </c>
      <c r="D3924" t="s">
        <v>5003</v>
      </c>
      <c r="E3924">
        <v>6</v>
      </c>
      <c r="F3924" t="s">
        <v>584</v>
      </c>
      <c r="G3924" t="s">
        <v>4815</v>
      </c>
      <c r="H3924" s="56" t="s">
        <v>685</v>
      </c>
      <c r="I3924">
        <v>21203006</v>
      </c>
      <c r="J3924" t="s">
        <v>5009</v>
      </c>
      <c r="K3924">
        <v>503119542.80000001</v>
      </c>
      <c r="L3924">
        <v>166039.5913</v>
      </c>
    </row>
    <row r="3925" spans="1:12" x14ac:dyDescent="0.25">
      <c r="A3925">
        <v>3921</v>
      </c>
      <c r="B3925" t="s">
        <v>4812</v>
      </c>
      <c r="C3925" t="s">
        <v>5002</v>
      </c>
      <c r="D3925" t="s">
        <v>5003</v>
      </c>
      <c r="E3925">
        <v>7</v>
      </c>
      <c r="F3925" t="s">
        <v>584</v>
      </c>
      <c r="G3925" t="s">
        <v>4815</v>
      </c>
      <c r="H3925" s="56" t="s">
        <v>685</v>
      </c>
      <c r="I3925">
        <v>21203007</v>
      </c>
      <c r="J3925" t="s">
        <v>5010</v>
      </c>
      <c r="K3925">
        <v>757399708.89999998</v>
      </c>
      <c r="L3925">
        <v>233146.7548</v>
      </c>
    </row>
    <row r="3926" spans="1:12" x14ac:dyDescent="0.25">
      <c r="A3926">
        <v>3922</v>
      </c>
      <c r="B3926" t="s">
        <v>4812</v>
      </c>
      <c r="C3926" t="s">
        <v>5011</v>
      </c>
      <c r="D3926" t="s">
        <v>5012</v>
      </c>
      <c r="E3926">
        <v>1</v>
      </c>
      <c r="F3926" t="s">
        <v>5013</v>
      </c>
      <c r="G3926" t="s">
        <v>5014</v>
      </c>
      <c r="H3926" s="56" t="s">
        <v>685</v>
      </c>
      <c r="I3926">
        <v>21503001</v>
      </c>
      <c r="J3926" t="s">
        <v>5015</v>
      </c>
      <c r="K3926">
        <v>149313742.30000001</v>
      </c>
      <c r="L3926">
        <v>82595.261289999995</v>
      </c>
    </row>
    <row r="3927" spans="1:12" x14ac:dyDescent="0.25">
      <c r="A3927">
        <v>3923</v>
      </c>
      <c r="B3927" t="s">
        <v>4812</v>
      </c>
      <c r="C3927" t="s">
        <v>5011</v>
      </c>
      <c r="D3927" t="s">
        <v>5012</v>
      </c>
      <c r="E3927">
        <v>2</v>
      </c>
      <c r="F3927" t="s">
        <v>5013</v>
      </c>
      <c r="G3927" t="s">
        <v>5014</v>
      </c>
      <c r="H3927" s="56" t="s">
        <v>685</v>
      </c>
      <c r="I3927">
        <v>21503002</v>
      </c>
      <c r="J3927" t="s">
        <v>5016</v>
      </c>
      <c r="K3927">
        <v>77740899.180000007</v>
      </c>
      <c r="L3927">
        <v>55001.481699999997</v>
      </c>
    </row>
    <row r="3928" spans="1:12" x14ac:dyDescent="0.25">
      <c r="A3928">
        <v>3924</v>
      </c>
      <c r="B3928" t="s">
        <v>4812</v>
      </c>
      <c r="C3928" t="s">
        <v>5011</v>
      </c>
      <c r="D3928" t="s">
        <v>5012</v>
      </c>
      <c r="E3928">
        <v>3</v>
      </c>
      <c r="F3928" t="s">
        <v>5013</v>
      </c>
      <c r="G3928" t="s">
        <v>5014</v>
      </c>
      <c r="H3928" s="56" t="s">
        <v>685</v>
      </c>
      <c r="I3928">
        <v>21503003</v>
      </c>
      <c r="J3928" t="s">
        <v>5017</v>
      </c>
      <c r="K3928">
        <v>140771262.80000001</v>
      </c>
      <c r="L3928">
        <v>96769.698860000004</v>
      </c>
    </row>
    <row r="3929" spans="1:12" x14ac:dyDescent="0.25">
      <c r="A3929">
        <v>3925</v>
      </c>
      <c r="B3929" t="s">
        <v>4812</v>
      </c>
      <c r="C3929" t="s">
        <v>5011</v>
      </c>
      <c r="D3929" t="s">
        <v>5012</v>
      </c>
      <c r="E3929">
        <v>4</v>
      </c>
      <c r="F3929" t="s">
        <v>5013</v>
      </c>
      <c r="G3929" t="s">
        <v>5014</v>
      </c>
      <c r="H3929" s="56" t="s">
        <v>685</v>
      </c>
      <c r="I3929">
        <v>21503004</v>
      </c>
      <c r="J3929" t="s">
        <v>5018</v>
      </c>
      <c r="K3929">
        <v>97370032.109999999</v>
      </c>
      <c r="L3929">
        <v>77334.593919999999</v>
      </c>
    </row>
    <row r="3930" spans="1:12" x14ac:dyDescent="0.25">
      <c r="A3930">
        <v>3926</v>
      </c>
      <c r="B3930" t="s">
        <v>4812</v>
      </c>
      <c r="C3930" t="s">
        <v>5011</v>
      </c>
      <c r="D3930" t="s">
        <v>5012</v>
      </c>
      <c r="E3930">
        <v>5</v>
      </c>
      <c r="F3930" t="s">
        <v>5013</v>
      </c>
      <c r="G3930" t="s">
        <v>5014</v>
      </c>
      <c r="H3930" s="56" t="s">
        <v>685</v>
      </c>
      <c r="I3930">
        <v>21503005</v>
      </c>
      <c r="J3930" t="s">
        <v>5019</v>
      </c>
      <c r="K3930">
        <v>122305223.2</v>
      </c>
      <c r="L3930">
        <v>66410.317899999995</v>
      </c>
    </row>
    <row r="3931" spans="1:12" x14ac:dyDescent="0.25">
      <c r="A3931">
        <v>3927</v>
      </c>
      <c r="B3931" t="s">
        <v>4812</v>
      </c>
      <c r="C3931" t="s">
        <v>5011</v>
      </c>
      <c r="D3931" t="s">
        <v>5012</v>
      </c>
      <c r="E3931">
        <v>6</v>
      </c>
      <c r="F3931" t="s">
        <v>5013</v>
      </c>
      <c r="G3931" t="s">
        <v>5014</v>
      </c>
      <c r="H3931" s="56" t="s">
        <v>685</v>
      </c>
      <c r="I3931">
        <v>21503006</v>
      </c>
      <c r="J3931" t="s">
        <v>5020</v>
      </c>
      <c r="K3931">
        <v>41674657.049999997</v>
      </c>
      <c r="L3931">
        <v>38845.021679999998</v>
      </c>
    </row>
    <row r="3932" spans="1:12" x14ac:dyDescent="0.25">
      <c r="A3932">
        <v>3928</v>
      </c>
      <c r="B3932" t="s">
        <v>4812</v>
      </c>
      <c r="C3932" t="s">
        <v>5011</v>
      </c>
      <c r="D3932" t="s">
        <v>5012</v>
      </c>
      <c r="E3932">
        <v>7</v>
      </c>
      <c r="F3932" t="s">
        <v>5013</v>
      </c>
      <c r="G3932" t="s">
        <v>5014</v>
      </c>
      <c r="H3932" s="56" t="s">
        <v>685</v>
      </c>
      <c r="I3932">
        <v>21503007</v>
      </c>
      <c r="J3932" t="s">
        <v>5021</v>
      </c>
      <c r="K3932">
        <v>120640495</v>
      </c>
      <c r="L3932">
        <v>73225.094060000003</v>
      </c>
    </row>
    <row r="3933" spans="1:12" x14ac:dyDescent="0.25">
      <c r="A3933">
        <v>3929</v>
      </c>
      <c r="B3933" t="s">
        <v>4812</v>
      </c>
      <c r="C3933" t="s">
        <v>5011</v>
      </c>
      <c r="D3933" t="s">
        <v>5012</v>
      </c>
      <c r="E3933">
        <v>8</v>
      </c>
      <c r="F3933" t="s">
        <v>5013</v>
      </c>
      <c r="G3933" t="s">
        <v>5014</v>
      </c>
      <c r="H3933" s="56" t="s">
        <v>685</v>
      </c>
      <c r="I3933">
        <v>21503008</v>
      </c>
      <c r="J3933" t="s">
        <v>5022</v>
      </c>
      <c r="K3933">
        <v>118112140.90000001</v>
      </c>
      <c r="L3933">
        <v>67304.957399999999</v>
      </c>
    </row>
    <row r="3934" spans="1:12" x14ac:dyDescent="0.25">
      <c r="A3934">
        <v>3930</v>
      </c>
      <c r="B3934" t="s">
        <v>4812</v>
      </c>
      <c r="C3934" t="s">
        <v>5011</v>
      </c>
      <c r="D3934" t="s">
        <v>5012</v>
      </c>
      <c r="E3934">
        <v>9</v>
      </c>
      <c r="F3934" t="s">
        <v>5013</v>
      </c>
      <c r="G3934" t="s">
        <v>5014</v>
      </c>
      <c r="H3934" s="56" t="s">
        <v>685</v>
      </c>
      <c r="I3934">
        <v>21503009</v>
      </c>
      <c r="J3934" t="s">
        <v>5023</v>
      </c>
      <c r="K3934">
        <v>43987581.890000001</v>
      </c>
      <c r="L3934">
        <v>43592.899720000001</v>
      </c>
    </row>
    <row r="3935" spans="1:12" x14ac:dyDescent="0.25">
      <c r="A3935">
        <v>3931</v>
      </c>
      <c r="B3935" t="s">
        <v>4812</v>
      </c>
      <c r="C3935" t="s">
        <v>5011</v>
      </c>
      <c r="D3935" t="s">
        <v>5012</v>
      </c>
      <c r="E3935">
        <v>10</v>
      </c>
      <c r="F3935" t="s">
        <v>5013</v>
      </c>
      <c r="G3935" t="s">
        <v>5014</v>
      </c>
      <c r="H3935" s="56" t="s">
        <v>685</v>
      </c>
      <c r="I3935">
        <v>21503010</v>
      </c>
      <c r="J3935" t="s">
        <v>5024</v>
      </c>
      <c r="K3935">
        <v>68860484.780000001</v>
      </c>
      <c r="L3935">
        <v>49552.414089999998</v>
      </c>
    </row>
    <row r="3936" spans="1:12" x14ac:dyDescent="0.25">
      <c r="A3936">
        <v>3932</v>
      </c>
      <c r="B3936" t="s">
        <v>4812</v>
      </c>
      <c r="C3936" t="s">
        <v>5011</v>
      </c>
      <c r="D3936" t="s">
        <v>5012</v>
      </c>
      <c r="E3936">
        <v>11</v>
      </c>
      <c r="F3936" t="s">
        <v>5013</v>
      </c>
      <c r="G3936" t="s">
        <v>5014</v>
      </c>
      <c r="H3936" s="56" t="s">
        <v>685</v>
      </c>
      <c r="I3936">
        <v>21503011</v>
      </c>
      <c r="J3936" t="s">
        <v>5025</v>
      </c>
      <c r="K3936">
        <v>105043093.90000001</v>
      </c>
      <c r="L3936">
        <v>71480.924400000004</v>
      </c>
    </row>
    <row r="3937" spans="1:12" x14ac:dyDescent="0.25">
      <c r="A3937">
        <v>3933</v>
      </c>
      <c r="B3937" t="s">
        <v>4812</v>
      </c>
      <c r="C3937" t="s">
        <v>5011</v>
      </c>
      <c r="D3937" t="s">
        <v>5012</v>
      </c>
      <c r="E3937">
        <v>12</v>
      </c>
      <c r="F3937" t="s">
        <v>5013</v>
      </c>
      <c r="G3937" t="s">
        <v>5014</v>
      </c>
      <c r="H3937" s="56" t="s">
        <v>685</v>
      </c>
      <c r="I3937">
        <v>21503012</v>
      </c>
      <c r="J3937" t="s">
        <v>5026</v>
      </c>
      <c r="K3937">
        <v>111639267.09999999</v>
      </c>
      <c r="L3937">
        <v>77291.986950000006</v>
      </c>
    </row>
    <row r="3938" spans="1:12" x14ac:dyDescent="0.25">
      <c r="A3938">
        <v>3934</v>
      </c>
      <c r="B3938" t="s">
        <v>4812</v>
      </c>
      <c r="C3938" t="s">
        <v>5011</v>
      </c>
      <c r="D3938" t="s">
        <v>5012</v>
      </c>
      <c r="E3938">
        <v>13</v>
      </c>
      <c r="F3938" t="s">
        <v>5013</v>
      </c>
      <c r="G3938" t="s">
        <v>5014</v>
      </c>
      <c r="H3938" s="56" t="s">
        <v>685</v>
      </c>
      <c r="I3938">
        <v>21503013</v>
      </c>
      <c r="J3938" t="s">
        <v>5027</v>
      </c>
      <c r="K3938">
        <v>82681560.799999997</v>
      </c>
      <c r="L3938">
        <v>74775.170840000006</v>
      </c>
    </row>
    <row r="3939" spans="1:12" x14ac:dyDescent="0.25">
      <c r="A3939">
        <v>3935</v>
      </c>
      <c r="B3939" t="s">
        <v>4812</v>
      </c>
      <c r="C3939" t="s">
        <v>5011</v>
      </c>
      <c r="D3939" t="s">
        <v>5012</v>
      </c>
      <c r="E3939">
        <v>14</v>
      </c>
      <c r="F3939" t="s">
        <v>5013</v>
      </c>
      <c r="G3939" t="s">
        <v>5014</v>
      </c>
      <c r="H3939" s="56" t="s">
        <v>685</v>
      </c>
      <c r="I3939">
        <v>21503014</v>
      </c>
      <c r="J3939" t="s">
        <v>5028</v>
      </c>
      <c r="K3939">
        <v>22336105.300000001</v>
      </c>
      <c r="L3939">
        <v>33775.839919999999</v>
      </c>
    </row>
    <row r="3940" spans="1:12" x14ac:dyDescent="0.25">
      <c r="A3940">
        <v>3936</v>
      </c>
      <c r="B3940" t="s">
        <v>4812</v>
      </c>
      <c r="C3940" t="s">
        <v>5011</v>
      </c>
      <c r="D3940" t="s">
        <v>5012</v>
      </c>
      <c r="E3940">
        <v>15</v>
      </c>
      <c r="F3940" t="s">
        <v>5013</v>
      </c>
      <c r="G3940" t="s">
        <v>5014</v>
      </c>
      <c r="H3940" s="56" t="s">
        <v>685</v>
      </c>
      <c r="I3940">
        <v>21503015</v>
      </c>
      <c r="J3940" t="s">
        <v>5029</v>
      </c>
      <c r="K3940">
        <v>21068265.09</v>
      </c>
      <c r="L3940">
        <v>24059.618460000002</v>
      </c>
    </row>
    <row r="3941" spans="1:12" x14ac:dyDescent="0.25">
      <c r="A3941">
        <v>3937</v>
      </c>
      <c r="B3941" t="s">
        <v>4812</v>
      </c>
      <c r="C3941" t="s">
        <v>5011</v>
      </c>
      <c r="D3941" t="s">
        <v>5012</v>
      </c>
      <c r="E3941">
        <v>16</v>
      </c>
      <c r="F3941" t="s">
        <v>5013</v>
      </c>
      <c r="G3941" t="s">
        <v>5014</v>
      </c>
      <c r="H3941" s="56" t="s">
        <v>685</v>
      </c>
      <c r="I3941">
        <v>21503016</v>
      </c>
      <c r="J3941" t="s">
        <v>5030</v>
      </c>
      <c r="K3941">
        <v>75050064</v>
      </c>
      <c r="L3941">
        <v>70241.356400000004</v>
      </c>
    </row>
    <row r="3942" spans="1:12" x14ac:dyDescent="0.25">
      <c r="A3942">
        <v>3938</v>
      </c>
      <c r="B3942" t="s">
        <v>4812</v>
      </c>
      <c r="C3942" t="s">
        <v>5011</v>
      </c>
      <c r="D3942" t="s">
        <v>5012</v>
      </c>
      <c r="E3942">
        <v>17</v>
      </c>
      <c r="F3942" t="s">
        <v>5013</v>
      </c>
      <c r="G3942" t="s">
        <v>5014</v>
      </c>
      <c r="H3942" s="56" t="s">
        <v>685</v>
      </c>
      <c r="I3942">
        <v>21503017</v>
      </c>
      <c r="J3942" t="s">
        <v>5031</v>
      </c>
      <c r="K3942">
        <v>46614028.490000002</v>
      </c>
      <c r="L3942">
        <v>41665.354950000001</v>
      </c>
    </row>
    <row r="3943" spans="1:12" x14ac:dyDescent="0.25">
      <c r="A3943">
        <v>3939</v>
      </c>
      <c r="B3943" t="s">
        <v>4812</v>
      </c>
      <c r="C3943" t="s">
        <v>5011</v>
      </c>
      <c r="D3943" t="s">
        <v>5012</v>
      </c>
      <c r="E3943">
        <v>18</v>
      </c>
      <c r="F3943" t="s">
        <v>5013</v>
      </c>
      <c r="G3943" t="s">
        <v>5014</v>
      </c>
      <c r="H3943" s="56" t="s">
        <v>685</v>
      </c>
      <c r="I3943">
        <v>21503018</v>
      </c>
      <c r="J3943" t="s">
        <v>5032</v>
      </c>
      <c r="K3943">
        <v>151949738.30000001</v>
      </c>
      <c r="L3943">
        <v>90770.443469999998</v>
      </c>
    </row>
    <row r="3944" spans="1:12" x14ac:dyDescent="0.25">
      <c r="A3944">
        <v>3940</v>
      </c>
      <c r="B3944" t="s">
        <v>4812</v>
      </c>
      <c r="C3944" t="s">
        <v>5011</v>
      </c>
      <c r="D3944" t="s">
        <v>5012</v>
      </c>
      <c r="E3944">
        <v>19</v>
      </c>
      <c r="F3944" t="s">
        <v>5013</v>
      </c>
      <c r="G3944" t="s">
        <v>5014</v>
      </c>
      <c r="H3944" s="56" t="s">
        <v>685</v>
      </c>
      <c r="I3944">
        <v>21503019</v>
      </c>
      <c r="J3944" t="s">
        <v>5033</v>
      </c>
      <c r="K3944">
        <v>23888270.940000001</v>
      </c>
      <c r="L3944">
        <v>29875.562600000001</v>
      </c>
    </row>
    <row r="3945" spans="1:12" x14ac:dyDescent="0.25">
      <c r="A3945">
        <v>3941</v>
      </c>
      <c r="B3945" t="s">
        <v>4812</v>
      </c>
      <c r="C3945" t="s">
        <v>5011</v>
      </c>
      <c r="D3945" t="s">
        <v>5012</v>
      </c>
      <c r="E3945">
        <v>20</v>
      </c>
      <c r="F3945" t="s">
        <v>5013</v>
      </c>
      <c r="G3945" t="s">
        <v>5014</v>
      </c>
      <c r="H3945" s="56" t="s">
        <v>685</v>
      </c>
      <c r="I3945">
        <v>21503020</v>
      </c>
      <c r="J3945" t="s">
        <v>5034</v>
      </c>
      <c r="K3945">
        <v>26892374.859999999</v>
      </c>
      <c r="L3945">
        <v>28328.186959999999</v>
      </c>
    </row>
    <row r="3946" spans="1:12" x14ac:dyDescent="0.25">
      <c r="A3946">
        <v>3942</v>
      </c>
      <c r="B3946" t="s">
        <v>4812</v>
      </c>
      <c r="C3946" t="s">
        <v>5011</v>
      </c>
      <c r="D3946" t="s">
        <v>5012</v>
      </c>
      <c r="E3946">
        <v>21</v>
      </c>
      <c r="F3946" t="s">
        <v>5013</v>
      </c>
      <c r="G3946" t="s">
        <v>5014</v>
      </c>
      <c r="H3946" s="56" t="s">
        <v>685</v>
      </c>
      <c r="I3946">
        <v>21503021</v>
      </c>
      <c r="J3946" t="s">
        <v>5035</v>
      </c>
      <c r="K3946">
        <v>31853172.18</v>
      </c>
      <c r="L3946">
        <v>36689.454440000001</v>
      </c>
    </row>
    <row r="3947" spans="1:12" x14ac:dyDescent="0.25">
      <c r="A3947">
        <v>3943</v>
      </c>
      <c r="B3947" t="s">
        <v>4812</v>
      </c>
      <c r="C3947" t="s">
        <v>5011</v>
      </c>
      <c r="D3947" t="s">
        <v>5012</v>
      </c>
      <c r="E3947">
        <v>22</v>
      </c>
      <c r="F3947" t="s">
        <v>5013</v>
      </c>
      <c r="G3947" t="s">
        <v>5014</v>
      </c>
      <c r="H3947" s="56" t="s">
        <v>685</v>
      </c>
      <c r="I3947">
        <v>21503022</v>
      </c>
      <c r="J3947" t="s">
        <v>5036</v>
      </c>
      <c r="K3947">
        <v>105547282.8</v>
      </c>
      <c r="L3947">
        <v>60686.192060000001</v>
      </c>
    </row>
    <row r="3948" spans="1:12" x14ac:dyDescent="0.25">
      <c r="A3948">
        <v>3944</v>
      </c>
      <c r="B3948" t="s">
        <v>4812</v>
      </c>
      <c r="C3948" t="s">
        <v>5011</v>
      </c>
      <c r="D3948" t="s">
        <v>5012</v>
      </c>
      <c r="E3948">
        <v>23</v>
      </c>
      <c r="F3948" t="s">
        <v>5013</v>
      </c>
      <c r="G3948" t="s">
        <v>5014</v>
      </c>
      <c r="H3948" s="56" t="s">
        <v>685</v>
      </c>
      <c r="I3948">
        <v>21503023</v>
      </c>
      <c r="J3948" t="s">
        <v>5037</v>
      </c>
      <c r="K3948">
        <v>508704805.10000002</v>
      </c>
      <c r="L3948">
        <v>153109.59179999999</v>
      </c>
    </row>
    <row r="3949" spans="1:12" x14ac:dyDescent="0.25">
      <c r="A3949">
        <v>3945</v>
      </c>
      <c r="B3949" t="s">
        <v>4812</v>
      </c>
      <c r="C3949" t="s">
        <v>5011</v>
      </c>
      <c r="D3949" t="s">
        <v>5012</v>
      </c>
      <c r="E3949">
        <v>24</v>
      </c>
      <c r="F3949" t="s">
        <v>5013</v>
      </c>
      <c r="G3949" t="s">
        <v>5014</v>
      </c>
      <c r="H3949" s="56" t="s">
        <v>685</v>
      </c>
      <c r="I3949">
        <v>21503024</v>
      </c>
      <c r="J3949" t="s">
        <v>5038</v>
      </c>
      <c r="K3949">
        <v>99029309.950000003</v>
      </c>
      <c r="L3949">
        <v>90206.690369999997</v>
      </c>
    </row>
    <row r="3950" spans="1:12" x14ac:dyDescent="0.25">
      <c r="A3950">
        <v>3946</v>
      </c>
      <c r="B3950" t="s">
        <v>4812</v>
      </c>
      <c r="C3950" t="s">
        <v>5011</v>
      </c>
      <c r="D3950" t="s">
        <v>5012</v>
      </c>
      <c r="E3950">
        <v>25</v>
      </c>
      <c r="F3950" t="s">
        <v>5013</v>
      </c>
      <c r="G3950" t="s">
        <v>5014</v>
      </c>
      <c r="H3950" s="56" t="s">
        <v>685</v>
      </c>
      <c r="I3950">
        <v>21503025</v>
      </c>
      <c r="J3950" t="s">
        <v>5039</v>
      </c>
      <c r="K3950">
        <v>384813901.10000002</v>
      </c>
      <c r="L3950">
        <v>118941.0284</v>
      </c>
    </row>
    <row r="3951" spans="1:12" x14ac:dyDescent="0.25">
      <c r="A3951">
        <v>3947</v>
      </c>
      <c r="B3951" t="s">
        <v>4812</v>
      </c>
      <c r="C3951" t="s">
        <v>5011</v>
      </c>
      <c r="D3951" t="s">
        <v>5012</v>
      </c>
      <c r="E3951">
        <v>26</v>
      </c>
      <c r="F3951" t="s">
        <v>5013</v>
      </c>
      <c r="G3951" t="s">
        <v>5014</v>
      </c>
      <c r="H3951" s="56" t="s">
        <v>685</v>
      </c>
      <c r="I3951">
        <v>21503026</v>
      </c>
      <c r="J3951" t="s">
        <v>5040</v>
      </c>
      <c r="K3951">
        <v>98937342.010000005</v>
      </c>
      <c r="L3951">
        <v>72378.378809999995</v>
      </c>
    </row>
    <row r="3952" spans="1:12" x14ac:dyDescent="0.25">
      <c r="A3952">
        <v>3948</v>
      </c>
      <c r="B3952" t="s">
        <v>4812</v>
      </c>
      <c r="C3952" t="s">
        <v>5011</v>
      </c>
      <c r="D3952" t="s">
        <v>5012</v>
      </c>
      <c r="E3952">
        <v>27</v>
      </c>
      <c r="F3952" t="s">
        <v>5013</v>
      </c>
      <c r="G3952" t="s">
        <v>5014</v>
      </c>
      <c r="H3952" s="56" t="s">
        <v>685</v>
      </c>
      <c r="I3952">
        <v>21503027</v>
      </c>
      <c r="J3952" t="s">
        <v>5041</v>
      </c>
      <c r="K3952">
        <v>49490859.280000001</v>
      </c>
      <c r="L3952">
        <v>51481.225879999998</v>
      </c>
    </row>
    <row r="3953" spans="1:12" x14ac:dyDescent="0.25">
      <c r="A3953">
        <v>3949</v>
      </c>
      <c r="B3953" t="s">
        <v>4812</v>
      </c>
      <c r="C3953" t="s">
        <v>5011</v>
      </c>
      <c r="D3953" t="s">
        <v>5012</v>
      </c>
      <c r="E3953">
        <v>28</v>
      </c>
      <c r="F3953" t="s">
        <v>5013</v>
      </c>
      <c r="G3953" t="s">
        <v>5014</v>
      </c>
      <c r="H3953" s="56" t="s">
        <v>685</v>
      </c>
      <c r="I3953">
        <v>21503028</v>
      </c>
      <c r="J3953" t="s">
        <v>5042</v>
      </c>
      <c r="K3953">
        <v>90518200.579999998</v>
      </c>
      <c r="L3953">
        <v>76466.302649999998</v>
      </c>
    </row>
    <row r="3954" spans="1:12" x14ac:dyDescent="0.25">
      <c r="A3954">
        <v>3950</v>
      </c>
      <c r="B3954" t="s">
        <v>4812</v>
      </c>
      <c r="C3954" t="s">
        <v>5011</v>
      </c>
      <c r="D3954" t="s">
        <v>5012</v>
      </c>
      <c r="E3954">
        <v>29</v>
      </c>
      <c r="F3954" t="s">
        <v>5013</v>
      </c>
      <c r="G3954" t="s">
        <v>5014</v>
      </c>
      <c r="H3954" s="56" t="s">
        <v>685</v>
      </c>
      <c r="I3954">
        <v>21503029</v>
      </c>
      <c r="J3954" t="s">
        <v>5043</v>
      </c>
      <c r="K3954">
        <v>95946676.349999994</v>
      </c>
      <c r="L3954">
        <v>73770.663320000007</v>
      </c>
    </row>
    <row r="3955" spans="1:12" x14ac:dyDescent="0.25">
      <c r="A3955">
        <v>3951</v>
      </c>
      <c r="B3955" t="s">
        <v>4812</v>
      </c>
      <c r="C3955" t="s">
        <v>5011</v>
      </c>
      <c r="D3955" t="s">
        <v>5012</v>
      </c>
      <c r="E3955">
        <v>30</v>
      </c>
      <c r="F3955" t="s">
        <v>5013</v>
      </c>
      <c r="G3955" t="s">
        <v>5014</v>
      </c>
      <c r="H3955" s="56" t="s">
        <v>685</v>
      </c>
      <c r="I3955">
        <v>21503030</v>
      </c>
      <c r="J3955" t="s">
        <v>5044</v>
      </c>
      <c r="K3955">
        <v>58871092.700000003</v>
      </c>
      <c r="L3955">
        <v>62220.991139999998</v>
      </c>
    </row>
    <row r="3956" spans="1:12" x14ac:dyDescent="0.25">
      <c r="A3956">
        <v>3952</v>
      </c>
      <c r="B3956" t="s">
        <v>4812</v>
      </c>
      <c r="C3956" t="s">
        <v>5011</v>
      </c>
      <c r="D3956" t="s">
        <v>5012</v>
      </c>
      <c r="E3956">
        <v>31</v>
      </c>
      <c r="F3956" t="s">
        <v>5013</v>
      </c>
      <c r="G3956" t="s">
        <v>5014</v>
      </c>
      <c r="H3956" s="56" t="s">
        <v>685</v>
      </c>
      <c r="I3956">
        <v>21503031</v>
      </c>
      <c r="J3956" t="s">
        <v>5045</v>
      </c>
      <c r="K3956">
        <v>110305200.59999999</v>
      </c>
      <c r="L3956">
        <v>61969.368040000001</v>
      </c>
    </row>
    <row r="3957" spans="1:12" x14ac:dyDescent="0.25">
      <c r="A3957">
        <v>3953</v>
      </c>
      <c r="B3957" t="s">
        <v>4812</v>
      </c>
      <c r="C3957" t="s">
        <v>5011</v>
      </c>
      <c r="D3957" t="s">
        <v>5012</v>
      </c>
      <c r="E3957">
        <v>32</v>
      </c>
      <c r="F3957" t="s">
        <v>5013</v>
      </c>
      <c r="G3957" t="s">
        <v>5014</v>
      </c>
      <c r="H3957" s="56" t="s">
        <v>685</v>
      </c>
      <c r="I3957">
        <v>21503032</v>
      </c>
      <c r="J3957" t="s">
        <v>5046</v>
      </c>
      <c r="K3957">
        <v>116804412.09999999</v>
      </c>
      <c r="L3957">
        <v>74027.4182</v>
      </c>
    </row>
    <row r="3958" spans="1:12" x14ac:dyDescent="0.25">
      <c r="A3958">
        <v>3954</v>
      </c>
      <c r="B3958" t="s">
        <v>4812</v>
      </c>
      <c r="C3958" t="s">
        <v>5047</v>
      </c>
      <c r="D3958" t="s">
        <v>5048</v>
      </c>
      <c r="E3958">
        <v>1</v>
      </c>
      <c r="F3958" t="s">
        <v>586</v>
      </c>
      <c r="G3958" t="s">
        <v>4926</v>
      </c>
      <c r="H3958" s="56" t="s">
        <v>685</v>
      </c>
      <c r="I3958">
        <v>21305001</v>
      </c>
      <c r="J3958" t="s">
        <v>5049</v>
      </c>
      <c r="K3958">
        <v>255413449.90000001</v>
      </c>
      <c r="L3958">
        <v>131836.80669999999</v>
      </c>
    </row>
    <row r="3959" spans="1:12" x14ac:dyDescent="0.25">
      <c r="A3959">
        <v>3955</v>
      </c>
      <c r="B3959" t="s">
        <v>4812</v>
      </c>
      <c r="C3959" t="s">
        <v>5047</v>
      </c>
      <c r="D3959" t="s">
        <v>5048</v>
      </c>
      <c r="E3959">
        <v>2</v>
      </c>
      <c r="F3959" t="s">
        <v>586</v>
      </c>
      <c r="G3959" t="s">
        <v>4926</v>
      </c>
      <c r="H3959" s="56" t="s">
        <v>685</v>
      </c>
      <c r="I3959">
        <v>21305002</v>
      </c>
      <c r="J3959" t="s">
        <v>5050</v>
      </c>
      <c r="K3959">
        <v>121130760.3</v>
      </c>
      <c r="L3959">
        <v>70399.973469999997</v>
      </c>
    </row>
    <row r="3960" spans="1:12" x14ac:dyDescent="0.25">
      <c r="A3960">
        <v>3956</v>
      </c>
      <c r="B3960" t="s">
        <v>4812</v>
      </c>
      <c r="C3960" t="s">
        <v>5047</v>
      </c>
      <c r="D3960" t="s">
        <v>5048</v>
      </c>
      <c r="E3960">
        <v>3</v>
      </c>
      <c r="F3960" t="s">
        <v>586</v>
      </c>
      <c r="G3960" t="s">
        <v>4926</v>
      </c>
      <c r="H3960" s="56" t="s">
        <v>685</v>
      </c>
      <c r="I3960">
        <v>21305003</v>
      </c>
      <c r="J3960" t="s">
        <v>5051</v>
      </c>
      <c r="K3960">
        <v>243262533.59999999</v>
      </c>
      <c r="L3960">
        <v>114399.0923</v>
      </c>
    </row>
    <row r="3961" spans="1:12" x14ac:dyDescent="0.25">
      <c r="A3961">
        <v>3957</v>
      </c>
      <c r="B3961" t="s">
        <v>4812</v>
      </c>
      <c r="C3961" t="s">
        <v>5047</v>
      </c>
      <c r="D3961" t="s">
        <v>5048</v>
      </c>
      <c r="E3961">
        <v>4</v>
      </c>
      <c r="F3961" t="s">
        <v>586</v>
      </c>
      <c r="G3961" t="s">
        <v>4926</v>
      </c>
      <c r="H3961" s="56" t="s">
        <v>685</v>
      </c>
      <c r="I3961">
        <v>21305004</v>
      </c>
      <c r="J3961" t="s">
        <v>5052</v>
      </c>
      <c r="K3961">
        <v>216809826.09999999</v>
      </c>
      <c r="L3961">
        <v>87609.428379999998</v>
      </c>
    </row>
    <row r="3962" spans="1:12" x14ac:dyDescent="0.25">
      <c r="A3962">
        <v>3958</v>
      </c>
      <c r="B3962" t="s">
        <v>4812</v>
      </c>
      <c r="C3962" t="s">
        <v>5047</v>
      </c>
      <c r="D3962" t="s">
        <v>5048</v>
      </c>
      <c r="E3962">
        <v>5</v>
      </c>
      <c r="F3962" t="s">
        <v>586</v>
      </c>
      <c r="G3962" t="s">
        <v>4926</v>
      </c>
      <c r="H3962" s="56" t="s">
        <v>685</v>
      </c>
      <c r="I3962">
        <v>21305005</v>
      </c>
      <c r="J3962" t="s">
        <v>5053</v>
      </c>
      <c r="K3962">
        <v>167272244.40000001</v>
      </c>
      <c r="L3962">
        <v>91198.523860000001</v>
      </c>
    </row>
    <row r="3963" spans="1:12" x14ac:dyDescent="0.25">
      <c r="A3963">
        <v>3959</v>
      </c>
      <c r="B3963" t="s">
        <v>4812</v>
      </c>
      <c r="C3963" t="s">
        <v>5047</v>
      </c>
      <c r="D3963" t="s">
        <v>5048</v>
      </c>
      <c r="E3963">
        <v>6</v>
      </c>
      <c r="F3963" t="s">
        <v>586</v>
      </c>
      <c r="G3963" t="s">
        <v>4926</v>
      </c>
      <c r="H3963" s="56" t="s">
        <v>685</v>
      </c>
      <c r="I3963">
        <v>21305006</v>
      </c>
      <c r="J3963" t="s">
        <v>5054</v>
      </c>
      <c r="K3963">
        <v>292308550.30000001</v>
      </c>
      <c r="L3963">
        <v>133915.59539999999</v>
      </c>
    </row>
    <row r="3964" spans="1:12" x14ac:dyDescent="0.25">
      <c r="A3964">
        <v>3960</v>
      </c>
      <c r="B3964" t="s">
        <v>4812</v>
      </c>
      <c r="C3964" t="s">
        <v>5047</v>
      </c>
      <c r="D3964" t="s">
        <v>5048</v>
      </c>
      <c r="E3964">
        <v>7</v>
      </c>
      <c r="F3964" t="s">
        <v>586</v>
      </c>
      <c r="G3964" t="s">
        <v>4926</v>
      </c>
      <c r="H3964" s="56" t="s">
        <v>685</v>
      </c>
      <c r="I3964">
        <v>21305007</v>
      </c>
      <c r="J3964" t="s">
        <v>5055</v>
      </c>
      <c r="K3964">
        <v>245707652.69999999</v>
      </c>
      <c r="L3964">
        <v>137825.2849</v>
      </c>
    </row>
    <row r="3965" spans="1:12" x14ac:dyDescent="0.25">
      <c r="A3965">
        <v>3961</v>
      </c>
      <c r="B3965" t="s">
        <v>4812</v>
      </c>
      <c r="C3965" t="s">
        <v>5047</v>
      </c>
      <c r="D3965" t="s">
        <v>5048</v>
      </c>
      <c r="E3965">
        <v>8</v>
      </c>
      <c r="F3965" t="s">
        <v>586</v>
      </c>
      <c r="G3965" t="s">
        <v>4926</v>
      </c>
      <c r="H3965" s="56" t="s">
        <v>685</v>
      </c>
      <c r="I3965">
        <v>21305008</v>
      </c>
      <c r="J3965" t="s">
        <v>5056</v>
      </c>
      <c r="K3965">
        <v>167846148.30000001</v>
      </c>
      <c r="L3965">
        <v>93762.397119999994</v>
      </c>
    </row>
    <row r="3966" spans="1:12" x14ac:dyDescent="0.25">
      <c r="A3966">
        <v>3962</v>
      </c>
      <c r="B3966" t="s">
        <v>4812</v>
      </c>
      <c r="C3966" t="s">
        <v>5047</v>
      </c>
      <c r="D3966" t="s">
        <v>5048</v>
      </c>
      <c r="E3966">
        <v>9</v>
      </c>
      <c r="F3966" t="s">
        <v>586</v>
      </c>
      <c r="G3966" t="s">
        <v>4926</v>
      </c>
      <c r="H3966" s="56" t="s">
        <v>685</v>
      </c>
      <c r="I3966">
        <v>21305009</v>
      </c>
      <c r="J3966" t="s">
        <v>5057</v>
      </c>
      <c r="K3966">
        <v>122427971.7</v>
      </c>
      <c r="L3966">
        <v>57370.123339999998</v>
      </c>
    </row>
    <row r="3967" spans="1:12" x14ac:dyDescent="0.25">
      <c r="A3967">
        <v>3963</v>
      </c>
      <c r="B3967" t="s">
        <v>4812</v>
      </c>
      <c r="C3967" t="s">
        <v>5047</v>
      </c>
      <c r="D3967" t="s">
        <v>5048</v>
      </c>
      <c r="E3967">
        <v>10</v>
      </c>
      <c r="F3967" t="s">
        <v>586</v>
      </c>
      <c r="G3967" t="s">
        <v>4926</v>
      </c>
      <c r="H3967" s="56" t="s">
        <v>685</v>
      </c>
      <c r="I3967">
        <v>21305010</v>
      </c>
      <c r="J3967" t="s">
        <v>5058</v>
      </c>
      <c r="K3967">
        <v>185454463.09999999</v>
      </c>
      <c r="L3967">
        <v>94417.605590000006</v>
      </c>
    </row>
    <row r="3968" spans="1:12" x14ac:dyDescent="0.25">
      <c r="A3968">
        <v>3964</v>
      </c>
      <c r="B3968" t="s">
        <v>4812</v>
      </c>
      <c r="C3968" t="s">
        <v>5047</v>
      </c>
      <c r="D3968" t="s">
        <v>5048</v>
      </c>
      <c r="E3968">
        <v>11</v>
      </c>
      <c r="F3968" t="s">
        <v>586</v>
      </c>
      <c r="G3968" t="s">
        <v>4926</v>
      </c>
      <c r="H3968" s="56" t="s">
        <v>685</v>
      </c>
      <c r="I3968">
        <v>21305011</v>
      </c>
      <c r="J3968" t="s">
        <v>5059</v>
      </c>
      <c r="K3968">
        <v>157597736</v>
      </c>
      <c r="L3968">
        <v>81301.705459999997</v>
      </c>
    </row>
    <row r="3969" spans="1:12" x14ac:dyDescent="0.25">
      <c r="A3969">
        <v>3965</v>
      </c>
      <c r="B3969" t="s">
        <v>4812</v>
      </c>
      <c r="C3969" t="s">
        <v>5047</v>
      </c>
      <c r="D3969" t="s">
        <v>5048</v>
      </c>
      <c r="E3969">
        <v>12</v>
      </c>
      <c r="F3969" t="s">
        <v>586</v>
      </c>
      <c r="G3969" t="s">
        <v>4926</v>
      </c>
      <c r="H3969" s="56" t="s">
        <v>685</v>
      </c>
      <c r="I3969">
        <v>21305012</v>
      </c>
      <c r="J3969" t="s">
        <v>5060</v>
      </c>
      <c r="K3969">
        <v>185589379.5</v>
      </c>
      <c r="L3969">
        <v>88543.605509999994</v>
      </c>
    </row>
    <row r="3970" spans="1:12" x14ac:dyDescent="0.25">
      <c r="A3970">
        <v>3966</v>
      </c>
      <c r="B3970" t="s">
        <v>4812</v>
      </c>
      <c r="C3970" t="s">
        <v>5047</v>
      </c>
      <c r="D3970" t="s">
        <v>5048</v>
      </c>
      <c r="E3970">
        <v>13</v>
      </c>
      <c r="F3970" t="s">
        <v>586</v>
      </c>
      <c r="G3970" t="s">
        <v>4926</v>
      </c>
      <c r="H3970" s="56" t="s">
        <v>685</v>
      </c>
      <c r="I3970">
        <v>21305013</v>
      </c>
      <c r="J3970" t="s">
        <v>5061</v>
      </c>
      <c r="K3970">
        <v>221272920</v>
      </c>
      <c r="L3970">
        <v>101137.22990000001</v>
      </c>
    </row>
    <row r="3971" spans="1:12" x14ac:dyDescent="0.25">
      <c r="A3971">
        <v>3967</v>
      </c>
      <c r="B3971" t="s">
        <v>4812</v>
      </c>
      <c r="C3971" t="s">
        <v>5047</v>
      </c>
      <c r="D3971" t="s">
        <v>5048</v>
      </c>
      <c r="E3971">
        <v>14</v>
      </c>
      <c r="F3971" t="s">
        <v>586</v>
      </c>
      <c r="G3971" t="s">
        <v>4926</v>
      </c>
      <c r="H3971" s="56" t="s">
        <v>685</v>
      </c>
      <c r="I3971">
        <v>21305014</v>
      </c>
      <c r="J3971" t="s">
        <v>5062</v>
      </c>
      <c r="K3971">
        <v>48624970.869999997</v>
      </c>
      <c r="L3971">
        <v>36599.157590000003</v>
      </c>
    </row>
    <row r="3972" spans="1:12" x14ac:dyDescent="0.25">
      <c r="A3972">
        <v>3968</v>
      </c>
      <c r="B3972" t="s">
        <v>4812</v>
      </c>
      <c r="C3972" t="s">
        <v>5047</v>
      </c>
      <c r="D3972" t="s">
        <v>5048</v>
      </c>
      <c r="E3972">
        <v>15</v>
      </c>
      <c r="F3972" t="s">
        <v>586</v>
      </c>
      <c r="G3972" t="s">
        <v>4926</v>
      </c>
      <c r="H3972" s="56" t="s">
        <v>685</v>
      </c>
      <c r="I3972">
        <v>21305015</v>
      </c>
      <c r="J3972" t="s">
        <v>5063</v>
      </c>
      <c r="K3972">
        <v>119139809.3</v>
      </c>
      <c r="L3972">
        <v>73161.126929999999</v>
      </c>
    </row>
    <row r="3973" spans="1:12" x14ac:dyDescent="0.25">
      <c r="A3973">
        <v>3969</v>
      </c>
      <c r="B3973" t="s">
        <v>4812</v>
      </c>
      <c r="C3973" t="s">
        <v>5047</v>
      </c>
      <c r="D3973" t="s">
        <v>5048</v>
      </c>
      <c r="E3973">
        <v>16</v>
      </c>
      <c r="F3973" t="s">
        <v>586</v>
      </c>
      <c r="G3973" t="s">
        <v>4926</v>
      </c>
      <c r="H3973" s="56" t="s">
        <v>685</v>
      </c>
      <c r="I3973">
        <v>21305016</v>
      </c>
      <c r="J3973" t="s">
        <v>5064</v>
      </c>
      <c r="K3973">
        <v>151852450.19999999</v>
      </c>
      <c r="L3973">
        <v>100411.71829999999</v>
      </c>
    </row>
    <row r="3974" spans="1:12" x14ac:dyDescent="0.25">
      <c r="A3974">
        <v>3970</v>
      </c>
      <c r="B3974" t="s">
        <v>4812</v>
      </c>
      <c r="C3974" t="s">
        <v>5047</v>
      </c>
      <c r="D3974" t="s">
        <v>5048</v>
      </c>
      <c r="E3974">
        <v>17</v>
      </c>
      <c r="F3974" t="s">
        <v>586</v>
      </c>
      <c r="G3974" t="s">
        <v>4926</v>
      </c>
      <c r="H3974" s="56" t="s">
        <v>685</v>
      </c>
      <c r="I3974">
        <v>21305017</v>
      </c>
      <c r="J3974" t="s">
        <v>5065</v>
      </c>
      <c r="K3974">
        <v>126894735.40000001</v>
      </c>
      <c r="L3974">
        <v>75849.074770000007</v>
      </c>
    </row>
    <row r="3975" spans="1:12" x14ac:dyDescent="0.25">
      <c r="A3975">
        <v>3971</v>
      </c>
      <c r="B3975" t="s">
        <v>4812</v>
      </c>
      <c r="C3975" t="s">
        <v>5047</v>
      </c>
      <c r="D3975" t="s">
        <v>5048</v>
      </c>
      <c r="E3975">
        <v>18</v>
      </c>
      <c r="F3975" t="s">
        <v>586</v>
      </c>
      <c r="G3975" t="s">
        <v>4926</v>
      </c>
      <c r="H3975" s="56" t="s">
        <v>685</v>
      </c>
      <c r="I3975">
        <v>21305018</v>
      </c>
      <c r="J3975" t="s">
        <v>5066</v>
      </c>
      <c r="K3975">
        <v>237194840.80000001</v>
      </c>
      <c r="L3975">
        <v>105093.359</v>
      </c>
    </row>
    <row r="3976" spans="1:12" x14ac:dyDescent="0.25">
      <c r="A3976">
        <v>3972</v>
      </c>
      <c r="B3976" t="s">
        <v>4812</v>
      </c>
      <c r="C3976" t="s">
        <v>5047</v>
      </c>
      <c r="D3976" t="s">
        <v>5048</v>
      </c>
      <c r="E3976">
        <v>19</v>
      </c>
      <c r="F3976" t="s">
        <v>586</v>
      </c>
      <c r="G3976" t="s">
        <v>4926</v>
      </c>
      <c r="H3976" s="56" t="s">
        <v>685</v>
      </c>
      <c r="I3976">
        <v>21305019</v>
      </c>
      <c r="J3976" t="s">
        <v>5067</v>
      </c>
      <c r="K3976">
        <v>258013994.30000001</v>
      </c>
      <c r="L3976">
        <v>79309.971160000001</v>
      </c>
    </row>
    <row r="3977" spans="1:12" x14ac:dyDescent="0.25">
      <c r="A3977">
        <v>3973</v>
      </c>
      <c r="B3977" t="s">
        <v>4812</v>
      </c>
      <c r="C3977" t="s">
        <v>5047</v>
      </c>
      <c r="D3977" t="s">
        <v>5048</v>
      </c>
      <c r="E3977">
        <v>20</v>
      </c>
      <c r="F3977" t="s">
        <v>586</v>
      </c>
      <c r="G3977" t="s">
        <v>4926</v>
      </c>
      <c r="H3977" s="56" t="s">
        <v>685</v>
      </c>
      <c r="I3977">
        <v>21305020</v>
      </c>
      <c r="J3977" t="s">
        <v>5068</v>
      </c>
      <c r="K3977">
        <v>280665468.89999998</v>
      </c>
      <c r="L3977">
        <v>138651.2732</v>
      </c>
    </row>
    <row r="3978" spans="1:12" x14ac:dyDescent="0.25">
      <c r="A3978">
        <v>3974</v>
      </c>
      <c r="B3978" t="s">
        <v>4812</v>
      </c>
      <c r="C3978" t="s">
        <v>5047</v>
      </c>
      <c r="D3978" t="s">
        <v>5048</v>
      </c>
      <c r="E3978">
        <v>21</v>
      </c>
      <c r="F3978" t="s">
        <v>586</v>
      </c>
      <c r="G3978" t="s">
        <v>4926</v>
      </c>
      <c r="H3978" s="56" t="s">
        <v>685</v>
      </c>
      <c r="I3978">
        <v>21305021</v>
      </c>
      <c r="J3978" t="s">
        <v>5069</v>
      </c>
      <c r="K3978">
        <v>161850446.69999999</v>
      </c>
      <c r="L3978">
        <v>98352.493579999995</v>
      </c>
    </row>
    <row r="3979" spans="1:12" x14ac:dyDescent="0.25">
      <c r="A3979">
        <v>3975</v>
      </c>
      <c r="B3979" t="s">
        <v>4812</v>
      </c>
      <c r="C3979" t="s">
        <v>5070</v>
      </c>
      <c r="D3979" t="s">
        <v>5071</v>
      </c>
      <c r="E3979">
        <v>1</v>
      </c>
      <c r="F3979" t="s">
        <v>586</v>
      </c>
      <c r="G3979" t="s">
        <v>4926</v>
      </c>
      <c r="H3979" s="56" t="s">
        <v>685</v>
      </c>
      <c r="I3979">
        <v>21301001</v>
      </c>
      <c r="J3979" t="s">
        <v>5072</v>
      </c>
      <c r="K3979">
        <v>3010080.2689999999</v>
      </c>
      <c r="L3979">
        <v>9012.8160069999994</v>
      </c>
    </row>
    <row r="3980" spans="1:12" x14ac:dyDescent="0.25">
      <c r="A3980">
        <v>3976</v>
      </c>
      <c r="B3980" t="s">
        <v>4812</v>
      </c>
      <c r="C3980" t="s">
        <v>5070</v>
      </c>
      <c r="D3980" t="s">
        <v>5071</v>
      </c>
      <c r="E3980">
        <v>2</v>
      </c>
      <c r="F3980" t="s">
        <v>586</v>
      </c>
      <c r="G3980" t="s">
        <v>4926</v>
      </c>
      <c r="H3980" s="56" t="s">
        <v>685</v>
      </c>
      <c r="I3980">
        <v>21301002</v>
      </c>
      <c r="J3980" t="s">
        <v>5073</v>
      </c>
      <c r="K3980">
        <v>2213722.0290000001</v>
      </c>
      <c r="L3980">
        <v>6768.5390520000001</v>
      </c>
    </row>
    <row r="3981" spans="1:12" x14ac:dyDescent="0.25">
      <c r="A3981">
        <v>3977</v>
      </c>
      <c r="B3981" t="s">
        <v>4812</v>
      </c>
      <c r="C3981" t="s">
        <v>5070</v>
      </c>
      <c r="D3981" t="s">
        <v>5071</v>
      </c>
      <c r="E3981">
        <v>3</v>
      </c>
      <c r="F3981" t="s">
        <v>586</v>
      </c>
      <c r="G3981" t="s">
        <v>4926</v>
      </c>
      <c r="H3981" s="56" t="s">
        <v>685</v>
      </c>
      <c r="I3981">
        <v>21301003</v>
      </c>
      <c r="J3981" t="s">
        <v>5074</v>
      </c>
      <c r="K3981">
        <v>2285288.702</v>
      </c>
      <c r="L3981">
        <v>7051.3820939999996</v>
      </c>
    </row>
    <row r="3982" spans="1:12" x14ac:dyDescent="0.25">
      <c r="A3982">
        <v>3978</v>
      </c>
      <c r="B3982" t="s">
        <v>4812</v>
      </c>
      <c r="C3982" t="s">
        <v>5070</v>
      </c>
      <c r="D3982" t="s">
        <v>5071</v>
      </c>
      <c r="E3982">
        <v>4</v>
      </c>
      <c r="F3982" t="s">
        <v>586</v>
      </c>
      <c r="G3982" t="s">
        <v>4926</v>
      </c>
      <c r="H3982" s="56" t="s">
        <v>685</v>
      </c>
      <c r="I3982">
        <v>21301004</v>
      </c>
      <c r="J3982" t="s">
        <v>5075</v>
      </c>
      <c r="K3982">
        <v>2100707.8829999999</v>
      </c>
      <c r="L3982">
        <v>7559.1728970000004</v>
      </c>
    </row>
    <row r="3983" spans="1:12" x14ac:dyDescent="0.25">
      <c r="A3983">
        <v>3979</v>
      </c>
      <c r="B3983" t="s">
        <v>4812</v>
      </c>
      <c r="C3983" t="s">
        <v>5070</v>
      </c>
      <c r="D3983" t="s">
        <v>5071</v>
      </c>
      <c r="E3983">
        <v>5</v>
      </c>
      <c r="F3983" t="s">
        <v>586</v>
      </c>
      <c r="G3983" t="s">
        <v>4926</v>
      </c>
      <c r="H3983" s="56" t="s">
        <v>685</v>
      </c>
      <c r="I3983">
        <v>21301005</v>
      </c>
      <c r="J3983" t="s">
        <v>5076</v>
      </c>
      <c r="K3983">
        <v>75634006.599999994</v>
      </c>
      <c r="L3983">
        <v>51979.270190000003</v>
      </c>
    </row>
    <row r="3984" spans="1:12" x14ac:dyDescent="0.25">
      <c r="A3984">
        <v>3980</v>
      </c>
      <c r="B3984" t="s">
        <v>4812</v>
      </c>
      <c r="C3984" t="s">
        <v>5070</v>
      </c>
      <c r="D3984" t="s">
        <v>5071</v>
      </c>
      <c r="E3984">
        <v>6</v>
      </c>
      <c r="F3984" t="s">
        <v>586</v>
      </c>
      <c r="G3984" t="s">
        <v>4926</v>
      </c>
      <c r="H3984" s="56" t="s">
        <v>685</v>
      </c>
      <c r="I3984">
        <v>21301006</v>
      </c>
      <c r="J3984" t="s">
        <v>5077</v>
      </c>
      <c r="K3984">
        <v>8234065451</v>
      </c>
      <c r="L3984">
        <v>557750.18720000004</v>
      </c>
    </row>
    <row r="3985" spans="1:12" x14ac:dyDescent="0.25">
      <c r="A3985">
        <v>3981</v>
      </c>
      <c r="B3985" t="s">
        <v>4812</v>
      </c>
      <c r="C3985" t="s">
        <v>5070</v>
      </c>
      <c r="D3985" t="s">
        <v>5071</v>
      </c>
      <c r="E3985">
        <v>7</v>
      </c>
      <c r="F3985" t="s">
        <v>586</v>
      </c>
      <c r="G3985" t="s">
        <v>4926</v>
      </c>
      <c r="H3985" s="56" t="s">
        <v>685</v>
      </c>
      <c r="I3985">
        <v>21301007</v>
      </c>
      <c r="J3985" t="s">
        <v>5078</v>
      </c>
      <c r="K3985">
        <v>4747943993</v>
      </c>
      <c r="L3985">
        <v>448611.05499999999</v>
      </c>
    </row>
    <row r="3986" spans="1:12" x14ac:dyDescent="0.25">
      <c r="A3986">
        <v>3982</v>
      </c>
      <c r="B3986" t="s">
        <v>4812</v>
      </c>
      <c r="C3986" t="s">
        <v>5070</v>
      </c>
      <c r="D3986" t="s">
        <v>5071</v>
      </c>
      <c r="E3986">
        <v>8</v>
      </c>
      <c r="F3986" t="s">
        <v>586</v>
      </c>
      <c r="G3986" t="s">
        <v>4926</v>
      </c>
      <c r="H3986" s="56" t="s">
        <v>685</v>
      </c>
      <c r="I3986">
        <v>21301008</v>
      </c>
      <c r="J3986" t="s">
        <v>5079</v>
      </c>
      <c r="K3986">
        <v>5873376.1430000002</v>
      </c>
      <c r="L3986">
        <v>12298.884770000001</v>
      </c>
    </row>
    <row r="3987" spans="1:12" x14ac:dyDescent="0.25">
      <c r="A3987">
        <v>3983</v>
      </c>
      <c r="B3987" t="s">
        <v>4812</v>
      </c>
      <c r="C3987" t="s">
        <v>5070</v>
      </c>
      <c r="D3987" t="s">
        <v>5071</v>
      </c>
      <c r="E3987">
        <v>9</v>
      </c>
      <c r="F3987" t="s">
        <v>586</v>
      </c>
      <c r="G3987" t="s">
        <v>4926</v>
      </c>
      <c r="H3987" s="56" t="s">
        <v>685</v>
      </c>
      <c r="I3987">
        <v>21301009</v>
      </c>
      <c r="J3987" t="s">
        <v>5080</v>
      </c>
      <c r="K3987">
        <v>3145313384</v>
      </c>
      <c r="L3987">
        <v>331985.24699999997</v>
      </c>
    </row>
    <row r="3988" spans="1:12" x14ac:dyDescent="0.25">
      <c r="A3988">
        <v>3984</v>
      </c>
      <c r="B3988" t="s">
        <v>4812</v>
      </c>
      <c r="C3988" t="s">
        <v>5081</v>
      </c>
      <c r="D3988" t="s">
        <v>5082</v>
      </c>
      <c r="E3988">
        <v>1</v>
      </c>
      <c r="F3988" t="s">
        <v>5013</v>
      </c>
      <c r="G3988" t="s">
        <v>5014</v>
      </c>
      <c r="H3988" s="56" t="s">
        <v>685</v>
      </c>
      <c r="I3988">
        <v>21507001</v>
      </c>
      <c r="J3988" t="s">
        <v>5083</v>
      </c>
      <c r="K3988">
        <v>27992707.760000002</v>
      </c>
      <c r="L3988">
        <v>35749.627630000003</v>
      </c>
    </row>
    <row r="3989" spans="1:12" x14ac:dyDescent="0.25">
      <c r="A3989">
        <v>3985</v>
      </c>
      <c r="B3989" t="s">
        <v>4812</v>
      </c>
      <c r="C3989" t="s">
        <v>5081</v>
      </c>
      <c r="D3989" t="s">
        <v>5082</v>
      </c>
      <c r="E3989">
        <v>2</v>
      </c>
      <c r="F3989" t="s">
        <v>5013</v>
      </c>
      <c r="G3989" t="s">
        <v>5014</v>
      </c>
      <c r="H3989" s="56" t="s">
        <v>685</v>
      </c>
      <c r="I3989">
        <v>21507002</v>
      </c>
      <c r="J3989" t="s">
        <v>5084</v>
      </c>
      <c r="K3989">
        <v>1910047.7860000001</v>
      </c>
      <c r="L3989">
        <v>10218.56833</v>
      </c>
    </row>
    <row r="3990" spans="1:12" x14ac:dyDescent="0.25">
      <c r="A3990">
        <v>3986</v>
      </c>
      <c r="B3990" t="s">
        <v>4812</v>
      </c>
      <c r="C3990" t="s">
        <v>5081</v>
      </c>
      <c r="D3990" t="s">
        <v>5082</v>
      </c>
      <c r="E3990">
        <v>3</v>
      </c>
      <c r="F3990" t="s">
        <v>5013</v>
      </c>
      <c r="G3990" t="s">
        <v>5014</v>
      </c>
      <c r="H3990" s="56" t="s">
        <v>685</v>
      </c>
      <c r="I3990">
        <v>21507003</v>
      </c>
      <c r="J3990" t="s">
        <v>5085</v>
      </c>
      <c r="K3990">
        <v>4907947.9929999998</v>
      </c>
      <c r="L3990">
        <v>14790.28116</v>
      </c>
    </row>
    <row r="3991" spans="1:12" x14ac:dyDescent="0.25">
      <c r="A3991">
        <v>3987</v>
      </c>
      <c r="B3991" t="s">
        <v>4812</v>
      </c>
      <c r="C3991" t="s">
        <v>5081</v>
      </c>
      <c r="D3991" t="s">
        <v>5082</v>
      </c>
      <c r="E3991">
        <v>4</v>
      </c>
      <c r="F3991" t="s">
        <v>5013</v>
      </c>
      <c r="G3991" t="s">
        <v>5014</v>
      </c>
      <c r="H3991" s="56" t="s">
        <v>685</v>
      </c>
      <c r="I3991">
        <v>21507004</v>
      </c>
      <c r="J3991" t="s">
        <v>5086</v>
      </c>
      <c r="K3991">
        <v>12702792.17</v>
      </c>
      <c r="L3991">
        <v>20426.135719999998</v>
      </c>
    </row>
    <row r="3992" spans="1:12" x14ac:dyDescent="0.25">
      <c r="A3992">
        <v>3988</v>
      </c>
      <c r="B3992" t="s">
        <v>4812</v>
      </c>
      <c r="C3992" t="s">
        <v>5081</v>
      </c>
      <c r="D3992" t="s">
        <v>5082</v>
      </c>
      <c r="E3992">
        <v>5</v>
      </c>
      <c r="F3992" t="s">
        <v>5013</v>
      </c>
      <c r="G3992" t="s">
        <v>5014</v>
      </c>
      <c r="H3992" s="56" t="s">
        <v>685</v>
      </c>
      <c r="I3992">
        <v>21507005</v>
      </c>
      <c r="J3992" t="s">
        <v>5087</v>
      </c>
      <c r="K3992">
        <v>8892291.1889999993</v>
      </c>
      <c r="L3992">
        <v>15010.963970000001</v>
      </c>
    </row>
    <row r="3993" spans="1:12" x14ac:dyDescent="0.25">
      <c r="A3993">
        <v>3989</v>
      </c>
      <c r="B3993" t="s">
        <v>4812</v>
      </c>
      <c r="C3993" t="s">
        <v>5081</v>
      </c>
      <c r="D3993" t="s">
        <v>5082</v>
      </c>
      <c r="E3993">
        <v>6</v>
      </c>
      <c r="F3993" t="s">
        <v>5013</v>
      </c>
      <c r="G3993" t="s">
        <v>5014</v>
      </c>
      <c r="H3993" s="56" t="s">
        <v>685</v>
      </c>
      <c r="I3993">
        <v>21507006</v>
      </c>
      <c r="J3993" t="s">
        <v>5088</v>
      </c>
      <c r="K3993">
        <v>8375469.0769999996</v>
      </c>
      <c r="L3993">
        <v>16931.586579999999</v>
      </c>
    </row>
    <row r="3994" spans="1:12" x14ac:dyDescent="0.25">
      <c r="A3994">
        <v>3990</v>
      </c>
      <c r="B3994" t="s">
        <v>4812</v>
      </c>
      <c r="C3994" t="s">
        <v>5081</v>
      </c>
      <c r="D3994" t="s">
        <v>5082</v>
      </c>
      <c r="E3994">
        <v>7</v>
      </c>
      <c r="F3994" t="s">
        <v>5013</v>
      </c>
      <c r="G3994" t="s">
        <v>5014</v>
      </c>
      <c r="H3994" s="56" t="s">
        <v>685</v>
      </c>
      <c r="I3994">
        <v>21507007</v>
      </c>
      <c r="J3994" t="s">
        <v>5089</v>
      </c>
      <c r="K3994">
        <v>5013479.3969999999</v>
      </c>
      <c r="L3994">
        <v>12410.651</v>
      </c>
    </row>
    <row r="3995" spans="1:12" x14ac:dyDescent="0.25">
      <c r="A3995">
        <v>3991</v>
      </c>
      <c r="B3995" t="s">
        <v>4812</v>
      </c>
      <c r="C3995" t="s">
        <v>5081</v>
      </c>
      <c r="D3995" t="s">
        <v>5082</v>
      </c>
      <c r="E3995">
        <v>8</v>
      </c>
      <c r="F3995" t="s">
        <v>5013</v>
      </c>
      <c r="G3995" t="s">
        <v>5014</v>
      </c>
      <c r="H3995" s="56" t="s">
        <v>685</v>
      </c>
      <c r="I3995">
        <v>21507008</v>
      </c>
      <c r="J3995" t="s">
        <v>5090</v>
      </c>
      <c r="K3995">
        <v>7803274.9699999997</v>
      </c>
      <c r="L3995">
        <v>18423.354660000001</v>
      </c>
    </row>
    <row r="3996" spans="1:12" x14ac:dyDescent="0.25">
      <c r="A3996">
        <v>3992</v>
      </c>
      <c r="B3996" t="s">
        <v>4812</v>
      </c>
      <c r="C3996" t="s">
        <v>5081</v>
      </c>
      <c r="D3996" t="s">
        <v>5082</v>
      </c>
      <c r="E3996">
        <v>9</v>
      </c>
      <c r="F3996" t="s">
        <v>5013</v>
      </c>
      <c r="G3996" t="s">
        <v>5014</v>
      </c>
      <c r="H3996" s="56" t="s">
        <v>685</v>
      </c>
      <c r="I3996">
        <v>21507009</v>
      </c>
      <c r="J3996" t="s">
        <v>5091</v>
      </c>
      <c r="K3996">
        <v>10734768.34</v>
      </c>
      <c r="L3996">
        <v>17143.589110000001</v>
      </c>
    </row>
    <row r="3997" spans="1:12" x14ac:dyDescent="0.25">
      <c r="A3997">
        <v>3993</v>
      </c>
      <c r="B3997" t="s">
        <v>4812</v>
      </c>
      <c r="C3997" t="s">
        <v>5081</v>
      </c>
      <c r="D3997" t="s">
        <v>5082</v>
      </c>
      <c r="E3997">
        <v>10</v>
      </c>
      <c r="F3997" t="s">
        <v>5013</v>
      </c>
      <c r="G3997" t="s">
        <v>5014</v>
      </c>
      <c r="H3997" s="56" t="s">
        <v>685</v>
      </c>
      <c r="I3997">
        <v>21507010</v>
      </c>
      <c r="J3997" t="s">
        <v>5092</v>
      </c>
      <c r="K3997">
        <v>113927041.2</v>
      </c>
      <c r="L3997">
        <v>77483.753769999996</v>
      </c>
    </row>
    <row r="3998" spans="1:12" x14ac:dyDescent="0.25">
      <c r="A3998">
        <v>3994</v>
      </c>
      <c r="B3998" t="s">
        <v>4812</v>
      </c>
      <c r="C3998" t="s">
        <v>5081</v>
      </c>
      <c r="D3998" t="s">
        <v>5082</v>
      </c>
      <c r="E3998">
        <v>11</v>
      </c>
      <c r="F3998" t="s">
        <v>5013</v>
      </c>
      <c r="G3998" t="s">
        <v>5014</v>
      </c>
      <c r="H3998" s="56" t="s">
        <v>685</v>
      </c>
      <c r="I3998">
        <v>21507011</v>
      </c>
      <c r="J3998" t="s">
        <v>5093</v>
      </c>
      <c r="K3998">
        <v>14212213.640000001</v>
      </c>
      <c r="L3998">
        <v>25417.237000000001</v>
      </c>
    </row>
    <row r="3999" spans="1:12" x14ac:dyDescent="0.25">
      <c r="A3999">
        <v>3995</v>
      </c>
      <c r="B3999" t="s">
        <v>4812</v>
      </c>
      <c r="C3999" t="s">
        <v>5081</v>
      </c>
      <c r="D3999" t="s">
        <v>5082</v>
      </c>
      <c r="E3999">
        <v>12</v>
      </c>
      <c r="F3999" t="s">
        <v>5013</v>
      </c>
      <c r="G3999" t="s">
        <v>5014</v>
      </c>
      <c r="H3999" s="56" t="s">
        <v>685</v>
      </c>
      <c r="I3999">
        <v>21507012</v>
      </c>
      <c r="J3999" t="s">
        <v>5094</v>
      </c>
      <c r="K3999">
        <v>11738619.630000001</v>
      </c>
      <c r="L3999">
        <v>25607.11133</v>
      </c>
    </row>
    <row r="4000" spans="1:12" x14ac:dyDescent="0.25">
      <c r="A4000">
        <v>3996</v>
      </c>
      <c r="B4000" t="s">
        <v>4812</v>
      </c>
      <c r="C4000" t="s">
        <v>5081</v>
      </c>
      <c r="D4000" t="s">
        <v>5082</v>
      </c>
      <c r="E4000">
        <v>13</v>
      </c>
      <c r="F4000" t="s">
        <v>5013</v>
      </c>
      <c r="G4000" t="s">
        <v>5014</v>
      </c>
      <c r="H4000" s="56" t="s">
        <v>685</v>
      </c>
      <c r="I4000">
        <v>21507013</v>
      </c>
      <c r="J4000" t="s">
        <v>5095</v>
      </c>
      <c r="K4000">
        <v>62990735.659999996</v>
      </c>
      <c r="L4000">
        <v>64792.9133</v>
      </c>
    </row>
    <row r="4001" spans="1:12" x14ac:dyDescent="0.25">
      <c r="A4001">
        <v>3997</v>
      </c>
      <c r="B4001" t="s">
        <v>4812</v>
      </c>
      <c r="C4001" t="s">
        <v>5081</v>
      </c>
      <c r="D4001" t="s">
        <v>5082</v>
      </c>
      <c r="E4001">
        <v>14</v>
      </c>
      <c r="F4001" t="s">
        <v>5013</v>
      </c>
      <c r="G4001" t="s">
        <v>5014</v>
      </c>
      <c r="H4001" s="56" t="s">
        <v>685</v>
      </c>
      <c r="I4001">
        <v>21507014</v>
      </c>
      <c r="J4001" t="s">
        <v>5096</v>
      </c>
      <c r="K4001">
        <v>93206973.25</v>
      </c>
      <c r="L4001">
        <v>77435.012440000006</v>
      </c>
    </row>
    <row r="4002" spans="1:12" x14ac:dyDescent="0.25">
      <c r="A4002">
        <v>3998</v>
      </c>
      <c r="B4002" t="s">
        <v>4812</v>
      </c>
      <c r="C4002" t="s">
        <v>5081</v>
      </c>
      <c r="D4002" t="s">
        <v>5082</v>
      </c>
      <c r="E4002">
        <v>15</v>
      </c>
      <c r="F4002" t="s">
        <v>5013</v>
      </c>
      <c r="G4002" t="s">
        <v>5014</v>
      </c>
      <c r="H4002" s="56" t="s">
        <v>685</v>
      </c>
      <c r="I4002">
        <v>21507015</v>
      </c>
      <c r="J4002" t="s">
        <v>5097</v>
      </c>
      <c r="K4002">
        <v>196665397</v>
      </c>
      <c r="L4002">
        <v>104481.0868</v>
      </c>
    </row>
    <row r="4003" spans="1:12" x14ac:dyDescent="0.25">
      <c r="A4003">
        <v>3999</v>
      </c>
      <c r="B4003" t="s">
        <v>4812</v>
      </c>
      <c r="C4003" t="s">
        <v>5081</v>
      </c>
      <c r="D4003" t="s">
        <v>5082</v>
      </c>
      <c r="E4003">
        <v>16</v>
      </c>
      <c r="F4003" t="s">
        <v>5013</v>
      </c>
      <c r="G4003" t="s">
        <v>5014</v>
      </c>
      <c r="H4003" s="56" t="s">
        <v>685</v>
      </c>
      <c r="I4003">
        <v>21507016</v>
      </c>
      <c r="J4003" t="s">
        <v>5098</v>
      </c>
      <c r="K4003">
        <v>163831291.5</v>
      </c>
      <c r="L4003">
        <v>82235.417289999998</v>
      </c>
    </row>
    <row r="4004" spans="1:12" x14ac:dyDescent="0.25">
      <c r="A4004">
        <v>4000</v>
      </c>
      <c r="B4004" t="s">
        <v>4812</v>
      </c>
      <c r="C4004" t="s">
        <v>5081</v>
      </c>
      <c r="D4004" t="s">
        <v>5082</v>
      </c>
      <c r="E4004">
        <v>17</v>
      </c>
      <c r="F4004" t="s">
        <v>5013</v>
      </c>
      <c r="G4004" t="s">
        <v>5014</v>
      </c>
      <c r="H4004" s="56" t="s">
        <v>685</v>
      </c>
      <c r="I4004">
        <v>21507017</v>
      </c>
      <c r="J4004" t="s">
        <v>5099</v>
      </c>
      <c r="K4004">
        <v>224148510.80000001</v>
      </c>
      <c r="L4004">
        <v>129352.2052</v>
      </c>
    </row>
    <row r="4005" spans="1:12" x14ac:dyDescent="0.25">
      <c r="A4005">
        <v>4001</v>
      </c>
      <c r="B4005" t="s">
        <v>4812</v>
      </c>
      <c r="C4005" t="s">
        <v>5081</v>
      </c>
      <c r="D4005" t="s">
        <v>5082</v>
      </c>
      <c r="E4005">
        <v>18</v>
      </c>
      <c r="F4005" t="s">
        <v>5013</v>
      </c>
      <c r="G4005" t="s">
        <v>5014</v>
      </c>
      <c r="H4005" s="56" t="s">
        <v>685</v>
      </c>
      <c r="I4005">
        <v>21507018</v>
      </c>
      <c r="J4005" t="s">
        <v>5100</v>
      </c>
      <c r="K4005">
        <v>246238092.80000001</v>
      </c>
      <c r="L4005">
        <v>116308.72319999999</v>
      </c>
    </row>
    <row r="4006" spans="1:12" x14ac:dyDescent="0.25">
      <c r="A4006">
        <v>4002</v>
      </c>
      <c r="B4006" t="s">
        <v>4812</v>
      </c>
      <c r="C4006" t="s">
        <v>5081</v>
      </c>
      <c r="D4006" t="s">
        <v>5082</v>
      </c>
      <c r="E4006">
        <v>19</v>
      </c>
      <c r="F4006" t="s">
        <v>5013</v>
      </c>
      <c r="G4006" t="s">
        <v>5014</v>
      </c>
      <c r="H4006" s="56" t="s">
        <v>685</v>
      </c>
      <c r="I4006">
        <v>21507019</v>
      </c>
      <c r="J4006" t="s">
        <v>5101</v>
      </c>
      <c r="K4006">
        <v>197744003.90000001</v>
      </c>
      <c r="L4006">
        <v>106680.0111</v>
      </c>
    </row>
    <row r="4007" spans="1:12" x14ac:dyDescent="0.25">
      <c r="A4007">
        <v>4003</v>
      </c>
      <c r="B4007" t="s">
        <v>4812</v>
      </c>
      <c r="C4007" t="s">
        <v>5081</v>
      </c>
      <c r="D4007" t="s">
        <v>5082</v>
      </c>
      <c r="E4007">
        <v>20</v>
      </c>
      <c r="F4007" t="s">
        <v>5013</v>
      </c>
      <c r="G4007" t="s">
        <v>5014</v>
      </c>
      <c r="H4007" s="56" t="s">
        <v>685</v>
      </c>
      <c r="I4007">
        <v>21507020</v>
      </c>
      <c r="J4007" t="s">
        <v>5102</v>
      </c>
      <c r="K4007">
        <v>247587202.59999999</v>
      </c>
      <c r="L4007">
        <v>141809.1195</v>
      </c>
    </row>
    <row r="4008" spans="1:12" x14ac:dyDescent="0.25">
      <c r="A4008">
        <v>4004</v>
      </c>
      <c r="B4008" t="s">
        <v>4812</v>
      </c>
      <c r="C4008" t="s">
        <v>5081</v>
      </c>
      <c r="D4008" t="s">
        <v>5082</v>
      </c>
      <c r="E4008">
        <v>21</v>
      </c>
      <c r="F4008" t="s">
        <v>5013</v>
      </c>
      <c r="G4008" t="s">
        <v>5014</v>
      </c>
      <c r="H4008" s="56" t="s">
        <v>685</v>
      </c>
      <c r="I4008">
        <v>21507021</v>
      </c>
      <c r="J4008" t="s">
        <v>5103</v>
      </c>
      <c r="K4008">
        <v>221663198.09999999</v>
      </c>
      <c r="L4008">
        <v>163142.7071</v>
      </c>
    </row>
    <row r="4009" spans="1:12" x14ac:dyDescent="0.25">
      <c r="A4009">
        <v>4005</v>
      </c>
      <c r="B4009" t="s">
        <v>4812</v>
      </c>
      <c r="C4009" t="s">
        <v>5081</v>
      </c>
      <c r="D4009" t="s">
        <v>5082</v>
      </c>
      <c r="E4009">
        <v>22</v>
      </c>
      <c r="F4009" t="s">
        <v>5013</v>
      </c>
      <c r="G4009" t="s">
        <v>5014</v>
      </c>
      <c r="H4009" s="56" t="s">
        <v>685</v>
      </c>
      <c r="I4009">
        <v>21507022</v>
      </c>
      <c r="J4009" t="s">
        <v>5104</v>
      </c>
      <c r="K4009">
        <v>163819784.90000001</v>
      </c>
      <c r="L4009">
        <v>123918.6308</v>
      </c>
    </row>
    <row r="4010" spans="1:12" x14ac:dyDescent="0.25">
      <c r="A4010">
        <v>4006</v>
      </c>
      <c r="B4010" t="s">
        <v>4812</v>
      </c>
      <c r="C4010" t="s">
        <v>5081</v>
      </c>
      <c r="D4010" t="s">
        <v>5082</v>
      </c>
      <c r="E4010">
        <v>23</v>
      </c>
      <c r="F4010" t="s">
        <v>5013</v>
      </c>
      <c r="G4010" t="s">
        <v>5014</v>
      </c>
      <c r="H4010" s="56" t="s">
        <v>685</v>
      </c>
      <c r="I4010">
        <v>21507023</v>
      </c>
      <c r="J4010" t="s">
        <v>5105</v>
      </c>
      <c r="K4010">
        <v>144344582.5</v>
      </c>
      <c r="L4010">
        <v>96230.710300000006</v>
      </c>
    </row>
    <row r="4011" spans="1:12" x14ac:dyDescent="0.25">
      <c r="A4011">
        <v>4007</v>
      </c>
      <c r="B4011" t="s">
        <v>4812</v>
      </c>
      <c r="C4011" t="s">
        <v>5081</v>
      </c>
      <c r="D4011" t="s">
        <v>5082</v>
      </c>
      <c r="E4011">
        <v>24</v>
      </c>
      <c r="F4011" t="s">
        <v>5013</v>
      </c>
      <c r="G4011" t="s">
        <v>5014</v>
      </c>
      <c r="H4011" s="56" t="s">
        <v>685</v>
      </c>
      <c r="I4011">
        <v>21507024</v>
      </c>
      <c r="J4011" t="s">
        <v>5106</v>
      </c>
      <c r="K4011">
        <v>122591679.90000001</v>
      </c>
      <c r="L4011">
        <v>95973.632809999996</v>
      </c>
    </row>
    <row r="4012" spans="1:12" x14ac:dyDescent="0.25">
      <c r="A4012">
        <v>4008</v>
      </c>
      <c r="B4012" t="s">
        <v>4812</v>
      </c>
      <c r="C4012" t="s">
        <v>5081</v>
      </c>
      <c r="D4012" t="s">
        <v>5082</v>
      </c>
      <c r="E4012">
        <v>25</v>
      </c>
      <c r="F4012" t="s">
        <v>5013</v>
      </c>
      <c r="G4012" t="s">
        <v>5014</v>
      </c>
      <c r="H4012" s="56" t="s">
        <v>685</v>
      </c>
      <c r="I4012">
        <v>21507025</v>
      </c>
      <c r="J4012" t="s">
        <v>5107</v>
      </c>
      <c r="K4012">
        <v>158765686.19999999</v>
      </c>
      <c r="L4012">
        <v>92731.686749999993</v>
      </c>
    </row>
    <row r="4013" spans="1:12" x14ac:dyDescent="0.25">
      <c r="A4013">
        <v>4009</v>
      </c>
      <c r="B4013" t="s">
        <v>4812</v>
      </c>
      <c r="C4013" t="s">
        <v>5081</v>
      </c>
      <c r="D4013" t="s">
        <v>5082</v>
      </c>
      <c r="E4013">
        <v>26</v>
      </c>
      <c r="F4013" t="s">
        <v>5013</v>
      </c>
      <c r="G4013" t="s">
        <v>5014</v>
      </c>
      <c r="H4013" s="56" t="s">
        <v>685</v>
      </c>
      <c r="I4013">
        <v>21507026</v>
      </c>
      <c r="J4013" t="s">
        <v>5108</v>
      </c>
      <c r="K4013">
        <v>208411089.19999999</v>
      </c>
      <c r="L4013">
        <v>126363.23579999999</v>
      </c>
    </row>
    <row r="4014" spans="1:12" x14ac:dyDescent="0.25">
      <c r="A4014">
        <v>4010</v>
      </c>
      <c r="B4014" t="s">
        <v>4812</v>
      </c>
      <c r="C4014" t="s">
        <v>5081</v>
      </c>
      <c r="D4014" t="s">
        <v>5082</v>
      </c>
      <c r="E4014">
        <v>27</v>
      </c>
      <c r="F4014" t="s">
        <v>5013</v>
      </c>
      <c r="G4014" t="s">
        <v>5014</v>
      </c>
      <c r="H4014" s="56" t="s">
        <v>685</v>
      </c>
      <c r="I4014">
        <v>21507027</v>
      </c>
      <c r="J4014" t="s">
        <v>5109</v>
      </c>
      <c r="K4014">
        <v>181287682.40000001</v>
      </c>
      <c r="L4014">
        <v>116218.7138</v>
      </c>
    </row>
    <row r="4015" spans="1:12" x14ac:dyDescent="0.25">
      <c r="A4015">
        <v>4011</v>
      </c>
      <c r="B4015" t="s">
        <v>4812</v>
      </c>
      <c r="C4015" t="s">
        <v>5081</v>
      </c>
      <c r="D4015" t="s">
        <v>5082</v>
      </c>
      <c r="E4015">
        <v>28</v>
      </c>
      <c r="F4015" t="s">
        <v>5013</v>
      </c>
      <c r="G4015" t="s">
        <v>5014</v>
      </c>
      <c r="H4015" s="56" t="s">
        <v>685</v>
      </c>
      <c r="I4015">
        <v>21507028</v>
      </c>
      <c r="J4015" t="s">
        <v>5110</v>
      </c>
      <c r="K4015">
        <v>156031163.09999999</v>
      </c>
      <c r="L4015">
        <v>80597.623879999999</v>
      </c>
    </row>
    <row r="4016" spans="1:12" x14ac:dyDescent="0.25">
      <c r="A4016">
        <v>4012</v>
      </c>
      <c r="B4016" t="s">
        <v>4812</v>
      </c>
      <c r="C4016" t="s">
        <v>5081</v>
      </c>
      <c r="D4016" t="s">
        <v>5082</v>
      </c>
      <c r="E4016">
        <v>29</v>
      </c>
      <c r="F4016" t="s">
        <v>5013</v>
      </c>
      <c r="G4016" t="s">
        <v>5014</v>
      </c>
      <c r="H4016" s="56" t="s">
        <v>685</v>
      </c>
      <c r="I4016">
        <v>21507029</v>
      </c>
      <c r="J4016" t="s">
        <v>5111</v>
      </c>
      <c r="K4016">
        <v>111518013.59999999</v>
      </c>
      <c r="L4016">
        <v>77837.472269999998</v>
      </c>
    </row>
    <row r="4017" spans="1:12" x14ac:dyDescent="0.25">
      <c r="A4017">
        <v>4013</v>
      </c>
      <c r="B4017" t="s">
        <v>4812</v>
      </c>
      <c r="C4017" t="s">
        <v>5081</v>
      </c>
      <c r="D4017" t="s">
        <v>5082</v>
      </c>
      <c r="E4017">
        <v>30</v>
      </c>
      <c r="F4017" t="s">
        <v>5013</v>
      </c>
      <c r="G4017" t="s">
        <v>5014</v>
      </c>
      <c r="H4017" s="56" t="s">
        <v>685</v>
      </c>
      <c r="I4017">
        <v>21507030</v>
      </c>
      <c r="J4017" t="s">
        <v>5112</v>
      </c>
      <c r="K4017">
        <v>12384605.92</v>
      </c>
      <c r="L4017">
        <v>22251.752680000001</v>
      </c>
    </row>
    <row r="4018" spans="1:12" x14ac:dyDescent="0.25">
      <c r="A4018">
        <v>4014</v>
      </c>
      <c r="B4018" t="s">
        <v>4812</v>
      </c>
      <c r="C4018" t="s">
        <v>5081</v>
      </c>
      <c r="D4018" t="s">
        <v>5082</v>
      </c>
      <c r="E4018">
        <v>31</v>
      </c>
      <c r="F4018" t="s">
        <v>5013</v>
      </c>
      <c r="G4018" t="s">
        <v>5014</v>
      </c>
      <c r="H4018" s="56" t="s">
        <v>685</v>
      </c>
      <c r="I4018">
        <v>21507031</v>
      </c>
      <c r="J4018" t="s">
        <v>5113</v>
      </c>
      <c r="K4018">
        <v>236535496</v>
      </c>
      <c r="L4018">
        <v>123555.4742</v>
      </c>
    </row>
    <row r="4019" spans="1:12" x14ac:dyDescent="0.25">
      <c r="A4019">
        <v>4015</v>
      </c>
      <c r="B4019" t="s">
        <v>4812</v>
      </c>
      <c r="C4019" t="s">
        <v>5081</v>
      </c>
      <c r="D4019" t="s">
        <v>5082</v>
      </c>
      <c r="E4019">
        <v>32</v>
      </c>
      <c r="F4019" t="s">
        <v>5013</v>
      </c>
      <c r="G4019" t="s">
        <v>5014</v>
      </c>
      <c r="H4019" s="56" t="s">
        <v>685</v>
      </c>
      <c r="I4019">
        <v>21507032</v>
      </c>
      <c r="J4019" t="s">
        <v>5114</v>
      </c>
      <c r="K4019">
        <v>148854003.19999999</v>
      </c>
      <c r="L4019">
        <v>84825.537240000005</v>
      </c>
    </row>
    <row r="4020" spans="1:12" x14ac:dyDescent="0.25">
      <c r="A4020">
        <v>4016</v>
      </c>
      <c r="B4020" t="s">
        <v>4812</v>
      </c>
      <c r="C4020" t="s">
        <v>5081</v>
      </c>
      <c r="D4020" t="s">
        <v>5082</v>
      </c>
      <c r="E4020">
        <v>33</v>
      </c>
      <c r="F4020" t="s">
        <v>5013</v>
      </c>
      <c r="G4020" t="s">
        <v>5014</v>
      </c>
      <c r="H4020" s="56" t="s">
        <v>685</v>
      </c>
      <c r="I4020">
        <v>21507033</v>
      </c>
      <c r="J4020" t="s">
        <v>5115</v>
      </c>
      <c r="K4020">
        <v>56824935.409999996</v>
      </c>
      <c r="L4020">
        <v>47269.820359999998</v>
      </c>
    </row>
    <row r="4021" spans="1:12" x14ac:dyDescent="0.25">
      <c r="A4021">
        <v>4017</v>
      </c>
      <c r="B4021" t="s">
        <v>4812</v>
      </c>
      <c r="C4021" t="s">
        <v>5081</v>
      </c>
      <c r="D4021" t="s">
        <v>5082</v>
      </c>
      <c r="E4021">
        <v>34</v>
      </c>
      <c r="F4021" t="s">
        <v>5013</v>
      </c>
      <c r="G4021" t="s">
        <v>5014</v>
      </c>
      <c r="H4021" s="56" t="s">
        <v>685</v>
      </c>
      <c r="I4021">
        <v>21507034</v>
      </c>
      <c r="J4021" t="s">
        <v>5116</v>
      </c>
      <c r="K4021">
        <v>297992729.60000002</v>
      </c>
      <c r="L4021">
        <v>125397.43889999999</v>
      </c>
    </row>
    <row r="4022" spans="1:12" x14ac:dyDescent="0.25">
      <c r="A4022">
        <v>4018</v>
      </c>
      <c r="B4022" t="s">
        <v>4812</v>
      </c>
      <c r="C4022" t="s">
        <v>5081</v>
      </c>
      <c r="D4022" t="s">
        <v>5082</v>
      </c>
      <c r="E4022">
        <v>35</v>
      </c>
      <c r="F4022" t="s">
        <v>5013</v>
      </c>
      <c r="G4022" t="s">
        <v>5014</v>
      </c>
      <c r="H4022" s="56" t="s">
        <v>685</v>
      </c>
      <c r="I4022">
        <v>21507035</v>
      </c>
      <c r="J4022" t="s">
        <v>5117</v>
      </c>
      <c r="K4022">
        <v>121521194.59999999</v>
      </c>
      <c r="L4022">
        <v>88673.858800000002</v>
      </c>
    </row>
    <row r="4023" spans="1:12" x14ac:dyDescent="0.25">
      <c r="A4023">
        <v>4019</v>
      </c>
      <c r="B4023" t="s">
        <v>4812</v>
      </c>
      <c r="C4023" t="s">
        <v>5081</v>
      </c>
      <c r="D4023" t="s">
        <v>5082</v>
      </c>
      <c r="E4023">
        <v>36</v>
      </c>
      <c r="F4023" t="s">
        <v>5013</v>
      </c>
      <c r="G4023" t="s">
        <v>5014</v>
      </c>
      <c r="H4023" s="56" t="s">
        <v>685</v>
      </c>
      <c r="I4023">
        <v>21507036</v>
      </c>
      <c r="J4023" t="s">
        <v>5118</v>
      </c>
      <c r="K4023">
        <v>159735525.69999999</v>
      </c>
      <c r="L4023">
        <v>93817.181219999999</v>
      </c>
    </row>
    <row r="4024" spans="1:12" x14ac:dyDescent="0.25">
      <c r="A4024">
        <v>4020</v>
      </c>
      <c r="B4024" t="s">
        <v>4812</v>
      </c>
      <c r="C4024" t="s">
        <v>5081</v>
      </c>
      <c r="D4024" t="s">
        <v>5082</v>
      </c>
      <c r="E4024">
        <v>37</v>
      </c>
      <c r="F4024" t="s">
        <v>5013</v>
      </c>
      <c r="G4024" t="s">
        <v>5014</v>
      </c>
      <c r="H4024" s="56" t="s">
        <v>685</v>
      </c>
      <c r="I4024">
        <v>21507037</v>
      </c>
      <c r="J4024" t="s">
        <v>5119</v>
      </c>
      <c r="K4024">
        <v>25872040.390000001</v>
      </c>
      <c r="L4024">
        <v>35156.11075</v>
      </c>
    </row>
    <row r="4025" spans="1:12" x14ac:dyDescent="0.25">
      <c r="A4025">
        <v>4021</v>
      </c>
      <c r="B4025" t="s">
        <v>4812</v>
      </c>
      <c r="C4025" t="s">
        <v>5120</v>
      </c>
      <c r="D4025" t="s">
        <v>5121</v>
      </c>
      <c r="E4025">
        <v>1</v>
      </c>
      <c r="F4025" t="s">
        <v>590</v>
      </c>
      <c r="G4025" t="s">
        <v>4833</v>
      </c>
      <c r="H4025" s="56" t="s">
        <v>685</v>
      </c>
      <c r="I4025">
        <v>21009001</v>
      </c>
      <c r="J4025" t="s">
        <v>5122</v>
      </c>
      <c r="K4025">
        <v>707519943</v>
      </c>
      <c r="L4025">
        <v>199032.05439999999</v>
      </c>
    </row>
    <row r="4026" spans="1:12" x14ac:dyDescent="0.25">
      <c r="A4026">
        <v>4022</v>
      </c>
      <c r="B4026" t="s">
        <v>4812</v>
      </c>
      <c r="C4026" t="s">
        <v>5120</v>
      </c>
      <c r="D4026" t="s">
        <v>5121</v>
      </c>
      <c r="E4026">
        <v>2</v>
      </c>
      <c r="F4026" t="s">
        <v>590</v>
      </c>
      <c r="G4026" t="s">
        <v>4833</v>
      </c>
      <c r="H4026" s="56" t="s">
        <v>685</v>
      </c>
      <c r="I4026">
        <v>21009002</v>
      </c>
      <c r="J4026" t="s">
        <v>5123</v>
      </c>
      <c r="K4026">
        <v>787306368</v>
      </c>
      <c r="L4026">
        <v>179781.3934</v>
      </c>
    </row>
    <row r="4027" spans="1:12" x14ac:dyDescent="0.25">
      <c r="A4027">
        <v>4023</v>
      </c>
      <c r="B4027" t="s">
        <v>4812</v>
      </c>
      <c r="C4027" t="s">
        <v>5120</v>
      </c>
      <c r="D4027" t="s">
        <v>5121</v>
      </c>
      <c r="E4027">
        <v>3</v>
      </c>
      <c r="F4027" t="s">
        <v>590</v>
      </c>
      <c r="G4027" t="s">
        <v>4833</v>
      </c>
      <c r="H4027" s="56" t="s">
        <v>685</v>
      </c>
      <c r="I4027">
        <v>21009003</v>
      </c>
      <c r="J4027" t="s">
        <v>5124</v>
      </c>
      <c r="K4027">
        <v>320550239.69999999</v>
      </c>
      <c r="L4027">
        <v>94596.108259999994</v>
      </c>
    </row>
    <row r="4028" spans="1:12" x14ac:dyDescent="0.25">
      <c r="A4028">
        <v>4024</v>
      </c>
      <c r="B4028" t="s">
        <v>4812</v>
      </c>
      <c r="C4028" t="s">
        <v>5120</v>
      </c>
      <c r="D4028" t="s">
        <v>5121</v>
      </c>
      <c r="E4028">
        <v>4</v>
      </c>
      <c r="F4028" t="s">
        <v>590</v>
      </c>
      <c r="G4028" t="s">
        <v>4833</v>
      </c>
      <c r="H4028" s="56" t="s">
        <v>685</v>
      </c>
      <c r="I4028">
        <v>21009004</v>
      </c>
      <c r="J4028" t="s">
        <v>5125</v>
      </c>
      <c r="K4028">
        <v>1900759637</v>
      </c>
      <c r="L4028">
        <v>258312.70850000001</v>
      </c>
    </row>
    <row r="4029" spans="1:12" x14ac:dyDescent="0.25">
      <c r="A4029">
        <v>4025</v>
      </c>
      <c r="B4029" t="s">
        <v>4812</v>
      </c>
      <c r="C4029" t="s">
        <v>5120</v>
      </c>
      <c r="D4029" t="s">
        <v>5121</v>
      </c>
      <c r="E4029">
        <v>5</v>
      </c>
      <c r="F4029" t="s">
        <v>590</v>
      </c>
      <c r="G4029" t="s">
        <v>4833</v>
      </c>
      <c r="H4029" s="56" t="s">
        <v>685</v>
      </c>
      <c r="I4029">
        <v>21009005</v>
      </c>
      <c r="J4029" t="s">
        <v>5126</v>
      </c>
      <c r="K4029">
        <v>772476761.39999998</v>
      </c>
      <c r="L4029">
        <v>166840.95300000001</v>
      </c>
    </row>
    <row r="4030" spans="1:12" x14ac:dyDescent="0.25">
      <c r="A4030">
        <v>4026</v>
      </c>
      <c r="B4030" t="s">
        <v>4812</v>
      </c>
      <c r="C4030" t="s">
        <v>5120</v>
      </c>
      <c r="D4030" t="s">
        <v>5121</v>
      </c>
      <c r="E4030">
        <v>6</v>
      </c>
      <c r="F4030" t="s">
        <v>590</v>
      </c>
      <c r="G4030" t="s">
        <v>4833</v>
      </c>
      <c r="H4030" s="56" t="s">
        <v>685</v>
      </c>
      <c r="I4030">
        <v>21009006</v>
      </c>
      <c r="J4030" t="s">
        <v>5127</v>
      </c>
      <c r="K4030">
        <v>807179051.70000005</v>
      </c>
      <c r="L4030">
        <v>188406.64739999999</v>
      </c>
    </row>
    <row r="4031" spans="1:12" x14ac:dyDescent="0.25">
      <c r="A4031">
        <v>4027</v>
      </c>
      <c r="B4031" t="s">
        <v>4812</v>
      </c>
      <c r="C4031" t="s">
        <v>5128</v>
      </c>
      <c r="D4031" t="s">
        <v>5129</v>
      </c>
      <c r="E4031">
        <v>1</v>
      </c>
      <c r="F4031" t="s">
        <v>590</v>
      </c>
      <c r="G4031" t="s">
        <v>4833</v>
      </c>
      <c r="H4031" s="56" t="s">
        <v>685</v>
      </c>
      <c r="I4031">
        <v>21008001</v>
      </c>
      <c r="J4031" t="s">
        <v>5130</v>
      </c>
      <c r="K4031">
        <v>798332260.10000002</v>
      </c>
      <c r="L4031">
        <v>253677.79569999999</v>
      </c>
    </row>
    <row r="4032" spans="1:12" x14ac:dyDescent="0.25">
      <c r="A4032">
        <v>4028</v>
      </c>
      <c r="B4032" t="s">
        <v>4812</v>
      </c>
      <c r="C4032" t="s">
        <v>5128</v>
      </c>
      <c r="D4032" t="s">
        <v>5129</v>
      </c>
      <c r="E4032">
        <v>2</v>
      </c>
      <c r="F4032" t="s">
        <v>590</v>
      </c>
      <c r="G4032" t="s">
        <v>4833</v>
      </c>
      <c r="H4032" s="56" t="s">
        <v>685</v>
      </c>
      <c r="I4032">
        <v>21008002</v>
      </c>
      <c r="J4032" t="s">
        <v>5131</v>
      </c>
      <c r="K4032">
        <v>7606039.1330000004</v>
      </c>
      <c r="L4032">
        <v>13563.47464</v>
      </c>
    </row>
    <row r="4033" spans="1:12" x14ac:dyDescent="0.25">
      <c r="A4033">
        <v>4029</v>
      </c>
      <c r="B4033" t="s">
        <v>4812</v>
      </c>
      <c r="C4033" t="s">
        <v>5128</v>
      </c>
      <c r="D4033" t="s">
        <v>5129</v>
      </c>
      <c r="E4033">
        <v>3</v>
      </c>
      <c r="F4033" t="s">
        <v>590</v>
      </c>
      <c r="G4033" t="s">
        <v>4833</v>
      </c>
      <c r="H4033" s="56" t="s">
        <v>685</v>
      </c>
      <c r="I4033">
        <v>21008003</v>
      </c>
      <c r="J4033" t="s">
        <v>5132</v>
      </c>
      <c r="K4033">
        <v>5239880.1490000002</v>
      </c>
      <c r="L4033">
        <v>14402.86104</v>
      </c>
    </row>
    <row r="4034" spans="1:12" x14ac:dyDescent="0.25">
      <c r="A4034">
        <v>4030</v>
      </c>
      <c r="B4034" t="s">
        <v>4812</v>
      </c>
      <c r="C4034" t="s">
        <v>5128</v>
      </c>
      <c r="D4034" t="s">
        <v>5129</v>
      </c>
      <c r="E4034">
        <v>4</v>
      </c>
      <c r="F4034" t="s">
        <v>590</v>
      </c>
      <c r="G4034" t="s">
        <v>4833</v>
      </c>
      <c r="H4034" s="56" t="s">
        <v>685</v>
      </c>
      <c r="I4034">
        <v>21008004</v>
      </c>
      <c r="J4034" t="s">
        <v>5133</v>
      </c>
      <c r="K4034">
        <v>447949622.89999998</v>
      </c>
      <c r="L4034">
        <v>107227.1557</v>
      </c>
    </row>
    <row r="4035" spans="1:12" x14ac:dyDescent="0.25">
      <c r="A4035">
        <v>4031</v>
      </c>
      <c r="B4035" t="s">
        <v>4812</v>
      </c>
      <c r="C4035" t="s">
        <v>5128</v>
      </c>
      <c r="D4035" t="s">
        <v>5129</v>
      </c>
      <c r="E4035">
        <v>5</v>
      </c>
      <c r="F4035" t="s">
        <v>590</v>
      </c>
      <c r="G4035" t="s">
        <v>4833</v>
      </c>
      <c r="H4035" s="56" t="s">
        <v>685</v>
      </c>
      <c r="I4035">
        <v>21008005</v>
      </c>
      <c r="J4035" t="s">
        <v>5134</v>
      </c>
      <c r="K4035">
        <v>2501410.5980000002</v>
      </c>
      <c r="L4035">
        <v>9756.9376589999993</v>
      </c>
    </row>
    <row r="4036" spans="1:12" x14ac:dyDescent="0.25">
      <c r="A4036">
        <v>4032</v>
      </c>
      <c r="B4036" t="s">
        <v>4812</v>
      </c>
      <c r="C4036" t="s">
        <v>5128</v>
      </c>
      <c r="D4036" t="s">
        <v>5129</v>
      </c>
      <c r="E4036">
        <v>6</v>
      </c>
      <c r="F4036" t="s">
        <v>590</v>
      </c>
      <c r="G4036" t="s">
        <v>4833</v>
      </c>
      <c r="H4036" s="56" t="s">
        <v>685</v>
      </c>
      <c r="I4036">
        <v>21008006</v>
      </c>
      <c r="J4036" t="s">
        <v>5135</v>
      </c>
      <c r="K4036">
        <v>4092313.898</v>
      </c>
      <c r="L4036">
        <v>12010.175999999999</v>
      </c>
    </row>
    <row r="4037" spans="1:12" x14ac:dyDescent="0.25">
      <c r="A4037">
        <v>4033</v>
      </c>
      <c r="B4037" t="s">
        <v>4812</v>
      </c>
      <c r="C4037" t="s">
        <v>5128</v>
      </c>
      <c r="D4037" t="s">
        <v>5129</v>
      </c>
      <c r="E4037">
        <v>7</v>
      </c>
      <c r="F4037" t="s">
        <v>590</v>
      </c>
      <c r="G4037" t="s">
        <v>4833</v>
      </c>
      <c r="H4037" s="56" t="s">
        <v>685</v>
      </c>
      <c r="I4037">
        <v>21008007</v>
      </c>
      <c r="J4037" t="s">
        <v>5136</v>
      </c>
      <c r="K4037">
        <v>915785915</v>
      </c>
      <c r="L4037">
        <v>200993.65299999999</v>
      </c>
    </row>
    <row r="4038" spans="1:12" x14ac:dyDescent="0.25">
      <c r="A4038">
        <v>4034</v>
      </c>
      <c r="B4038" t="s">
        <v>4812</v>
      </c>
      <c r="C4038" t="s">
        <v>5128</v>
      </c>
      <c r="D4038" t="s">
        <v>5129</v>
      </c>
      <c r="E4038">
        <v>8</v>
      </c>
      <c r="F4038" t="s">
        <v>590</v>
      </c>
      <c r="G4038" t="s">
        <v>4833</v>
      </c>
      <c r="H4038" s="56" t="s">
        <v>685</v>
      </c>
      <c r="I4038">
        <v>21008008</v>
      </c>
      <c r="J4038" t="s">
        <v>5137</v>
      </c>
      <c r="K4038">
        <v>8067015.5949999997</v>
      </c>
      <c r="L4038">
        <v>14959.211020000001</v>
      </c>
    </row>
    <row r="4039" spans="1:12" x14ac:dyDescent="0.25">
      <c r="A4039">
        <v>4035</v>
      </c>
      <c r="B4039" t="s">
        <v>4812</v>
      </c>
      <c r="C4039" t="s">
        <v>5128</v>
      </c>
      <c r="D4039" t="s">
        <v>5129</v>
      </c>
      <c r="E4039">
        <v>9</v>
      </c>
      <c r="F4039" t="s">
        <v>590</v>
      </c>
      <c r="G4039" t="s">
        <v>4833</v>
      </c>
      <c r="H4039" s="56" t="s">
        <v>685</v>
      </c>
      <c r="I4039">
        <v>21008009</v>
      </c>
      <c r="J4039" t="s">
        <v>5138</v>
      </c>
      <c r="K4039">
        <v>462447354.69999999</v>
      </c>
      <c r="L4039">
        <v>107143.74950000001</v>
      </c>
    </row>
    <row r="4040" spans="1:12" x14ac:dyDescent="0.25">
      <c r="A4040">
        <v>4036</v>
      </c>
      <c r="B4040" t="s">
        <v>4812</v>
      </c>
      <c r="C4040" t="s">
        <v>5128</v>
      </c>
      <c r="D4040" t="s">
        <v>5129</v>
      </c>
      <c r="E4040">
        <v>10</v>
      </c>
      <c r="F4040" t="s">
        <v>590</v>
      </c>
      <c r="G4040" t="s">
        <v>4833</v>
      </c>
      <c r="H4040" s="56" t="s">
        <v>685</v>
      </c>
      <c r="I4040">
        <v>21008010</v>
      </c>
      <c r="J4040" t="s">
        <v>5139</v>
      </c>
      <c r="K4040">
        <v>688034012</v>
      </c>
      <c r="L4040">
        <v>136168.40520000001</v>
      </c>
    </row>
    <row r="4041" spans="1:12" x14ac:dyDescent="0.25">
      <c r="A4041">
        <v>4037</v>
      </c>
      <c r="B4041" t="s">
        <v>4812</v>
      </c>
      <c r="C4041" t="s">
        <v>5128</v>
      </c>
      <c r="D4041" t="s">
        <v>5129</v>
      </c>
      <c r="E4041">
        <v>11</v>
      </c>
      <c r="F4041" t="s">
        <v>590</v>
      </c>
      <c r="G4041" t="s">
        <v>4833</v>
      </c>
      <c r="H4041" s="56" t="s">
        <v>685</v>
      </c>
      <c r="I4041">
        <v>21008011</v>
      </c>
      <c r="J4041" t="s">
        <v>5140</v>
      </c>
      <c r="K4041">
        <v>22125955.48</v>
      </c>
      <c r="L4041">
        <v>24047.221140000001</v>
      </c>
    </row>
    <row r="4042" spans="1:12" x14ac:dyDescent="0.25">
      <c r="A4042">
        <v>4038</v>
      </c>
      <c r="B4042" t="s">
        <v>4812</v>
      </c>
      <c r="C4042" t="s">
        <v>5128</v>
      </c>
      <c r="D4042" t="s">
        <v>5129</v>
      </c>
      <c r="E4042">
        <v>12</v>
      </c>
      <c r="F4042" t="s">
        <v>590</v>
      </c>
      <c r="G4042" t="s">
        <v>4833</v>
      </c>
      <c r="H4042" s="56" t="s">
        <v>685</v>
      </c>
      <c r="I4042">
        <v>21008012</v>
      </c>
      <c r="J4042" t="s">
        <v>5141</v>
      </c>
      <c r="K4042">
        <v>239803216.19999999</v>
      </c>
      <c r="L4042">
        <v>106504.3762</v>
      </c>
    </row>
    <row r="4043" spans="1:12" x14ac:dyDescent="0.25">
      <c r="A4043">
        <v>4039</v>
      </c>
      <c r="B4043" t="s">
        <v>4812</v>
      </c>
      <c r="C4043" t="s">
        <v>5128</v>
      </c>
      <c r="D4043" t="s">
        <v>5129</v>
      </c>
      <c r="E4043">
        <v>13</v>
      </c>
      <c r="F4043" t="s">
        <v>590</v>
      </c>
      <c r="G4043" t="s">
        <v>4833</v>
      </c>
      <c r="H4043" s="56" t="s">
        <v>685</v>
      </c>
      <c r="I4043">
        <v>21008013</v>
      </c>
      <c r="J4043" t="s">
        <v>5142</v>
      </c>
      <c r="K4043">
        <v>172035572.40000001</v>
      </c>
      <c r="L4043">
        <v>86097.194040000002</v>
      </c>
    </row>
    <row r="4044" spans="1:12" x14ac:dyDescent="0.25">
      <c r="A4044">
        <v>4040</v>
      </c>
      <c r="B4044" t="s">
        <v>4812</v>
      </c>
      <c r="C4044" t="s">
        <v>5128</v>
      </c>
      <c r="D4044" t="s">
        <v>5129</v>
      </c>
      <c r="E4044">
        <v>14</v>
      </c>
      <c r="F4044" t="s">
        <v>590</v>
      </c>
      <c r="G4044" t="s">
        <v>4833</v>
      </c>
      <c r="H4044" s="56" t="s">
        <v>685</v>
      </c>
      <c r="I4044">
        <v>21008014</v>
      </c>
      <c r="J4044" t="s">
        <v>5143</v>
      </c>
      <c r="K4044">
        <v>37874388.18</v>
      </c>
      <c r="L4044">
        <v>31126.699130000001</v>
      </c>
    </row>
    <row r="4045" spans="1:12" x14ac:dyDescent="0.25">
      <c r="A4045">
        <v>4041</v>
      </c>
      <c r="B4045" t="s">
        <v>4812</v>
      </c>
      <c r="C4045" t="s">
        <v>5128</v>
      </c>
      <c r="D4045" t="s">
        <v>5129</v>
      </c>
      <c r="E4045">
        <v>15</v>
      </c>
      <c r="F4045" t="s">
        <v>590</v>
      </c>
      <c r="G4045" t="s">
        <v>4833</v>
      </c>
      <c r="H4045" s="56" t="s">
        <v>685</v>
      </c>
      <c r="I4045">
        <v>21008015</v>
      </c>
      <c r="J4045" t="s">
        <v>5144</v>
      </c>
      <c r="K4045">
        <v>74741760.209999993</v>
      </c>
      <c r="L4045">
        <v>64271.759720000002</v>
      </c>
    </row>
    <row r="4046" spans="1:12" x14ac:dyDescent="0.25">
      <c r="A4046">
        <v>4042</v>
      </c>
      <c r="B4046" t="s">
        <v>4812</v>
      </c>
      <c r="C4046" t="s">
        <v>5145</v>
      </c>
      <c r="D4046" t="s">
        <v>5146</v>
      </c>
      <c r="E4046">
        <v>1</v>
      </c>
      <c r="F4046" t="s">
        <v>590</v>
      </c>
      <c r="G4046" t="s">
        <v>4833</v>
      </c>
      <c r="H4046" s="56" t="s">
        <v>685</v>
      </c>
      <c r="I4046">
        <v>21004001</v>
      </c>
      <c r="J4046" t="s">
        <v>5147</v>
      </c>
      <c r="K4046">
        <v>3064676197</v>
      </c>
      <c r="L4046">
        <v>377367.23820000002</v>
      </c>
    </row>
    <row r="4047" spans="1:12" x14ac:dyDescent="0.25">
      <c r="A4047">
        <v>4043</v>
      </c>
      <c r="B4047" t="s">
        <v>4812</v>
      </c>
      <c r="C4047" t="s">
        <v>5145</v>
      </c>
      <c r="D4047" t="s">
        <v>5146</v>
      </c>
      <c r="E4047">
        <v>2</v>
      </c>
      <c r="F4047" t="s">
        <v>590</v>
      </c>
      <c r="G4047" t="s">
        <v>4833</v>
      </c>
      <c r="H4047" s="56" t="s">
        <v>685</v>
      </c>
      <c r="I4047">
        <v>21004002</v>
      </c>
      <c r="J4047" t="s">
        <v>5148</v>
      </c>
      <c r="K4047">
        <v>771972.09770000004</v>
      </c>
      <c r="L4047">
        <v>3925.9011399999999</v>
      </c>
    </row>
    <row r="4048" spans="1:12" x14ac:dyDescent="0.25">
      <c r="A4048">
        <v>4044</v>
      </c>
      <c r="B4048" t="s">
        <v>4812</v>
      </c>
      <c r="C4048" t="s">
        <v>5145</v>
      </c>
      <c r="D4048" t="s">
        <v>5146</v>
      </c>
      <c r="E4048">
        <v>3</v>
      </c>
      <c r="F4048" t="s">
        <v>590</v>
      </c>
      <c r="G4048" t="s">
        <v>4833</v>
      </c>
      <c r="H4048" s="56" t="s">
        <v>685</v>
      </c>
      <c r="I4048">
        <v>21004003</v>
      </c>
      <c r="J4048" t="s">
        <v>5149</v>
      </c>
      <c r="K4048">
        <v>1979493.5160000001</v>
      </c>
      <c r="L4048">
        <v>10506.837170000001</v>
      </c>
    </row>
    <row r="4049" spans="1:12" x14ac:dyDescent="0.25">
      <c r="A4049">
        <v>4045</v>
      </c>
      <c r="B4049" t="s">
        <v>4812</v>
      </c>
      <c r="C4049" t="s">
        <v>5145</v>
      </c>
      <c r="D4049" t="s">
        <v>5146</v>
      </c>
      <c r="E4049">
        <v>4</v>
      </c>
      <c r="F4049" t="s">
        <v>590</v>
      </c>
      <c r="G4049" t="s">
        <v>4833</v>
      </c>
      <c r="H4049" s="56" t="s">
        <v>685</v>
      </c>
      <c r="I4049">
        <v>21004004</v>
      </c>
      <c r="J4049" t="s">
        <v>5150</v>
      </c>
      <c r="K4049">
        <v>64610831.390000001</v>
      </c>
      <c r="L4049">
        <v>43780.269549999997</v>
      </c>
    </row>
    <row r="4050" spans="1:12" x14ac:dyDescent="0.25">
      <c r="A4050">
        <v>4046</v>
      </c>
      <c r="B4050" t="s">
        <v>4812</v>
      </c>
      <c r="C4050" t="s">
        <v>5145</v>
      </c>
      <c r="D4050" t="s">
        <v>5146</v>
      </c>
      <c r="E4050">
        <v>5</v>
      </c>
      <c r="F4050" t="s">
        <v>590</v>
      </c>
      <c r="G4050" t="s">
        <v>4833</v>
      </c>
      <c r="H4050" s="56" t="s">
        <v>685</v>
      </c>
      <c r="I4050">
        <v>21004005</v>
      </c>
      <c r="J4050" t="s">
        <v>5151</v>
      </c>
      <c r="K4050">
        <v>4917071.6320000002</v>
      </c>
      <c r="L4050">
        <v>9245.902521</v>
      </c>
    </row>
    <row r="4051" spans="1:12" x14ac:dyDescent="0.25">
      <c r="A4051">
        <v>4047</v>
      </c>
      <c r="B4051" t="s">
        <v>4812</v>
      </c>
      <c r="C4051" t="s">
        <v>5145</v>
      </c>
      <c r="D4051" t="s">
        <v>5146</v>
      </c>
      <c r="E4051">
        <v>6</v>
      </c>
      <c r="F4051" t="s">
        <v>590</v>
      </c>
      <c r="G4051" t="s">
        <v>4833</v>
      </c>
      <c r="H4051" s="56" t="s">
        <v>685</v>
      </c>
      <c r="I4051">
        <v>21004006</v>
      </c>
      <c r="J4051" t="s">
        <v>5152</v>
      </c>
      <c r="K4051">
        <v>1282234.956</v>
      </c>
      <c r="L4051">
        <v>7707.6367810000002</v>
      </c>
    </row>
    <row r="4052" spans="1:12" x14ac:dyDescent="0.25">
      <c r="A4052">
        <v>4048</v>
      </c>
      <c r="B4052" t="s">
        <v>4812</v>
      </c>
      <c r="C4052" t="s">
        <v>5145</v>
      </c>
      <c r="D4052" t="s">
        <v>5146</v>
      </c>
      <c r="E4052">
        <v>7</v>
      </c>
      <c r="F4052" t="s">
        <v>590</v>
      </c>
      <c r="G4052" t="s">
        <v>4833</v>
      </c>
      <c r="H4052" s="56" t="s">
        <v>685</v>
      </c>
      <c r="I4052">
        <v>21004007</v>
      </c>
      <c r="J4052" t="s">
        <v>5153</v>
      </c>
      <c r="K4052">
        <v>1217067.48</v>
      </c>
      <c r="L4052">
        <v>6252.5642740000003</v>
      </c>
    </row>
    <row r="4053" spans="1:12" x14ac:dyDescent="0.25">
      <c r="A4053">
        <v>4049</v>
      </c>
      <c r="B4053" t="s">
        <v>4812</v>
      </c>
      <c r="C4053" t="s">
        <v>5145</v>
      </c>
      <c r="D4053" t="s">
        <v>5146</v>
      </c>
      <c r="E4053">
        <v>8</v>
      </c>
      <c r="F4053" t="s">
        <v>590</v>
      </c>
      <c r="G4053" t="s">
        <v>4833</v>
      </c>
      <c r="H4053" s="56" t="s">
        <v>685</v>
      </c>
      <c r="I4053">
        <v>21004008</v>
      </c>
      <c r="J4053" t="s">
        <v>5154</v>
      </c>
      <c r="K4053">
        <v>7992104.7529999996</v>
      </c>
      <c r="L4053">
        <v>15227.86075</v>
      </c>
    </row>
    <row r="4054" spans="1:12" x14ac:dyDescent="0.25">
      <c r="A4054">
        <v>4050</v>
      </c>
      <c r="B4054" t="s">
        <v>4812</v>
      </c>
      <c r="C4054" t="s">
        <v>5145</v>
      </c>
      <c r="D4054" t="s">
        <v>5146</v>
      </c>
      <c r="E4054">
        <v>9</v>
      </c>
      <c r="F4054" t="s">
        <v>590</v>
      </c>
      <c r="G4054" t="s">
        <v>4833</v>
      </c>
      <c r="H4054" s="56" t="s">
        <v>685</v>
      </c>
      <c r="I4054">
        <v>21004009</v>
      </c>
      <c r="J4054" t="s">
        <v>5155</v>
      </c>
      <c r="K4054">
        <v>16050160.17</v>
      </c>
      <c r="L4054">
        <v>30097.631300000001</v>
      </c>
    </row>
    <row r="4055" spans="1:12" x14ac:dyDescent="0.25">
      <c r="A4055">
        <v>4051</v>
      </c>
      <c r="B4055" t="s">
        <v>4812</v>
      </c>
      <c r="C4055" t="s">
        <v>5145</v>
      </c>
      <c r="D4055" t="s">
        <v>5146</v>
      </c>
      <c r="E4055">
        <v>10</v>
      </c>
      <c r="F4055" t="s">
        <v>590</v>
      </c>
      <c r="G4055" t="s">
        <v>4833</v>
      </c>
      <c r="H4055" s="56" t="s">
        <v>685</v>
      </c>
      <c r="I4055">
        <v>21004010</v>
      </c>
      <c r="J4055" t="s">
        <v>5156</v>
      </c>
      <c r="K4055">
        <v>2227785.7009999999</v>
      </c>
      <c r="L4055">
        <v>9419.5047250000007</v>
      </c>
    </row>
    <row r="4056" spans="1:12" x14ac:dyDescent="0.25">
      <c r="A4056">
        <v>4052</v>
      </c>
      <c r="B4056" t="s">
        <v>4812</v>
      </c>
      <c r="C4056" t="s">
        <v>5145</v>
      </c>
      <c r="D4056" t="s">
        <v>5146</v>
      </c>
      <c r="E4056">
        <v>11</v>
      </c>
      <c r="F4056" t="s">
        <v>590</v>
      </c>
      <c r="G4056" t="s">
        <v>4833</v>
      </c>
      <c r="H4056" s="56" t="s">
        <v>685</v>
      </c>
      <c r="I4056">
        <v>21004011</v>
      </c>
      <c r="J4056" t="s">
        <v>5157</v>
      </c>
      <c r="K4056">
        <v>86699797.030000001</v>
      </c>
      <c r="L4056">
        <v>52074.541770000003</v>
      </c>
    </row>
    <row r="4057" spans="1:12" x14ac:dyDescent="0.25">
      <c r="A4057">
        <v>4053</v>
      </c>
      <c r="B4057" t="s">
        <v>4812</v>
      </c>
      <c r="C4057" t="s">
        <v>5145</v>
      </c>
      <c r="D4057" t="s">
        <v>5146</v>
      </c>
      <c r="E4057">
        <v>12</v>
      </c>
      <c r="F4057" t="s">
        <v>590</v>
      </c>
      <c r="G4057" t="s">
        <v>4833</v>
      </c>
      <c r="H4057" s="56" t="s">
        <v>685</v>
      </c>
      <c r="I4057">
        <v>21004012</v>
      </c>
      <c r="J4057" t="s">
        <v>5158</v>
      </c>
      <c r="K4057">
        <v>28274996.370000001</v>
      </c>
      <c r="L4057">
        <v>27797.814539999999</v>
      </c>
    </row>
    <row r="4058" spans="1:12" x14ac:dyDescent="0.25">
      <c r="A4058">
        <v>4054</v>
      </c>
      <c r="B4058" t="s">
        <v>4812</v>
      </c>
      <c r="C4058" t="s">
        <v>5145</v>
      </c>
      <c r="D4058" t="s">
        <v>5146</v>
      </c>
      <c r="E4058">
        <v>13</v>
      </c>
      <c r="F4058" t="s">
        <v>590</v>
      </c>
      <c r="G4058" t="s">
        <v>4833</v>
      </c>
      <c r="H4058" s="56" t="s">
        <v>685</v>
      </c>
      <c r="I4058">
        <v>21004013</v>
      </c>
      <c r="J4058" t="s">
        <v>5159</v>
      </c>
      <c r="K4058">
        <v>1183237223</v>
      </c>
      <c r="L4058">
        <v>318246.97029999999</v>
      </c>
    </row>
    <row r="4059" spans="1:12" x14ac:dyDescent="0.25">
      <c r="A4059">
        <v>4055</v>
      </c>
      <c r="B4059" t="s">
        <v>4812</v>
      </c>
      <c r="C4059" t="s">
        <v>5145</v>
      </c>
      <c r="D4059" t="s">
        <v>5146</v>
      </c>
      <c r="E4059">
        <v>14</v>
      </c>
      <c r="F4059" t="s">
        <v>590</v>
      </c>
      <c r="G4059" t="s">
        <v>4833</v>
      </c>
      <c r="H4059" s="56" t="s">
        <v>685</v>
      </c>
      <c r="I4059">
        <v>21004014</v>
      </c>
      <c r="J4059" t="s">
        <v>5160</v>
      </c>
      <c r="K4059">
        <v>1808427032</v>
      </c>
      <c r="L4059">
        <v>245188.1716</v>
      </c>
    </row>
    <row r="4060" spans="1:12" x14ac:dyDescent="0.25">
      <c r="A4060">
        <v>4056</v>
      </c>
      <c r="B4060" t="s">
        <v>4812</v>
      </c>
      <c r="C4060" t="s">
        <v>5161</v>
      </c>
      <c r="D4060" t="s">
        <v>5162</v>
      </c>
      <c r="E4060">
        <v>1</v>
      </c>
      <c r="F4060" t="s">
        <v>583</v>
      </c>
      <c r="G4060" t="s">
        <v>5163</v>
      </c>
      <c r="H4060" s="56" t="s">
        <v>685</v>
      </c>
      <c r="I4060">
        <v>24401001</v>
      </c>
      <c r="J4060" t="s">
        <v>5164</v>
      </c>
      <c r="K4060">
        <v>3376198.7489999998</v>
      </c>
      <c r="L4060">
        <v>10063.74833</v>
      </c>
    </row>
    <row r="4061" spans="1:12" x14ac:dyDescent="0.25">
      <c r="A4061">
        <v>4057</v>
      </c>
      <c r="B4061" t="s">
        <v>4812</v>
      </c>
      <c r="C4061" t="s">
        <v>5161</v>
      </c>
      <c r="D4061" t="s">
        <v>5162</v>
      </c>
      <c r="E4061">
        <v>2</v>
      </c>
      <c r="F4061" t="s">
        <v>583</v>
      </c>
      <c r="G4061" t="s">
        <v>5163</v>
      </c>
      <c r="H4061" s="56" t="s">
        <v>685</v>
      </c>
      <c r="I4061">
        <v>24401002</v>
      </c>
      <c r="J4061" t="s">
        <v>5165</v>
      </c>
      <c r="K4061">
        <v>31841599.600000001</v>
      </c>
      <c r="L4061">
        <v>32865.69414</v>
      </c>
    </row>
    <row r="4062" spans="1:12" x14ac:dyDescent="0.25">
      <c r="A4062">
        <v>4058</v>
      </c>
      <c r="B4062" t="s">
        <v>4812</v>
      </c>
      <c r="C4062" t="s">
        <v>5161</v>
      </c>
      <c r="D4062" t="s">
        <v>5162</v>
      </c>
      <c r="E4062">
        <v>3</v>
      </c>
      <c r="F4062" t="s">
        <v>583</v>
      </c>
      <c r="G4062" t="s">
        <v>5163</v>
      </c>
      <c r="H4062" s="56" t="s">
        <v>685</v>
      </c>
      <c r="I4062">
        <v>24401003</v>
      </c>
      <c r="J4062" t="s">
        <v>5166</v>
      </c>
      <c r="K4062">
        <v>82428979.310000002</v>
      </c>
      <c r="L4062">
        <v>41347.559789999999</v>
      </c>
    </row>
    <row r="4063" spans="1:12" x14ac:dyDescent="0.25">
      <c r="A4063">
        <v>4059</v>
      </c>
      <c r="B4063" t="s">
        <v>4812</v>
      </c>
      <c r="C4063" t="s">
        <v>5161</v>
      </c>
      <c r="D4063" t="s">
        <v>5162</v>
      </c>
      <c r="E4063">
        <v>4</v>
      </c>
      <c r="F4063" t="s">
        <v>583</v>
      </c>
      <c r="G4063" t="s">
        <v>5163</v>
      </c>
      <c r="H4063" s="56" t="s">
        <v>685</v>
      </c>
      <c r="I4063">
        <v>24401004</v>
      </c>
      <c r="J4063" t="s">
        <v>5167</v>
      </c>
      <c r="K4063">
        <v>111812746</v>
      </c>
      <c r="L4063">
        <v>96357.34074</v>
      </c>
    </row>
    <row r="4064" spans="1:12" x14ac:dyDescent="0.25">
      <c r="A4064">
        <v>4060</v>
      </c>
      <c r="B4064" t="s">
        <v>4812</v>
      </c>
      <c r="C4064" t="s">
        <v>5161</v>
      </c>
      <c r="D4064" t="s">
        <v>5162</v>
      </c>
      <c r="E4064">
        <v>5</v>
      </c>
      <c r="F4064" t="s">
        <v>583</v>
      </c>
      <c r="G4064" t="s">
        <v>5163</v>
      </c>
      <c r="H4064" s="56" t="s">
        <v>685</v>
      </c>
      <c r="I4064">
        <v>24401005</v>
      </c>
      <c r="J4064" t="s">
        <v>5168</v>
      </c>
      <c r="K4064">
        <v>547931391</v>
      </c>
      <c r="L4064">
        <v>169682.61499999999</v>
      </c>
    </row>
    <row r="4065" spans="1:12" x14ac:dyDescent="0.25">
      <c r="A4065">
        <v>4061</v>
      </c>
      <c r="B4065" t="s">
        <v>4812</v>
      </c>
      <c r="C4065" t="s">
        <v>5161</v>
      </c>
      <c r="D4065" t="s">
        <v>5162</v>
      </c>
      <c r="E4065">
        <v>6</v>
      </c>
      <c r="F4065" t="s">
        <v>583</v>
      </c>
      <c r="G4065" t="s">
        <v>5163</v>
      </c>
      <c r="H4065" s="56" t="s">
        <v>685</v>
      </c>
      <c r="I4065">
        <v>24401006</v>
      </c>
      <c r="J4065" t="s">
        <v>5169</v>
      </c>
      <c r="K4065">
        <v>65019179.740000002</v>
      </c>
      <c r="L4065">
        <v>72657.128939999995</v>
      </c>
    </row>
    <row r="4066" spans="1:12" x14ac:dyDescent="0.25">
      <c r="A4066">
        <v>4062</v>
      </c>
      <c r="B4066" t="s">
        <v>4812</v>
      </c>
      <c r="C4066" t="s">
        <v>5161</v>
      </c>
      <c r="D4066" t="s">
        <v>5162</v>
      </c>
      <c r="E4066">
        <v>7</v>
      </c>
      <c r="F4066" t="s">
        <v>583</v>
      </c>
      <c r="G4066" t="s">
        <v>5163</v>
      </c>
      <c r="H4066" s="56" t="s">
        <v>685</v>
      </c>
      <c r="I4066">
        <v>24401007</v>
      </c>
      <c r="J4066" t="s">
        <v>5170</v>
      </c>
      <c r="K4066">
        <v>525246846.80000001</v>
      </c>
      <c r="L4066">
        <v>253069.62719999999</v>
      </c>
    </row>
    <row r="4067" spans="1:12" x14ac:dyDescent="0.25">
      <c r="A4067">
        <v>4063</v>
      </c>
      <c r="B4067" t="s">
        <v>4812</v>
      </c>
      <c r="C4067" t="s">
        <v>5161</v>
      </c>
      <c r="D4067" t="s">
        <v>5162</v>
      </c>
      <c r="E4067">
        <v>8</v>
      </c>
      <c r="F4067" t="s">
        <v>583</v>
      </c>
      <c r="G4067" t="s">
        <v>5163</v>
      </c>
      <c r="H4067" s="56" t="s">
        <v>685</v>
      </c>
      <c r="I4067">
        <v>24401008</v>
      </c>
      <c r="J4067" t="s">
        <v>5171</v>
      </c>
      <c r="K4067">
        <v>123026901</v>
      </c>
      <c r="L4067">
        <v>76006.854389999993</v>
      </c>
    </row>
    <row r="4068" spans="1:12" x14ac:dyDescent="0.25">
      <c r="A4068">
        <v>4064</v>
      </c>
      <c r="B4068" t="s">
        <v>4812</v>
      </c>
      <c r="C4068" t="s">
        <v>5161</v>
      </c>
      <c r="D4068" t="s">
        <v>5162</v>
      </c>
      <c r="E4068">
        <v>9</v>
      </c>
      <c r="F4068" t="s">
        <v>583</v>
      </c>
      <c r="G4068" t="s">
        <v>5163</v>
      </c>
      <c r="H4068" s="56" t="s">
        <v>685</v>
      </c>
      <c r="I4068">
        <v>24401009</v>
      </c>
      <c r="J4068" t="s">
        <v>5172</v>
      </c>
      <c r="K4068">
        <v>154481833.90000001</v>
      </c>
      <c r="L4068">
        <v>86873.029899999994</v>
      </c>
    </row>
    <row r="4069" spans="1:12" x14ac:dyDescent="0.25">
      <c r="A4069">
        <v>4065</v>
      </c>
      <c r="B4069" t="s">
        <v>4812</v>
      </c>
      <c r="C4069" t="s">
        <v>5161</v>
      </c>
      <c r="D4069" t="s">
        <v>5162</v>
      </c>
      <c r="E4069">
        <v>10</v>
      </c>
      <c r="F4069" t="s">
        <v>583</v>
      </c>
      <c r="G4069" t="s">
        <v>5163</v>
      </c>
      <c r="H4069" s="56" t="s">
        <v>685</v>
      </c>
      <c r="I4069">
        <v>24401010</v>
      </c>
      <c r="J4069" t="s">
        <v>5173</v>
      </c>
      <c r="K4069">
        <v>119517922.09999999</v>
      </c>
      <c r="L4069">
        <v>64733.02418</v>
      </c>
    </row>
    <row r="4070" spans="1:12" x14ac:dyDescent="0.25">
      <c r="A4070">
        <v>4066</v>
      </c>
      <c r="B4070" t="s">
        <v>4812</v>
      </c>
      <c r="C4070" t="s">
        <v>5161</v>
      </c>
      <c r="D4070" t="s">
        <v>5162</v>
      </c>
      <c r="E4070">
        <v>11</v>
      </c>
      <c r="F4070" t="s">
        <v>583</v>
      </c>
      <c r="G4070" t="s">
        <v>5163</v>
      </c>
      <c r="H4070" s="56" t="s">
        <v>685</v>
      </c>
      <c r="I4070">
        <v>24401011</v>
      </c>
      <c r="J4070" t="s">
        <v>5174</v>
      </c>
      <c r="K4070">
        <v>184451132.69999999</v>
      </c>
      <c r="L4070">
        <v>93416.672630000001</v>
      </c>
    </row>
    <row r="4071" spans="1:12" x14ac:dyDescent="0.25">
      <c r="A4071">
        <v>4067</v>
      </c>
      <c r="B4071" t="s">
        <v>4812</v>
      </c>
      <c r="C4071" t="s">
        <v>5161</v>
      </c>
      <c r="D4071" t="s">
        <v>5162</v>
      </c>
      <c r="E4071">
        <v>12</v>
      </c>
      <c r="F4071" t="s">
        <v>583</v>
      </c>
      <c r="G4071" t="s">
        <v>5163</v>
      </c>
      <c r="H4071" s="56" t="s">
        <v>685</v>
      </c>
      <c r="I4071">
        <v>24401012</v>
      </c>
      <c r="J4071" t="s">
        <v>5175</v>
      </c>
      <c r="K4071">
        <v>113961550.40000001</v>
      </c>
      <c r="L4071">
        <v>74529.981870000003</v>
      </c>
    </row>
    <row r="4072" spans="1:12" x14ac:dyDescent="0.25">
      <c r="A4072">
        <v>4068</v>
      </c>
      <c r="B4072" t="s">
        <v>4812</v>
      </c>
      <c r="C4072" t="s">
        <v>5161</v>
      </c>
      <c r="D4072" t="s">
        <v>5162</v>
      </c>
      <c r="E4072">
        <v>13</v>
      </c>
      <c r="F4072" t="s">
        <v>583</v>
      </c>
      <c r="G4072" t="s">
        <v>5163</v>
      </c>
      <c r="H4072" s="56" t="s">
        <v>685</v>
      </c>
      <c r="I4072">
        <v>24401013</v>
      </c>
      <c r="J4072" t="s">
        <v>5176</v>
      </c>
      <c r="K4072">
        <v>195175696.90000001</v>
      </c>
      <c r="L4072">
        <v>91173.698799999998</v>
      </c>
    </row>
    <row r="4073" spans="1:12" x14ac:dyDescent="0.25">
      <c r="A4073">
        <v>4069</v>
      </c>
      <c r="B4073" t="s">
        <v>4812</v>
      </c>
      <c r="C4073" t="s">
        <v>5161</v>
      </c>
      <c r="D4073" t="s">
        <v>5162</v>
      </c>
      <c r="E4073">
        <v>14</v>
      </c>
      <c r="F4073" t="s">
        <v>583</v>
      </c>
      <c r="G4073" t="s">
        <v>5163</v>
      </c>
      <c r="H4073" s="56" t="s">
        <v>685</v>
      </c>
      <c r="I4073">
        <v>24401014</v>
      </c>
      <c r="J4073" t="s">
        <v>5177</v>
      </c>
      <c r="K4073">
        <v>406646502.60000002</v>
      </c>
      <c r="L4073">
        <v>108759.1265</v>
      </c>
    </row>
    <row r="4074" spans="1:12" x14ac:dyDescent="0.25">
      <c r="A4074">
        <v>4070</v>
      </c>
      <c r="B4074" t="s">
        <v>4812</v>
      </c>
      <c r="C4074" t="s">
        <v>5161</v>
      </c>
      <c r="D4074" t="s">
        <v>5162</v>
      </c>
      <c r="E4074">
        <v>15</v>
      </c>
      <c r="F4074" t="s">
        <v>583</v>
      </c>
      <c r="G4074" t="s">
        <v>5163</v>
      </c>
      <c r="H4074" s="56" t="s">
        <v>685</v>
      </c>
      <c r="I4074">
        <v>24401015</v>
      </c>
      <c r="J4074" t="s">
        <v>5178</v>
      </c>
      <c r="K4074">
        <v>179603715.09999999</v>
      </c>
      <c r="L4074">
        <v>90037.400909999997</v>
      </c>
    </row>
    <row r="4075" spans="1:12" x14ac:dyDescent="0.25">
      <c r="A4075">
        <v>4071</v>
      </c>
      <c r="B4075" t="s">
        <v>4812</v>
      </c>
      <c r="C4075" t="s">
        <v>5161</v>
      </c>
      <c r="D4075" t="s">
        <v>5162</v>
      </c>
      <c r="E4075">
        <v>16</v>
      </c>
      <c r="F4075" t="s">
        <v>583</v>
      </c>
      <c r="G4075" t="s">
        <v>5163</v>
      </c>
      <c r="H4075" s="56" t="s">
        <v>685</v>
      </c>
      <c r="I4075">
        <v>24401016</v>
      </c>
      <c r="J4075" t="s">
        <v>5179</v>
      </c>
      <c r="K4075">
        <v>283026941.80000001</v>
      </c>
      <c r="L4075">
        <v>123252.2782</v>
      </c>
    </row>
    <row r="4076" spans="1:12" x14ac:dyDescent="0.25">
      <c r="A4076">
        <v>4072</v>
      </c>
      <c r="B4076" t="s">
        <v>4812</v>
      </c>
      <c r="C4076" t="s">
        <v>5161</v>
      </c>
      <c r="D4076" t="s">
        <v>5162</v>
      </c>
      <c r="E4076">
        <v>17</v>
      </c>
      <c r="F4076" t="s">
        <v>583</v>
      </c>
      <c r="G4076" t="s">
        <v>5163</v>
      </c>
      <c r="H4076" s="56" t="s">
        <v>685</v>
      </c>
      <c r="I4076">
        <v>24401017</v>
      </c>
      <c r="J4076" t="s">
        <v>5180</v>
      </c>
      <c r="K4076">
        <v>145146925.59999999</v>
      </c>
      <c r="L4076">
        <v>57605.04436</v>
      </c>
    </row>
    <row r="4077" spans="1:12" x14ac:dyDescent="0.25">
      <c r="A4077">
        <v>4073</v>
      </c>
      <c r="B4077" t="s">
        <v>4812</v>
      </c>
      <c r="C4077" t="s">
        <v>5161</v>
      </c>
      <c r="D4077" t="s">
        <v>5162</v>
      </c>
      <c r="E4077">
        <v>18</v>
      </c>
      <c r="F4077" t="s">
        <v>583</v>
      </c>
      <c r="G4077" t="s">
        <v>5163</v>
      </c>
      <c r="H4077" s="56" t="s">
        <v>685</v>
      </c>
      <c r="I4077">
        <v>24401018</v>
      </c>
      <c r="J4077" t="s">
        <v>5181</v>
      </c>
      <c r="K4077">
        <v>268844782.60000002</v>
      </c>
      <c r="L4077">
        <v>121122.0585</v>
      </c>
    </row>
    <row r="4078" spans="1:12" x14ac:dyDescent="0.25">
      <c r="A4078">
        <v>4074</v>
      </c>
      <c r="B4078" t="s">
        <v>4812</v>
      </c>
      <c r="C4078" t="s">
        <v>5161</v>
      </c>
      <c r="D4078" t="s">
        <v>5162</v>
      </c>
      <c r="E4078">
        <v>19</v>
      </c>
      <c r="F4078" t="s">
        <v>583</v>
      </c>
      <c r="G4078" t="s">
        <v>5163</v>
      </c>
      <c r="H4078" s="56" t="s">
        <v>685</v>
      </c>
      <c r="I4078">
        <v>24401019</v>
      </c>
      <c r="J4078" t="s">
        <v>5182</v>
      </c>
      <c r="K4078">
        <v>72174270.109999999</v>
      </c>
      <c r="L4078">
        <v>38417.193859999999</v>
      </c>
    </row>
    <row r="4079" spans="1:12" x14ac:dyDescent="0.25">
      <c r="A4079">
        <v>4075</v>
      </c>
      <c r="B4079" t="s">
        <v>4812</v>
      </c>
      <c r="C4079" t="s">
        <v>5161</v>
      </c>
      <c r="D4079" t="s">
        <v>5162</v>
      </c>
      <c r="E4079">
        <v>20</v>
      </c>
      <c r="F4079" t="s">
        <v>583</v>
      </c>
      <c r="G4079" t="s">
        <v>5163</v>
      </c>
      <c r="H4079" s="56" t="s">
        <v>685</v>
      </c>
      <c r="I4079">
        <v>24401020</v>
      </c>
      <c r="J4079" t="s">
        <v>5183</v>
      </c>
      <c r="K4079">
        <v>39411253.289999999</v>
      </c>
      <c r="L4079">
        <v>33881.926870000003</v>
      </c>
    </row>
    <row r="4080" spans="1:12" x14ac:dyDescent="0.25">
      <c r="A4080">
        <v>4076</v>
      </c>
      <c r="B4080" t="s">
        <v>4812</v>
      </c>
      <c r="C4080" t="s">
        <v>5161</v>
      </c>
      <c r="D4080" t="s">
        <v>5162</v>
      </c>
      <c r="E4080">
        <v>21</v>
      </c>
      <c r="F4080" t="s">
        <v>583</v>
      </c>
      <c r="G4080" t="s">
        <v>5163</v>
      </c>
      <c r="H4080" s="56" t="s">
        <v>685</v>
      </c>
      <c r="I4080">
        <v>24401021</v>
      </c>
      <c r="J4080" t="s">
        <v>5184</v>
      </c>
      <c r="K4080">
        <v>147973863.09999999</v>
      </c>
      <c r="L4080">
        <v>55791.360619999999</v>
      </c>
    </row>
    <row r="4081" spans="1:12" x14ac:dyDescent="0.25">
      <c r="A4081">
        <v>4077</v>
      </c>
      <c r="B4081" t="s">
        <v>4812</v>
      </c>
      <c r="C4081" t="s">
        <v>5161</v>
      </c>
      <c r="D4081" t="s">
        <v>5162</v>
      </c>
      <c r="E4081">
        <v>22</v>
      </c>
      <c r="F4081" t="s">
        <v>583</v>
      </c>
      <c r="G4081" t="s">
        <v>5163</v>
      </c>
      <c r="H4081" s="56" t="s">
        <v>685</v>
      </c>
      <c r="I4081">
        <v>24401022</v>
      </c>
      <c r="J4081" t="s">
        <v>5185</v>
      </c>
      <c r="K4081">
        <v>219072623.19999999</v>
      </c>
      <c r="L4081">
        <v>100823.9676</v>
      </c>
    </row>
    <row r="4082" spans="1:12" x14ac:dyDescent="0.25">
      <c r="A4082">
        <v>4078</v>
      </c>
      <c r="B4082" t="s">
        <v>4812</v>
      </c>
      <c r="C4082" t="s">
        <v>5161</v>
      </c>
      <c r="D4082" t="s">
        <v>5162</v>
      </c>
      <c r="E4082">
        <v>23</v>
      </c>
      <c r="F4082" t="s">
        <v>583</v>
      </c>
      <c r="G4082" t="s">
        <v>5163</v>
      </c>
      <c r="H4082" s="56" t="s">
        <v>685</v>
      </c>
      <c r="I4082">
        <v>24401023</v>
      </c>
      <c r="J4082" t="s">
        <v>5186</v>
      </c>
      <c r="K4082">
        <v>129518144.7</v>
      </c>
      <c r="L4082">
        <v>94518.472659999999</v>
      </c>
    </row>
    <row r="4083" spans="1:12" x14ac:dyDescent="0.25">
      <c r="A4083">
        <v>4079</v>
      </c>
      <c r="B4083" t="s">
        <v>4812</v>
      </c>
      <c r="C4083" t="s">
        <v>5161</v>
      </c>
      <c r="D4083" t="s">
        <v>5162</v>
      </c>
      <c r="E4083">
        <v>24</v>
      </c>
      <c r="F4083" t="s">
        <v>583</v>
      </c>
      <c r="G4083" t="s">
        <v>5163</v>
      </c>
      <c r="H4083" s="56" t="s">
        <v>685</v>
      </c>
      <c r="I4083">
        <v>24401024</v>
      </c>
      <c r="J4083" t="s">
        <v>5187</v>
      </c>
      <c r="K4083">
        <v>206252322.19999999</v>
      </c>
      <c r="L4083">
        <v>76529.92813</v>
      </c>
    </row>
    <row r="4084" spans="1:12" x14ac:dyDescent="0.25">
      <c r="A4084">
        <v>4080</v>
      </c>
      <c r="B4084" t="s">
        <v>4812</v>
      </c>
      <c r="C4084" t="s">
        <v>5161</v>
      </c>
      <c r="D4084" t="s">
        <v>5162</v>
      </c>
      <c r="E4084">
        <v>25</v>
      </c>
      <c r="F4084" t="s">
        <v>583</v>
      </c>
      <c r="G4084" t="s">
        <v>5163</v>
      </c>
      <c r="H4084" s="56" t="s">
        <v>685</v>
      </c>
      <c r="I4084">
        <v>24401025</v>
      </c>
      <c r="J4084" t="s">
        <v>5188</v>
      </c>
      <c r="K4084">
        <v>62891616.270000003</v>
      </c>
      <c r="L4084">
        <v>56739.856070000002</v>
      </c>
    </row>
    <row r="4085" spans="1:12" x14ac:dyDescent="0.25">
      <c r="A4085">
        <v>4081</v>
      </c>
      <c r="B4085" t="s">
        <v>4812</v>
      </c>
      <c r="C4085" t="s">
        <v>5161</v>
      </c>
      <c r="D4085" t="s">
        <v>5162</v>
      </c>
      <c r="E4085">
        <v>26</v>
      </c>
      <c r="F4085" t="s">
        <v>583</v>
      </c>
      <c r="G4085" t="s">
        <v>5163</v>
      </c>
      <c r="H4085" s="56" t="s">
        <v>685</v>
      </c>
      <c r="I4085">
        <v>24401026</v>
      </c>
      <c r="J4085" t="s">
        <v>5189</v>
      </c>
      <c r="K4085">
        <v>1410144516</v>
      </c>
      <c r="L4085">
        <v>279759.6949</v>
      </c>
    </row>
    <row r="4086" spans="1:12" x14ac:dyDescent="0.25">
      <c r="A4086">
        <v>4082</v>
      </c>
      <c r="B4086" t="s">
        <v>4812</v>
      </c>
      <c r="C4086" t="s">
        <v>5161</v>
      </c>
      <c r="D4086" t="s">
        <v>5162</v>
      </c>
      <c r="E4086">
        <v>27</v>
      </c>
      <c r="F4086" t="s">
        <v>583</v>
      </c>
      <c r="G4086" t="s">
        <v>5163</v>
      </c>
      <c r="H4086" s="56" t="s">
        <v>685</v>
      </c>
      <c r="I4086">
        <v>24401027</v>
      </c>
      <c r="J4086" t="s">
        <v>5190</v>
      </c>
      <c r="K4086">
        <v>34433867.140000001</v>
      </c>
      <c r="L4086">
        <v>37609.518230000001</v>
      </c>
    </row>
    <row r="4087" spans="1:12" x14ac:dyDescent="0.25">
      <c r="A4087">
        <v>4083</v>
      </c>
      <c r="B4087" t="s">
        <v>4812</v>
      </c>
      <c r="C4087" t="s">
        <v>5191</v>
      </c>
      <c r="D4087" t="s">
        <v>5192</v>
      </c>
      <c r="E4087">
        <v>1</v>
      </c>
      <c r="F4087" t="s">
        <v>584</v>
      </c>
      <c r="G4087" t="s">
        <v>4815</v>
      </c>
      <c r="H4087" s="56" t="s">
        <v>685</v>
      </c>
      <c r="I4087">
        <v>21201001</v>
      </c>
      <c r="J4087" t="s">
        <v>5193</v>
      </c>
      <c r="K4087">
        <v>29684180.030000001</v>
      </c>
      <c r="L4087">
        <v>38362.988109999998</v>
      </c>
    </row>
    <row r="4088" spans="1:12" x14ac:dyDescent="0.25">
      <c r="A4088">
        <v>4084</v>
      </c>
      <c r="B4088" t="s">
        <v>4812</v>
      </c>
      <c r="C4088" t="s">
        <v>5191</v>
      </c>
      <c r="D4088" t="s">
        <v>5192</v>
      </c>
      <c r="E4088">
        <v>2</v>
      </c>
      <c r="F4088" t="s">
        <v>584</v>
      </c>
      <c r="G4088" t="s">
        <v>4815</v>
      </c>
      <c r="H4088" s="56" t="s">
        <v>685</v>
      </c>
      <c r="I4088">
        <v>21201002</v>
      </c>
      <c r="J4088" t="s">
        <v>5194</v>
      </c>
      <c r="K4088">
        <v>91195307.180000007</v>
      </c>
      <c r="L4088">
        <v>52026.55474</v>
      </c>
    </row>
    <row r="4089" spans="1:12" x14ac:dyDescent="0.25">
      <c r="A4089">
        <v>4085</v>
      </c>
      <c r="B4089" t="s">
        <v>4812</v>
      </c>
      <c r="C4089" t="s">
        <v>5191</v>
      </c>
      <c r="D4089" t="s">
        <v>5192</v>
      </c>
      <c r="E4089">
        <v>3</v>
      </c>
      <c r="F4089" t="s">
        <v>584</v>
      </c>
      <c r="G4089" t="s">
        <v>4815</v>
      </c>
      <c r="H4089" s="56" t="s">
        <v>685</v>
      </c>
      <c r="I4089">
        <v>21201003</v>
      </c>
      <c r="J4089" t="s">
        <v>5195</v>
      </c>
      <c r="K4089">
        <v>141740105.90000001</v>
      </c>
      <c r="L4089">
        <v>94096.082980000007</v>
      </c>
    </row>
    <row r="4090" spans="1:12" x14ac:dyDescent="0.25">
      <c r="A4090">
        <v>4086</v>
      </c>
      <c r="B4090" t="s">
        <v>4812</v>
      </c>
      <c r="C4090" t="s">
        <v>5191</v>
      </c>
      <c r="D4090" t="s">
        <v>5192</v>
      </c>
      <c r="E4090">
        <v>4</v>
      </c>
      <c r="F4090" t="s">
        <v>584</v>
      </c>
      <c r="G4090" t="s">
        <v>4815</v>
      </c>
      <c r="H4090" s="56" t="s">
        <v>685</v>
      </c>
      <c r="I4090">
        <v>21201004</v>
      </c>
      <c r="J4090" t="s">
        <v>5196</v>
      </c>
      <c r="K4090">
        <v>126253525.90000001</v>
      </c>
      <c r="L4090">
        <v>90416.814759999994</v>
      </c>
    </row>
    <row r="4091" spans="1:12" x14ac:dyDescent="0.25">
      <c r="A4091">
        <v>4087</v>
      </c>
      <c r="B4091" t="s">
        <v>4812</v>
      </c>
      <c r="C4091" t="s">
        <v>5191</v>
      </c>
      <c r="D4091" t="s">
        <v>5192</v>
      </c>
      <c r="E4091">
        <v>5</v>
      </c>
      <c r="F4091" t="s">
        <v>584</v>
      </c>
      <c r="G4091" t="s">
        <v>4815</v>
      </c>
      <c r="H4091" s="56" t="s">
        <v>685</v>
      </c>
      <c r="I4091">
        <v>21201005</v>
      </c>
      <c r="J4091" t="s">
        <v>5197</v>
      </c>
      <c r="K4091">
        <v>206677507.90000001</v>
      </c>
      <c r="L4091">
        <v>95172.087539999993</v>
      </c>
    </row>
    <row r="4092" spans="1:12" x14ac:dyDescent="0.25">
      <c r="A4092">
        <v>4088</v>
      </c>
      <c r="B4092" t="s">
        <v>4812</v>
      </c>
      <c r="C4092" t="s">
        <v>5191</v>
      </c>
      <c r="D4092" t="s">
        <v>5192</v>
      </c>
      <c r="E4092">
        <v>6</v>
      </c>
      <c r="F4092" t="s">
        <v>584</v>
      </c>
      <c r="G4092" t="s">
        <v>4815</v>
      </c>
      <c r="H4092" s="56" t="s">
        <v>685</v>
      </c>
      <c r="I4092">
        <v>21201006</v>
      </c>
      <c r="J4092" t="s">
        <v>5198</v>
      </c>
      <c r="K4092">
        <v>183743610.90000001</v>
      </c>
      <c r="L4092">
        <v>92219.781520000004</v>
      </c>
    </row>
    <row r="4093" spans="1:12" x14ac:dyDescent="0.25">
      <c r="A4093">
        <v>4089</v>
      </c>
      <c r="B4093" t="s">
        <v>4812</v>
      </c>
      <c r="C4093" t="s">
        <v>5191</v>
      </c>
      <c r="D4093" t="s">
        <v>5192</v>
      </c>
      <c r="E4093">
        <v>7</v>
      </c>
      <c r="F4093" t="s">
        <v>584</v>
      </c>
      <c r="G4093" t="s">
        <v>4815</v>
      </c>
      <c r="H4093" s="56" t="s">
        <v>685</v>
      </c>
      <c r="I4093">
        <v>21201007</v>
      </c>
      <c r="J4093" t="s">
        <v>5199</v>
      </c>
      <c r="K4093">
        <v>190443915.40000001</v>
      </c>
      <c r="L4093">
        <v>120019.9831</v>
      </c>
    </row>
    <row r="4094" spans="1:12" x14ac:dyDescent="0.25">
      <c r="A4094">
        <v>4090</v>
      </c>
      <c r="B4094" t="s">
        <v>4812</v>
      </c>
      <c r="C4094" t="s">
        <v>5191</v>
      </c>
      <c r="D4094" t="s">
        <v>5192</v>
      </c>
      <c r="E4094">
        <v>8</v>
      </c>
      <c r="F4094" t="s">
        <v>584</v>
      </c>
      <c r="G4094" t="s">
        <v>4815</v>
      </c>
      <c r="H4094" s="56" t="s">
        <v>685</v>
      </c>
      <c r="I4094">
        <v>21201008</v>
      </c>
      <c r="J4094" t="s">
        <v>5200</v>
      </c>
      <c r="K4094">
        <v>198833398.40000001</v>
      </c>
      <c r="L4094">
        <v>125035.3847</v>
      </c>
    </row>
    <row r="4095" spans="1:12" x14ac:dyDescent="0.25">
      <c r="A4095">
        <v>4091</v>
      </c>
      <c r="B4095" t="s">
        <v>4812</v>
      </c>
      <c r="C4095" t="s">
        <v>5191</v>
      </c>
      <c r="D4095" t="s">
        <v>5192</v>
      </c>
      <c r="E4095">
        <v>9</v>
      </c>
      <c r="F4095" t="s">
        <v>584</v>
      </c>
      <c r="G4095" t="s">
        <v>4815</v>
      </c>
      <c r="H4095" s="56" t="s">
        <v>685</v>
      </c>
      <c r="I4095">
        <v>21201009</v>
      </c>
      <c r="J4095" t="s">
        <v>5201</v>
      </c>
      <c r="K4095">
        <v>72944900.620000005</v>
      </c>
      <c r="L4095">
        <v>60952.198420000001</v>
      </c>
    </row>
    <row r="4096" spans="1:12" x14ac:dyDescent="0.25">
      <c r="A4096">
        <v>4092</v>
      </c>
      <c r="B4096" t="s">
        <v>4812</v>
      </c>
      <c r="C4096" t="s">
        <v>5191</v>
      </c>
      <c r="D4096" t="s">
        <v>5192</v>
      </c>
      <c r="E4096">
        <v>10</v>
      </c>
      <c r="F4096" t="s">
        <v>584</v>
      </c>
      <c r="G4096" t="s">
        <v>4815</v>
      </c>
      <c r="H4096" s="56" t="s">
        <v>685</v>
      </c>
      <c r="I4096">
        <v>21201010</v>
      </c>
      <c r="J4096" t="s">
        <v>5202</v>
      </c>
      <c r="K4096">
        <v>116511692.40000001</v>
      </c>
      <c r="L4096">
        <v>85802.054730000003</v>
      </c>
    </row>
    <row r="4097" spans="1:12" x14ac:dyDescent="0.25">
      <c r="A4097">
        <v>4093</v>
      </c>
      <c r="B4097" t="s">
        <v>4812</v>
      </c>
      <c r="C4097" t="s">
        <v>5191</v>
      </c>
      <c r="D4097" t="s">
        <v>5192</v>
      </c>
      <c r="E4097">
        <v>11</v>
      </c>
      <c r="F4097" t="s">
        <v>584</v>
      </c>
      <c r="G4097" t="s">
        <v>4815</v>
      </c>
      <c r="H4097" s="56" t="s">
        <v>685</v>
      </c>
      <c r="I4097">
        <v>21201011</v>
      </c>
      <c r="J4097" t="s">
        <v>5203</v>
      </c>
      <c r="K4097">
        <v>239420007.80000001</v>
      </c>
      <c r="L4097">
        <v>143817.62270000001</v>
      </c>
    </row>
    <row r="4098" spans="1:12" x14ac:dyDescent="0.25">
      <c r="A4098">
        <v>4094</v>
      </c>
      <c r="B4098" t="s">
        <v>4812</v>
      </c>
      <c r="C4098" t="s">
        <v>5191</v>
      </c>
      <c r="D4098" t="s">
        <v>5192</v>
      </c>
      <c r="E4098">
        <v>12</v>
      </c>
      <c r="F4098" t="s">
        <v>584</v>
      </c>
      <c r="G4098" t="s">
        <v>4815</v>
      </c>
      <c r="H4098" s="56" t="s">
        <v>685</v>
      </c>
      <c r="I4098">
        <v>21201012</v>
      </c>
      <c r="J4098" t="s">
        <v>5204</v>
      </c>
      <c r="K4098">
        <v>178483113.19999999</v>
      </c>
      <c r="L4098">
        <v>101043.59450000001</v>
      </c>
    </row>
    <row r="4099" spans="1:12" x14ac:dyDescent="0.25">
      <c r="A4099">
        <v>4095</v>
      </c>
      <c r="B4099" t="s">
        <v>4812</v>
      </c>
      <c r="C4099" t="s">
        <v>5191</v>
      </c>
      <c r="D4099" t="s">
        <v>5192</v>
      </c>
      <c r="E4099">
        <v>13</v>
      </c>
      <c r="F4099" t="s">
        <v>584</v>
      </c>
      <c r="G4099" t="s">
        <v>4815</v>
      </c>
      <c r="H4099" s="56" t="s">
        <v>685</v>
      </c>
      <c r="I4099">
        <v>21201013</v>
      </c>
      <c r="J4099" t="s">
        <v>5205</v>
      </c>
      <c r="K4099">
        <v>91482547.209999993</v>
      </c>
      <c r="L4099">
        <v>99367.498179999995</v>
      </c>
    </row>
    <row r="4100" spans="1:12" x14ac:dyDescent="0.25">
      <c r="A4100">
        <v>4096</v>
      </c>
      <c r="B4100" t="s">
        <v>4812</v>
      </c>
      <c r="C4100" t="s">
        <v>5191</v>
      </c>
      <c r="D4100" t="s">
        <v>5192</v>
      </c>
      <c r="E4100">
        <v>14</v>
      </c>
      <c r="F4100" t="s">
        <v>584</v>
      </c>
      <c r="G4100" t="s">
        <v>4815</v>
      </c>
      <c r="H4100" s="56" t="s">
        <v>685</v>
      </c>
      <c r="I4100">
        <v>21201014</v>
      </c>
      <c r="J4100" t="s">
        <v>5206</v>
      </c>
      <c r="K4100">
        <v>214511014.80000001</v>
      </c>
      <c r="L4100">
        <v>120745.5208</v>
      </c>
    </row>
    <row r="4101" spans="1:12" x14ac:dyDescent="0.25">
      <c r="A4101">
        <v>4097</v>
      </c>
      <c r="B4101" t="s">
        <v>4812</v>
      </c>
      <c r="C4101" t="s">
        <v>5191</v>
      </c>
      <c r="D4101" t="s">
        <v>5192</v>
      </c>
      <c r="E4101">
        <v>15</v>
      </c>
      <c r="F4101" t="s">
        <v>584</v>
      </c>
      <c r="G4101" t="s">
        <v>4815</v>
      </c>
      <c r="H4101" s="56" t="s">
        <v>685</v>
      </c>
      <c r="I4101">
        <v>21201015</v>
      </c>
      <c r="J4101" t="s">
        <v>5207</v>
      </c>
      <c r="K4101">
        <v>151545414.30000001</v>
      </c>
      <c r="L4101">
        <v>91557.140469999998</v>
      </c>
    </row>
    <row r="4102" spans="1:12" x14ac:dyDescent="0.25">
      <c r="A4102">
        <v>4098</v>
      </c>
      <c r="B4102" t="s">
        <v>4812</v>
      </c>
      <c r="C4102" t="s">
        <v>5191</v>
      </c>
      <c r="D4102" t="s">
        <v>5192</v>
      </c>
      <c r="E4102">
        <v>16</v>
      </c>
      <c r="F4102" t="s">
        <v>584</v>
      </c>
      <c r="G4102" t="s">
        <v>4815</v>
      </c>
      <c r="H4102" s="56" t="s">
        <v>685</v>
      </c>
      <c r="I4102">
        <v>21201016</v>
      </c>
      <c r="J4102" t="s">
        <v>5208</v>
      </c>
      <c r="K4102">
        <v>117746939</v>
      </c>
      <c r="L4102">
        <v>87080.768970000005</v>
      </c>
    </row>
    <row r="4103" spans="1:12" x14ac:dyDescent="0.25">
      <c r="A4103">
        <v>4099</v>
      </c>
      <c r="B4103" t="s">
        <v>4812</v>
      </c>
      <c r="C4103" t="s">
        <v>5191</v>
      </c>
      <c r="D4103" t="s">
        <v>5192</v>
      </c>
      <c r="E4103">
        <v>17</v>
      </c>
      <c r="F4103" t="s">
        <v>584</v>
      </c>
      <c r="G4103" t="s">
        <v>4815</v>
      </c>
      <c r="H4103" s="56" t="s">
        <v>685</v>
      </c>
      <c r="I4103">
        <v>21201017</v>
      </c>
      <c r="J4103" t="s">
        <v>5209</v>
      </c>
      <c r="K4103">
        <v>95933923.569999993</v>
      </c>
      <c r="L4103">
        <v>82874.010819999996</v>
      </c>
    </row>
    <row r="4104" spans="1:12" x14ac:dyDescent="0.25">
      <c r="A4104">
        <v>4100</v>
      </c>
      <c r="B4104" t="s">
        <v>4812</v>
      </c>
      <c r="C4104" t="s">
        <v>5191</v>
      </c>
      <c r="D4104" t="s">
        <v>5192</v>
      </c>
      <c r="E4104">
        <v>18</v>
      </c>
      <c r="F4104" t="s">
        <v>584</v>
      </c>
      <c r="G4104" t="s">
        <v>4815</v>
      </c>
      <c r="H4104" s="56" t="s">
        <v>685</v>
      </c>
      <c r="I4104">
        <v>21201018</v>
      </c>
      <c r="J4104" t="s">
        <v>5210</v>
      </c>
      <c r="K4104">
        <v>88640195.409999996</v>
      </c>
      <c r="L4104">
        <v>52097.021780000003</v>
      </c>
    </row>
    <row r="4105" spans="1:12" x14ac:dyDescent="0.25">
      <c r="A4105">
        <v>4101</v>
      </c>
      <c r="B4105" t="s">
        <v>4812</v>
      </c>
      <c r="C4105" t="s">
        <v>5191</v>
      </c>
      <c r="D4105" t="s">
        <v>5192</v>
      </c>
      <c r="E4105">
        <v>19</v>
      </c>
      <c r="F4105" t="s">
        <v>584</v>
      </c>
      <c r="G4105" t="s">
        <v>4815</v>
      </c>
      <c r="H4105" s="56" t="s">
        <v>685</v>
      </c>
      <c r="I4105">
        <v>21201019</v>
      </c>
      <c r="J4105" t="s">
        <v>5211</v>
      </c>
      <c r="K4105">
        <v>86854174.629999995</v>
      </c>
      <c r="L4105">
        <v>69889.393280000004</v>
      </c>
    </row>
    <row r="4106" spans="1:12" x14ac:dyDescent="0.25">
      <c r="A4106">
        <v>4102</v>
      </c>
      <c r="B4106" t="s">
        <v>4812</v>
      </c>
      <c r="C4106" t="s">
        <v>5191</v>
      </c>
      <c r="D4106" t="s">
        <v>5192</v>
      </c>
      <c r="E4106">
        <v>20</v>
      </c>
      <c r="F4106" t="s">
        <v>584</v>
      </c>
      <c r="G4106" t="s">
        <v>4815</v>
      </c>
      <c r="H4106" s="56" t="s">
        <v>685</v>
      </c>
      <c r="I4106">
        <v>21201020</v>
      </c>
      <c r="J4106" t="s">
        <v>5212</v>
      </c>
      <c r="K4106">
        <v>125649136.09999999</v>
      </c>
      <c r="L4106">
        <v>69039.251579999996</v>
      </c>
    </row>
    <row r="4107" spans="1:12" x14ac:dyDescent="0.25">
      <c r="A4107">
        <v>4103</v>
      </c>
      <c r="B4107" t="s">
        <v>4812</v>
      </c>
      <c r="C4107" t="s">
        <v>5191</v>
      </c>
      <c r="D4107" t="s">
        <v>5192</v>
      </c>
      <c r="E4107">
        <v>21</v>
      </c>
      <c r="F4107" t="s">
        <v>584</v>
      </c>
      <c r="G4107" t="s">
        <v>4815</v>
      </c>
      <c r="H4107" s="56" t="s">
        <v>685</v>
      </c>
      <c r="I4107">
        <v>21201021</v>
      </c>
      <c r="J4107" t="s">
        <v>5213</v>
      </c>
      <c r="K4107">
        <v>222369611.69999999</v>
      </c>
      <c r="L4107">
        <v>119715.9371</v>
      </c>
    </row>
    <row r="4108" spans="1:12" x14ac:dyDescent="0.25">
      <c r="A4108">
        <v>4104</v>
      </c>
      <c r="B4108" t="s">
        <v>4812</v>
      </c>
      <c r="C4108" t="s">
        <v>5191</v>
      </c>
      <c r="D4108" t="s">
        <v>5192</v>
      </c>
      <c r="E4108">
        <v>22</v>
      </c>
      <c r="F4108" t="s">
        <v>584</v>
      </c>
      <c r="G4108" t="s">
        <v>4815</v>
      </c>
      <c r="H4108" s="56" t="s">
        <v>685</v>
      </c>
      <c r="I4108">
        <v>21201022</v>
      </c>
      <c r="J4108" t="s">
        <v>5214</v>
      </c>
      <c r="K4108">
        <v>185700459.30000001</v>
      </c>
      <c r="L4108">
        <v>106387.3217</v>
      </c>
    </row>
    <row r="4109" spans="1:12" x14ac:dyDescent="0.25">
      <c r="A4109">
        <v>4105</v>
      </c>
      <c r="B4109" t="s">
        <v>4812</v>
      </c>
      <c r="C4109" t="s">
        <v>5191</v>
      </c>
      <c r="D4109" t="s">
        <v>5192</v>
      </c>
      <c r="E4109">
        <v>23</v>
      </c>
      <c r="F4109" t="s">
        <v>584</v>
      </c>
      <c r="G4109" t="s">
        <v>4815</v>
      </c>
      <c r="H4109" s="56" t="s">
        <v>685</v>
      </c>
      <c r="I4109">
        <v>21201023</v>
      </c>
      <c r="J4109" t="s">
        <v>5215</v>
      </c>
      <c r="K4109">
        <v>227937916.69999999</v>
      </c>
      <c r="L4109">
        <v>116344.7228</v>
      </c>
    </row>
    <row r="4110" spans="1:12" x14ac:dyDescent="0.25">
      <c r="A4110">
        <v>4106</v>
      </c>
      <c r="B4110" t="s">
        <v>4812</v>
      </c>
      <c r="C4110" t="s">
        <v>5191</v>
      </c>
      <c r="D4110" t="s">
        <v>5192</v>
      </c>
      <c r="E4110">
        <v>24</v>
      </c>
      <c r="F4110" t="s">
        <v>584</v>
      </c>
      <c r="G4110" t="s">
        <v>4815</v>
      </c>
      <c r="H4110" s="56" t="s">
        <v>685</v>
      </c>
      <c r="I4110">
        <v>21201024</v>
      </c>
      <c r="J4110" t="s">
        <v>5216</v>
      </c>
      <c r="K4110">
        <v>151655621.59999999</v>
      </c>
      <c r="L4110">
        <v>107599.0796</v>
      </c>
    </row>
    <row r="4111" spans="1:12" x14ac:dyDescent="0.25">
      <c r="A4111">
        <v>4107</v>
      </c>
      <c r="B4111" t="s">
        <v>4812</v>
      </c>
      <c r="C4111" t="s">
        <v>5191</v>
      </c>
      <c r="D4111" t="s">
        <v>5192</v>
      </c>
      <c r="E4111">
        <v>25</v>
      </c>
      <c r="F4111" t="s">
        <v>584</v>
      </c>
      <c r="G4111" t="s">
        <v>4815</v>
      </c>
      <c r="H4111" s="56" t="s">
        <v>685</v>
      </c>
      <c r="I4111">
        <v>21201025</v>
      </c>
      <c r="J4111" t="s">
        <v>5217</v>
      </c>
      <c r="K4111">
        <v>95094606.790000007</v>
      </c>
      <c r="L4111">
        <v>62153.738920000003</v>
      </c>
    </row>
    <row r="4112" spans="1:12" x14ac:dyDescent="0.25">
      <c r="A4112">
        <v>4108</v>
      </c>
      <c r="B4112" t="s">
        <v>4812</v>
      </c>
      <c r="C4112" t="s">
        <v>5191</v>
      </c>
      <c r="D4112" t="s">
        <v>5192</v>
      </c>
      <c r="E4112">
        <v>26</v>
      </c>
      <c r="F4112" t="s">
        <v>584</v>
      </c>
      <c r="G4112" t="s">
        <v>4815</v>
      </c>
      <c r="H4112" s="56" t="s">
        <v>685</v>
      </c>
      <c r="I4112">
        <v>21201026</v>
      </c>
      <c r="J4112" t="s">
        <v>5218</v>
      </c>
      <c r="K4112">
        <v>96133594.920000002</v>
      </c>
      <c r="L4112">
        <v>92844.872659999994</v>
      </c>
    </row>
    <row r="4113" spans="1:12" x14ac:dyDescent="0.25">
      <c r="A4113">
        <v>4109</v>
      </c>
      <c r="B4113" t="s">
        <v>4812</v>
      </c>
      <c r="C4113" t="s">
        <v>5191</v>
      </c>
      <c r="D4113" t="s">
        <v>5192</v>
      </c>
      <c r="E4113">
        <v>27</v>
      </c>
      <c r="F4113" t="s">
        <v>584</v>
      </c>
      <c r="G4113" t="s">
        <v>4815</v>
      </c>
      <c r="H4113" s="56" t="s">
        <v>685</v>
      </c>
      <c r="I4113">
        <v>21201027</v>
      </c>
      <c r="J4113" t="s">
        <v>5219</v>
      </c>
      <c r="K4113">
        <v>217946031.80000001</v>
      </c>
      <c r="L4113">
        <v>121654.6682</v>
      </c>
    </row>
    <row r="4114" spans="1:12" x14ac:dyDescent="0.25">
      <c r="A4114">
        <v>4110</v>
      </c>
      <c r="B4114" t="s">
        <v>4812</v>
      </c>
      <c r="C4114" t="s">
        <v>5191</v>
      </c>
      <c r="D4114" t="s">
        <v>5192</v>
      </c>
      <c r="E4114">
        <v>28</v>
      </c>
      <c r="F4114" t="s">
        <v>584</v>
      </c>
      <c r="G4114" t="s">
        <v>4815</v>
      </c>
      <c r="H4114" s="56" t="s">
        <v>685</v>
      </c>
      <c r="I4114">
        <v>21201028</v>
      </c>
      <c r="J4114" t="s">
        <v>5220</v>
      </c>
      <c r="K4114">
        <v>131168043</v>
      </c>
      <c r="L4114">
        <v>79501.408160000006</v>
      </c>
    </row>
    <row r="4115" spans="1:12" x14ac:dyDescent="0.25">
      <c r="A4115">
        <v>4111</v>
      </c>
      <c r="B4115" t="s">
        <v>4812</v>
      </c>
      <c r="C4115" t="s">
        <v>5191</v>
      </c>
      <c r="D4115" t="s">
        <v>5192</v>
      </c>
      <c r="E4115">
        <v>29</v>
      </c>
      <c r="F4115" t="s">
        <v>584</v>
      </c>
      <c r="G4115" t="s">
        <v>4815</v>
      </c>
      <c r="H4115" s="56" t="s">
        <v>685</v>
      </c>
      <c r="I4115">
        <v>21201029</v>
      </c>
      <c r="J4115" t="s">
        <v>5221</v>
      </c>
      <c r="K4115">
        <v>189768012.90000001</v>
      </c>
      <c r="L4115">
        <v>100998.4069</v>
      </c>
    </row>
    <row r="4116" spans="1:12" x14ac:dyDescent="0.25">
      <c r="A4116">
        <v>4112</v>
      </c>
      <c r="B4116" t="s">
        <v>4812</v>
      </c>
      <c r="C4116" t="s">
        <v>5191</v>
      </c>
      <c r="D4116" t="s">
        <v>5192</v>
      </c>
      <c r="E4116">
        <v>30</v>
      </c>
      <c r="F4116" t="s">
        <v>584</v>
      </c>
      <c r="G4116" t="s">
        <v>4815</v>
      </c>
      <c r="H4116" s="56" t="s">
        <v>685</v>
      </c>
      <c r="I4116">
        <v>21201030</v>
      </c>
      <c r="J4116" t="s">
        <v>5222</v>
      </c>
      <c r="K4116">
        <v>89624379.629999995</v>
      </c>
      <c r="L4116">
        <v>77172.76079</v>
      </c>
    </row>
    <row r="4117" spans="1:12" x14ac:dyDescent="0.25">
      <c r="A4117">
        <v>4113</v>
      </c>
      <c r="B4117" t="s">
        <v>4812</v>
      </c>
      <c r="C4117" t="s">
        <v>5191</v>
      </c>
      <c r="D4117" t="s">
        <v>5192</v>
      </c>
      <c r="E4117">
        <v>31</v>
      </c>
      <c r="F4117" t="s">
        <v>584</v>
      </c>
      <c r="G4117" t="s">
        <v>4815</v>
      </c>
      <c r="H4117" s="56" t="s">
        <v>685</v>
      </c>
      <c r="I4117">
        <v>21201031</v>
      </c>
      <c r="J4117" t="s">
        <v>5223</v>
      </c>
      <c r="K4117">
        <v>180026199.09999999</v>
      </c>
      <c r="L4117">
        <v>91578.421340000001</v>
      </c>
    </row>
    <row r="4118" spans="1:12" x14ac:dyDescent="0.25">
      <c r="A4118">
        <v>4114</v>
      </c>
      <c r="B4118" t="s">
        <v>4812</v>
      </c>
      <c r="C4118" t="s">
        <v>5191</v>
      </c>
      <c r="D4118" t="s">
        <v>5192</v>
      </c>
      <c r="E4118">
        <v>32</v>
      </c>
      <c r="F4118" t="s">
        <v>584</v>
      </c>
      <c r="G4118" t="s">
        <v>4815</v>
      </c>
      <c r="H4118" s="56" t="s">
        <v>685</v>
      </c>
      <c r="I4118">
        <v>21201032</v>
      </c>
      <c r="J4118" t="s">
        <v>5224</v>
      </c>
      <c r="K4118">
        <v>83125971.390000001</v>
      </c>
      <c r="L4118">
        <v>78399.261910000001</v>
      </c>
    </row>
    <row r="4119" spans="1:12" x14ac:dyDescent="0.25">
      <c r="A4119">
        <v>4115</v>
      </c>
      <c r="B4119" t="s">
        <v>4812</v>
      </c>
      <c r="C4119" t="s">
        <v>5225</v>
      </c>
      <c r="D4119" t="s">
        <v>5226</v>
      </c>
      <c r="E4119">
        <v>1</v>
      </c>
      <c r="F4119" t="s">
        <v>583</v>
      </c>
      <c r="G4119" t="s">
        <v>5163</v>
      </c>
      <c r="H4119" s="56" t="s">
        <v>685</v>
      </c>
      <c r="I4119">
        <v>24403001</v>
      </c>
      <c r="J4119" t="s">
        <v>5227</v>
      </c>
      <c r="K4119">
        <v>32461695.510000002</v>
      </c>
      <c r="L4119">
        <v>26446.759890000001</v>
      </c>
    </row>
    <row r="4120" spans="1:12" x14ac:dyDescent="0.25">
      <c r="A4120">
        <v>4116</v>
      </c>
      <c r="B4120" t="s">
        <v>4812</v>
      </c>
      <c r="C4120" t="s">
        <v>5225</v>
      </c>
      <c r="D4120" t="s">
        <v>5226</v>
      </c>
      <c r="E4120">
        <v>2</v>
      </c>
      <c r="F4120" t="s">
        <v>583</v>
      </c>
      <c r="G4120" t="s">
        <v>5163</v>
      </c>
      <c r="H4120" s="56" t="s">
        <v>685</v>
      </c>
      <c r="I4120">
        <v>24403002</v>
      </c>
      <c r="J4120" t="s">
        <v>5228</v>
      </c>
      <c r="K4120">
        <v>188900870.69999999</v>
      </c>
      <c r="L4120">
        <v>87867.372000000003</v>
      </c>
    </row>
    <row r="4121" spans="1:12" x14ac:dyDescent="0.25">
      <c r="A4121">
        <v>4117</v>
      </c>
      <c r="B4121" t="s">
        <v>4812</v>
      </c>
      <c r="C4121" t="s">
        <v>5225</v>
      </c>
      <c r="D4121" t="s">
        <v>5226</v>
      </c>
      <c r="E4121">
        <v>3</v>
      </c>
      <c r="F4121" t="s">
        <v>583</v>
      </c>
      <c r="G4121" t="s">
        <v>5163</v>
      </c>
      <c r="H4121" s="56" t="s">
        <v>685</v>
      </c>
      <c r="I4121">
        <v>24403003</v>
      </c>
      <c r="J4121" t="s">
        <v>5229</v>
      </c>
      <c r="K4121">
        <v>120222733.2</v>
      </c>
      <c r="L4121">
        <v>72027.937999999995</v>
      </c>
    </row>
    <row r="4122" spans="1:12" x14ac:dyDescent="0.25">
      <c r="A4122">
        <v>4118</v>
      </c>
      <c r="B4122" t="s">
        <v>4812</v>
      </c>
      <c r="C4122" t="s">
        <v>5225</v>
      </c>
      <c r="D4122" t="s">
        <v>5226</v>
      </c>
      <c r="E4122">
        <v>4</v>
      </c>
      <c r="F4122" t="s">
        <v>583</v>
      </c>
      <c r="G4122" t="s">
        <v>5163</v>
      </c>
      <c r="H4122" s="56" t="s">
        <v>685</v>
      </c>
      <c r="I4122">
        <v>24403004</v>
      </c>
      <c r="J4122" t="s">
        <v>5230</v>
      </c>
      <c r="K4122">
        <v>71704149.939999998</v>
      </c>
      <c r="L4122">
        <v>64137.296139999999</v>
      </c>
    </row>
    <row r="4123" spans="1:12" x14ac:dyDescent="0.25">
      <c r="A4123">
        <v>4119</v>
      </c>
      <c r="B4123" t="s">
        <v>4812</v>
      </c>
      <c r="C4123" t="s">
        <v>5225</v>
      </c>
      <c r="D4123" t="s">
        <v>5226</v>
      </c>
      <c r="E4123">
        <v>5</v>
      </c>
      <c r="F4123" t="s">
        <v>583</v>
      </c>
      <c r="G4123" t="s">
        <v>5163</v>
      </c>
      <c r="H4123" s="56" t="s">
        <v>685</v>
      </c>
      <c r="I4123">
        <v>24403005</v>
      </c>
      <c r="J4123" t="s">
        <v>5231</v>
      </c>
      <c r="K4123">
        <v>112188107.90000001</v>
      </c>
      <c r="L4123">
        <v>74821.915699999998</v>
      </c>
    </row>
    <row r="4124" spans="1:12" x14ac:dyDescent="0.25">
      <c r="A4124">
        <v>4120</v>
      </c>
      <c r="B4124" t="s">
        <v>4812</v>
      </c>
      <c r="C4124" t="s">
        <v>5225</v>
      </c>
      <c r="D4124" t="s">
        <v>5226</v>
      </c>
      <c r="E4124">
        <v>6</v>
      </c>
      <c r="F4124" t="s">
        <v>583</v>
      </c>
      <c r="G4124" t="s">
        <v>5163</v>
      </c>
      <c r="H4124" s="56" t="s">
        <v>685</v>
      </c>
      <c r="I4124">
        <v>24403006</v>
      </c>
      <c r="J4124" t="s">
        <v>5232</v>
      </c>
      <c r="K4124">
        <v>89374165.739999995</v>
      </c>
      <c r="L4124">
        <v>90072.331319999998</v>
      </c>
    </row>
    <row r="4125" spans="1:12" x14ac:dyDescent="0.25">
      <c r="A4125">
        <v>4121</v>
      </c>
      <c r="B4125" t="s">
        <v>4812</v>
      </c>
      <c r="C4125" t="s">
        <v>5225</v>
      </c>
      <c r="D4125" t="s">
        <v>5226</v>
      </c>
      <c r="E4125">
        <v>7</v>
      </c>
      <c r="F4125" t="s">
        <v>583</v>
      </c>
      <c r="G4125" t="s">
        <v>5163</v>
      </c>
      <c r="H4125" s="56" t="s">
        <v>685</v>
      </c>
      <c r="I4125">
        <v>24403007</v>
      </c>
      <c r="J4125" t="s">
        <v>5233</v>
      </c>
      <c r="K4125">
        <v>44669797.740000002</v>
      </c>
      <c r="L4125">
        <v>56710.307500000003</v>
      </c>
    </row>
    <row r="4126" spans="1:12" x14ac:dyDescent="0.25">
      <c r="A4126">
        <v>4122</v>
      </c>
      <c r="B4126" t="s">
        <v>4812</v>
      </c>
      <c r="C4126" t="s">
        <v>5225</v>
      </c>
      <c r="D4126" t="s">
        <v>5226</v>
      </c>
      <c r="E4126">
        <v>8</v>
      </c>
      <c r="F4126" t="s">
        <v>583</v>
      </c>
      <c r="G4126" t="s">
        <v>5163</v>
      </c>
      <c r="H4126" s="56" t="s">
        <v>685</v>
      </c>
      <c r="I4126">
        <v>24403008</v>
      </c>
      <c r="J4126" t="s">
        <v>5234</v>
      </c>
      <c r="K4126">
        <v>80049665.439999998</v>
      </c>
      <c r="L4126">
        <v>60132.600610000001</v>
      </c>
    </row>
    <row r="4127" spans="1:12" x14ac:dyDescent="0.25">
      <c r="A4127">
        <v>4123</v>
      </c>
      <c r="B4127" t="s">
        <v>4812</v>
      </c>
      <c r="C4127" t="s">
        <v>5225</v>
      </c>
      <c r="D4127" t="s">
        <v>5226</v>
      </c>
      <c r="E4127">
        <v>9</v>
      </c>
      <c r="F4127" t="s">
        <v>583</v>
      </c>
      <c r="G4127" t="s">
        <v>5163</v>
      </c>
      <c r="H4127" s="56" t="s">
        <v>685</v>
      </c>
      <c r="I4127">
        <v>24403009</v>
      </c>
      <c r="J4127" t="s">
        <v>5235</v>
      </c>
      <c r="K4127">
        <v>93921054.810000002</v>
      </c>
      <c r="L4127">
        <v>62130.916749999997</v>
      </c>
    </row>
    <row r="4128" spans="1:12" x14ac:dyDescent="0.25">
      <c r="A4128">
        <v>4124</v>
      </c>
      <c r="B4128" t="s">
        <v>4812</v>
      </c>
      <c r="C4128" t="s">
        <v>5225</v>
      </c>
      <c r="D4128" t="s">
        <v>5226</v>
      </c>
      <c r="E4128">
        <v>10</v>
      </c>
      <c r="F4128" t="s">
        <v>583</v>
      </c>
      <c r="G4128" t="s">
        <v>5163</v>
      </c>
      <c r="H4128" s="56" t="s">
        <v>685</v>
      </c>
      <c r="I4128">
        <v>24403010</v>
      </c>
      <c r="J4128" t="s">
        <v>5236</v>
      </c>
      <c r="K4128">
        <v>121370146.3</v>
      </c>
      <c r="L4128">
        <v>70541.47408</v>
      </c>
    </row>
    <row r="4129" spans="1:12" x14ac:dyDescent="0.25">
      <c r="A4129">
        <v>4125</v>
      </c>
      <c r="B4129" t="s">
        <v>4812</v>
      </c>
      <c r="C4129" t="s">
        <v>5225</v>
      </c>
      <c r="D4129" t="s">
        <v>5226</v>
      </c>
      <c r="E4129">
        <v>11</v>
      </c>
      <c r="F4129" t="s">
        <v>583</v>
      </c>
      <c r="G4129" t="s">
        <v>5163</v>
      </c>
      <c r="H4129" s="56" t="s">
        <v>685</v>
      </c>
      <c r="I4129">
        <v>24403011</v>
      </c>
      <c r="J4129" t="s">
        <v>5237</v>
      </c>
      <c r="K4129">
        <v>117108914.40000001</v>
      </c>
      <c r="L4129">
        <v>96064.849570000006</v>
      </c>
    </row>
    <row r="4130" spans="1:12" x14ac:dyDescent="0.25">
      <c r="A4130">
        <v>4126</v>
      </c>
      <c r="B4130" t="s">
        <v>4812</v>
      </c>
      <c r="C4130" t="s">
        <v>5225</v>
      </c>
      <c r="D4130" t="s">
        <v>5226</v>
      </c>
      <c r="E4130">
        <v>12</v>
      </c>
      <c r="F4130" t="s">
        <v>583</v>
      </c>
      <c r="G4130" t="s">
        <v>5163</v>
      </c>
      <c r="H4130" s="56" t="s">
        <v>685</v>
      </c>
      <c r="I4130">
        <v>24403012</v>
      </c>
      <c r="J4130" t="s">
        <v>5238</v>
      </c>
      <c r="K4130">
        <v>115849779</v>
      </c>
      <c r="L4130">
        <v>95588.418439999994</v>
      </c>
    </row>
    <row r="4131" spans="1:12" x14ac:dyDescent="0.25">
      <c r="A4131">
        <v>4127</v>
      </c>
      <c r="B4131" t="s">
        <v>4812</v>
      </c>
      <c r="C4131" t="s">
        <v>5225</v>
      </c>
      <c r="D4131" t="s">
        <v>5226</v>
      </c>
      <c r="E4131">
        <v>13</v>
      </c>
      <c r="F4131" t="s">
        <v>583</v>
      </c>
      <c r="G4131" t="s">
        <v>5163</v>
      </c>
      <c r="H4131" s="56" t="s">
        <v>685</v>
      </c>
      <c r="I4131">
        <v>24403013</v>
      </c>
      <c r="J4131" t="s">
        <v>5239</v>
      </c>
      <c r="K4131">
        <v>35048562.43</v>
      </c>
      <c r="L4131">
        <v>34039.847020000001</v>
      </c>
    </row>
    <row r="4132" spans="1:12" x14ac:dyDescent="0.25">
      <c r="A4132">
        <v>4128</v>
      </c>
      <c r="B4132" t="s">
        <v>4812</v>
      </c>
      <c r="C4132" t="s">
        <v>5225</v>
      </c>
      <c r="D4132" t="s">
        <v>5226</v>
      </c>
      <c r="E4132">
        <v>14</v>
      </c>
      <c r="F4132" t="s">
        <v>583</v>
      </c>
      <c r="G4132" t="s">
        <v>5163</v>
      </c>
      <c r="H4132" s="56" t="s">
        <v>685</v>
      </c>
      <c r="I4132">
        <v>24403014</v>
      </c>
      <c r="J4132" t="s">
        <v>5240</v>
      </c>
      <c r="K4132">
        <v>137313850.80000001</v>
      </c>
      <c r="L4132">
        <v>91464.796600000001</v>
      </c>
    </row>
    <row r="4133" spans="1:12" x14ac:dyDescent="0.25">
      <c r="A4133">
        <v>4129</v>
      </c>
      <c r="B4133" t="s">
        <v>4812</v>
      </c>
      <c r="C4133" t="s">
        <v>5225</v>
      </c>
      <c r="D4133" t="s">
        <v>5226</v>
      </c>
      <c r="E4133">
        <v>15</v>
      </c>
      <c r="F4133" t="s">
        <v>583</v>
      </c>
      <c r="G4133" t="s">
        <v>5163</v>
      </c>
      <c r="H4133" s="56" t="s">
        <v>685</v>
      </c>
      <c r="I4133">
        <v>24403015</v>
      </c>
      <c r="J4133" t="s">
        <v>5241</v>
      </c>
      <c r="K4133">
        <v>188439507</v>
      </c>
      <c r="L4133">
        <v>110865.3129</v>
      </c>
    </row>
    <row r="4134" spans="1:12" x14ac:dyDescent="0.25">
      <c r="A4134">
        <v>4130</v>
      </c>
      <c r="B4134" t="s">
        <v>4812</v>
      </c>
      <c r="C4134" t="s">
        <v>5225</v>
      </c>
      <c r="D4134" t="s">
        <v>5226</v>
      </c>
      <c r="E4134">
        <v>16</v>
      </c>
      <c r="F4134" t="s">
        <v>583</v>
      </c>
      <c r="G4134" t="s">
        <v>5163</v>
      </c>
      <c r="H4134" s="56" t="s">
        <v>685</v>
      </c>
      <c r="I4134">
        <v>24403016</v>
      </c>
      <c r="J4134" t="s">
        <v>5242</v>
      </c>
      <c r="K4134">
        <v>122375727.8</v>
      </c>
      <c r="L4134">
        <v>73153.138590000002</v>
      </c>
    </row>
    <row r="4135" spans="1:12" x14ac:dyDescent="0.25">
      <c r="A4135">
        <v>4131</v>
      </c>
      <c r="B4135" t="s">
        <v>4812</v>
      </c>
      <c r="C4135" t="s">
        <v>5225</v>
      </c>
      <c r="D4135" t="s">
        <v>5226</v>
      </c>
      <c r="E4135">
        <v>17</v>
      </c>
      <c r="F4135" t="s">
        <v>583</v>
      </c>
      <c r="G4135" t="s">
        <v>5163</v>
      </c>
      <c r="H4135" s="56" t="s">
        <v>685</v>
      </c>
      <c r="I4135">
        <v>24403017</v>
      </c>
      <c r="J4135" t="s">
        <v>5243</v>
      </c>
      <c r="K4135">
        <v>45982569.549999997</v>
      </c>
      <c r="L4135">
        <v>47875.218580000001</v>
      </c>
    </row>
    <row r="4136" spans="1:12" x14ac:dyDescent="0.25">
      <c r="A4136">
        <v>4132</v>
      </c>
      <c r="B4136" t="s">
        <v>4812</v>
      </c>
      <c r="C4136" t="s">
        <v>5225</v>
      </c>
      <c r="D4136" t="s">
        <v>5226</v>
      </c>
      <c r="E4136">
        <v>18</v>
      </c>
      <c r="F4136" t="s">
        <v>583</v>
      </c>
      <c r="G4136" t="s">
        <v>5163</v>
      </c>
      <c r="H4136" s="56" t="s">
        <v>685</v>
      </c>
      <c r="I4136">
        <v>24403018</v>
      </c>
      <c r="J4136" t="s">
        <v>5244</v>
      </c>
      <c r="K4136">
        <v>101961785.8</v>
      </c>
      <c r="L4136">
        <v>70447.657420000003</v>
      </c>
    </row>
    <row r="4137" spans="1:12" x14ac:dyDescent="0.25">
      <c r="A4137">
        <v>4133</v>
      </c>
      <c r="B4137" t="s">
        <v>4812</v>
      </c>
      <c r="C4137" t="s">
        <v>5225</v>
      </c>
      <c r="D4137" t="s">
        <v>5226</v>
      </c>
      <c r="E4137">
        <v>19</v>
      </c>
      <c r="F4137" t="s">
        <v>583</v>
      </c>
      <c r="G4137" t="s">
        <v>5163</v>
      </c>
      <c r="H4137" s="56" t="s">
        <v>685</v>
      </c>
      <c r="I4137">
        <v>24403019</v>
      </c>
      <c r="J4137" t="s">
        <v>5245</v>
      </c>
      <c r="K4137">
        <v>82472809.290000007</v>
      </c>
      <c r="L4137">
        <v>68470.527289999998</v>
      </c>
    </row>
    <row r="4138" spans="1:12" x14ac:dyDescent="0.25">
      <c r="A4138">
        <v>4134</v>
      </c>
      <c r="B4138" t="s">
        <v>4812</v>
      </c>
      <c r="C4138" t="s">
        <v>5225</v>
      </c>
      <c r="D4138" t="s">
        <v>5226</v>
      </c>
      <c r="E4138">
        <v>20</v>
      </c>
      <c r="F4138" t="s">
        <v>583</v>
      </c>
      <c r="G4138" t="s">
        <v>5163</v>
      </c>
      <c r="H4138" s="56" t="s">
        <v>685</v>
      </c>
      <c r="I4138">
        <v>24403020</v>
      </c>
      <c r="J4138" t="s">
        <v>5246</v>
      </c>
      <c r="K4138">
        <v>45828739.119999997</v>
      </c>
      <c r="L4138">
        <v>37416.565020000002</v>
      </c>
    </row>
    <row r="4139" spans="1:12" x14ac:dyDescent="0.25">
      <c r="A4139">
        <v>4135</v>
      </c>
      <c r="B4139" t="s">
        <v>4812</v>
      </c>
      <c r="C4139" t="s">
        <v>5225</v>
      </c>
      <c r="D4139" t="s">
        <v>5226</v>
      </c>
      <c r="E4139">
        <v>21</v>
      </c>
      <c r="F4139" t="s">
        <v>583</v>
      </c>
      <c r="G4139" t="s">
        <v>5163</v>
      </c>
      <c r="H4139" s="56" t="s">
        <v>685</v>
      </c>
      <c r="I4139">
        <v>24403021</v>
      </c>
      <c r="J4139" t="s">
        <v>5247</v>
      </c>
      <c r="K4139">
        <v>118203611.2</v>
      </c>
      <c r="L4139">
        <v>77803.514850000007</v>
      </c>
    </row>
    <row r="4140" spans="1:12" x14ac:dyDescent="0.25">
      <c r="A4140">
        <v>4136</v>
      </c>
      <c r="B4140" t="s">
        <v>4812</v>
      </c>
      <c r="C4140" t="s">
        <v>5225</v>
      </c>
      <c r="D4140" t="s">
        <v>5226</v>
      </c>
      <c r="E4140">
        <v>22</v>
      </c>
      <c r="F4140" t="s">
        <v>583</v>
      </c>
      <c r="G4140" t="s">
        <v>5163</v>
      </c>
      <c r="H4140" s="56" t="s">
        <v>685</v>
      </c>
      <c r="I4140">
        <v>24403022</v>
      </c>
      <c r="J4140" t="s">
        <v>5248</v>
      </c>
      <c r="K4140">
        <v>69726024.969999999</v>
      </c>
      <c r="L4140">
        <v>56410.702420000001</v>
      </c>
    </row>
    <row r="4141" spans="1:12" x14ac:dyDescent="0.25">
      <c r="A4141">
        <v>4137</v>
      </c>
      <c r="B4141" t="s">
        <v>4812</v>
      </c>
      <c r="C4141" t="s">
        <v>5225</v>
      </c>
      <c r="D4141" t="s">
        <v>5226</v>
      </c>
      <c r="E4141">
        <v>23</v>
      </c>
      <c r="F4141" t="s">
        <v>583</v>
      </c>
      <c r="G4141" t="s">
        <v>5163</v>
      </c>
      <c r="H4141" s="56" t="s">
        <v>685</v>
      </c>
      <c r="I4141">
        <v>24403023</v>
      </c>
      <c r="J4141" t="s">
        <v>5249</v>
      </c>
      <c r="K4141">
        <v>38515886.280000001</v>
      </c>
      <c r="L4141">
        <v>31406.521479999999</v>
      </c>
    </row>
    <row r="4142" spans="1:12" x14ac:dyDescent="0.25">
      <c r="A4142">
        <v>4138</v>
      </c>
      <c r="B4142" t="s">
        <v>4812</v>
      </c>
      <c r="C4142" t="s">
        <v>5225</v>
      </c>
      <c r="D4142" t="s">
        <v>5226</v>
      </c>
      <c r="E4142">
        <v>24</v>
      </c>
      <c r="F4142" t="s">
        <v>583</v>
      </c>
      <c r="G4142" t="s">
        <v>5163</v>
      </c>
      <c r="H4142" s="56" t="s">
        <v>685</v>
      </c>
      <c r="I4142">
        <v>24403024</v>
      </c>
      <c r="J4142" t="s">
        <v>5250</v>
      </c>
      <c r="K4142">
        <v>29001276.59</v>
      </c>
      <c r="L4142">
        <v>31994.28197</v>
      </c>
    </row>
    <row r="4143" spans="1:12" x14ac:dyDescent="0.25">
      <c r="A4143">
        <v>4139</v>
      </c>
      <c r="B4143" t="s">
        <v>4812</v>
      </c>
      <c r="C4143" t="s">
        <v>5225</v>
      </c>
      <c r="D4143" t="s">
        <v>5226</v>
      </c>
      <c r="E4143">
        <v>25</v>
      </c>
      <c r="F4143" t="s">
        <v>583</v>
      </c>
      <c r="G4143" t="s">
        <v>5163</v>
      </c>
      <c r="H4143" s="56" t="s">
        <v>685</v>
      </c>
      <c r="I4143">
        <v>24403025</v>
      </c>
      <c r="J4143" t="s">
        <v>5251</v>
      </c>
      <c r="K4143">
        <v>304372753.19999999</v>
      </c>
      <c r="L4143">
        <v>105999.3238</v>
      </c>
    </row>
    <row r="4144" spans="1:12" x14ac:dyDescent="0.25">
      <c r="A4144">
        <v>4140</v>
      </c>
      <c r="B4144" t="s">
        <v>4812</v>
      </c>
      <c r="C4144" t="s">
        <v>5225</v>
      </c>
      <c r="D4144" t="s">
        <v>5226</v>
      </c>
      <c r="E4144">
        <v>26</v>
      </c>
      <c r="F4144" t="s">
        <v>583</v>
      </c>
      <c r="G4144" t="s">
        <v>5163</v>
      </c>
      <c r="H4144" s="56" t="s">
        <v>685</v>
      </c>
      <c r="I4144">
        <v>24403026</v>
      </c>
      <c r="J4144" t="s">
        <v>5252</v>
      </c>
      <c r="K4144">
        <v>46789103.340000004</v>
      </c>
      <c r="L4144">
        <v>39954.179649999998</v>
      </c>
    </row>
    <row r="4145" spans="1:12" x14ac:dyDescent="0.25">
      <c r="A4145">
        <v>4141</v>
      </c>
      <c r="B4145" t="s">
        <v>4812</v>
      </c>
      <c r="C4145" t="s">
        <v>5225</v>
      </c>
      <c r="D4145" t="s">
        <v>5226</v>
      </c>
      <c r="E4145">
        <v>27</v>
      </c>
      <c r="F4145" t="s">
        <v>583</v>
      </c>
      <c r="G4145" t="s">
        <v>5163</v>
      </c>
      <c r="H4145" s="56" t="s">
        <v>685</v>
      </c>
      <c r="I4145">
        <v>24403027</v>
      </c>
      <c r="J4145" t="s">
        <v>5253</v>
      </c>
      <c r="K4145">
        <v>111791005.40000001</v>
      </c>
      <c r="L4145">
        <v>78953.089510000005</v>
      </c>
    </row>
    <row r="4146" spans="1:12" x14ac:dyDescent="0.25">
      <c r="A4146">
        <v>4142</v>
      </c>
      <c r="B4146" t="s">
        <v>4812</v>
      </c>
      <c r="C4146" t="s">
        <v>5225</v>
      </c>
      <c r="D4146" t="s">
        <v>5226</v>
      </c>
      <c r="E4146">
        <v>28</v>
      </c>
      <c r="F4146" t="s">
        <v>583</v>
      </c>
      <c r="G4146" t="s">
        <v>5163</v>
      </c>
      <c r="H4146" s="56" t="s">
        <v>685</v>
      </c>
      <c r="I4146">
        <v>24403028</v>
      </c>
      <c r="J4146" t="s">
        <v>5254</v>
      </c>
      <c r="K4146">
        <v>251659933.80000001</v>
      </c>
      <c r="L4146">
        <v>135978.76869999999</v>
      </c>
    </row>
    <row r="4147" spans="1:12" x14ac:dyDescent="0.25">
      <c r="A4147">
        <v>4143</v>
      </c>
      <c r="B4147" t="s">
        <v>4812</v>
      </c>
      <c r="C4147" t="s">
        <v>5225</v>
      </c>
      <c r="D4147" t="s">
        <v>5226</v>
      </c>
      <c r="E4147">
        <v>29</v>
      </c>
      <c r="F4147" t="s">
        <v>583</v>
      </c>
      <c r="G4147" t="s">
        <v>5163</v>
      </c>
      <c r="H4147" s="56" t="s">
        <v>685</v>
      </c>
      <c r="I4147">
        <v>24403029</v>
      </c>
      <c r="J4147" t="s">
        <v>5255</v>
      </c>
      <c r="K4147">
        <v>140771551.69999999</v>
      </c>
      <c r="L4147">
        <v>106506.5408</v>
      </c>
    </row>
    <row r="4148" spans="1:12" x14ac:dyDescent="0.25">
      <c r="A4148">
        <v>4144</v>
      </c>
      <c r="B4148" t="s">
        <v>4812</v>
      </c>
      <c r="C4148" t="s">
        <v>5225</v>
      </c>
      <c r="D4148" t="s">
        <v>5226</v>
      </c>
      <c r="E4148">
        <v>30</v>
      </c>
      <c r="F4148" t="s">
        <v>583</v>
      </c>
      <c r="G4148" t="s">
        <v>5163</v>
      </c>
      <c r="H4148" s="56" t="s">
        <v>685</v>
      </c>
      <c r="I4148">
        <v>24403030</v>
      </c>
      <c r="J4148" t="s">
        <v>5256</v>
      </c>
      <c r="K4148">
        <v>91232164.359999999</v>
      </c>
      <c r="L4148">
        <v>81830.784889999995</v>
      </c>
    </row>
    <row r="4149" spans="1:12" x14ac:dyDescent="0.25">
      <c r="A4149">
        <v>4145</v>
      </c>
      <c r="B4149" t="s">
        <v>4812</v>
      </c>
      <c r="C4149" t="s">
        <v>5225</v>
      </c>
      <c r="D4149" t="s">
        <v>5226</v>
      </c>
      <c r="E4149">
        <v>31</v>
      </c>
      <c r="F4149" t="s">
        <v>583</v>
      </c>
      <c r="G4149" t="s">
        <v>5163</v>
      </c>
      <c r="H4149" s="56" t="s">
        <v>685</v>
      </c>
      <c r="I4149">
        <v>24403031</v>
      </c>
      <c r="J4149" t="s">
        <v>5257</v>
      </c>
      <c r="K4149">
        <v>88687552.920000002</v>
      </c>
      <c r="L4149">
        <v>81609.142099999997</v>
      </c>
    </row>
    <row r="4150" spans="1:12" x14ac:dyDescent="0.25">
      <c r="A4150">
        <v>4146</v>
      </c>
      <c r="B4150" t="s">
        <v>4812</v>
      </c>
      <c r="C4150" t="s">
        <v>5225</v>
      </c>
      <c r="D4150" t="s">
        <v>5226</v>
      </c>
      <c r="E4150">
        <v>32</v>
      </c>
      <c r="F4150" t="s">
        <v>583</v>
      </c>
      <c r="G4150" t="s">
        <v>5163</v>
      </c>
      <c r="H4150" s="56" t="s">
        <v>685</v>
      </c>
      <c r="I4150">
        <v>24403032</v>
      </c>
      <c r="J4150" t="s">
        <v>5258</v>
      </c>
      <c r="K4150">
        <v>56522711.5</v>
      </c>
      <c r="L4150">
        <v>46897.324769999999</v>
      </c>
    </row>
    <row r="4151" spans="1:12" x14ac:dyDescent="0.25">
      <c r="A4151">
        <v>4147</v>
      </c>
      <c r="B4151" t="s">
        <v>4812</v>
      </c>
      <c r="C4151" t="s">
        <v>5259</v>
      </c>
      <c r="D4151" t="s">
        <v>5260</v>
      </c>
      <c r="E4151">
        <v>1</v>
      </c>
      <c r="F4151" t="s">
        <v>5013</v>
      </c>
      <c r="G4151" t="s">
        <v>5014</v>
      </c>
      <c r="H4151" s="56" t="s">
        <v>685</v>
      </c>
      <c r="I4151">
        <v>21506001</v>
      </c>
      <c r="J4151" t="s">
        <v>5261</v>
      </c>
      <c r="K4151">
        <v>219718005.80000001</v>
      </c>
      <c r="L4151">
        <v>72221.711519999997</v>
      </c>
    </row>
    <row r="4152" spans="1:12" x14ac:dyDescent="0.25">
      <c r="A4152">
        <v>4148</v>
      </c>
      <c r="B4152" t="s">
        <v>4812</v>
      </c>
      <c r="C4152" t="s">
        <v>5259</v>
      </c>
      <c r="D4152" t="s">
        <v>5260</v>
      </c>
      <c r="E4152">
        <v>2</v>
      </c>
      <c r="F4152" t="s">
        <v>5013</v>
      </c>
      <c r="G4152" t="s">
        <v>5014</v>
      </c>
      <c r="H4152" s="56" t="s">
        <v>685</v>
      </c>
      <c r="I4152">
        <v>21506002</v>
      </c>
      <c r="J4152" t="s">
        <v>5262</v>
      </c>
      <c r="K4152">
        <v>423083982.89999998</v>
      </c>
      <c r="L4152">
        <v>141578.62640000001</v>
      </c>
    </row>
    <row r="4153" spans="1:12" x14ac:dyDescent="0.25">
      <c r="A4153">
        <v>4149</v>
      </c>
      <c r="B4153" t="s">
        <v>4812</v>
      </c>
      <c r="C4153" t="s">
        <v>5259</v>
      </c>
      <c r="D4153" t="s">
        <v>5260</v>
      </c>
      <c r="E4153">
        <v>3</v>
      </c>
      <c r="F4153" t="s">
        <v>5013</v>
      </c>
      <c r="G4153" t="s">
        <v>5014</v>
      </c>
      <c r="H4153" s="56" t="s">
        <v>685</v>
      </c>
      <c r="I4153">
        <v>21506003</v>
      </c>
      <c r="J4153" t="s">
        <v>5263</v>
      </c>
      <c r="K4153">
        <v>143019134.59999999</v>
      </c>
      <c r="L4153">
        <v>76861.775940000007</v>
      </c>
    </row>
    <row r="4154" spans="1:12" x14ac:dyDescent="0.25">
      <c r="A4154">
        <v>4150</v>
      </c>
      <c r="B4154" t="s">
        <v>4812</v>
      </c>
      <c r="C4154" t="s">
        <v>5259</v>
      </c>
      <c r="D4154" t="s">
        <v>5260</v>
      </c>
      <c r="E4154">
        <v>4</v>
      </c>
      <c r="F4154" t="s">
        <v>5013</v>
      </c>
      <c r="G4154" t="s">
        <v>5014</v>
      </c>
      <c r="H4154" s="56" t="s">
        <v>685</v>
      </c>
      <c r="I4154">
        <v>21506004</v>
      </c>
      <c r="J4154" t="s">
        <v>5264</v>
      </c>
      <c r="K4154">
        <v>132035709.7</v>
      </c>
      <c r="L4154">
        <v>75914.837820000001</v>
      </c>
    </row>
    <row r="4155" spans="1:12" x14ac:dyDescent="0.25">
      <c r="A4155">
        <v>4151</v>
      </c>
      <c r="B4155" t="s">
        <v>4812</v>
      </c>
      <c r="C4155" t="s">
        <v>5259</v>
      </c>
      <c r="D4155" t="s">
        <v>5260</v>
      </c>
      <c r="E4155">
        <v>5</v>
      </c>
      <c r="F4155" t="s">
        <v>5013</v>
      </c>
      <c r="G4155" t="s">
        <v>5014</v>
      </c>
      <c r="H4155" s="56" t="s">
        <v>685</v>
      </c>
      <c r="I4155">
        <v>21506005</v>
      </c>
      <c r="J4155" t="s">
        <v>5265</v>
      </c>
      <c r="K4155">
        <v>152678307.40000001</v>
      </c>
      <c r="L4155">
        <v>88240.568539999993</v>
      </c>
    </row>
    <row r="4156" spans="1:12" x14ac:dyDescent="0.25">
      <c r="A4156">
        <v>4152</v>
      </c>
      <c r="B4156" t="s">
        <v>4812</v>
      </c>
      <c r="C4156" t="s">
        <v>5259</v>
      </c>
      <c r="D4156" t="s">
        <v>5260</v>
      </c>
      <c r="E4156">
        <v>6</v>
      </c>
      <c r="F4156" t="s">
        <v>5013</v>
      </c>
      <c r="G4156" t="s">
        <v>5014</v>
      </c>
      <c r="H4156" s="56" t="s">
        <v>685</v>
      </c>
      <c r="I4156">
        <v>21506006</v>
      </c>
      <c r="J4156" t="s">
        <v>5266</v>
      </c>
      <c r="K4156">
        <v>69741327.939999998</v>
      </c>
      <c r="L4156">
        <v>46409.805110000001</v>
      </c>
    </row>
    <row r="4157" spans="1:12" x14ac:dyDescent="0.25">
      <c r="A4157">
        <v>4153</v>
      </c>
      <c r="B4157" t="s">
        <v>4812</v>
      </c>
      <c r="C4157" t="s">
        <v>5259</v>
      </c>
      <c r="D4157" t="s">
        <v>5260</v>
      </c>
      <c r="E4157">
        <v>7</v>
      </c>
      <c r="F4157" t="s">
        <v>5013</v>
      </c>
      <c r="G4157" t="s">
        <v>5014</v>
      </c>
      <c r="H4157" s="56" t="s">
        <v>685</v>
      </c>
      <c r="I4157">
        <v>21506007</v>
      </c>
      <c r="J4157" t="s">
        <v>5267</v>
      </c>
      <c r="K4157">
        <v>86708545.859999999</v>
      </c>
      <c r="L4157">
        <v>52929.471140000001</v>
      </c>
    </row>
    <row r="4158" spans="1:12" x14ac:dyDescent="0.25">
      <c r="A4158">
        <v>4154</v>
      </c>
      <c r="B4158" t="s">
        <v>4812</v>
      </c>
      <c r="C4158" t="s">
        <v>5259</v>
      </c>
      <c r="D4158" t="s">
        <v>5260</v>
      </c>
      <c r="E4158">
        <v>8</v>
      </c>
      <c r="F4158" t="s">
        <v>5013</v>
      </c>
      <c r="G4158" t="s">
        <v>5014</v>
      </c>
      <c r="H4158" s="56" t="s">
        <v>685</v>
      </c>
      <c r="I4158">
        <v>21506008</v>
      </c>
      <c r="J4158" t="s">
        <v>5268</v>
      </c>
      <c r="K4158">
        <v>116367283.8</v>
      </c>
      <c r="L4158">
        <v>64654.824789999999</v>
      </c>
    </row>
    <row r="4159" spans="1:12" x14ac:dyDescent="0.25">
      <c r="A4159">
        <v>4155</v>
      </c>
      <c r="B4159" t="s">
        <v>4812</v>
      </c>
      <c r="C4159" t="s">
        <v>5259</v>
      </c>
      <c r="D4159" t="s">
        <v>5260</v>
      </c>
      <c r="E4159">
        <v>9</v>
      </c>
      <c r="F4159" t="s">
        <v>5013</v>
      </c>
      <c r="G4159" t="s">
        <v>5014</v>
      </c>
      <c r="H4159" s="56" t="s">
        <v>685</v>
      </c>
      <c r="I4159">
        <v>21506009</v>
      </c>
      <c r="J4159" t="s">
        <v>5269</v>
      </c>
      <c r="K4159">
        <v>151467313.19999999</v>
      </c>
      <c r="L4159">
        <v>70476.960380000004</v>
      </c>
    </row>
    <row r="4160" spans="1:12" x14ac:dyDescent="0.25">
      <c r="A4160">
        <v>4156</v>
      </c>
      <c r="B4160" t="s">
        <v>4812</v>
      </c>
      <c r="C4160" t="s">
        <v>5259</v>
      </c>
      <c r="D4160" t="s">
        <v>5260</v>
      </c>
      <c r="E4160">
        <v>10</v>
      </c>
      <c r="F4160" t="s">
        <v>5013</v>
      </c>
      <c r="G4160" t="s">
        <v>5014</v>
      </c>
      <c r="H4160" s="56" t="s">
        <v>685</v>
      </c>
      <c r="I4160">
        <v>21506010</v>
      </c>
      <c r="J4160" t="s">
        <v>5270</v>
      </c>
      <c r="K4160">
        <v>145031063.30000001</v>
      </c>
      <c r="L4160">
        <v>72767.179019999996</v>
      </c>
    </row>
    <row r="4161" spans="1:12" x14ac:dyDescent="0.25">
      <c r="A4161">
        <v>4157</v>
      </c>
      <c r="B4161" t="s">
        <v>4812</v>
      </c>
      <c r="C4161" t="s">
        <v>5259</v>
      </c>
      <c r="D4161" t="s">
        <v>5260</v>
      </c>
      <c r="E4161">
        <v>11</v>
      </c>
      <c r="F4161" t="s">
        <v>5013</v>
      </c>
      <c r="G4161" t="s">
        <v>5014</v>
      </c>
      <c r="H4161" s="56" t="s">
        <v>685</v>
      </c>
      <c r="I4161">
        <v>21506011</v>
      </c>
      <c r="J4161" t="s">
        <v>5271</v>
      </c>
      <c r="K4161">
        <v>193958997.90000001</v>
      </c>
      <c r="L4161">
        <v>103851.73880000001</v>
      </c>
    </row>
    <row r="4162" spans="1:12" x14ac:dyDescent="0.25">
      <c r="A4162">
        <v>4158</v>
      </c>
      <c r="B4162" t="s">
        <v>4812</v>
      </c>
      <c r="C4162" t="s">
        <v>5259</v>
      </c>
      <c r="D4162" t="s">
        <v>5260</v>
      </c>
      <c r="E4162">
        <v>12</v>
      </c>
      <c r="F4162" t="s">
        <v>5013</v>
      </c>
      <c r="G4162" t="s">
        <v>5014</v>
      </c>
      <c r="H4162" s="56" t="s">
        <v>685</v>
      </c>
      <c r="I4162">
        <v>21506012</v>
      </c>
      <c r="J4162" t="s">
        <v>5272</v>
      </c>
      <c r="K4162">
        <v>129382616</v>
      </c>
      <c r="L4162">
        <v>97111.48401</v>
      </c>
    </row>
    <row r="4163" spans="1:12" x14ac:dyDescent="0.25">
      <c r="A4163">
        <v>4159</v>
      </c>
      <c r="B4163" t="s">
        <v>4812</v>
      </c>
      <c r="C4163" t="s">
        <v>5259</v>
      </c>
      <c r="D4163" t="s">
        <v>5260</v>
      </c>
      <c r="E4163">
        <v>13</v>
      </c>
      <c r="F4163" t="s">
        <v>5013</v>
      </c>
      <c r="G4163" t="s">
        <v>5014</v>
      </c>
      <c r="H4163" s="56" t="s">
        <v>685</v>
      </c>
      <c r="I4163">
        <v>21506013</v>
      </c>
      <c r="J4163" t="s">
        <v>5273</v>
      </c>
      <c r="K4163">
        <v>144847721.69999999</v>
      </c>
      <c r="L4163">
        <v>80883.398939999999</v>
      </c>
    </row>
    <row r="4164" spans="1:12" x14ac:dyDescent="0.25">
      <c r="A4164">
        <v>4160</v>
      </c>
      <c r="B4164" t="s">
        <v>4812</v>
      </c>
      <c r="C4164" t="s">
        <v>5259</v>
      </c>
      <c r="D4164" t="s">
        <v>5260</v>
      </c>
      <c r="E4164">
        <v>14</v>
      </c>
      <c r="F4164" t="s">
        <v>5013</v>
      </c>
      <c r="G4164" t="s">
        <v>5014</v>
      </c>
      <c r="H4164" s="56" t="s">
        <v>685</v>
      </c>
      <c r="I4164">
        <v>21506014</v>
      </c>
      <c r="J4164" t="s">
        <v>5274</v>
      </c>
      <c r="K4164">
        <v>129393018.09999999</v>
      </c>
      <c r="L4164">
        <v>83683.074680000005</v>
      </c>
    </row>
    <row r="4165" spans="1:12" x14ac:dyDescent="0.25">
      <c r="A4165">
        <v>4161</v>
      </c>
      <c r="B4165" t="s">
        <v>4812</v>
      </c>
      <c r="C4165" t="s">
        <v>5259</v>
      </c>
      <c r="D4165" t="s">
        <v>5260</v>
      </c>
      <c r="E4165">
        <v>15</v>
      </c>
      <c r="F4165" t="s">
        <v>5013</v>
      </c>
      <c r="G4165" t="s">
        <v>5014</v>
      </c>
      <c r="H4165" s="56" t="s">
        <v>685</v>
      </c>
      <c r="I4165">
        <v>21506015</v>
      </c>
      <c r="J4165" t="s">
        <v>5275</v>
      </c>
      <c r="K4165">
        <v>80841644.530000001</v>
      </c>
      <c r="L4165">
        <v>52743.425389999997</v>
      </c>
    </row>
    <row r="4166" spans="1:12" x14ac:dyDescent="0.25">
      <c r="A4166">
        <v>4162</v>
      </c>
      <c r="B4166" t="s">
        <v>4812</v>
      </c>
      <c r="C4166" t="s">
        <v>5259</v>
      </c>
      <c r="D4166" t="s">
        <v>5260</v>
      </c>
      <c r="E4166">
        <v>16</v>
      </c>
      <c r="F4166" t="s">
        <v>5013</v>
      </c>
      <c r="G4166" t="s">
        <v>5014</v>
      </c>
      <c r="H4166" s="56" t="s">
        <v>685</v>
      </c>
      <c r="I4166">
        <v>21506016</v>
      </c>
      <c r="J4166" t="s">
        <v>5276</v>
      </c>
      <c r="K4166">
        <v>105642716.90000001</v>
      </c>
      <c r="L4166">
        <v>83699.887480000005</v>
      </c>
    </row>
    <row r="4167" spans="1:12" x14ac:dyDescent="0.25">
      <c r="A4167">
        <v>4163</v>
      </c>
      <c r="B4167" t="s">
        <v>4812</v>
      </c>
      <c r="C4167" t="s">
        <v>5259</v>
      </c>
      <c r="D4167" t="s">
        <v>5260</v>
      </c>
      <c r="E4167">
        <v>17</v>
      </c>
      <c r="F4167" t="s">
        <v>5013</v>
      </c>
      <c r="G4167" t="s">
        <v>5014</v>
      </c>
      <c r="H4167" s="56" t="s">
        <v>685</v>
      </c>
      <c r="I4167">
        <v>21506017</v>
      </c>
      <c r="J4167" t="s">
        <v>5277</v>
      </c>
      <c r="K4167">
        <v>181732534.09999999</v>
      </c>
      <c r="L4167">
        <v>119069.8321</v>
      </c>
    </row>
    <row r="4168" spans="1:12" x14ac:dyDescent="0.25">
      <c r="A4168">
        <v>4164</v>
      </c>
      <c r="B4168" t="s">
        <v>4812</v>
      </c>
      <c r="C4168" t="s">
        <v>5259</v>
      </c>
      <c r="D4168" t="s">
        <v>5260</v>
      </c>
      <c r="E4168">
        <v>18</v>
      </c>
      <c r="F4168" t="s">
        <v>5013</v>
      </c>
      <c r="G4168" t="s">
        <v>5014</v>
      </c>
      <c r="H4168" s="56" t="s">
        <v>685</v>
      </c>
      <c r="I4168">
        <v>21506018</v>
      </c>
      <c r="J4168" t="s">
        <v>5278</v>
      </c>
      <c r="K4168">
        <v>103005868.2</v>
      </c>
      <c r="L4168">
        <v>73001.188620000001</v>
      </c>
    </row>
    <row r="4169" spans="1:12" x14ac:dyDescent="0.25">
      <c r="A4169">
        <v>4165</v>
      </c>
      <c r="B4169" t="s">
        <v>4812</v>
      </c>
      <c r="C4169" t="s">
        <v>5259</v>
      </c>
      <c r="D4169" t="s">
        <v>5260</v>
      </c>
      <c r="E4169">
        <v>19</v>
      </c>
      <c r="F4169" t="s">
        <v>5013</v>
      </c>
      <c r="G4169" t="s">
        <v>5014</v>
      </c>
      <c r="H4169" s="56" t="s">
        <v>685</v>
      </c>
      <c r="I4169">
        <v>21506019</v>
      </c>
      <c r="J4169" t="s">
        <v>5279</v>
      </c>
      <c r="K4169">
        <v>140130701</v>
      </c>
      <c r="L4169">
        <v>110844.45480000001</v>
      </c>
    </row>
    <row r="4170" spans="1:12" x14ac:dyDescent="0.25">
      <c r="A4170">
        <v>4166</v>
      </c>
      <c r="B4170" t="s">
        <v>4812</v>
      </c>
      <c r="C4170" t="s">
        <v>5259</v>
      </c>
      <c r="D4170" t="s">
        <v>5260</v>
      </c>
      <c r="E4170">
        <v>20</v>
      </c>
      <c r="F4170" t="s">
        <v>5013</v>
      </c>
      <c r="G4170" t="s">
        <v>5014</v>
      </c>
      <c r="H4170" s="56" t="s">
        <v>685</v>
      </c>
      <c r="I4170">
        <v>21506020</v>
      </c>
      <c r="J4170" t="s">
        <v>5280</v>
      </c>
      <c r="K4170">
        <v>212664599.5</v>
      </c>
      <c r="L4170">
        <v>139581.2959</v>
      </c>
    </row>
    <row r="4171" spans="1:12" x14ac:dyDescent="0.25">
      <c r="A4171">
        <v>4167</v>
      </c>
      <c r="B4171" t="s">
        <v>4812</v>
      </c>
      <c r="C4171" t="s">
        <v>5259</v>
      </c>
      <c r="D4171" t="s">
        <v>5260</v>
      </c>
      <c r="E4171">
        <v>21</v>
      </c>
      <c r="F4171" t="s">
        <v>5013</v>
      </c>
      <c r="G4171" t="s">
        <v>5014</v>
      </c>
      <c r="H4171" s="56" t="s">
        <v>685</v>
      </c>
      <c r="I4171">
        <v>21506021</v>
      </c>
      <c r="J4171" t="s">
        <v>5281</v>
      </c>
      <c r="K4171">
        <v>198146862.30000001</v>
      </c>
      <c r="L4171">
        <v>87306.157709999999</v>
      </c>
    </row>
    <row r="4172" spans="1:12" x14ac:dyDescent="0.25">
      <c r="A4172">
        <v>4168</v>
      </c>
      <c r="B4172" t="s">
        <v>4812</v>
      </c>
      <c r="C4172" t="s">
        <v>5259</v>
      </c>
      <c r="D4172" t="s">
        <v>5260</v>
      </c>
      <c r="E4172">
        <v>22</v>
      </c>
      <c r="F4172" t="s">
        <v>5013</v>
      </c>
      <c r="G4172" t="s">
        <v>5014</v>
      </c>
      <c r="H4172" s="56" t="s">
        <v>685</v>
      </c>
      <c r="I4172">
        <v>21506022</v>
      </c>
      <c r="J4172" t="s">
        <v>5282</v>
      </c>
      <c r="K4172">
        <v>262873194.59999999</v>
      </c>
      <c r="L4172">
        <v>135388.5324</v>
      </c>
    </row>
    <row r="4173" spans="1:12" x14ac:dyDescent="0.25">
      <c r="A4173">
        <v>4169</v>
      </c>
      <c r="B4173" t="s">
        <v>4812</v>
      </c>
      <c r="C4173" t="s">
        <v>5259</v>
      </c>
      <c r="D4173" t="s">
        <v>5260</v>
      </c>
      <c r="E4173">
        <v>23</v>
      </c>
      <c r="F4173" t="s">
        <v>5013</v>
      </c>
      <c r="G4173" t="s">
        <v>5014</v>
      </c>
      <c r="H4173" s="56" t="s">
        <v>685</v>
      </c>
      <c r="I4173">
        <v>21506023</v>
      </c>
      <c r="J4173" t="s">
        <v>5283</v>
      </c>
      <c r="K4173">
        <v>121904914.40000001</v>
      </c>
      <c r="L4173">
        <v>81734.393719999993</v>
      </c>
    </row>
    <row r="4174" spans="1:12" x14ac:dyDescent="0.25">
      <c r="A4174">
        <v>4170</v>
      </c>
      <c r="B4174" t="s">
        <v>4812</v>
      </c>
      <c r="C4174" t="s">
        <v>5259</v>
      </c>
      <c r="D4174" t="s">
        <v>5260</v>
      </c>
      <c r="E4174">
        <v>24</v>
      </c>
      <c r="F4174" t="s">
        <v>5013</v>
      </c>
      <c r="G4174" t="s">
        <v>5014</v>
      </c>
      <c r="H4174" s="56" t="s">
        <v>685</v>
      </c>
      <c r="I4174">
        <v>21506024</v>
      </c>
      <c r="J4174" t="s">
        <v>5284</v>
      </c>
      <c r="K4174">
        <v>112413803.40000001</v>
      </c>
      <c r="L4174">
        <v>65700.032019999999</v>
      </c>
    </row>
    <row r="4175" spans="1:12" x14ac:dyDescent="0.25">
      <c r="A4175">
        <v>4171</v>
      </c>
      <c r="B4175" t="s">
        <v>4812</v>
      </c>
      <c r="C4175" t="s">
        <v>5259</v>
      </c>
      <c r="D4175" t="s">
        <v>5260</v>
      </c>
      <c r="E4175">
        <v>25</v>
      </c>
      <c r="F4175" t="s">
        <v>5013</v>
      </c>
      <c r="G4175" t="s">
        <v>5014</v>
      </c>
      <c r="H4175" s="56" t="s">
        <v>685</v>
      </c>
      <c r="I4175">
        <v>21506025</v>
      </c>
      <c r="J4175" t="s">
        <v>5285</v>
      </c>
      <c r="K4175">
        <v>88140082.299999997</v>
      </c>
      <c r="L4175">
        <v>64942.528250000003</v>
      </c>
    </row>
    <row r="4176" spans="1:12" x14ac:dyDescent="0.25">
      <c r="A4176">
        <v>4172</v>
      </c>
      <c r="B4176" t="s">
        <v>4812</v>
      </c>
      <c r="C4176" t="s">
        <v>5259</v>
      </c>
      <c r="D4176" t="s">
        <v>5260</v>
      </c>
      <c r="E4176">
        <v>26</v>
      </c>
      <c r="F4176" t="s">
        <v>5013</v>
      </c>
      <c r="G4176" t="s">
        <v>5014</v>
      </c>
      <c r="H4176" s="56" t="s">
        <v>685</v>
      </c>
      <c r="I4176">
        <v>21506026</v>
      </c>
      <c r="J4176" t="s">
        <v>5286</v>
      </c>
      <c r="K4176">
        <v>104175607.90000001</v>
      </c>
      <c r="L4176">
        <v>55370.567620000002</v>
      </c>
    </row>
    <row r="4177" spans="1:12" x14ac:dyDescent="0.25">
      <c r="A4177">
        <v>4173</v>
      </c>
      <c r="B4177" t="s">
        <v>4812</v>
      </c>
      <c r="C4177" t="s">
        <v>5287</v>
      </c>
      <c r="D4177" t="s">
        <v>5288</v>
      </c>
      <c r="E4177">
        <v>1</v>
      </c>
      <c r="F4177" t="s">
        <v>584</v>
      </c>
      <c r="G4177" t="s">
        <v>4815</v>
      </c>
      <c r="H4177" s="56" t="s">
        <v>685</v>
      </c>
      <c r="I4177">
        <v>21202001</v>
      </c>
      <c r="J4177" t="s">
        <v>5289</v>
      </c>
      <c r="K4177">
        <v>6886024.4519999996</v>
      </c>
      <c r="L4177">
        <v>12030.10894</v>
      </c>
    </row>
    <row r="4178" spans="1:12" x14ac:dyDescent="0.25">
      <c r="A4178">
        <v>4174</v>
      </c>
      <c r="B4178" t="s">
        <v>4812</v>
      </c>
      <c r="C4178" t="s">
        <v>5287</v>
      </c>
      <c r="D4178" t="s">
        <v>5288</v>
      </c>
      <c r="E4178">
        <v>2</v>
      </c>
      <c r="F4178" t="s">
        <v>584</v>
      </c>
      <c r="G4178" t="s">
        <v>4815</v>
      </c>
      <c r="H4178" s="56" t="s">
        <v>685</v>
      </c>
      <c r="I4178">
        <v>21202002</v>
      </c>
      <c r="J4178" t="s">
        <v>5290</v>
      </c>
      <c r="K4178">
        <v>4128712.7119999998</v>
      </c>
      <c r="L4178">
        <v>11206.012860000001</v>
      </c>
    </row>
    <row r="4179" spans="1:12" x14ac:dyDescent="0.25">
      <c r="A4179">
        <v>4175</v>
      </c>
      <c r="B4179" t="s">
        <v>4812</v>
      </c>
      <c r="C4179" t="s">
        <v>5287</v>
      </c>
      <c r="D4179" t="s">
        <v>5288</v>
      </c>
      <c r="E4179">
        <v>3</v>
      </c>
      <c r="F4179" t="s">
        <v>584</v>
      </c>
      <c r="G4179" t="s">
        <v>4815</v>
      </c>
      <c r="H4179" s="56" t="s">
        <v>685</v>
      </c>
      <c r="I4179">
        <v>21202003</v>
      </c>
      <c r="J4179" t="s">
        <v>5291</v>
      </c>
      <c r="K4179">
        <v>4397045.0159999998</v>
      </c>
      <c r="L4179">
        <v>13332.147279999999</v>
      </c>
    </row>
    <row r="4180" spans="1:12" x14ac:dyDescent="0.25">
      <c r="A4180">
        <v>4176</v>
      </c>
      <c r="B4180" t="s">
        <v>4812</v>
      </c>
      <c r="C4180" t="s">
        <v>5287</v>
      </c>
      <c r="D4180" t="s">
        <v>5288</v>
      </c>
      <c r="E4180">
        <v>4</v>
      </c>
      <c r="F4180" t="s">
        <v>584</v>
      </c>
      <c r="G4180" t="s">
        <v>4815</v>
      </c>
      <c r="H4180" s="56" t="s">
        <v>685</v>
      </c>
      <c r="I4180">
        <v>21202004</v>
      </c>
      <c r="J4180" t="s">
        <v>5292</v>
      </c>
      <c r="K4180">
        <v>3879246.0619999999</v>
      </c>
      <c r="L4180">
        <v>13159.69693</v>
      </c>
    </row>
    <row r="4181" spans="1:12" x14ac:dyDescent="0.25">
      <c r="A4181">
        <v>4177</v>
      </c>
      <c r="B4181" t="s">
        <v>4812</v>
      </c>
      <c r="C4181" t="s">
        <v>5287</v>
      </c>
      <c r="D4181" t="s">
        <v>5288</v>
      </c>
      <c r="E4181">
        <v>5</v>
      </c>
      <c r="F4181" t="s">
        <v>584</v>
      </c>
      <c r="G4181" t="s">
        <v>4815</v>
      </c>
      <c r="H4181" s="56" t="s">
        <v>685</v>
      </c>
      <c r="I4181">
        <v>21202005</v>
      </c>
      <c r="J4181" t="s">
        <v>5293</v>
      </c>
      <c r="K4181">
        <v>48263528.049999997</v>
      </c>
      <c r="L4181">
        <v>34868.374029999999</v>
      </c>
    </row>
    <row r="4182" spans="1:12" x14ac:dyDescent="0.25">
      <c r="A4182">
        <v>4178</v>
      </c>
      <c r="B4182" t="s">
        <v>4812</v>
      </c>
      <c r="C4182" t="s">
        <v>5287</v>
      </c>
      <c r="D4182" t="s">
        <v>5288</v>
      </c>
      <c r="E4182">
        <v>6</v>
      </c>
      <c r="F4182" t="s">
        <v>584</v>
      </c>
      <c r="G4182" t="s">
        <v>4815</v>
      </c>
      <c r="H4182" s="56" t="s">
        <v>685</v>
      </c>
      <c r="I4182">
        <v>21202006</v>
      </c>
      <c r="J4182" t="s">
        <v>5294</v>
      </c>
      <c r="K4182">
        <v>16819497.41</v>
      </c>
      <c r="L4182">
        <v>27806.432860000001</v>
      </c>
    </row>
    <row r="4183" spans="1:12" x14ac:dyDescent="0.25">
      <c r="A4183">
        <v>4179</v>
      </c>
      <c r="B4183" t="s">
        <v>4812</v>
      </c>
      <c r="C4183" t="s">
        <v>5287</v>
      </c>
      <c r="D4183" t="s">
        <v>5288</v>
      </c>
      <c r="E4183">
        <v>7</v>
      </c>
      <c r="F4183" t="s">
        <v>584</v>
      </c>
      <c r="G4183" t="s">
        <v>4815</v>
      </c>
      <c r="H4183" s="56" t="s">
        <v>685</v>
      </c>
      <c r="I4183">
        <v>21202007</v>
      </c>
      <c r="J4183" t="s">
        <v>5295</v>
      </c>
      <c r="K4183">
        <v>93061908.430000007</v>
      </c>
      <c r="L4183">
        <v>67208.154110000003</v>
      </c>
    </row>
    <row r="4184" spans="1:12" x14ac:dyDescent="0.25">
      <c r="A4184">
        <v>4180</v>
      </c>
      <c r="B4184" t="s">
        <v>4812</v>
      </c>
      <c r="C4184" t="s">
        <v>5287</v>
      </c>
      <c r="D4184" t="s">
        <v>5288</v>
      </c>
      <c r="E4184">
        <v>8</v>
      </c>
      <c r="F4184" t="s">
        <v>584</v>
      </c>
      <c r="G4184" t="s">
        <v>4815</v>
      </c>
      <c r="H4184" s="56" t="s">
        <v>685</v>
      </c>
      <c r="I4184">
        <v>21202008</v>
      </c>
      <c r="J4184" t="s">
        <v>5296</v>
      </c>
      <c r="K4184">
        <v>115014624.2</v>
      </c>
      <c r="L4184">
        <v>82326.091390000001</v>
      </c>
    </row>
    <row r="4185" spans="1:12" x14ac:dyDescent="0.25">
      <c r="A4185">
        <v>4181</v>
      </c>
      <c r="B4185" t="s">
        <v>4812</v>
      </c>
      <c r="C4185" t="s">
        <v>5287</v>
      </c>
      <c r="D4185" t="s">
        <v>5288</v>
      </c>
      <c r="E4185">
        <v>9</v>
      </c>
      <c r="F4185" t="s">
        <v>584</v>
      </c>
      <c r="G4185" t="s">
        <v>4815</v>
      </c>
      <c r="H4185" s="56" t="s">
        <v>685</v>
      </c>
      <c r="I4185">
        <v>21202009</v>
      </c>
      <c r="J4185" t="s">
        <v>5297</v>
      </c>
      <c r="K4185">
        <v>92595675.75</v>
      </c>
      <c r="L4185">
        <v>73933.872149999996</v>
      </c>
    </row>
    <row r="4186" spans="1:12" x14ac:dyDescent="0.25">
      <c r="A4186">
        <v>4182</v>
      </c>
      <c r="B4186" t="s">
        <v>4812</v>
      </c>
      <c r="C4186" t="s">
        <v>5287</v>
      </c>
      <c r="D4186" t="s">
        <v>5288</v>
      </c>
      <c r="E4186">
        <v>10</v>
      </c>
      <c r="F4186" t="s">
        <v>584</v>
      </c>
      <c r="G4186" t="s">
        <v>4815</v>
      </c>
      <c r="H4186" s="56" t="s">
        <v>685</v>
      </c>
      <c r="I4186">
        <v>21202010</v>
      </c>
      <c r="J4186" t="s">
        <v>5298</v>
      </c>
      <c r="K4186">
        <v>113638907.09999999</v>
      </c>
      <c r="L4186">
        <v>81816.829370000007</v>
      </c>
    </row>
    <row r="4187" spans="1:12" x14ac:dyDescent="0.25">
      <c r="A4187">
        <v>4183</v>
      </c>
      <c r="B4187" t="s">
        <v>4812</v>
      </c>
      <c r="C4187" t="s">
        <v>5287</v>
      </c>
      <c r="D4187" t="s">
        <v>5288</v>
      </c>
      <c r="E4187">
        <v>11</v>
      </c>
      <c r="F4187" t="s">
        <v>584</v>
      </c>
      <c r="G4187" t="s">
        <v>4815</v>
      </c>
      <c r="H4187" s="56" t="s">
        <v>685</v>
      </c>
      <c r="I4187">
        <v>21202011</v>
      </c>
      <c r="J4187" t="s">
        <v>5299</v>
      </c>
      <c r="K4187">
        <v>246594159.80000001</v>
      </c>
      <c r="L4187">
        <v>139668.86050000001</v>
      </c>
    </row>
    <row r="4188" spans="1:12" x14ac:dyDescent="0.25">
      <c r="A4188">
        <v>4184</v>
      </c>
      <c r="B4188" t="s">
        <v>4812</v>
      </c>
      <c r="C4188" t="s">
        <v>5287</v>
      </c>
      <c r="D4188" t="s">
        <v>5288</v>
      </c>
      <c r="E4188">
        <v>12</v>
      </c>
      <c r="F4188" t="s">
        <v>584</v>
      </c>
      <c r="G4188" t="s">
        <v>4815</v>
      </c>
      <c r="H4188" s="56" t="s">
        <v>685</v>
      </c>
      <c r="I4188">
        <v>21202012</v>
      </c>
      <c r="J4188" t="s">
        <v>5300</v>
      </c>
      <c r="K4188">
        <v>141344917.5</v>
      </c>
      <c r="L4188">
        <v>66226.917719999998</v>
      </c>
    </row>
    <row r="4189" spans="1:12" x14ac:dyDescent="0.25">
      <c r="A4189">
        <v>4185</v>
      </c>
      <c r="B4189" t="s">
        <v>4812</v>
      </c>
      <c r="C4189" t="s">
        <v>5287</v>
      </c>
      <c r="D4189" t="s">
        <v>5288</v>
      </c>
      <c r="E4189">
        <v>13</v>
      </c>
      <c r="F4189" t="s">
        <v>584</v>
      </c>
      <c r="G4189" t="s">
        <v>4815</v>
      </c>
      <c r="H4189" s="56" t="s">
        <v>685</v>
      </c>
      <c r="I4189">
        <v>21202013</v>
      </c>
      <c r="J4189" t="s">
        <v>5301</v>
      </c>
      <c r="K4189">
        <v>122361856.59999999</v>
      </c>
      <c r="L4189">
        <v>82724.049610000002</v>
      </c>
    </row>
    <row r="4190" spans="1:12" x14ac:dyDescent="0.25">
      <c r="A4190">
        <v>4186</v>
      </c>
      <c r="B4190" t="s">
        <v>4812</v>
      </c>
      <c r="C4190" t="s">
        <v>5287</v>
      </c>
      <c r="D4190" t="s">
        <v>5288</v>
      </c>
      <c r="E4190">
        <v>14</v>
      </c>
      <c r="F4190" t="s">
        <v>584</v>
      </c>
      <c r="G4190" t="s">
        <v>4815</v>
      </c>
      <c r="H4190" s="56" t="s">
        <v>685</v>
      </c>
      <c r="I4190">
        <v>21202014</v>
      </c>
      <c r="J4190" t="s">
        <v>5302</v>
      </c>
      <c r="K4190">
        <v>208923770</v>
      </c>
      <c r="L4190">
        <v>89085.215020000003</v>
      </c>
    </row>
    <row r="4191" spans="1:12" x14ac:dyDescent="0.25">
      <c r="A4191">
        <v>4187</v>
      </c>
      <c r="B4191" t="s">
        <v>4812</v>
      </c>
      <c r="C4191" t="s">
        <v>5287</v>
      </c>
      <c r="D4191" t="s">
        <v>5288</v>
      </c>
      <c r="E4191">
        <v>15</v>
      </c>
      <c r="F4191" t="s">
        <v>584</v>
      </c>
      <c r="G4191" t="s">
        <v>4815</v>
      </c>
      <c r="H4191" s="56" t="s">
        <v>685</v>
      </c>
      <c r="I4191">
        <v>21202015</v>
      </c>
      <c r="J4191" t="s">
        <v>5303</v>
      </c>
      <c r="K4191">
        <v>251634110.80000001</v>
      </c>
      <c r="L4191">
        <v>121366.4779</v>
      </c>
    </row>
    <row r="4192" spans="1:12" x14ac:dyDescent="0.25">
      <c r="A4192">
        <v>4188</v>
      </c>
      <c r="B4192" t="s">
        <v>4812</v>
      </c>
      <c r="C4192" t="s">
        <v>5287</v>
      </c>
      <c r="D4192" t="s">
        <v>5288</v>
      </c>
      <c r="E4192">
        <v>16</v>
      </c>
      <c r="F4192" t="s">
        <v>584</v>
      </c>
      <c r="G4192" t="s">
        <v>4815</v>
      </c>
      <c r="H4192" s="56" t="s">
        <v>685</v>
      </c>
      <c r="I4192">
        <v>21202016</v>
      </c>
      <c r="J4192" t="s">
        <v>5304</v>
      </c>
      <c r="K4192">
        <v>218290823.5</v>
      </c>
      <c r="L4192">
        <v>100768.44620000001</v>
      </c>
    </row>
    <row r="4193" spans="1:12" x14ac:dyDescent="0.25">
      <c r="A4193">
        <v>4189</v>
      </c>
      <c r="B4193" t="s">
        <v>4812</v>
      </c>
      <c r="C4193" t="s">
        <v>5287</v>
      </c>
      <c r="D4193" t="s">
        <v>5288</v>
      </c>
      <c r="E4193">
        <v>17</v>
      </c>
      <c r="F4193" t="s">
        <v>584</v>
      </c>
      <c r="G4193" t="s">
        <v>4815</v>
      </c>
      <c r="H4193" s="56" t="s">
        <v>685</v>
      </c>
      <c r="I4193">
        <v>21202017</v>
      </c>
      <c r="J4193" t="s">
        <v>5305</v>
      </c>
      <c r="K4193">
        <v>195346283</v>
      </c>
      <c r="L4193">
        <v>81448.383300000001</v>
      </c>
    </row>
    <row r="4194" spans="1:12" x14ac:dyDescent="0.25">
      <c r="A4194">
        <v>4190</v>
      </c>
      <c r="B4194" t="s">
        <v>4812</v>
      </c>
      <c r="C4194" t="s">
        <v>5287</v>
      </c>
      <c r="D4194" t="s">
        <v>5288</v>
      </c>
      <c r="E4194">
        <v>18</v>
      </c>
      <c r="F4194" t="s">
        <v>584</v>
      </c>
      <c r="G4194" t="s">
        <v>4815</v>
      </c>
      <c r="H4194" s="56" t="s">
        <v>685</v>
      </c>
      <c r="I4194">
        <v>21202018</v>
      </c>
      <c r="J4194" t="s">
        <v>5306</v>
      </c>
      <c r="K4194">
        <v>169779315.69999999</v>
      </c>
      <c r="L4194">
        <v>89968.92181</v>
      </c>
    </row>
    <row r="4195" spans="1:12" x14ac:dyDescent="0.25">
      <c r="A4195">
        <v>4191</v>
      </c>
      <c r="B4195" t="s">
        <v>4812</v>
      </c>
      <c r="C4195" t="s">
        <v>5287</v>
      </c>
      <c r="D4195" t="s">
        <v>5288</v>
      </c>
      <c r="E4195">
        <v>19</v>
      </c>
      <c r="F4195" t="s">
        <v>584</v>
      </c>
      <c r="G4195" t="s">
        <v>4815</v>
      </c>
      <c r="H4195" s="56" t="s">
        <v>685</v>
      </c>
      <c r="I4195">
        <v>21202019</v>
      </c>
      <c r="J4195" t="s">
        <v>5307</v>
      </c>
      <c r="K4195">
        <v>209310326.30000001</v>
      </c>
      <c r="L4195">
        <v>94459.203699999998</v>
      </c>
    </row>
    <row r="4196" spans="1:12" x14ac:dyDescent="0.25">
      <c r="A4196">
        <v>4192</v>
      </c>
      <c r="B4196" t="s">
        <v>4812</v>
      </c>
      <c r="C4196" t="s">
        <v>5287</v>
      </c>
      <c r="D4196" t="s">
        <v>5288</v>
      </c>
      <c r="E4196">
        <v>20</v>
      </c>
      <c r="F4196" t="s">
        <v>584</v>
      </c>
      <c r="G4196" t="s">
        <v>4815</v>
      </c>
      <c r="H4196" s="56" t="s">
        <v>685</v>
      </c>
      <c r="I4196">
        <v>21202020</v>
      </c>
      <c r="J4196" t="s">
        <v>5308</v>
      </c>
      <c r="K4196">
        <v>131741059.59999999</v>
      </c>
      <c r="L4196">
        <v>83036.907680000004</v>
      </c>
    </row>
    <row r="4197" spans="1:12" x14ac:dyDescent="0.25">
      <c r="A4197">
        <v>4193</v>
      </c>
      <c r="B4197" t="s">
        <v>4812</v>
      </c>
      <c r="C4197" t="s">
        <v>5287</v>
      </c>
      <c r="D4197" t="s">
        <v>5288</v>
      </c>
      <c r="E4197">
        <v>21</v>
      </c>
      <c r="F4197" t="s">
        <v>584</v>
      </c>
      <c r="G4197" t="s">
        <v>4815</v>
      </c>
      <c r="H4197" s="56" t="s">
        <v>685</v>
      </c>
      <c r="I4197">
        <v>21202021</v>
      </c>
      <c r="J4197" t="s">
        <v>5309</v>
      </c>
      <c r="K4197">
        <v>204996425.30000001</v>
      </c>
      <c r="L4197">
        <v>88657.422089999993</v>
      </c>
    </row>
    <row r="4198" spans="1:12" x14ac:dyDescent="0.25">
      <c r="A4198">
        <v>4194</v>
      </c>
      <c r="B4198" t="s">
        <v>4812</v>
      </c>
      <c r="C4198" t="s">
        <v>5287</v>
      </c>
      <c r="D4198" t="s">
        <v>5288</v>
      </c>
      <c r="E4198">
        <v>22</v>
      </c>
      <c r="F4198" t="s">
        <v>584</v>
      </c>
      <c r="G4198" t="s">
        <v>4815</v>
      </c>
      <c r="H4198" s="56" t="s">
        <v>685</v>
      </c>
      <c r="I4198">
        <v>21202022</v>
      </c>
      <c r="J4198" t="s">
        <v>5310</v>
      </c>
      <c r="K4198">
        <v>197598652.5</v>
      </c>
      <c r="L4198">
        <v>105021.9002</v>
      </c>
    </row>
    <row r="4199" spans="1:12" x14ac:dyDescent="0.25">
      <c r="A4199">
        <v>4195</v>
      </c>
      <c r="B4199" t="s">
        <v>4812</v>
      </c>
      <c r="C4199" t="s">
        <v>5287</v>
      </c>
      <c r="D4199" t="s">
        <v>5288</v>
      </c>
      <c r="E4199">
        <v>23</v>
      </c>
      <c r="F4199" t="s">
        <v>584</v>
      </c>
      <c r="G4199" t="s">
        <v>4815</v>
      </c>
      <c r="H4199" s="56" t="s">
        <v>685</v>
      </c>
      <c r="I4199">
        <v>21202023</v>
      </c>
      <c r="J4199" t="s">
        <v>5311</v>
      </c>
      <c r="K4199">
        <v>133513054.40000001</v>
      </c>
      <c r="L4199">
        <v>87190.560310000001</v>
      </c>
    </row>
    <row r="4200" spans="1:12" x14ac:dyDescent="0.25">
      <c r="A4200">
        <v>4196</v>
      </c>
      <c r="B4200" t="s">
        <v>4812</v>
      </c>
      <c r="C4200" t="s">
        <v>5287</v>
      </c>
      <c r="D4200" t="s">
        <v>5288</v>
      </c>
      <c r="E4200">
        <v>24</v>
      </c>
      <c r="F4200" t="s">
        <v>584</v>
      </c>
      <c r="G4200" t="s">
        <v>4815</v>
      </c>
      <c r="H4200" s="56" t="s">
        <v>685</v>
      </c>
      <c r="I4200">
        <v>21202024</v>
      </c>
      <c r="J4200" t="s">
        <v>5312</v>
      </c>
      <c r="K4200">
        <v>144278281.19999999</v>
      </c>
      <c r="L4200">
        <v>84336.29002</v>
      </c>
    </row>
    <row r="4201" spans="1:12" x14ac:dyDescent="0.25">
      <c r="A4201">
        <v>4197</v>
      </c>
      <c r="B4201" t="s">
        <v>4812</v>
      </c>
      <c r="C4201" t="s">
        <v>5287</v>
      </c>
      <c r="D4201" t="s">
        <v>5288</v>
      </c>
      <c r="E4201">
        <v>25</v>
      </c>
      <c r="F4201" t="s">
        <v>584</v>
      </c>
      <c r="G4201" t="s">
        <v>4815</v>
      </c>
      <c r="H4201" s="56" t="s">
        <v>685</v>
      </c>
      <c r="I4201">
        <v>21202025</v>
      </c>
      <c r="J4201" t="s">
        <v>5313</v>
      </c>
      <c r="K4201">
        <v>147102098.80000001</v>
      </c>
      <c r="L4201">
        <v>108979.1826</v>
      </c>
    </row>
    <row r="4202" spans="1:12" x14ac:dyDescent="0.25">
      <c r="A4202">
        <v>4198</v>
      </c>
      <c r="B4202" t="s">
        <v>4812</v>
      </c>
      <c r="C4202" t="s">
        <v>5287</v>
      </c>
      <c r="D4202" t="s">
        <v>5288</v>
      </c>
      <c r="E4202">
        <v>26</v>
      </c>
      <c r="F4202" t="s">
        <v>584</v>
      </c>
      <c r="G4202" t="s">
        <v>4815</v>
      </c>
      <c r="H4202" s="56" t="s">
        <v>685</v>
      </c>
      <c r="I4202">
        <v>21202026</v>
      </c>
      <c r="J4202" t="s">
        <v>5314</v>
      </c>
      <c r="K4202">
        <v>154280381</v>
      </c>
      <c r="L4202">
        <v>83148.751170000003</v>
      </c>
    </row>
    <row r="4203" spans="1:12" x14ac:dyDescent="0.25">
      <c r="A4203">
        <v>4199</v>
      </c>
      <c r="B4203" t="s">
        <v>4812</v>
      </c>
      <c r="C4203" t="s">
        <v>5287</v>
      </c>
      <c r="D4203" t="s">
        <v>5288</v>
      </c>
      <c r="E4203">
        <v>27</v>
      </c>
      <c r="F4203" t="s">
        <v>584</v>
      </c>
      <c r="G4203" t="s">
        <v>4815</v>
      </c>
      <c r="H4203" s="56" t="s">
        <v>685</v>
      </c>
      <c r="I4203">
        <v>21202027</v>
      </c>
      <c r="J4203" t="s">
        <v>5315</v>
      </c>
      <c r="K4203">
        <v>245134631.09999999</v>
      </c>
      <c r="L4203">
        <v>100368.6397</v>
      </c>
    </row>
    <row r="4204" spans="1:12" x14ac:dyDescent="0.25">
      <c r="A4204">
        <v>4200</v>
      </c>
      <c r="B4204" t="s">
        <v>4812</v>
      </c>
      <c r="C4204" t="s">
        <v>5287</v>
      </c>
      <c r="D4204" t="s">
        <v>5288</v>
      </c>
      <c r="E4204">
        <v>28</v>
      </c>
      <c r="F4204" t="s">
        <v>584</v>
      </c>
      <c r="G4204" t="s">
        <v>4815</v>
      </c>
      <c r="H4204" s="56" t="s">
        <v>685</v>
      </c>
      <c r="I4204">
        <v>21202028</v>
      </c>
      <c r="J4204" t="s">
        <v>5316</v>
      </c>
      <c r="K4204">
        <v>232267508.30000001</v>
      </c>
      <c r="L4204">
        <v>102816.1737</v>
      </c>
    </row>
    <row r="4205" spans="1:12" x14ac:dyDescent="0.25">
      <c r="A4205">
        <v>4201</v>
      </c>
      <c r="B4205" t="s">
        <v>4812</v>
      </c>
      <c r="C4205" t="s">
        <v>5287</v>
      </c>
      <c r="D4205" t="s">
        <v>5288</v>
      </c>
      <c r="E4205">
        <v>29</v>
      </c>
      <c r="F4205" t="s">
        <v>584</v>
      </c>
      <c r="G4205" t="s">
        <v>4815</v>
      </c>
      <c r="H4205" s="56" t="s">
        <v>685</v>
      </c>
      <c r="I4205">
        <v>21202029</v>
      </c>
      <c r="J4205" t="s">
        <v>5317</v>
      </c>
      <c r="K4205">
        <v>159294982.09999999</v>
      </c>
      <c r="L4205">
        <v>81508.755189999996</v>
      </c>
    </row>
    <row r="4206" spans="1:12" x14ac:dyDescent="0.25">
      <c r="A4206">
        <v>4202</v>
      </c>
      <c r="B4206" t="s">
        <v>4812</v>
      </c>
      <c r="C4206" t="s">
        <v>5287</v>
      </c>
      <c r="D4206" t="s">
        <v>5288</v>
      </c>
      <c r="E4206">
        <v>30</v>
      </c>
      <c r="F4206" t="s">
        <v>584</v>
      </c>
      <c r="G4206" t="s">
        <v>4815</v>
      </c>
      <c r="H4206" s="56" t="s">
        <v>685</v>
      </c>
      <c r="I4206">
        <v>21202030</v>
      </c>
      <c r="J4206" t="s">
        <v>5318</v>
      </c>
      <c r="K4206">
        <v>129103613</v>
      </c>
      <c r="L4206">
        <v>81036.291679999995</v>
      </c>
    </row>
    <row r="4207" spans="1:12" x14ac:dyDescent="0.25">
      <c r="A4207">
        <v>4203</v>
      </c>
      <c r="B4207" t="s">
        <v>4812</v>
      </c>
      <c r="C4207" t="s">
        <v>5287</v>
      </c>
      <c r="D4207" t="s">
        <v>5288</v>
      </c>
      <c r="E4207">
        <v>31</v>
      </c>
      <c r="F4207" t="s">
        <v>584</v>
      </c>
      <c r="G4207" t="s">
        <v>4815</v>
      </c>
      <c r="H4207" s="56" t="s">
        <v>685</v>
      </c>
      <c r="I4207">
        <v>21202031</v>
      </c>
      <c r="J4207" t="s">
        <v>5319</v>
      </c>
      <c r="K4207">
        <v>121876681.90000001</v>
      </c>
      <c r="L4207">
        <v>99883.130290000001</v>
      </c>
    </row>
    <row r="4208" spans="1:12" x14ac:dyDescent="0.25">
      <c r="A4208">
        <v>4204</v>
      </c>
      <c r="B4208" t="s">
        <v>4812</v>
      </c>
      <c r="C4208" t="s">
        <v>5287</v>
      </c>
      <c r="D4208" t="s">
        <v>5288</v>
      </c>
      <c r="E4208">
        <v>32</v>
      </c>
      <c r="F4208" t="s">
        <v>584</v>
      </c>
      <c r="G4208" t="s">
        <v>4815</v>
      </c>
      <c r="H4208" s="56" t="s">
        <v>685</v>
      </c>
      <c r="I4208">
        <v>21202032</v>
      </c>
      <c r="J4208" t="s">
        <v>5320</v>
      </c>
      <c r="K4208">
        <v>144722760.19999999</v>
      </c>
      <c r="L4208">
        <v>88613.801720000003</v>
      </c>
    </row>
    <row r="4209" spans="1:12" x14ac:dyDescent="0.25">
      <c r="A4209">
        <v>4205</v>
      </c>
      <c r="B4209" t="s">
        <v>4812</v>
      </c>
      <c r="C4209" t="s">
        <v>5321</v>
      </c>
      <c r="D4209" t="s">
        <v>5322</v>
      </c>
      <c r="E4209">
        <v>1</v>
      </c>
      <c r="F4209" t="s">
        <v>590</v>
      </c>
      <c r="G4209" t="s">
        <v>4833</v>
      </c>
      <c r="H4209" s="56" t="s">
        <v>685</v>
      </c>
      <c r="I4209">
        <v>21005001</v>
      </c>
      <c r="J4209" t="s">
        <v>5323</v>
      </c>
      <c r="K4209">
        <v>183484936.69999999</v>
      </c>
      <c r="L4209">
        <v>75674.975539999999</v>
      </c>
    </row>
    <row r="4210" spans="1:12" x14ac:dyDescent="0.25">
      <c r="A4210">
        <v>4206</v>
      </c>
      <c r="B4210" t="s">
        <v>4812</v>
      </c>
      <c r="C4210" t="s">
        <v>5321</v>
      </c>
      <c r="D4210" t="s">
        <v>5322</v>
      </c>
      <c r="E4210">
        <v>2</v>
      </c>
      <c r="F4210" t="s">
        <v>590</v>
      </c>
      <c r="G4210" t="s">
        <v>4833</v>
      </c>
      <c r="H4210" s="56" t="s">
        <v>685</v>
      </c>
      <c r="I4210">
        <v>21005002</v>
      </c>
      <c r="J4210" t="s">
        <v>5324</v>
      </c>
      <c r="K4210">
        <v>265372166.40000001</v>
      </c>
      <c r="L4210">
        <v>97841.338690000004</v>
      </c>
    </row>
    <row r="4211" spans="1:12" x14ac:dyDescent="0.25">
      <c r="A4211">
        <v>4207</v>
      </c>
      <c r="B4211" t="s">
        <v>4812</v>
      </c>
      <c r="C4211" t="s">
        <v>5321</v>
      </c>
      <c r="D4211" t="s">
        <v>5322</v>
      </c>
      <c r="E4211">
        <v>3</v>
      </c>
      <c r="F4211" t="s">
        <v>590</v>
      </c>
      <c r="G4211" t="s">
        <v>4833</v>
      </c>
      <c r="H4211" s="56" t="s">
        <v>685</v>
      </c>
      <c r="I4211">
        <v>21005003</v>
      </c>
      <c r="J4211" t="s">
        <v>5325</v>
      </c>
      <c r="K4211">
        <v>138270732.09999999</v>
      </c>
      <c r="L4211">
        <v>87722.230179999999</v>
      </c>
    </row>
    <row r="4212" spans="1:12" x14ac:dyDescent="0.25">
      <c r="A4212">
        <v>4208</v>
      </c>
      <c r="B4212" t="s">
        <v>4812</v>
      </c>
      <c r="C4212" t="s">
        <v>5321</v>
      </c>
      <c r="D4212" t="s">
        <v>5322</v>
      </c>
      <c r="E4212">
        <v>4</v>
      </c>
      <c r="F4212" t="s">
        <v>590</v>
      </c>
      <c r="G4212" t="s">
        <v>4833</v>
      </c>
      <c r="H4212" s="56" t="s">
        <v>685</v>
      </c>
      <c r="I4212">
        <v>21005004</v>
      </c>
      <c r="J4212" t="s">
        <v>5326</v>
      </c>
      <c r="K4212">
        <v>224602308.09999999</v>
      </c>
      <c r="L4212">
        <v>150351.2893</v>
      </c>
    </row>
    <row r="4213" spans="1:12" x14ac:dyDescent="0.25">
      <c r="A4213">
        <v>4209</v>
      </c>
      <c r="B4213" t="s">
        <v>4812</v>
      </c>
      <c r="C4213" t="s">
        <v>5321</v>
      </c>
      <c r="D4213" t="s">
        <v>5322</v>
      </c>
      <c r="E4213">
        <v>5</v>
      </c>
      <c r="F4213" t="s">
        <v>590</v>
      </c>
      <c r="G4213" t="s">
        <v>4833</v>
      </c>
      <c r="H4213" s="56" t="s">
        <v>685</v>
      </c>
      <c r="I4213">
        <v>21005005</v>
      </c>
      <c r="J4213" t="s">
        <v>5327</v>
      </c>
      <c r="K4213">
        <v>111401508.8</v>
      </c>
      <c r="L4213">
        <v>72618.486919999996</v>
      </c>
    </row>
    <row r="4214" spans="1:12" x14ac:dyDescent="0.25">
      <c r="A4214">
        <v>4210</v>
      </c>
      <c r="B4214" t="s">
        <v>4812</v>
      </c>
      <c r="C4214" t="s">
        <v>5321</v>
      </c>
      <c r="D4214" t="s">
        <v>5322</v>
      </c>
      <c r="E4214">
        <v>6</v>
      </c>
      <c r="F4214" t="s">
        <v>590</v>
      </c>
      <c r="G4214" t="s">
        <v>4833</v>
      </c>
      <c r="H4214" s="56" t="s">
        <v>685</v>
      </c>
      <c r="I4214">
        <v>21005006</v>
      </c>
      <c r="J4214" t="s">
        <v>5328</v>
      </c>
      <c r="K4214">
        <v>1164799019</v>
      </c>
      <c r="L4214">
        <v>235074.6526</v>
      </c>
    </row>
    <row r="4215" spans="1:12" x14ac:dyDescent="0.25">
      <c r="A4215">
        <v>4211</v>
      </c>
      <c r="B4215" t="s">
        <v>4812</v>
      </c>
      <c r="C4215" t="s">
        <v>5321</v>
      </c>
      <c r="D4215" t="s">
        <v>5322</v>
      </c>
      <c r="E4215">
        <v>7</v>
      </c>
      <c r="F4215" t="s">
        <v>590</v>
      </c>
      <c r="G4215" t="s">
        <v>4833</v>
      </c>
      <c r="H4215" s="56" t="s">
        <v>685</v>
      </c>
      <c r="I4215">
        <v>21005007</v>
      </c>
      <c r="J4215" t="s">
        <v>5329</v>
      </c>
      <c r="K4215">
        <v>1385207.0919999999</v>
      </c>
      <c r="L4215">
        <v>6201.3705259999997</v>
      </c>
    </row>
    <row r="4216" spans="1:12" x14ac:dyDescent="0.25">
      <c r="A4216">
        <v>4212</v>
      </c>
      <c r="B4216" t="s">
        <v>4812</v>
      </c>
      <c r="C4216" t="s">
        <v>5321</v>
      </c>
      <c r="D4216" t="s">
        <v>5322</v>
      </c>
      <c r="E4216">
        <v>8</v>
      </c>
      <c r="F4216" t="s">
        <v>590</v>
      </c>
      <c r="G4216" t="s">
        <v>4833</v>
      </c>
      <c r="H4216" s="56" t="s">
        <v>685</v>
      </c>
      <c r="I4216">
        <v>21005008</v>
      </c>
      <c r="J4216" t="s">
        <v>5330</v>
      </c>
      <c r="K4216">
        <v>549006885.5</v>
      </c>
      <c r="L4216">
        <v>173000.6594</v>
      </c>
    </row>
    <row r="4217" spans="1:12" x14ac:dyDescent="0.25">
      <c r="A4217">
        <v>4213</v>
      </c>
      <c r="B4217" t="s">
        <v>4812</v>
      </c>
      <c r="C4217" t="s">
        <v>5321</v>
      </c>
      <c r="D4217" t="s">
        <v>5322</v>
      </c>
      <c r="E4217">
        <v>9</v>
      </c>
      <c r="F4217" t="s">
        <v>590</v>
      </c>
      <c r="G4217" t="s">
        <v>4833</v>
      </c>
      <c r="H4217" s="56" t="s">
        <v>685</v>
      </c>
      <c r="I4217">
        <v>21005009</v>
      </c>
      <c r="J4217" t="s">
        <v>5331</v>
      </c>
      <c r="K4217">
        <v>1891310.655</v>
      </c>
      <c r="L4217">
        <v>7516.5260040000003</v>
      </c>
    </row>
    <row r="4218" spans="1:12" x14ac:dyDescent="0.25">
      <c r="A4218">
        <v>4214</v>
      </c>
      <c r="B4218" t="s">
        <v>4812</v>
      </c>
      <c r="C4218" t="s">
        <v>5321</v>
      </c>
      <c r="D4218" t="s">
        <v>5322</v>
      </c>
      <c r="E4218">
        <v>10</v>
      </c>
      <c r="F4218" t="s">
        <v>590</v>
      </c>
      <c r="G4218" t="s">
        <v>4833</v>
      </c>
      <c r="H4218" s="56" t="s">
        <v>685</v>
      </c>
      <c r="I4218">
        <v>21005010</v>
      </c>
      <c r="J4218" t="s">
        <v>5332</v>
      </c>
      <c r="K4218">
        <v>14101949.109999999</v>
      </c>
      <c r="L4218">
        <v>22662.912230000002</v>
      </c>
    </row>
    <row r="4219" spans="1:12" x14ac:dyDescent="0.25">
      <c r="A4219">
        <v>4215</v>
      </c>
      <c r="B4219" t="s">
        <v>4812</v>
      </c>
      <c r="C4219" t="s">
        <v>588</v>
      </c>
      <c r="D4219" t="s">
        <v>5333</v>
      </c>
      <c r="E4219">
        <v>1</v>
      </c>
      <c r="F4219" t="s">
        <v>37</v>
      </c>
      <c r="G4219" t="s">
        <v>5333</v>
      </c>
      <c r="H4219" s="56" t="s">
        <v>685</v>
      </c>
      <c r="I4219">
        <v>29300001</v>
      </c>
      <c r="J4219" t="s">
        <v>5334</v>
      </c>
      <c r="K4219">
        <v>131366862.5</v>
      </c>
      <c r="L4219">
        <v>90861.894759999996</v>
      </c>
    </row>
    <row r="4220" spans="1:12" x14ac:dyDescent="0.25">
      <c r="A4220">
        <v>4216</v>
      </c>
      <c r="B4220" t="s">
        <v>4812</v>
      </c>
      <c r="C4220" t="s">
        <v>588</v>
      </c>
      <c r="D4220" t="s">
        <v>5333</v>
      </c>
      <c r="E4220">
        <v>2</v>
      </c>
      <c r="F4220" t="s">
        <v>37</v>
      </c>
      <c r="G4220" t="s">
        <v>5333</v>
      </c>
      <c r="H4220" s="56" t="s">
        <v>685</v>
      </c>
      <c r="I4220">
        <v>29300002</v>
      </c>
      <c r="J4220" t="s">
        <v>5335</v>
      </c>
      <c r="K4220">
        <v>23942126.640000001</v>
      </c>
      <c r="L4220">
        <v>32733.865709999998</v>
      </c>
    </row>
    <row r="4221" spans="1:12" x14ac:dyDescent="0.25">
      <c r="A4221">
        <v>4217</v>
      </c>
      <c r="B4221" t="s">
        <v>4812</v>
      </c>
      <c r="C4221" t="s">
        <v>588</v>
      </c>
      <c r="D4221" t="s">
        <v>5333</v>
      </c>
      <c r="E4221">
        <v>3</v>
      </c>
      <c r="F4221" t="s">
        <v>37</v>
      </c>
      <c r="G4221" t="s">
        <v>5333</v>
      </c>
      <c r="H4221" s="56" t="s">
        <v>685</v>
      </c>
      <c r="I4221">
        <v>29300003</v>
      </c>
      <c r="J4221" t="s">
        <v>5336</v>
      </c>
      <c r="K4221">
        <v>20134004.75</v>
      </c>
      <c r="L4221">
        <v>25084.67844</v>
      </c>
    </row>
    <row r="4222" spans="1:12" x14ac:dyDescent="0.25">
      <c r="A4222">
        <v>4218</v>
      </c>
      <c r="B4222" t="s">
        <v>4812</v>
      </c>
      <c r="C4222" t="s">
        <v>588</v>
      </c>
      <c r="D4222" t="s">
        <v>5333</v>
      </c>
      <c r="E4222">
        <v>4</v>
      </c>
      <c r="F4222" t="s">
        <v>37</v>
      </c>
      <c r="G4222" t="s">
        <v>5333</v>
      </c>
      <c r="H4222" s="56" t="s">
        <v>685</v>
      </c>
      <c r="I4222">
        <v>29300004</v>
      </c>
      <c r="J4222" t="s">
        <v>5337</v>
      </c>
      <c r="K4222">
        <v>17380739.649999999</v>
      </c>
      <c r="L4222">
        <v>21693.920529999999</v>
      </c>
    </row>
    <row r="4223" spans="1:12" x14ac:dyDescent="0.25">
      <c r="A4223">
        <v>4219</v>
      </c>
      <c r="B4223" t="s">
        <v>4812</v>
      </c>
      <c r="C4223" t="s">
        <v>588</v>
      </c>
      <c r="D4223" t="s">
        <v>5333</v>
      </c>
      <c r="E4223">
        <v>5</v>
      </c>
      <c r="F4223" t="s">
        <v>37</v>
      </c>
      <c r="G4223" t="s">
        <v>5333</v>
      </c>
      <c r="H4223" s="56" t="s">
        <v>685</v>
      </c>
      <c r="I4223">
        <v>29300005</v>
      </c>
      <c r="J4223" t="s">
        <v>5338</v>
      </c>
      <c r="K4223">
        <v>10257722.380000001</v>
      </c>
      <c r="L4223">
        <v>25226.179069999998</v>
      </c>
    </row>
    <row r="4224" spans="1:12" x14ac:dyDescent="0.25">
      <c r="A4224">
        <v>4220</v>
      </c>
      <c r="B4224" t="s">
        <v>4812</v>
      </c>
      <c r="C4224" t="s">
        <v>588</v>
      </c>
      <c r="D4224" t="s">
        <v>5333</v>
      </c>
      <c r="E4224">
        <v>6</v>
      </c>
      <c r="F4224" t="s">
        <v>37</v>
      </c>
      <c r="G4224" t="s">
        <v>5333</v>
      </c>
      <c r="H4224" s="56" t="s">
        <v>685</v>
      </c>
      <c r="I4224">
        <v>29300006</v>
      </c>
      <c r="J4224" t="s">
        <v>5339</v>
      </c>
      <c r="K4224">
        <v>20054674.25</v>
      </c>
      <c r="L4224">
        <v>27162.15263</v>
      </c>
    </row>
    <row r="4225" spans="1:12" x14ac:dyDescent="0.25">
      <c r="A4225">
        <v>4221</v>
      </c>
      <c r="B4225" t="s">
        <v>4812</v>
      </c>
      <c r="C4225" t="s">
        <v>588</v>
      </c>
      <c r="D4225" t="s">
        <v>5333</v>
      </c>
      <c r="E4225">
        <v>7</v>
      </c>
      <c r="F4225" t="s">
        <v>37</v>
      </c>
      <c r="G4225" t="s">
        <v>5333</v>
      </c>
      <c r="H4225" s="56" t="s">
        <v>685</v>
      </c>
      <c r="I4225">
        <v>29300007</v>
      </c>
      <c r="J4225" t="s">
        <v>5340</v>
      </c>
      <c r="K4225">
        <v>17663782.699999999</v>
      </c>
      <c r="L4225">
        <v>25873.687529999999</v>
      </c>
    </row>
    <row r="4226" spans="1:12" x14ac:dyDescent="0.25">
      <c r="A4226">
        <v>4222</v>
      </c>
      <c r="B4226" t="s">
        <v>4812</v>
      </c>
      <c r="C4226" t="s">
        <v>588</v>
      </c>
      <c r="D4226" t="s">
        <v>5333</v>
      </c>
      <c r="E4226">
        <v>8</v>
      </c>
      <c r="F4226" t="s">
        <v>37</v>
      </c>
      <c r="G4226" t="s">
        <v>5333</v>
      </c>
      <c r="H4226" s="56" t="s">
        <v>685</v>
      </c>
      <c r="I4226">
        <v>29300008</v>
      </c>
      <c r="J4226" t="s">
        <v>5341</v>
      </c>
      <c r="K4226">
        <v>11278185.140000001</v>
      </c>
      <c r="L4226">
        <v>14658.94087</v>
      </c>
    </row>
    <row r="4227" spans="1:12" x14ac:dyDescent="0.25">
      <c r="A4227">
        <v>4223</v>
      </c>
      <c r="B4227" t="s">
        <v>4812</v>
      </c>
      <c r="C4227" t="s">
        <v>588</v>
      </c>
      <c r="D4227" t="s">
        <v>5333</v>
      </c>
      <c r="E4227">
        <v>9</v>
      </c>
      <c r="F4227" t="s">
        <v>37</v>
      </c>
      <c r="G4227" t="s">
        <v>5333</v>
      </c>
      <c r="H4227" s="56" t="s">
        <v>685</v>
      </c>
      <c r="I4227">
        <v>29300009</v>
      </c>
      <c r="J4227" t="s">
        <v>5342</v>
      </c>
      <c r="K4227">
        <v>13780757.560000001</v>
      </c>
      <c r="L4227">
        <v>19508.697779999999</v>
      </c>
    </row>
    <row r="4228" spans="1:12" x14ac:dyDescent="0.25">
      <c r="A4228">
        <v>4224</v>
      </c>
      <c r="B4228" t="s">
        <v>4812</v>
      </c>
      <c r="C4228" t="s">
        <v>588</v>
      </c>
      <c r="D4228" t="s">
        <v>5333</v>
      </c>
      <c r="E4228">
        <v>10</v>
      </c>
      <c r="F4228" t="s">
        <v>37</v>
      </c>
      <c r="G4228" t="s">
        <v>5333</v>
      </c>
      <c r="H4228" s="56" t="s">
        <v>685</v>
      </c>
      <c r="I4228">
        <v>29300010</v>
      </c>
      <c r="J4228" t="s">
        <v>5343</v>
      </c>
      <c r="K4228">
        <v>11353967.140000001</v>
      </c>
      <c r="L4228">
        <v>20007.44355</v>
      </c>
    </row>
    <row r="4229" spans="1:12" x14ac:dyDescent="0.25">
      <c r="A4229">
        <v>4225</v>
      </c>
      <c r="B4229" t="s">
        <v>4812</v>
      </c>
      <c r="C4229" t="s">
        <v>588</v>
      </c>
      <c r="D4229" t="s">
        <v>5333</v>
      </c>
      <c r="E4229">
        <v>11</v>
      </c>
      <c r="F4229" t="s">
        <v>37</v>
      </c>
      <c r="G4229" t="s">
        <v>5333</v>
      </c>
      <c r="H4229" s="56" t="s">
        <v>685</v>
      </c>
      <c r="I4229">
        <v>29300011</v>
      </c>
      <c r="J4229" t="s">
        <v>5344</v>
      </c>
      <c r="K4229">
        <v>8489093.7860000003</v>
      </c>
      <c r="L4229">
        <v>14966.30651</v>
      </c>
    </row>
    <row r="4230" spans="1:12" x14ac:dyDescent="0.25">
      <c r="A4230">
        <v>4226</v>
      </c>
      <c r="B4230" t="s">
        <v>4812</v>
      </c>
      <c r="C4230" t="s">
        <v>588</v>
      </c>
      <c r="D4230" t="s">
        <v>5333</v>
      </c>
      <c r="E4230">
        <v>12</v>
      </c>
      <c r="F4230" t="s">
        <v>37</v>
      </c>
      <c r="G4230" t="s">
        <v>5333</v>
      </c>
      <c r="H4230" s="56" t="s">
        <v>685</v>
      </c>
      <c r="I4230">
        <v>29300012</v>
      </c>
      <c r="J4230" t="s">
        <v>5345</v>
      </c>
      <c r="K4230">
        <v>41775348.490000002</v>
      </c>
      <c r="L4230">
        <v>27584.6698</v>
      </c>
    </row>
    <row r="4231" spans="1:12" x14ac:dyDescent="0.25">
      <c r="A4231">
        <v>4227</v>
      </c>
      <c r="B4231" t="s">
        <v>4812</v>
      </c>
      <c r="C4231" t="s">
        <v>588</v>
      </c>
      <c r="D4231" t="s">
        <v>5333</v>
      </c>
      <c r="E4231">
        <v>13</v>
      </c>
      <c r="F4231" t="s">
        <v>37</v>
      </c>
      <c r="G4231" t="s">
        <v>5333</v>
      </c>
      <c r="H4231" s="56" t="s">
        <v>685</v>
      </c>
      <c r="I4231">
        <v>29300013</v>
      </c>
      <c r="J4231" t="s">
        <v>5346</v>
      </c>
      <c r="K4231">
        <v>3694710.5619999999</v>
      </c>
      <c r="L4231">
        <v>10453.536609999999</v>
      </c>
    </row>
    <row r="4232" spans="1:12" x14ac:dyDescent="0.25">
      <c r="A4232">
        <v>4228</v>
      </c>
      <c r="B4232" t="s">
        <v>4812</v>
      </c>
      <c r="C4232" t="s">
        <v>588</v>
      </c>
      <c r="D4232" t="s">
        <v>5333</v>
      </c>
      <c r="E4232">
        <v>14</v>
      </c>
      <c r="F4232" t="s">
        <v>37</v>
      </c>
      <c r="G4232" t="s">
        <v>5333</v>
      </c>
      <c r="H4232" s="56" t="s">
        <v>685</v>
      </c>
      <c r="I4232">
        <v>29300014</v>
      </c>
      <c r="J4232" t="s">
        <v>5347</v>
      </c>
      <c r="K4232">
        <v>10339112.609999999</v>
      </c>
      <c r="L4232">
        <v>23392.09261</v>
      </c>
    </row>
    <row r="4233" spans="1:12" x14ac:dyDescent="0.25">
      <c r="A4233">
        <v>4229</v>
      </c>
      <c r="B4233" t="s">
        <v>4812</v>
      </c>
      <c r="C4233" t="s">
        <v>588</v>
      </c>
      <c r="D4233" t="s">
        <v>5333</v>
      </c>
      <c r="E4233">
        <v>15</v>
      </c>
      <c r="F4233" t="s">
        <v>37</v>
      </c>
      <c r="G4233" t="s">
        <v>5333</v>
      </c>
      <c r="H4233" s="56" t="s">
        <v>685</v>
      </c>
      <c r="I4233">
        <v>29300015</v>
      </c>
      <c r="J4233" t="s">
        <v>5348</v>
      </c>
      <c r="K4233">
        <v>11833838.49</v>
      </c>
      <c r="L4233">
        <v>23757.610359999999</v>
      </c>
    </row>
    <row r="4234" spans="1:12" x14ac:dyDescent="0.25">
      <c r="A4234">
        <v>4230</v>
      </c>
      <c r="B4234" t="s">
        <v>4812</v>
      </c>
      <c r="C4234" t="s">
        <v>588</v>
      </c>
      <c r="D4234" t="s">
        <v>5333</v>
      </c>
      <c r="E4234">
        <v>16</v>
      </c>
      <c r="F4234" t="s">
        <v>37</v>
      </c>
      <c r="G4234" t="s">
        <v>5333</v>
      </c>
      <c r="H4234" s="56" t="s">
        <v>685</v>
      </c>
      <c r="I4234">
        <v>29300016</v>
      </c>
      <c r="J4234" t="s">
        <v>5349</v>
      </c>
      <c r="K4234">
        <v>20916169.829999998</v>
      </c>
      <c r="L4234">
        <v>27756.859570000001</v>
      </c>
    </row>
    <row r="4235" spans="1:12" x14ac:dyDescent="0.25">
      <c r="A4235">
        <v>4231</v>
      </c>
      <c r="B4235" t="s">
        <v>4812</v>
      </c>
      <c r="C4235" t="s">
        <v>588</v>
      </c>
      <c r="D4235" t="s">
        <v>5333</v>
      </c>
      <c r="E4235">
        <v>17</v>
      </c>
      <c r="F4235" t="s">
        <v>37</v>
      </c>
      <c r="G4235" t="s">
        <v>5333</v>
      </c>
      <c r="H4235" s="56" t="s">
        <v>685</v>
      </c>
      <c r="I4235">
        <v>29300017</v>
      </c>
      <c r="J4235" t="s">
        <v>5350</v>
      </c>
      <c r="K4235">
        <v>2481009.102</v>
      </c>
      <c r="L4235">
        <v>11994.96182</v>
      </c>
    </row>
    <row r="4236" spans="1:12" x14ac:dyDescent="0.25">
      <c r="A4236">
        <v>4232</v>
      </c>
      <c r="B4236" t="s">
        <v>4812</v>
      </c>
      <c r="C4236" t="s">
        <v>588</v>
      </c>
      <c r="D4236" t="s">
        <v>5333</v>
      </c>
      <c r="E4236">
        <v>18</v>
      </c>
      <c r="F4236" t="s">
        <v>37</v>
      </c>
      <c r="G4236" t="s">
        <v>5333</v>
      </c>
      <c r="H4236" s="56" t="s">
        <v>685</v>
      </c>
      <c r="I4236">
        <v>29300018</v>
      </c>
      <c r="J4236" t="s">
        <v>5351</v>
      </c>
      <c r="K4236">
        <v>2549359.3220000002</v>
      </c>
      <c r="L4236">
        <v>10621.19169</v>
      </c>
    </row>
    <row r="4237" spans="1:12" x14ac:dyDescent="0.25">
      <c r="A4237">
        <v>4233</v>
      </c>
      <c r="B4237" t="s">
        <v>4812</v>
      </c>
      <c r="C4237" t="s">
        <v>588</v>
      </c>
      <c r="D4237" t="s">
        <v>5333</v>
      </c>
      <c r="E4237">
        <v>19</v>
      </c>
      <c r="F4237" t="s">
        <v>37</v>
      </c>
      <c r="G4237" t="s">
        <v>5333</v>
      </c>
      <c r="H4237" s="56" t="s">
        <v>685</v>
      </c>
      <c r="I4237">
        <v>29300019</v>
      </c>
      <c r="J4237" t="s">
        <v>5352</v>
      </c>
      <c r="K4237">
        <v>2002099.655</v>
      </c>
      <c r="L4237">
        <v>8585.0872920000002</v>
      </c>
    </row>
    <row r="4238" spans="1:12" x14ac:dyDescent="0.25">
      <c r="A4238">
        <v>4234</v>
      </c>
      <c r="B4238" t="s">
        <v>4812</v>
      </c>
      <c r="C4238" t="s">
        <v>588</v>
      </c>
      <c r="D4238" t="s">
        <v>5333</v>
      </c>
      <c r="E4238">
        <v>20</v>
      </c>
      <c r="F4238" t="s">
        <v>37</v>
      </c>
      <c r="G4238" t="s">
        <v>5333</v>
      </c>
      <c r="H4238" s="56" t="s">
        <v>685</v>
      </c>
      <c r="I4238">
        <v>29300020</v>
      </c>
      <c r="J4238" t="s">
        <v>5353</v>
      </c>
      <c r="K4238">
        <v>1740347.16</v>
      </c>
      <c r="L4238">
        <v>7577.6311800000003</v>
      </c>
    </row>
    <row r="4239" spans="1:12" x14ac:dyDescent="0.25">
      <c r="A4239">
        <v>4235</v>
      </c>
      <c r="B4239" t="s">
        <v>4812</v>
      </c>
      <c r="C4239" t="s">
        <v>588</v>
      </c>
      <c r="D4239" t="s">
        <v>5333</v>
      </c>
      <c r="E4239">
        <v>21</v>
      </c>
      <c r="F4239" t="s">
        <v>37</v>
      </c>
      <c r="G4239" t="s">
        <v>5333</v>
      </c>
      <c r="H4239" s="56" t="s">
        <v>685</v>
      </c>
      <c r="I4239">
        <v>29300021</v>
      </c>
      <c r="J4239" t="s">
        <v>5354</v>
      </c>
      <c r="K4239">
        <v>2466338.0970000001</v>
      </c>
      <c r="L4239">
        <v>9610.9208479999998</v>
      </c>
    </row>
    <row r="4240" spans="1:12" x14ac:dyDescent="0.25">
      <c r="A4240">
        <v>4236</v>
      </c>
      <c r="B4240" t="s">
        <v>4812</v>
      </c>
      <c r="C4240" t="s">
        <v>588</v>
      </c>
      <c r="D4240" t="s">
        <v>5333</v>
      </c>
      <c r="E4240">
        <v>22</v>
      </c>
      <c r="F4240" t="s">
        <v>37</v>
      </c>
      <c r="G4240" t="s">
        <v>5333</v>
      </c>
      <c r="H4240" s="56" t="s">
        <v>685</v>
      </c>
      <c r="I4240">
        <v>29300022</v>
      </c>
      <c r="J4240" t="s">
        <v>5355</v>
      </c>
      <c r="K4240">
        <v>1935494.4369999999</v>
      </c>
      <c r="L4240">
        <v>7994.8987710000001</v>
      </c>
    </row>
    <row r="4241" spans="1:12" x14ac:dyDescent="0.25">
      <c r="A4241">
        <v>4237</v>
      </c>
      <c r="B4241" t="s">
        <v>4812</v>
      </c>
      <c r="C4241" t="s">
        <v>588</v>
      </c>
      <c r="D4241" t="s">
        <v>5333</v>
      </c>
      <c r="E4241">
        <v>23</v>
      </c>
      <c r="F4241" t="s">
        <v>37</v>
      </c>
      <c r="G4241" t="s">
        <v>5333</v>
      </c>
      <c r="H4241" s="56" t="s">
        <v>685</v>
      </c>
      <c r="I4241">
        <v>29300023</v>
      </c>
      <c r="J4241" t="s">
        <v>5356</v>
      </c>
      <c r="K4241">
        <v>6416345.4979999997</v>
      </c>
      <c r="L4241">
        <v>11636.65121</v>
      </c>
    </row>
    <row r="4242" spans="1:12" x14ac:dyDescent="0.25">
      <c r="A4242">
        <v>4238</v>
      </c>
      <c r="B4242" t="s">
        <v>4812</v>
      </c>
      <c r="C4242" t="s">
        <v>588</v>
      </c>
      <c r="D4242" t="s">
        <v>5333</v>
      </c>
      <c r="E4242">
        <v>24</v>
      </c>
      <c r="F4242" t="s">
        <v>37</v>
      </c>
      <c r="G4242" t="s">
        <v>5333</v>
      </c>
      <c r="H4242" s="56" t="s">
        <v>685</v>
      </c>
      <c r="I4242">
        <v>29300024</v>
      </c>
      <c r="J4242" t="s">
        <v>5357</v>
      </c>
      <c r="K4242">
        <v>2502607.4240000001</v>
      </c>
      <c r="L4242">
        <v>10925.96969</v>
      </c>
    </row>
    <row r="4243" spans="1:12" x14ac:dyDescent="0.25">
      <c r="A4243">
        <v>4239</v>
      </c>
      <c r="B4243" t="s">
        <v>4812</v>
      </c>
      <c r="C4243" t="s">
        <v>588</v>
      </c>
      <c r="D4243" t="s">
        <v>5333</v>
      </c>
      <c r="E4243">
        <v>25</v>
      </c>
      <c r="F4243" t="s">
        <v>37</v>
      </c>
      <c r="G4243" t="s">
        <v>5333</v>
      </c>
      <c r="H4243" s="56" t="s">
        <v>685</v>
      </c>
      <c r="I4243">
        <v>29300025</v>
      </c>
      <c r="J4243" t="s">
        <v>5358</v>
      </c>
      <c r="K4243">
        <v>7669474.4330000002</v>
      </c>
      <c r="L4243">
        <v>18746.29422</v>
      </c>
    </row>
    <row r="4244" spans="1:12" x14ac:dyDescent="0.25">
      <c r="A4244">
        <v>4240</v>
      </c>
      <c r="B4244" t="s">
        <v>4812</v>
      </c>
      <c r="C4244" t="s">
        <v>588</v>
      </c>
      <c r="D4244" t="s">
        <v>5333</v>
      </c>
      <c r="E4244">
        <v>26</v>
      </c>
      <c r="F4244" t="s">
        <v>37</v>
      </c>
      <c r="G4244" t="s">
        <v>5333</v>
      </c>
      <c r="H4244" s="56" t="s">
        <v>685</v>
      </c>
      <c r="I4244">
        <v>29300026</v>
      </c>
      <c r="J4244" t="s">
        <v>5359</v>
      </c>
      <c r="K4244">
        <v>1750691.155</v>
      </c>
      <c r="L4244">
        <v>6294.5447409999997</v>
      </c>
    </row>
    <row r="4245" spans="1:12" x14ac:dyDescent="0.25">
      <c r="A4245">
        <v>4241</v>
      </c>
      <c r="B4245" t="s">
        <v>4812</v>
      </c>
      <c r="C4245" t="s">
        <v>588</v>
      </c>
      <c r="D4245" t="s">
        <v>5333</v>
      </c>
      <c r="E4245">
        <v>27</v>
      </c>
      <c r="F4245" t="s">
        <v>37</v>
      </c>
      <c r="G4245" t="s">
        <v>5333</v>
      </c>
      <c r="H4245" s="56" t="s">
        <v>685</v>
      </c>
      <c r="I4245">
        <v>29300027</v>
      </c>
      <c r="J4245" t="s">
        <v>5360</v>
      </c>
      <c r="K4245">
        <v>2324086.6209999998</v>
      </c>
      <c r="L4245">
        <v>8420.0214460000007</v>
      </c>
    </row>
    <row r="4246" spans="1:12" x14ac:dyDescent="0.25">
      <c r="A4246">
        <v>4242</v>
      </c>
      <c r="B4246" t="s">
        <v>4812</v>
      </c>
      <c r="C4246" t="s">
        <v>588</v>
      </c>
      <c r="D4246" t="s">
        <v>5333</v>
      </c>
      <c r="E4246">
        <v>28</v>
      </c>
      <c r="F4246" t="s">
        <v>37</v>
      </c>
      <c r="G4246" t="s">
        <v>5333</v>
      </c>
      <c r="H4246" s="56" t="s">
        <v>685</v>
      </c>
      <c r="I4246">
        <v>29300028</v>
      </c>
      <c r="J4246" t="s">
        <v>5361</v>
      </c>
      <c r="K4246">
        <v>7415198.8200000003</v>
      </c>
      <c r="L4246">
        <v>17666.900669999999</v>
      </c>
    </row>
    <row r="4247" spans="1:12" x14ac:dyDescent="0.25">
      <c r="A4247">
        <v>4243</v>
      </c>
      <c r="B4247" t="s">
        <v>4812</v>
      </c>
      <c r="C4247" t="s">
        <v>588</v>
      </c>
      <c r="D4247" t="s">
        <v>5333</v>
      </c>
      <c r="E4247">
        <v>29</v>
      </c>
      <c r="F4247" t="s">
        <v>37</v>
      </c>
      <c r="G4247" t="s">
        <v>5333</v>
      </c>
      <c r="H4247" s="56" t="s">
        <v>685</v>
      </c>
      <c r="I4247">
        <v>29300029</v>
      </c>
      <c r="J4247" t="s">
        <v>5362</v>
      </c>
      <c r="K4247">
        <v>46375928.659999996</v>
      </c>
      <c r="L4247">
        <v>35639.15986</v>
      </c>
    </row>
    <row r="4248" spans="1:12" x14ac:dyDescent="0.25">
      <c r="A4248">
        <v>4244</v>
      </c>
      <c r="B4248" t="s">
        <v>4812</v>
      </c>
      <c r="C4248" t="s">
        <v>588</v>
      </c>
      <c r="D4248" t="s">
        <v>5333</v>
      </c>
      <c r="E4248">
        <v>30</v>
      </c>
      <c r="F4248" t="s">
        <v>37</v>
      </c>
      <c r="G4248" t="s">
        <v>5333</v>
      </c>
      <c r="H4248" s="56" t="s">
        <v>685</v>
      </c>
      <c r="I4248">
        <v>29300030</v>
      </c>
      <c r="J4248" t="s">
        <v>5363</v>
      </c>
      <c r="K4248">
        <v>48428915.560000002</v>
      </c>
      <c r="L4248">
        <v>43222.258099999999</v>
      </c>
    </row>
    <row r="4249" spans="1:12" x14ac:dyDescent="0.25">
      <c r="A4249">
        <v>4245</v>
      </c>
      <c r="B4249" t="s">
        <v>4812</v>
      </c>
      <c r="C4249" t="s">
        <v>588</v>
      </c>
      <c r="D4249" t="s">
        <v>5333</v>
      </c>
      <c r="E4249">
        <v>31</v>
      </c>
      <c r="F4249" t="s">
        <v>37</v>
      </c>
      <c r="G4249" t="s">
        <v>5333</v>
      </c>
      <c r="H4249" s="56" t="s">
        <v>685</v>
      </c>
      <c r="I4249">
        <v>29300031</v>
      </c>
      <c r="J4249" t="s">
        <v>5364</v>
      </c>
      <c r="K4249">
        <v>9729781.5629999992</v>
      </c>
      <c r="L4249">
        <v>13971.241669999999</v>
      </c>
    </row>
    <row r="4250" spans="1:12" x14ac:dyDescent="0.25">
      <c r="A4250">
        <v>4246</v>
      </c>
      <c r="B4250" t="s">
        <v>4812</v>
      </c>
      <c r="C4250" t="s">
        <v>588</v>
      </c>
      <c r="D4250" t="s">
        <v>5333</v>
      </c>
      <c r="E4250">
        <v>32</v>
      </c>
      <c r="F4250" t="s">
        <v>37</v>
      </c>
      <c r="G4250" t="s">
        <v>5333</v>
      </c>
      <c r="H4250" s="56" t="s">
        <v>685</v>
      </c>
      <c r="I4250">
        <v>29300032</v>
      </c>
      <c r="J4250" t="s">
        <v>5365</v>
      </c>
      <c r="K4250">
        <v>5684891.4639999997</v>
      </c>
      <c r="L4250">
        <v>18373.65942</v>
      </c>
    </row>
    <row r="4251" spans="1:12" x14ac:dyDescent="0.25">
      <c r="A4251">
        <v>4247</v>
      </c>
      <c r="B4251" t="s">
        <v>4812</v>
      </c>
      <c r="C4251" t="s">
        <v>588</v>
      </c>
      <c r="D4251" t="s">
        <v>5333</v>
      </c>
      <c r="E4251">
        <v>33</v>
      </c>
      <c r="F4251" t="s">
        <v>37</v>
      </c>
      <c r="G4251" t="s">
        <v>5333</v>
      </c>
      <c r="H4251" s="56" t="s">
        <v>685</v>
      </c>
      <c r="I4251">
        <v>29300033</v>
      </c>
      <c r="J4251" t="s">
        <v>5366</v>
      </c>
      <c r="K4251">
        <v>5998870.1129999999</v>
      </c>
      <c r="L4251">
        <v>16122.41071</v>
      </c>
    </row>
    <row r="4252" spans="1:12" x14ac:dyDescent="0.25">
      <c r="A4252">
        <v>4248</v>
      </c>
      <c r="B4252" t="s">
        <v>4812</v>
      </c>
      <c r="C4252" t="s">
        <v>588</v>
      </c>
      <c r="D4252" t="s">
        <v>5333</v>
      </c>
      <c r="E4252">
        <v>34</v>
      </c>
      <c r="F4252" t="s">
        <v>37</v>
      </c>
      <c r="G4252" t="s">
        <v>5333</v>
      </c>
      <c r="H4252" s="56" t="s">
        <v>685</v>
      </c>
      <c r="I4252">
        <v>29300034</v>
      </c>
      <c r="J4252" t="s">
        <v>5367</v>
      </c>
      <c r="K4252">
        <v>25370542.489999998</v>
      </c>
      <c r="L4252">
        <v>28178.165809999999</v>
      </c>
    </row>
    <row r="4253" spans="1:12" x14ac:dyDescent="0.25">
      <c r="A4253">
        <v>4249</v>
      </c>
      <c r="B4253" t="s">
        <v>4812</v>
      </c>
      <c r="C4253" t="s">
        <v>588</v>
      </c>
      <c r="D4253" t="s">
        <v>5333</v>
      </c>
      <c r="E4253">
        <v>35</v>
      </c>
      <c r="F4253" t="s">
        <v>37</v>
      </c>
      <c r="G4253" t="s">
        <v>5333</v>
      </c>
      <c r="H4253" s="56" t="s">
        <v>685</v>
      </c>
      <c r="I4253">
        <v>29300035</v>
      </c>
      <c r="J4253" t="s">
        <v>5368</v>
      </c>
      <c r="K4253">
        <v>6782606.9390000002</v>
      </c>
      <c r="L4253">
        <v>13787.15459</v>
      </c>
    </row>
    <row r="4254" spans="1:12" x14ac:dyDescent="0.25">
      <c r="A4254">
        <v>4250</v>
      </c>
      <c r="B4254" t="s">
        <v>4812</v>
      </c>
      <c r="C4254" t="s">
        <v>588</v>
      </c>
      <c r="D4254" t="s">
        <v>5333</v>
      </c>
      <c r="E4254">
        <v>36</v>
      </c>
      <c r="F4254" t="s">
        <v>37</v>
      </c>
      <c r="G4254" t="s">
        <v>5333</v>
      </c>
      <c r="H4254" s="56" t="s">
        <v>685</v>
      </c>
      <c r="I4254">
        <v>29300036</v>
      </c>
      <c r="J4254" t="s">
        <v>5369</v>
      </c>
      <c r="K4254">
        <v>14552047.220000001</v>
      </c>
      <c r="L4254">
        <v>19983.909360000001</v>
      </c>
    </row>
    <row r="4255" spans="1:12" x14ac:dyDescent="0.25">
      <c r="A4255">
        <v>4251</v>
      </c>
      <c r="B4255" t="s">
        <v>4812</v>
      </c>
      <c r="C4255" t="s">
        <v>588</v>
      </c>
      <c r="D4255" t="s">
        <v>5333</v>
      </c>
      <c r="E4255">
        <v>37</v>
      </c>
      <c r="F4255" t="s">
        <v>37</v>
      </c>
      <c r="G4255" t="s">
        <v>5333</v>
      </c>
      <c r="H4255" s="56" t="s">
        <v>685</v>
      </c>
      <c r="I4255">
        <v>29300037</v>
      </c>
      <c r="J4255" t="s">
        <v>5370</v>
      </c>
      <c r="K4255">
        <v>5924887.8130000001</v>
      </c>
      <c r="L4255">
        <v>14874.973239999999</v>
      </c>
    </row>
    <row r="4256" spans="1:12" x14ac:dyDescent="0.25">
      <c r="A4256">
        <v>4252</v>
      </c>
      <c r="B4256" t="s">
        <v>4812</v>
      </c>
      <c r="C4256" t="s">
        <v>588</v>
      </c>
      <c r="D4256" t="s">
        <v>5333</v>
      </c>
      <c r="E4256">
        <v>38</v>
      </c>
      <c r="F4256" t="s">
        <v>37</v>
      </c>
      <c r="G4256" t="s">
        <v>5333</v>
      </c>
      <c r="H4256" s="56" t="s">
        <v>685</v>
      </c>
      <c r="I4256">
        <v>29300038</v>
      </c>
      <c r="J4256" t="s">
        <v>5371</v>
      </c>
      <c r="K4256">
        <v>15712395.279999999</v>
      </c>
      <c r="L4256">
        <v>22850.835299999999</v>
      </c>
    </row>
    <row r="4257" spans="1:12" x14ac:dyDescent="0.25">
      <c r="A4257">
        <v>4253</v>
      </c>
      <c r="B4257" t="s">
        <v>4812</v>
      </c>
      <c r="C4257" t="s">
        <v>588</v>
      </c>
      <c r="D4257" t="s">
        <v>5333</v>
      </c>
      <c r="E4257">
        <v>39</v>
      </c>
      <c r="F4257" t="s">
        <v>37</v>
      </c>
      <c r="G4257" t="s">
        <v>5333</v>
      </c>
      <c r="H4257" s="56" t="s">
        <v>685</v>
      </c>
      <c r="I4257">
        <v>29300039</v>
      </c>
      <c r="J4257" t="s">
        <v>5372</v>
      </c>
      <c r="K4257">
        <v>122980245.90000001</v>
      </c>
      <c r="L4257">
        <v>55893.638279999999</v>
      </c>
    </row>
    <row r="4258" spans="1:12" x14ac:dyDescent="0.25">
      <c r="A4258">
        <v>4254</v>
      </c>
      <c r="B4258" t="s">
        <v>4812</v>
      </c>
      <c r="C4258" t="s">
        <v>588</v>
      </c>
      <c r="D4258" t="s">
        <v>5333</v>
      </c>
      <c r="E4258">
        <v>40</v>
      </c>
      <c r="F4258" t="s">
        <v>37</v>
      </c>
      <c r="G4258" t="s">
        <v>5333</v>
      </c>
      <c r="H4258" s="56" t="s">
        <v>685</v>
      </c>
      <c r="I4258">
        <v>29300040</v>
      </c>
      <c r="J4258" t="s">
        <v>5373</v>
      </c>
      <c r="K4258">
        <v>516280427.80000001</v>
      </c>
      <c r="L4258">
        <v>132417.52669999999</v>
      </c>
    </row>
    <row r="4259" spans="1:12" x14ac:dyDescent="0.25">
      <c r="A4259">
        <v>4255</v>
      </c>
      <c r="B4259" t="s">
        <v>4812</v>
      </c>
      <c r="C4259" t="s">
        <v>588</v>
      </c>
      <c r="D4259" t="s">
        <v>5333</v>
      </c>
      <c r="E4259">
        <v>41</v>
      </c>
      <c r="F4259" t="s">
        <v>37</v>
      </c>
      <c r="G4259" t="s">
        <v>5333</v>
      </c>
      <c r="H4259" s="56" t="s">
        <v>685</v>
      </c>
      <c r="I4259">
        <v>29300041</v>
      </c>
      <c r="J4259" t="s">
        <v>5374</v>
      </c>
      <c r="K4259">
        <v>18764990.440000001</v>
      </c>
      <c r="L4259">
        <v>24202.836609999998</v>
      </c>
    </row>
    <row r="4260" spans="1:12" x14ac:dyDescent="0.25">
      <c r="A4260">
        <v>4256</v>
      </c>
      <c r="B4260" t="s">
        <v>4812</v>
      </c>
      <c r="C4260" t="s">
        <v>588</v>
      </c>
      <c r="D4260" t="s">
        <v>5333</v>
      </c>
      <c r="E4260">
        <v>42</v>
      </c>
      <c r="F4260" t="s">
        <v>37</v>
      </c>
      <c r="G4260" t="s">
        <v>5333</v>
      </c>
      <c r="H4260" s="56" t="s">
        <v>685</v>
      </c>
      <c r="I4260">
        <v>29300042</v>
      </c>
      <c r="J4260" t="s">
        <v>5375</v>
      </c>
      <c r="K4260">
        <v>3963026.8119999999</v>
      </c>
      <c r="L4260">
        <v>9949.4555679999994</v>
      </c>
    </row>
    <row r="4261" spans="1:12" x14ac:dyDescent="0.25">
      <c r="A4261">
        <v>4257</v>
      </c>
      <c r="B4261" t="s">
        <v>4812</v>
      </c>
      <c r="C4261" t="s">
        <v>588</v>
      </c>
      <c r="D4261" t="s">
        <v>5333</v>
      </c>
      <c r="E4261">
        <v>43</v>
      </c>
      <c r="F4261" t="s">
        <v>37</v>
      </c>
      <c r="G4261" t="s">
        <v>5333</v>
      </c>
      <c r="H4261" s="56" t="s">
        <v>685</v>
      </c>
      <c r="I4261">
        <v>29300043</v>
      </c>
      <c r="J4261" t="s">
        <v>5376</v>
      </c>
      <c r="K4261">
        <v>4193484.6880000001</v>
      </c>
      <c r="L4261">
        <v>14768.98906</v>
      </c>
    </row>
    <row r="4262" spans="1:12" x14ac:dyDescent="0.25">
      <c r="A4262">
        <v>4258</v>
      </c>
      <c r="B4262" t="s">
        <v>4812</v>
      </c>
      <c r="C4262" t="s">
        <v>588</v>
      </c>
      <c r="D4262" t="s">
        <v>5333</v>
      </c>
      <c r="E4262">
        <v>44</v>
      </c>
      <c r="F4262" t="s">
        <v>37</v>
      </c>
      <c r="G4262" t="s">
        <v>5333</v>
      </c>
      <c r="H4262" s="56" t="s">
        <v>685</v>
      </c>
      <c r="I4262">
        <v>29300044</v>
      </c>
      <c r="J4262" t="s">
        <v>5377</v>
      </c>
      <c r="K4262">
        <v>17881202.620000001</v>
      </c>
      <c r="L4262">
        <v>31699.414710000001</v>
      </c>
    </row>
    <row r="4263" spans="1:12" x14ac:dyDescent="0.25">
      <c r="A4263">
        <v>4259</v>
      </c>
      <c r="B4263" t="s">
        <v>4812</v>
      </c>
      <c r="C4263" t="s">
        <v>588</v>
      </c>
      <c r="D4263" t="s">
        <v>5333</v>
      </c>
      <c r="E4263">
        <v>45</v>
      </c>
      <c r="F4263" t="s">
        <v>37</v>
      </c>
      <c r="G4263" t="s">
        <v>5333</v>
      </c>
      <c r="H4263" s="56" t="s">
        <v>685</v>
      </c>
      <c r="I4263">
        <v>29300045</v>
      </c>
      <c r="J4263" t="s">
        <v>5378</v>
      </c>
      <c r="K4263">
        <v>143926487.80000001</v>
      </c>
      <c r="L4263">
        <v>91982.269090000002</v>
      </c>
    </row>
    <row r="4264" spans="1:12" x14ac:dyDescent="0.25">
      <c r="A4264">
        <v>4260</v>
      </c>
      <c r="B4264" t="s">
        <v>4812</v>
      </c>
      <c r="C4264" t="s">
        <v>588</v>
      </c>
      <c r="D4264" t="s">
        <v>5333</v>
      </c>
      <c r="E4264">
        <v>46</v>
      </c>
      <c r="F4264" t="s">
        <v>37</v>
      </c>
      <c r="G4264" t="s">
        <v>5333</v>
      </c>
      <c r="H4264" s="56" t="s">
        <v>685</v>
      </c>
      <c r="I4264">
        <v>29300046</v>
      </c>
      <c r="J4264" t="s">
        <v>5379</v>
      </c>
      <c r="K4264">
        <v>13033824.68</v>
      </c>
      <c r="L4264">
        <v>21838.592260000001</v>
      </c>
    </row>
    <row r="4265" spans="1:12" x14ac:dyDescent="0.25">
      <c r="A4265">
        <v>4261</v>
      </c>
      <c r="B4265" t="s">
        <v>4812</v>
      </c>
      <c r="C4265" t="s">
        <v>588</v>
      </c>
      <c r="D4265" t="s">
        <v>5333</v>
      </c>
      <c r="E4265">
        <v>47</v>
      </c>
      <c r="F4265" t="s">
        <v>37</v>
      </c>
      <c r="G4265" t="s">
        <v>5333</v>
      </c>
      <c r="H4265" s="56" t="s">
        <v>685</v>
      </c>
      <c r="I4265">
        <v>29300047</v>
      </c>
      <c r="J4265" t="s">
        <v>5380</v>
      </c>
      <c r="K4265">
        <v>15321978.210000001</v>
      </c>
      <c r="L4265">
        <v>25757.13321</v>
      </c>
    </row>
    <row r="4266" spans="1:12" x14ac:dyDescent="0.25">
      <c r="A4266">
        <v>4262</v>
      </c>
      <c r="B4266" t="s">
        <v>4812</v>
      </c>
      <c r="C4266" t="s">
        <v>588</v>
      </c>
      <c r="D4266" t="s">
        <v>5333</v>
      </c>
      <c r="E4266">
        <v>48</v>
      </c>
      <c r="F4266" t="s">
        <v>37</v>
      </c>
      <c r="G4266" t="s">
        <v>5333</v>
      </c>
      <c r="H4266" s="56" t="s">
        <v>685</v>
      </c>
      <c r="I4266">
        <v>29300048</v>
      </c>
      <c r="J4266" t="s">
        <v>5381</v>
      </c>
      <c r="K4266">
        <v>10872541.390000001</v>
      </c>
      <c r="L4266">
        <v>29152.098419999998</v>
      </c>
    </row>
    <row r="4267" spans="1:12" x14ac:dyDescent="0.25">
      <c r="A4267">
        <v>4263</v>
      </c>
      <c r="B4267" t="s">
        <v>4812</v>
      </c>
      <c r="C4267" t="s">
        <v>588</v>
      </c>
      <c r="D4267" t="s">
        <v>5333</v>
      </c>
      <c r="E4267">
        <v>49</v>
      </c>
      <c r="F4267" t="s">
        <v>37</v>
      </c>
      <c r="G4267" t="s">
        <v>5333</v>
      </c>
      <c r="H4267" s="56" t="s">
        <v>685</v>
      </c>
      <c r="I4267">
        <v>29300049</v>
      </c>
      <c r="J4267" t="s">
        <v>5382</v>
      </c>
      <c r="K4267">
        <v>4874580.1430000002</v>
      </c>
      <c r="L4267">
        <v>13493.61968</v>
      </c>
    </row>
    <row r="4268" spans="1:12" x14ac:dyDescent="0.25">
      <c r="A4268">
        <v>4264</v>
      </c>
      <c r="B4268" t="s">
        <v>4812</v>
      </c>
      <c r="C4268" t="s">
        <v>588</v>
      </c>
      <c r="D4268" t="s">
        <v>5333</v>
      </c>
      <c r="E4268">
        <v>50</v>
      </c>
      <c r="F4268" t="s">
        <v>37</v>
      </c>
      <c r="G4268" t="s">
        <v>5333</v>
      </c>
      <c r="H4268" s="56" t="s">
        <v>685</v>
      </c>
      <c r="I4268">
        <v>29300050</v>
      </c>
      <c r="J4268" t="s">
        <v>5383</v>
      </c>
      <c r="K4268">
        <v>4852673.4749999996</v>
      </c>
      <c r="L4268">
        <v>13783.7264</v>
      </c>
    </row>
    <row r="4269" spans="1:12" x14ac:dyDescent="0.25">
      <c r="A4269">
        <v>4265</v>
      </c>
      <c r="B4269" t="s">
        <v>4812</v>
      </c>
      <c r="C4269" t="s">
        <v>588</v>
      </c>
      <c r="D4269" t="s">
        <v>5333</v>
      </c>
      <c r="E4269">
        <v>51</v>
      </c>
      <c r="F4269" t="s">
        <v>37</v>
      </c>
      <c r="G4269" t="s">
        <v>5333</v>
      </c>
      <c r="H4269" s="56" t="s">
        <v>685</v>
      </c>
      <c r="I4269">
        <v>29300051</v>
      </c>
      <c r="J4269" t="s">
        <v>5384</v>
      </c>
      <c r="K4269">
        <v>92917393.900000006</v>
      </c>
      <c r="L4269">
        <v>48370.654410000003</v>
      </c>
    </row>
    <row r="4270" spans="1:12" x14ac:dyDescent="0.25">
      <c r="A4270">
        <v>4266</v>
      </c>
      <c r="B4270" t="s">
        <v>4812</v>
      </c>
      <c r="C4270" t="s">
        <v>588</v>
      </c>
      <c r="D4270" t="s">
        <v>5333</v>
      </c>
      <c r="E4270">
        <v>52</v>
      </c>
      <c r="F4270" t="s">
        <v>37</v>
      </c>
      <c r="G4270" t="s">
        <v>5333</v>
      </c>
      <c r="H4270" s="56" t="s">
        <v>685</v>
      </c>
      <c r="I4270">
        <v>29300052</v>
      </c>
      <c r="J4270" t="s">
        <v>5385</v>
      </c>
      <c r="K4270">
        <v>79155589.670000002</v>
      </c>
      <c r="L4270">
        <v>44664.159249999997</v>
      </c>
    </row>
    <row r="4271" spans="1:12" x14ac:dyDescent="0.25">
      <c r="A4271">
        <v>4267</v>
      </c>
      <c r="B4271" t="s">
        <v>4812</v>
      </c>
      <c r="C4271" t="s">
        <v>588</v>
      </c>
      <c r="D4271" t="s">
        <v>5333</v>
      </c>
      <c r="E4271">
        <v>53</v>
      </c>
      <c r="F4271" t="s">
        <v>37</v>
      </c>
      <c r="G4271" t="s">
        <v>5333</v>
      </c>
      <c r="H4271" s="56" t="s">
        <v>685</v>
      </c>
      <c r="I4271">
        <v>29300053</v>
      </c>
      <c r="J4271" t="s">
        <v>5386</v>
      </c>
      <c r="K4271">
        <v>1109939458</v>
      </c>
      <c r="L4271">
        <v>239597.63399999999</v>
      </c>
    </row>
    <row r="4272" spans="1:12" x14ac:dyDescent="0.25">
      <c r="A4272">
        <v>4268</v>
      </c>
      <c r="B4272" t="s">
        <v>4812</v>
      </c>
      <c r="C4272" t="s">
        <v>588</v>
      </c>
      <c r="D4272" t="s">
        <v>5333</v>
      </c>
      <c r="E4272">
        <v>54</v>
      </c>
      <c r="F4272" t="s">
        <v>37</v>
      </c>
      <c r="G4272" t="s">
        <v>5333</v>
      </c>
      <c r="H4272" s="56" t="s">
        <v>685</v>
      </c>
      <c r="I4272">
        <v>29300054</v>
      </c>
      <c r="J4272" t="s">
        <v>5387</v>
      </c>
      <c r="K4272">
        <v>10290543.390000001</v>
      </c>
      <c r="L4272">
        <v>17592.767879999999</v>
      </c>
    </row>
    <row r="4273" spans="1:12" x14ac:dyDescent="0.25">
      <c r="A4273">
        <v>4269</v>
      </c>
      <c r="B4273" t="s">
        <v>4812</v>
      </c>
      <c r="C4273" t="s">
        <v>588</v>
      </c>
      <c r="D4273" t="s">
        <v>5333</v>
      </c>
      <c r="E4273">
        <v>55</v>
      </c>
      <c r="F4273" t="s">
        <v>37</v>
      </c>
      <c r="G4273" t="s">
        <v>5333</v>
      </c>
      <c r="H4273" s="56" t="s">
        <v>685</v>
      </c>
      <c r="I4273">
        <v>29300055</v>
      </c>
      <c r="J4273" t="s">
        <v>5388</v>
      </c>
      <c r="K4273">
        <v>3184094.35</v>
      </c>
      <c r="L4273">
        <v>10748.20887</v>
      </c>
    </row>
    <row r="4274" spans="1:12" x14ac:dyDescent="0.25">
      <c r="A4274">
        <v>4270</v>
      </c>
      <c r="B4274" t="s">
        <v>4812</v>
      </c>
      <c r="C4274" t="s">
        <v>588</v>
      </c>
      <c r="D4274" t="s">
        <v>5333</v>
      </c>
      <c r="E4274">
        <v>56</v>
      </c>
      <c r="F4274" t="s">
        <v>37</v>
      </c>
      <c r="G4274" t="s">
        <v>5333</v>
      </c>
      <c r="H4274" s="56" t="s">
        <v>685</v>
      </c>
      <c r="I4274">
        <v>29300056</v>
      </c>
      <c r="J4274" t="s">
        <v>5389</v>
      </c>
      <c r="K4274">
        <v>2837745.8289999999</v>
      </c>
      <c r="L4274">
        <v>10136.38365</v>
      </c>
    </row>
    <row r="4275" spans="1:12" x14ac:dyDescent="0.25">
      <c r="A4275">
        <v>4271</v>
      </c>
      <c r="B4275" t="s">
        <v>4812</v>
      </c>
      <c r="C4275" t="s">
        <v>588</v>
      </c>
      <c r="D4275" t="s">
        <v>5333</v>
      </c>
      <c r="E4275">
        <v>57</v>
      </c>
      <c r="F4275" t="s">
        <v>37</v>
      </c>
      <c r="G4275" t="s">
        <v>5333</v>
      </c>
      <c r="H4275" s="56" t="s">
        <v>685</v>
      </c>
      <c r="I4275">
        <v>29300057</v>
      </c>
      <c r="J4275" t="s">
        <v>5390</v>
      </c>
      <c r="K4275">
        <v>3393554.83</v>
      </c>
      <c r="L4275">
        <v>12392.87803</v>
      </c>
    </row>
    <row r="4276" spans="1:12" x14ac:dyDescent="0.25">
      <c r="A4276">
        <v>4272</v>
      </c>
      <c r="B4276" t="s">
        <v>4812</v>
      </c>
      <c r="C4276" t="s">
        <v>588</v>
      </c>
      <c r="D4276" t="s">
        <v>5333</v>
      </c>
      <c r="E4276">
        <v>58</v>
      </c>
      <c r="F4276" t="s">
        <v>37</v>
      </c>
      <c r="G4276" t="s">
        <v>5333</v>
      </c>
      <c r="H4276" s="56" t="s">
        <v>685</v>
      </c>
      <c r="I4276">
        <v>29300058</v>
      </c>
      <c r="J4276" t="s">
        <v>5391</v>
      </c>
      <c r="K4276">
        <v>4587973.8839999996</v>
      </c>
      <c r="L4276">
        <v>11773.060030000001</v>
      </c>
    </row>
    <row r="4277" spans="1:12" x14ac:dyDescent="0.25">
      <c r="A4277">
        <v>4273</v>
      </c>
      <c r="B4277" t="s">
        <v>4812</v>
      </c>
      <c r="C4277" t="s">
        <v>588</v>
      </c>
      <c r="D4277" t="s">
        <v>5333</v>
      </c>
      <c r="E4277">
        <v>59</v>
      </c>
      <c r="F4277" t="s">
        <v>37</v>
      </c>
      <c r="G4277" t="s">
        <v>5333</v>
      </c>
      <c r="H4277" s="56" t="s">
        <v>685</v>
      </c>
      <c r="I4277">
        <v>29300059</v>
      </c>
      <c r="J4277" t="s">
        <v>5392</v>
      </c>
      <c r="K4277">
        <v>9746406.9509999994</v>
      </c>
      <c r="L4277">
        <v>19396.995139999999</v>
      </c>
    </row>
    <row r="4278" spans="1:12" x14ac:dyDescent="0.25">
      <c r="A4278">
        <v>4274</v>
      </c>
      <c r="B4278" t="s">
        <v>4812</v>
      </c>
      <c r="C4278" t="s">
        <v>588</v>
      </c>
      <c r="D4278" t="s">
        <v>5333</v>
      </c>
      <c r="E4278">
        <v>60</v>
      </c>
      <c r="F4278" t="s">
        <v>37</v>
      </c>
      <c r="G4278" t="s">
        <v>5333</v>
      </c>
      <c r="H4278" s="56" t="s">
        <v>685</v>
      </c>
      <c r="I4278">
        <v>29300060</v>
      </c>
      <c r="J4278" t="s">
        <v>5393</v>
      </c>
      <c r="K4278">
        <v>48475966.090000004</v>
      </c>
      <c r="L4278">
        <v>38526.409910000002</v>
      </c>
    </row>
    <row r="4279" spans="1:12" x14ac:dyDescent="0.25">
      <c r="A4279">
        <v>4275</v>
      </c>
      <c r="B4279" t="s">
        <v>4812</v>
      </c>
      <c r="C4279" t="s">
        <v>5394</v>
      </c>
      <c r="D4279" t="s">
        <v>5395</v>
      </c>
      <c r="E4279">
        <v>1</v>
      </c>
      <c r="F4279" t="s">
        <v>584</v>
      </c>
      <c r="G4279" t="s">
        <v>4815</v>
      </c>
      <c r="H4279" s="56" t="s">
        <v>685</v>
      </c>
      <c r="I4279">
        <v>21206001</v>
      </c>
      <c r="J4279" t="s">
        <v>5396</v>
      </c>
      <c r="K4279">
        <v>152753867.19999999</v>
      </c>
      <c r="L4279">
        <v>89299.055070000002</v>
      </c>
    </row>
    <row r="4280" spans="1:12" x14ac:dyDescent="0.25">
      <c r="A4280">
        <v>4276</v>
      </c>
      <c r="B4280" t="s">
        <v>4812</v>
      </c>
      <c r="C4280" t="s">
        <v>5394</v>
      </c>
      <c r="D4280" t="s">
        <v>5395</v>
      </c>
      <c r="E4280">
        <v>2</v>
      </c>
      <c r="F4280" t="s">
        <v>584</v>
      </c>
      <c r="G4280" t="s">
        <v>4815</v>
      </c>
      <c r="H4280" s="56" t="s">
        <v>685</v>
      </c>
      <c r="I4280">
        <v>21206002</v>
      </c>
      <c r="J4280" t="s">
        <v>5397</v>
      </c>
      <c r="K4280">
        <v>154429475.59999999</v>
      </c>
      <c r="L4280">
        <v>82771.548339999994</v>
      </c>
    </row>
    <row r="4281" spans="1:12" x14ac:dyDescent="0.25">
      <c r="A4281">
        <v>4277</v>
      </c>
      <c r="B4281" t="s">
        <v>4812</v>
      </c>
      <c r="C4281" t="s">
        <v>5394</v>
      </c>
      <c r="D4281" t="s">
        <v>5395</v>
      </c>
      <c r="E4281">
        <v>3</v>
      </c>
      <c r="F4281" t="s">
        <v>584</v>
      </c>
      <c r="G4281" t="s">
        <v>4815</v>
      </c>
      <c r="H4281" s="56" t="s">
        <v>685</v>
      </c>
      <c r="I4281">
        <v>21206003</v>
      </c>
      <c r="J4281" t="s">
        <v>5398</v>
      </c>
      <c r="K4281">
        <v>450568324.89999998</v>
      </c>
      <c r="L4281">
        <v>163770.5545</v>
      </c>
    </row>
    <row r="4282" spans="1:12" x14ac:dyDescent="0.25">
      <c r="A4282">
        <v>4278</v>
      </c>
      <c r="B4282" t="s">
        <v>4812</v>
      </c>
      <c r="C4282" t="s">
        <v>5394</v>
      </c>
      <c r="D4282" t="s">
        <v>5395</v>
      </c>
      <c r="E4282">
        <v>4</v>
      </c>
      <c r="F4282" t="s">
        <v>584</v>
      </c>
      <c r="G4282" t="s">
        <v>4815</v>
      </c>
      <c r="H4282" s="56" t="s">
        <v>685</v>
      </c>
      <c r="I4282">
        <v>21206004</v>
      </c>
      <c r="J4282" t="s">
        <v>5399</v>
      </c>
      <c r="K4282">
        <v>125940762.7</v>
      </c>
      <c r="L4282">
        <v>89029.229380000004</v>
      </c>
    </row>
    <row r="4283" spans="1:12" x14ac:dyDescent="0.25">
      <c r="A4283">
        <v>4279</v>
      </c>
      <c r="B4283" t="s">
        <v>4812</v>
      </c>
      <c r="C4283" t="s">
        <v>5394</v>
      </c>
      <c r="D4283" t="s">
        <v>5395</v>
      </c>
      <c r="E4283">
        <v>5</v>
      </c>
      <c r="F4283" t="s">
        <v>584</v>
      </c>
      <c r="G4283" t="s">
        <v>4815</v>
      </c>
      <c r="H4283" s="56" t="s">
        <v>685</v>
      </c>
      <c r="I4283">
        <v>21206005</v>
      </c>
      <c r="J4283" t="s">
        <v>5400</v>
      </c>
      <c r="K4283">
        <v>474610791</v>
      </c>
      <c r="L4283">
        <v>172702.99189999999</v>
      </c>
    </row>
    <row r="4284" spans="1:12" x14ac:dyDescent="0.25">
      <c r="A4284">
        <v>4280</v>
      </c>
      <c r="B4284" t="s">
        <v>4812</v>
      </c>
      <c r="C4284" t="s">
        <v>5394</v>
      </c>
      <c r="D4284" t="s">
        <v>5395</v>
      </c>
      <c r="E4284">
        <v>6</v>
      </c>
      <c r="F4284" t="s">
        <v>584</v>
      </c>
      <c r="G4284" t="s">
        <v>4815</v>
      </c>
      <c r="H4284" s="56" t="s">
        <v>685</v>
      </c>
      <c r="I4284">
        <v>21206006</v>
      </c>
      <c r="J4284" t="s">
        <v>5401</v>
      </c>
      <c r="K4284">
        <v>206775585.69999999</v>
      </c>
      <c r="L4284">
        <v>96893.501250000001</v>
      </c>
    </row>
    <row r="4285" spans="1:12" x14ac:dyDescent="0.25">
      <c r="A4285">
        <v>4281</v>
      </c>
      <c r="B4285" t="s">
        <v>4812</v>
      </c>
      <c r="C4285" t="s">
        <v>5394</v>
      </c>
      <c r="D4285" t="s">
        <v>5395</v>
      </c>
      <c r="E4285">
        <v>7</v>
      </c>
      <c r="F4285" t="s">
        <v>584</v>
      </c>
      <c r="G4285" t="s">
        <v>4815</v>
      </c>
      <c r="H4285" s="56" t="s">
        <v>685</v>
      </c>
      <c r="I4285">
        <v>21206007</v>
      </c>
      <c r="J4285" t="s">
        <v>5402</v>
      </c>
      <c r="K4285">
        <v>380961246.69999999</v>
      </c>
      <c r="L4285">
        <v>167069.416</v>
      </c>
    </row>
    <row r="4286" spans="1:12" x14ac:dyDescent="0.25">
      <c r="A4286">
        <v>4282</v>
      </c>
      <c r="B4286" t="s">
        <v>4812</v>
      </c>
      <c r="C4286" t="s">
        <v>5394</v>
      </c>
      <c r="D4286" t="s">
        <v>5395</v>
      </c>
      <c r="E4286">
        <v>8</v>
      </c>
      <c r="F4286" t="s">
        <v>584</v>
      </c>
      <c r="G4286" t="s">
        <v>4815</v>
      </c>
      <c r="H4286" s="56" t="s">
        <v>685</v>
      </c>
      <c r="I4286">
        <v>21206008</v>
      </c>
      <c r="J4286" t="s">
        <v>5403</v>
      </c>
      <c r="K4286">
        <v>26551945.039999999</v>
      </c>
      <c r="L4286">
        <v>26392.09923</v>
      </c>
    </row>
    <row r="4287" spans="1:12" x14ac:dyDescent="0.25">
      <c r="A4287">
        <v>4283</v>
      </c>
      <c r="B4287" t="s">
        <v>4812</v>
      </c>
      <c r="C4287" t="s">
        <v>5394</v>
      </c>
      <c r="D4287" t="s">
        <v>5395</v>
      </c>
      <c r="E4287">
        <v>9</v>
      </c>
      <c r="F4287" t="s">
        <v>584</v>
      </c>
      <c r="G4287" t="s">
        <v>4815</v>
      </c>
      <c r="H4287" s="56" t="s">
        <v>685</v>
      </c>
      <c r="I4287">
        <v>21206009</v>
      </c>
      <c r="J4287" t="s">
        <v>5404</v>
      </c>
      <c r="K4287">
        <v>224912054.59999999</v>
      </c>
      <c r="L4287">
        <v>119455.3345</v>
      </c>
    </row>
    <row r="4288" spans="1:12" x14ac:dyDescent="0.25">
      <c r="A4288">
        <v>4284</v>
      </c>
      <c r="B4288" t="s">
        <v>4812</v>
      </c>
      <c r="C4288" t="s">
        <v>5394</v>
      </c>
      <c r="D4288" t="s">
        <v>5395</v>
      </c>
      <c r="E4288">
        <v>10</v>
      </c>
      <c r="F4288" t="s">
        <v>584</v>
      </c>
      <c r="G4288" t="s">
        <v>4815</v>
      </c>
      <c r="H4288" s="56" t="s">
        <v>685</v>
      </c>
      <c r="I4288">
        <v>21206010</v>
      </c>
      <c r="J4288" t="s">
        <v>5405</v>
      </c>
      <c r="K4288">
        <v>164517655.90000001</v>
      </c>
      <c r="L4288">
        <v>72464.721489999996</v>
      </c>
    </row>
    <row r="4289" spans="1:12" x14ac:dyDescent="0.25">
      <c r="A4289">
        <v>4285</v>
      </c>
      <c r="B4289" t="s">
        <v>4812</v>
      </c>
      <c r="C4289" t="s">
        <v>5394</v>
      </c>
      <c r="D4289" t="s">
        <v>5395</v>
      </c>
      <c r="E4289">
        <v>11</v>
      </c>
      <c r="F4289" t="s">
        <v>584</v>
      </c>
      <c r="G4289" t="s">
        <v>4815</v>
      </c>
      <c r="H4289" s="56" t="s">
        <v>685</v>
      </c>
      <c r="I4289">
        <v>21206011</v>
      </c>
      <c r="J4289" t="s">
        <v>5406</v>
      </c>
      <c r="K4289">
        <v>146088345.19999999</v>
      </c>
      <c r="L4289">
        <v>72013.776010000001</v>
      </c>
    </row>
    <row r="4290" spans="1:12" x14ac:dyDescent="0.25">
      <c r="A4290">
        <v>4286</v>
      </c>
      <c r="B4290" t="s">
        <v>4812</v>
      </c>
      <c r="C4290" t="s">
        <v>5394</v>
      </c>
      <c r="D4290" t="s">
        <v>5395</v>
      </c>
      <c r="E4290">
        <v>12</v>
      </c>
      <c r="F4290" t="s">
        <v>584</v>
      </c>
      <c r="G4290" t="s">
        <v>4815</v>
      </c>
      <c r="H4290" s="56" t="s">
        <v>685</v>
      </c>
      <c r="I4290">
        <v>21206012</v>
      </c>
      <c r="J4290" t="s">
        <v>5407</v>
      </c>
      <c r="K4290">
        <v>516991711.5</v>
      </c>
      <c r="L4290">
        <v>148319.40760000001</v>
      </c>
    </row>
    <row r="4291" spans="1:12" x14ac:dyDescent="0.25">
      <c r="A4291">
        <v>4287</v>
      </c>
      <c r="B4291" t="s">
        <v>4812</v>
      </c>
      <c r="C4291" t="s">
        <v>5408</v>
      </c>
      <c r="D4291" t="s">
        <v>5409</v>
      </c>
      <c r="E4291">
        <v>1</v>
      </c>
      <c r="F4291" t="s">
        <v>583</v>
      </c>
      <c r="G4291" t="s">
        <v>5163</v>
      </c>
      <c r="H4291" s="56" t="s">
        <v>685</v>
      </c>
      <c r="I4291">
        <v>24404001</v>
      </c>
      <c r="J4291" t="s">
        <v>5410</v>
      </c>
      <c r="K4291">
        <v>133611520</v>
      </c>
      <c r="L4291">
        <v>77563.786489999999</v>
      </c>
    </row>
    <row r="4292" spans="1:12" x14ac:dyDescent="0.25">
      <c r="A4292">
        <v>4288</v>
      </c>
      <c r="B4292" t="s">
        <v>4812</v>
      </c>
      <c r="C4292" t="s">
        <v>5408</v>
      </c>
      <c r="D4292" t="s">
        <v>5409</v>
      </c>
      <c r="E4292">
        <v>2</v>
      </c>
      <c r="F4292" t="s">
        <v>583</v>
      </c>
      <c r="G4292" t="s">
        <v>5163</v>
      </c>
      <c r="H4292" s="56" t="s">
        <v>685</v>
      </c>
      <c r="I4292">
        <v>24404002</v>
      </c>
      <c r="J4292" t="s">
        <v>5411</v>
      </c>
      <c r="K4292">
        <v>105955181.5</v>
      </c>
      <c r="L4292">
        <v>90150.399959999995</v>
      </c>
    </row>
    <row r="4293" spans="1:12" x14ac:dyDescent="0.25">
      <c r="A4293">
        <v>4289</v>
      </c>
      <c r="B4293" t="s">
        <v>4812</v>
      </c>
      <c r="C4293" t="s">
        <v>5408</v>
      </c>
      <c r="D4293" t="s">
        <v>5409</v>
      </c>
      <c r="E4293">
        <v>3</v>
      </c>
      <c r="F4293" t="s">
        <v>583</v>
      </c>
      <c r="G4293" t="s">
        <v>5163</v>
      </c>
      <c r="H4293" s="56" t="s">
        <v>685</v>
      </c>
      <c r="I4293">
        <v>24404003</v>
      </c>
      <c r="J4293" t="s">
        <v>5412</v>
      </c>
      <c r="K4293">
        <v>79106806.469999999</v>
      </c>
      <c r="L4293">
        <v>65772.295840000006</v>
      </c>
    </row>
    <row r="4294" spans="1:12" x14ac:dyDescent="0.25">
      <c r="A4294">
        <v>4290</v>
      </c>
      <c r="B4294" t="s">
        <v>4812</v>
      </c>
      <c r="C4294" t="s">
        <v>5408</v>
      </c>
      <c r="D4294" t="s">
        <v>5409</v>
      </c>
      <c r="E4294">
        <v>4</v>
      </c>
      <c r="F4294" t="s">
        <v>583</v>
      </c>
      <c r="G4294" t="s">
        <v>5163</v>
      </c>
      <c r="H4294" s="56" t="s">
        <v>685</v>
      </c>
      <c r="I4294">
        <v>24404004</v>
      </c>
      <c r="J4294" t="s">
        <v>5413</v>
      </c>
      <c r="K4294">
        <v>129159271.59999999</v>
      </c>
      <c r="L4294">
        <v>93232.641099999993</v>
      </c>
    </row>
    <row r="4295" spans="1:12" x14ac:dyDescent="0.25">
      <c r="A4295">
        <v>4291</v>
      </c>
      <c r="B4295" t="s">
        <v>4812</v>
      </c>
      <c r="C4295" t="s">
        <v>5408</v>
      </c>
      <c r="D4295" t="s">
        <v>5409</v>
      </c>
      <c r="E4295">
        <v>5</v>
      </c>
      <c r="F4295" t="s">
        <v>583</v>
      </c>
      <c r="G4295" t="s">
        <v>5163</v>
      </c>
      <c r="H4295" s="56" t="s">
        <v>685</v>
      </c>
      <c r="I4295">
        <v>24404005</v>
      </c>
      <c r="J4295" t="s">
        <v>5414</v>
      </c>
      <c r="K4295">
        <v>104862051.2</v>
      </c>
      <c r="L4295">
        <v>78218.135410000003</v>
      </c>
    </row>
    <row r="4296" spans="1:12" x14ac:dyDescent="0.25">
      <c r="A4296">
        <v>4292</v>
      </c>
      <c r="B4296" t="s">
        <v>4812</v>
      </c>
      <c r="C4296" t="s">
        <v>5408</v>
      </c>
      <c r="D4296" t="s">
        <v>5409</v>
      </c>
      <c r="E4296">
        <v>6</v>
      </c>
      <c r="F4296" t="s">
        <v>583</v>
      </c>
      <c r="G4296" t="s">
        <v>5163</v>
      </c>
      <c r="H4296" s="56" t="s">
        <v>685</v>
      </c>
      <c r="I4296">
        <v>24404006</v>
      </c>
      <c r="J4296" t="s">
        <v>5415</v>
      </c>
      <c r="K4296">
        <v>44062310.659999996</v>
      </c>
      <c r="L4296">
        <v>49489.184110000002</v>
      </c>
    </row>
    <row r="4297" spans="1:12" x14ac:dyDescent="0.25">
      <c r="A4297">
        <v>4293</v>
      </c>
      <c r="B4297" t="s">
        <v>4812</v>
      </c>
      <c r="C4297" t="s">
        <v>5408</v>
      </c>
      <c r="D4297" t="s">
        <v>5409</v>
      </c>
      <c r="E4297">
        <v>7</v>
      </c>
      <c r="F4297" t="s">
        <v>583</v>
      </c>
      <c r="G4297" t="s">
        <v>5163</v>
      </c>
      <c r="H4297" s="56" t="s">
        <v>685</v>
      </c>
      <c r="I4297">
        <v>24404007</v>
      </c>
      <c r="J4297" t="s">
        <v>5416</v>
      </c>
      <c r="K4297">
        <v>127174823.8</v>
      </c>
      <c r="L4297">
        <v>70763.441829999996</v>
      </c>
    </row>
    <row r="4298" spans="1:12" x14ac:dyDescent="0.25">
      <c r="A4298">
        <v>4294</v>
      </c>
      <c r="B4298" t="s">
        <v>4812</v>
      </c>
      <c r="C4298" t="s">
        <v>5408</v>
      </c>
      <c r="D4298" t="s">
        <v>5409</v>
      </c>
      <c r="E4298">
        <v>8</v>
      </c>
      <c r="F4298" t="s">
        <v>583</v>
      </c>
      <c r="G4298" t="s">
        <v>5163</v>
      </c>
      <c r="H4298" s="56" t="s">
        <v>685</v>
      </c>
      <c r="I4298">
        <v>24404008</v>
      </c>
      <c r="J4298" t="s">
        <v>5417</v>
      </c>
      <c r="K4298">
        <v>94441044.480000004</v>
      </c>
      <c r="L4298">
        <v>61717.985480000003</v>
      </c>
    </row>
    <row r="4299" spans="1:12" x14ac:dyDescent="0.25">
      <c r="A4299">
        <v>4295</v>
      </c>
      <c r="B4299" t="s">
        <v>4812</v>
      </c>
      <c r="C4299" t="s">
        <v>5408</v>
      </c>
      <c r="D4299" t="s">
        <v>5409</v>
      </c>
      <c r="E4299">
        <v>9</v>
      </c>
      <c r="F4299" t="s">
        <v>583</v>
      </c>
      <c r="G4299" t="s">
        <v>5163</v>
      </c>
      <c r="H4299" s="56" t="s">
        <v>685</v>
      </c>
      <c r="I4299">
        <v>24404009</v>
      </c>
      <c r="J4299" t="s">
        <v>5418</v>
      </c>
      <c r="K4299">
        <v>141684170</v>
      </c>
      <c r="L4299">
        <v>94100.117060000004</v>
      </c>
    </row>
    <row r="4300" spans="1:12" x14ac:dyDescent="0.25">
      <c r="A4300">
        <v>4296</v>
      </c>
      <c r="B4300" t="s">
        <v>4812</v>
      </c>
      <c r="C4300" t="s">
        <v>5408</v>
      </c>
      <c r="D4300" t="s">
        <v>5409</v>
      </c>
      <c r="E4300">
        <v>10</v>
      </c>
      <c r="F4300" t="s">
        <v>583</v>
      </c>
      <c r="G4300" t="s">
        <v>5163</v>
      </c>
      <c r="H4300" s="56" t="s">
        <v>685</v>
      </c>
      <c r="I4300">
        <v>24404010</v>
      </c>
      <c r="J4300" t="s">
        <v>5419</v>
      </c>
      <c r="K4300">
        <v>32837612.469999999</v>
      </c>
      <c r="L4300">
        <v>31211.1826</v>
      </c>
    </row>
    <row r="4301" spans="1:12" x14ac:dyDescent="0.25">
      <c r="A4301">
        <v>4297</v>
      </c>
      <c r="B4301" t="s">
        <v>4812</v>
      </c>
      <c r="C4301" t="s">
        <v>5408</v>
      </c>
      <c r="D4301" t="s">
        <v>5409</v>
      </c>
      <c r="E4301">
        <v>11</v>
      </c>
      <c r="F4301" t="s">
        <v>583</v>
      </c>
      <c r="G4301" t="s">
        <v>5163</v>
      </c>
      <c r="H4301" s="56" t="s">
        <v>685</v>
      </c>
      <c r="I4301">
        <v>24404011</v>
      </c>
      <c r="J4301" t="s">
        <v>5420</v>
      </c>
      <c r="K4301">
        <v>77075739.799999997</v>
      </c>
      <c r="L4301">
        <v>61360.836730000003</v>
      </c>
    </row>
    <row r="4302" spans="1:12" x14ac:dyDescent="0.25">
      <c r="A4302">
        <v>4298</v>
      </c>
      <c r="B4302" t="s">
        <v>4812</v>
      </c>
      <c r="C4302" t="s">
        <v>5408</v>
      </c>
      <c r="D4302" t="s">
        <v>5409</v>
      </c>
      <c r="E4302">
        <v>12</v>
      </c>
      <c r="F4302" t="s">
        <v>583</v>
      </c>
      <c r="G4302" t="s">
        <v>5163</v>
      </c>
      <c r="H4302" s="56" t="s">
        <v>685</v>
      </c>
      <c r="I4302">
        <v>24404012</v>
      </c>
      <c r="J4302" t="s">
        <v>5421</v>
      </c>
      <c r="K4302">
        <v>42308177.5</v>
      </c>
      <c r="L4302">
        <v>43679.445679999997</v>
      </c>
    </row>
    <row r="4303" spans="1:12" x14ac:dyDescent="0.25">
      <c r="A4303">
        <v>4299</v>
      </c>
      <c r="B4303" t="s">
        <v>4812</v>
      </c>
      <c r="C4303" t="s">
        <v>5408</v>
      </c>
      <c r="D4303" t="s">
        <v>5409</v>
      </c>
      <c r="E4303">
        <v>13</v>
      </c>
      <c r="F4303" t="s">
        <v>583</v>
      </c>
      <c r="G4303" t="s">
        <v>5163</v>
      </c>
      <c r="H4303" s="56" t="s">
        <v>685</v>
      </c>
      <c r="I4303">
        <v>24404013</v>
      </c>
      <c r="J4303" t="s">
        <v>5422</v>
      </c>
      <c r="K4303">
        <v>125926761.59999999</v>
      </c>
      <c r="L4303">
        <v>91905.818790000005</v>
      </c>
    </row>
    <row r="4304" spans="1:12" x14ac:dyDescent="0.25">
      <c r="A4304">
        <v>4300</v>
      </c>
      <c r="B4304" t="s">
        <v>4812</v>
      </c>
      <c r="C4304" t="s">
        <v>5408</v>
      </c>
      <c r="D4304" t="s">
        <v>5409</v>
      </c>
      <c r="E4304">
        <v>14</v>
      </c>
      <c r="F4304" t="s">
        <v>583</v>
      </c>
      <c r="G4304" t="s">
        <v>5163</v>
      </c>
      <c r="H4304" s="56" t="s">
        <v>685</v>
      </c>
      <c r="I4304">
        <v>24404014</v>
      </c>
      <c r="J4304" t="s">
        <v>5423</v>
      </c>
      <c r="K4304">
        <v>137709345.80000001</v>
      </c>
      <c r="L4304">
        <v>92619.120129999996</v>
      </c>
    </row>
    <row r="4305" spans="1:12" x14ac:dyDescent="0.25">
      <c r="A4305">
        <v>4301</v>
      </c>
      <c r="B4305" t="s">
        <v>4812</v>
      </c>
      <c r="C4305" t="s">
        <v>5408</v>
      </c>
      <c r="D4305" t="s">
        <v>5409</v>
      </c>
      <c r="E4305">
        <v>15</v>
      </c>
      <c r="F4305" t="s">
        <v>583</v>
      </c>
      <c r="G4305" t="s">
        <v>5163</v>
      </c>
      <c r="H4305" s="56" t="s">
        <v>685</v>
      </c>
      <c r="I4305">
        <v>24404015</v>
      </c>
      <c r="J4305" t="s">
        <v>5424</v>
      </c>
      <c r="K4305">
        <v>54645784.859999999</v>
      </c>
      <c r="L4305">
        <v>51926.62083</v>
      </c>
    </row>
    <row r="4306" spans="1:12" x14ac:dyDescent="0.25">
      <c r="A4306">
        <v>4302</v>
      </c>
      <c r="B4306" t="s">
        <v>4812</v>
      </c>
      <c r="C4306" t="s">
        <v>5408</v>
      </c>
      <c r="D4306" t="s">
        <v>5409</v>
      </c>
      <c r="E4306">
        <v>16</v>
      </c>
      <c r="F4306" t="s">
        <v>583</v>
      </c>
      <c r="G4306" t="s">
        <v>5163</v>
      </c>
      <c r="H4306" s="56" t="s">
        <v>685</v>
      </c>
      <c r="I4306">
        <v>24404016</v>
      </c>
      <c r="J4306" t="s">
        <v>5425</v>
      </c>
      <c r="K4306">
        <v>142112437.59999999</v>
      </c>
      <c r="L4306">
        <v>72196.455990000002</v>
      </c>
    </row>
    <row r="4307" spans="1:12" x14ac:dyDescent="0.25">
      <c r="A4307">
        <v>4303</v>
      </c>
      <c r="B4307" t="s">
        <v>4812</v>
      </c>
      <c r="C4307" t="s">
        <v>5408</v>
      </c>
      <c r="D4307" t="s">
        <v>5409</v>
      </c>
      <c r="E4307">
        <v>17</v>
      </c>
      <c r="F4307" t="s">
        <v>583</v>
      </c>
      <c r="G4307" t="s">
        <v>5163</v>
      </c>
      <c r="H4307" s="56" t="s">
        <v>685</v>
      </c>
      <c r="I4307">
        <v>24404017</v>
      </c>
      <c r="J4307" t="s">
        <v>5426</v>
      </c>
      <c r="K4307">
        <v>112497700.90000001</v>
      </c>
      <c r="L4307">
        <v>79043.846489999996</v>
      </c>
    </row>
    <row r="4308" spans="1:12" x14ac:dyDescent="0.25">
      <c r="A4308">
        <v>4304</v>
      </c>
      <c r="B4308" t="s">
        <v>4812</v>
      </c>
      <c r="C4308" t="s">
        <v>5408</v>
      </c>
      <c r="D4308" t="s">
        <v>5409</v>
      </c>
      <c r="E4308">
        <v>18</v>
      </c>
      <c r="F4308" t="s">
        <v>583</v>
      </c>
      <c r="G4308" t="s">
        <v>5163</v>
      </c>
      <c r="H4308" s="56" t="s">
        <v>685</v>
      </c>
      <c r="I4308">
        <v>24404018</v>
      </c>
      <c r="J4308" t="s">
        <v>5427</v>
      </c>
      <c r="K4308">
        <v>94895973.090000004</v>
      </c>
      <c r="L4308">
        <v>59508.115610000001</v>
      </c>
    </row>
    <row r="4309" spans="1:12" x14ac:dyDescent="0.25">
      <c r="A4309">
        <v>4305</v>
      </c>
      <c r="B4309" t="s">
        <v>4812</v>
      </c>
      <c r="C4309" t="s">
        <v>5408</v>
      </c>
      <c r="D4309" t="s">
        <v>5409</v>
      </c>
      <c r="E4309">
        <v>19</v>
      </c>
      <c r="F4309" t="s">
        <v>583</v>
      </c>
      <c r="G4309" t="s">
        <v>5163</v>
      </c>
      <c r="H4309" s="56" t="s">
        <v>685</v>
      </c>
      <c r="I4309">
        <v>24404019</v>
      </c>
      <c r="J4309" t="s">
        <v>5428</v>
      </c>
      <c r="K4309">
        <v>109476090</v>
      </c>
      <c r="L4309">
        <v>67707.805309999996</v>
      </c>
    </row>
    <row r="4310" spans="1:12" x14ac:dyDescent="0.25">
      <c r="A4310">
        <v>4306</v>
      </c>
      <c r="B4310" t="s">
        <v>4812</v>
      </c>
      <c r="C4310" t="s">
        <v>5429</v>
      </c>
      <c r="D4310" t="s">
        <v>5430</v>
      </c>
      <c r="E4310">
        <v>1</v>
      </c>
      <c r="F4310" t="s">
        <v>5013</v>
      </c>
      <c r="G4310" t="s">
        <v>5014</v>
      </c>
      <c r="H4310" s="56" t="s">
        <v>685</v>
      </c>
      <c r="I4310">
        <v>21505001</v>
      </c>
      <c r="J4310" t="s">
        <v>5431</v>
      </c>
      <c r="K4310">
        <v>158218921</v>
      </c>
      <c r="L4310">
        <v>74098.029840000003</v>
      </c>
    </row>
    <row r="4311" spans="1:12" x14ac:dyDescent="0.25">
      <c r="A4311">
        <v>4307</v>
      </c>
      <c r="B4311" t="s">
        <v>4812</v>
      </c>
      <c r="C4311" t="s">
        <v>5429</v>
      </c>
      <c r="D4311" t="s">
        <v>5430</v>
      </c>
      <c r="E4311">
        <v>2</v>
      </c>
      <c r="F4311" t="s">
        <v>5013</v>
      </c>
      <c r="G4311" t="s">
        <v>5014</v>
      </c>
      <c r="H4311" s="56" t="s">
        <v>685</v>
      </c>
      <c r="I4311">
        <v>21505002</v>
      </c>
      <c r="J4311" t="s">
        <v>5432</v>
      </c>
      <c r="K4311">
        <v>171528624.59999999</v>
      </c>
      <c r="L4311">
        <v>88618.174299999999</v>
      </c>
    </row>
    <row r="4312" spans="1:12" x14ac:dyDescent="0.25">
      <c r="A4312">
        <v>4308</v>
      </c>
      <c r="B4312" t="s">
        <v>4812</v>
      </c>
      <c r="C4312" t="s">
        <v>5429</v>
      </c>
      <c r="D4312" t="s">
        <v>5430</v>
      </c>
      <c r="E4312">
        <v>3</v>
      </c>
      <c r="F4312" t="s">
        <v>5013</v>
      </c>
      <c r="G4312" t="s">
        <v>5014</v>
      </c>
      <c r="H4312" s="56" t="s">
        <v>685</v>
      </c>
      <c r="I4312">
        <v>21505003</v>
      </c>
      <c r="J4312" t="s">
        <v>5433</v>
      </c>
      <c r="K4312">
        <v>146319125.40000001</v>
      </c>
      <c r="L4312">
        <v>86504.04045</v>
      </c>
    </row>
    <row r="4313" spans="1:12" x14ac:dyDescent="0.25">
      <c r="A4313">
        <v>4309</v>
      </c>
      <c r="B4313" t="s">
        <v>4812</v>
      </c>
      <c r="C4313" t="s">
        <v>5429</v>
      </c>
      <c r="D4313" t="s">
        <v>5430</v>
      </c>
      <c r="E4313">
        <v>4</v>
      </c>
      <c r="F4313" t="s">
        <v>5013</v>
      </c>
      <c r="G4313" t="s">
        <v>5014</v>
      </c>
      <c r="H4313" s="56" t="s">
        <v>685</v>
      </c>
      <c r="I4313">
        <v>21505004</v>
      </c>
      <c r="J4313" t="s">
        <v>5434</v>
      </c>
      <c r="K4313">
        <v>122998492.90000001</v>
      </c>
      <c r="L4313">
        <v>68746.784960000005</v>
      </c>
    </row>
    <row r="4314" spans="1:12" x14ac:dyDescent="0.25">
      <c r="A4314">
        <v>4310</v>
      </c>
      <c r="B4314" t="s">
        <v>4812</v>
      </c>
      <c r="C4314" t="s">
        <v>5429</v>
      </c>
      <c r="D4314" t="s">
        <v>5430</v>
      </c>
      <c r="E4314">
        <v>5</v>
      </c>
      <c r="F4314" t="s">
        <v>5013</v>
      </c>
      <c r="G4314" t="s">
        <v>5014</v>
      </c>
      <c r="H4314" s="56" t="s">
        <v>685</v>
      </c>
      <c r="I4314">
        <v>21505005</v>
      </c>
      <c r="J4314" t="s">
        <v>5435</v>
      </c>
      <c r="K4314">
        <v>191309053.90000001</v>
      </c>
      <c r="L4314">
        <v>108605.8979</v>
      </c>
    </row>
    <row r="4315" spans="1:12" x14ac:dyDescent="0.25">
      <c r="A4315">
        <v>4311</v>
      </c>
      <c r="B4315" t="s">
        <v>4812</v>
      </c>
      <c r="C4315" t="s">
        <v>5429</v>
      </c>
      <c r="D4315" t="s">
        <v>5430</v>
      </c>
      <c r="E4315">
        <v>6</v>
      </c>
      <c r="F4315" t="s">
        <v>5013</v>
      </c>
      <c r="G4315" t="s">
        <v>5014</v>
      </c>
      <c r="H4315" s="56" t="s">
        <v>685</v>
      </c>
      <c r="I4315">
        <v>21505006</v>
      </c>
      <c r="J4315" t="s">
        <v>5436</v>
      </c>
      <c r="K4315">
        <v>126554604.3</v>
      </c>
      <c r="L4315">
        <v>76872.426900000006</v>
      </c>
    </row>
    <row r="4316" spans="1:12" x14ac:dyDescent="0.25">
      <c r="A4316">
        <v>4312</v>
      </c>
      <c r="B4316" t="s">
        <v>4812</v>
      </c>
      <c r="C4316" t="s">
        <v>5429</v>
      </c>
      <c r="D4316" t="s">
        <v>5430</v>
      </c>
      <c r="E4316">
        <v>7</v>
      </c>
      <c r="F4316" t="s">
        <v>5013</v>
      </c>
      <c r="G4316" t="s">
        <v>5014</v>
      </c>
      <c r="H4316" s="56" t="s">
        <v>685</v>
      </c>
      <c r="I4316">
        <v>21505007</v>
      </c>
      <c r="J4316" t="s">
        <v>5437</v>
      </c>
      <c r="K4316">
        <v>42133459.210000001</v>
      </c>
      <c r="L4316">
        <v>34832.066709999999</v>
      </c>
    </row>
    <row r="4317" spans="1:12" x14ac:dyDescent="0.25">
      <c r="A4317">
        <v>4313</v>
      </c>
      <c r="B4317" t="s">
        <v>4812</v>
      </c>
      <c r="C4317" t="s">
        <v>5429</v>
      </c>
      <c r="D4317" t="s">
        <v>5430</v>
      </c>
      <c r="E4317">
        <v>8</v>
      </c>
      <c r="F4317" t="s">
        <v>5013</v>
      </c>
      <c r="G4317" t="s">
        <v>5014</v>
      </c>
      <c r="H4317" s="56" t="s">
        <v>685</v>
      </c>
      <c r="I4317">
        <v>21505008</v>
      </c>
      <c r="J4317" t="s">
        <v>5438</v>
      </c>
      <c r="K4317">
        <v>80466921.530000001</v>
      </c>
      <c r="L4317">
        <v>61779.72322</v>
      </c>
    </row>
    <row r="4318" spans="1:12" x14ac:dyDescent="0.25">
      <c r="A4318">
        <v>4314</v>
      </c>
      <c r="B4318" t="s">
        <v>4812</v>
      </c>
      <c r="C4318" t="s">
        <v>5429</v>
      </c>
      <c r="D4318" t="s">
        <v>5430</v>
      </c>
      <c r="E4318">
        <v>9</v>
      </c>
      <c r="F4318" t="s">
        <v>5013</v>
      </c>
      <c r="G4318" t="s">
        <v>5014</v>
      </c>
      <c r="H4318" s="56" t="s">
        <v>685</v>
      </c>
      <c r="I4318">
        <v>21505009</v>
      </c>
      <c r="J4318" t="s">
        <v>5439</v>
      </c>
      <c r="K4318">
        <v>78209251.670000002</v>
      </c>
      <c r="L4318">
        <v>56650.443359999997</v>
      </c>
    </row>
    <row r="4319" spans="1:12" x14ac:dyDescent="0.25">
      <c r="A4319">
        <v>4315</v>
      </c>
      <c r="B4319" t="s">
        <v>4812</v>
      </c>
      <c r="C4319" t="s">
        <v>5429</v>
      </c>
      <c r="D4319" t="s">
        <v>5430</v>
      </c>
      <c r="E4319">
        <v>10</v>
      </c>
      <c r="F4319" t="s">
        <v>5013</v>
      </c>
      <c r="G4319" t="s">
        <v>5014</v>
      </c>
      <c r="H4319" s="56" t="s">
        <v>685</v>
      </c>
      <c r="I4319">
        <v>21505010</v>
      </c>
      <c r="J4319" t="s">
        <v>5440</v>
      </c>
      <c r="K4319">
        <v>64142753.18</v>
      </c>
      <c r="L4319">
        <v>73328.381609999997</v>
      </c>
    </row>
    <row r="4320" spans="1:12" x14ac:dyDescent="0.25">
      <c r="A4320">
        <v>4316</v>
      </c>
      <c r="B4320" t="s">
        <v>4812</v>
      </c>
      <c r="C4320" t="s">
        <v>5429</v>
      </c>
      <c r="D4320" t="s">
        <v>5430</v>
      </c>
      <c r="E4320">
        <v>11</v>
      </c>
      <c r="F4320" t="s">
        <v>5013</v>
      </c>
      <c r="G4320" t="s">
        <v>5014</v>
      </c>
      <c r="H4320" s="56" t="s">
        <v>685</v>
      </c>
      <c r="I4320">
        <v>21505011</v>
      </c>
      <c r="J4320" t="s">
        <v>5441</v>
      </c>
      <c r="K4320">
        <v>37491209.420000002</v>
      </c>
      <c r="L4320">
        <v>34740.030180000002</v>
      </c>
    </row>
    <row r="4321" spans="1:12" x14ac:dyDescent="0.25">
      <c r="A4321">
        <v>4317</v>
      </c>
      <c r="B4321" t="s">
        <v>4812</v>
      </c>
      <c r="C4321" t="s">
        <v>5429</v>
      </c>
      <c r="D4321" t="s">
        <v>5430</v>
      </c>
      <c r="E4321">
        <v>12</v>
      </c>
      <c r="F4321" t="s">
        <v>5013</v>
      </c>
      <c r="G4321" t="s">
        <v>5014</v>
      </c>
      <c r="H4321" s="56" t="s">
        <v>685</v>
      </c>
      <c r="I4321">
        <v>21505012</v>
      </c>
      <c r="J4321" t="s">
        <v>5442</v>
      </c>
      <c r="K4321">
        <v>22260114.789999999</v>
      </c>
      <c r="L4321">
        <v>27552.818910000002</v>
      </c>
    </row>
    <row r="4322" spans="1:12" x14ac:dyDescent="0.25">
      <c r="A4322">
        <v>4318</v>
      </c>
      <c r="B4322" t="s">
        <v>4812</v>
      </c>
      <c r="C4322" t="s">
        <v>5429</v>
      </c>
      <c r="D4322" t="s">
        <v>5430</v>
      </c>
      <c r="E4322">
        <v>13</v>
      </c>
      <c r="F4322" t="s">
        <v>5013</v>
      </c>
      <c r="G4322" t="s">
        <v>5014</v>
      </c>
      <c r="H4322" s="56" t="s">
        <v>685</v>
      </c>
      <c r="I4322">
        <v>21505013</v>
      </c>
      <c r="J4322" t="s">
        <v>5443</v>
      </c>
      <c r="K4322">
        <v>77158783.730000004</v>
      </c>
      <c r="L4322">
        <v>73018.920759999994</v>
      </c>
    </row>
    <row r="4323" spans="1:12" x14ac:dyDescent="0.25">
      <c r="A4323">
        <v>4319</v>
      </c>
      <c r="B4323" t="s">
        <v>4812</v>
      </c>
      <c r="C4323" t="s">
        <v>5429</v>
      </c>
      <c r="D4323" t="s">
        <v>5430</v>
      </c>
      <c r="E4323">
        <v>14</v>
      </c>
      <c r="F4323" t="s">
        <v>5013</v>
      </c>
      <c r="G4323" t="s">
        <v>5014</v>
      </c>
      <c r="H4323" s="56" t="s">
        <v>685</v>
      </c>
      <c r="I4323">
        <v>21505014</v>
      </c>
      <c r="J4323" t="s">
        <v>5444</v>
      </c>
      <c r="K4323">
        <v>85264161.290000007</v>
      </c>
      <c r="L4323">
        <v>63607.530899999998</v>
      </c>
    </row>
    <row r="4324" spans="1:12" x14ac:dyDescent="0.25">
      <c r="A4324">
        <v>4320</v>
      </c>
      <c r="B4324" t="s">
        <v>4812</v>
      </c>
      <c r="C4324" t="s">
        <v>5429</v>
      </c>
      <c r="D4324" t="s">
        <v>5430</v>
      </c>
      <c r="E4324">
        <v>15</v>
      </c>
      <c r="F4324" t="s">
        <v>5013</v>
      </c>
      <c r="G4324" t="s">
        <v>5014</v>
      </c>
      <c r="H4324" s="56" t="s">
        <v>685</v>
      </c>
      <c r="I4324">
        <v>21505015</v>
      </c>
      <c r="J4324" t="s">
        <v>5445</v>
      </c>
      <c r="K4324">
        <v>94819416.579999998</v>
      </c>
      <c r="L4324">
        <v>61227.361320000004</v>
      </c>
    </row>
    <row r="4325" spans="1:12" x14ac:dyDescent="0.25">
      <c r="A4325">
        <v>4321</v>
      </c>
      <c r="B4325" t="s">
        <v>4812</v>
      </c>
      <c r="C4325" t="s">
        <v>5429</v>
      </c>
      <c r="D4325" t="s">
        <v>5430</v>
      </c>
      <c r="E4325">
        <v>16</v>
      </c>
      <c r="F4325" t="s">
        <v>5013</v>
      </c>
      <c r="G4325" t="s">
        <v>5014</v>
      </c>
      <c r="H4325" s="56" t="s">
        <v>685</v>
      </c>
      <c r="I4325">
        <v>21505016</v>
      </c>
      <c r="J4325" t="s">
        <v>5446</v>
      </c>
      <c r="K4325">
        <v>105035573.8</v>
      </c>
      <c r="L4325">
        <v>61826.936159999997</v>
      </c>
    </row>
    <row r="4326" spans="1:12" x14ac:dyDescent="0.25">
      <c r="A4326">
        <v>4322</v>
      </c>
      <c r="B4326" t="s">
        <v>4812</v>
      </c>
      <c r="C4326" t="s">
        <v>5429</v>
      </c>
      <c r="D4326" t="s">
        <v>5430</v>
      </c>
      <c r="E4326">
        <v>17</v>
      </c>
      <c r="F4326" t="s">
        <v>5013</v>
      </c>
      <c r="G4326" t="s">
        <v>5014</v>
      </c>
      <c r="H4326" s="56" t="s">
        <v>685</v>
      </c>
      <c r="I4326">
        <v>21505017</v>
      </c>
      <c r="J4326" t="s">
        <v>5447</v>
      </c>
      <c r="K4326">
        <v>116470484.3</v>
      </c>
      <c r="L4326">
        <v>86183.196129999997</v>
      </c>
    </row>
    <row r="4327" spans="1:12" x14ac:dyDescent="0.25">
      <c r="A4327">
        <v>4323</v>
      </c>
      <c r="B4327" t="s">
        <v>4812</v>
      </c>
      <c r="C4327" t="s">
        <v>5429</v>
      </c>
      <c r="D4327" t="s">
        <v>5430</v>
      </c>
      <c r="E4327">
        <v>18</v>
      </c>
      <c r="F4327" t="s">
        <v>5013</v>
      </c>
      <c r="G4327" t="s">
        <v>5014</v>
      </c>
      <c r="H4327" s="56" t="s">
        <v>685</v>
      </c>
      <c r="I4327">
        <v>21505018</v>
      </c>
      <c r="J4327" t="s">
        <v>5448</v>
      </c>
      <c r="K4327">
        <v>67693528.900000006</v>
      </c>
      <c r="L4327">
        <v>61880.73835</v>
      </c>
    </row>
    <row r="4328" spans="1:12" x14ac:dyDescent="0.25">
      <c r="A4328">
        <v>4324</v>
      </c>
      <c r="B4328" t="s">
        <v>4812</v>
      </c>
      <c r="C4328" t="s">
        <v>5429</v>
      </c>
      <c r="D4328" t="s">
        <v>5430</v>
      </c>
      <c r="E4328">
        <v>19</v>
      </c>
      <c r="F4328" t="s">
        <v>5013</v>
      </c>
      <c r="G4328" t="s">
        <v>5014</v>
      </c>
      <c r="H4328" s="56" t="s">
        <v>685</v>
      </c>
      <c r="I4328">
        <v>21505019</v>
      </c>
      <c r="J4328" t="s">
        <v>5449</v>
      </c>
      <c r="K4328">
        <v>118662005.2</v>
      </c>
      <c r="L4328">
        <v>97457.263800000001</v>
      </c>
    </row>
    <row r="4329" spans="1:12" x14ac:dyDescent="0.25">
      <c r="A4329">
        <v>4325</v>
      </c>
      <c r="B4329" t="s">
        <v>4812</v>
      </c>
      <c r="C4329" t="s">
        <v>5429</v>
      </c>
      <c r="D4329" t="s">
        <v>5430</v>
      </c>
      <c r="E4329">
        <v>20</v>
      </c>
      <c r="F4329" t="s">
        <v>5013</v>
      </c>
      <c r="G4329" t="s">
        <v>5014</v>
      </c>
      <c r="H4329" s="56" t="s">
        <v>685</v>
      </c>
      <c r="I4329">
        <v>21505020</v>
      </c>
      <c r="J4329" t="s">
        <v>5450</v>
      </c>
      <c r="K4329">
        <v>120644759.8</v>
      </c>
      <c r="L4329">
        <v>83535.841629999995</v>
      </c>
    </row>
    <row r="4330" spans="1:12" x14ac:dyDescent="0.25">
      <c r="A4330">
        <v>4326</v>
      </c>
      <c r="B4330" t="s">
        <v>4812</v>
      </c>
      <c r="C4330" t="s">
        <v>5429</v>
      </c>
      <c r="D4330" t="s">
        <v>5430</v>
      </c>
      <c r="E4330">
        <v>21</v>
      </c>
      <c r="F4330" t="s">
        <v>5013</v>
      </c>
      <c r="G4330" t="s">
        <v>5014</v>
      </c>
      <c r="H4330" s="56" t="s">
        <v>685</v>
      </c>
      <c r="I4330">
        <v>21505021</v>
      </c>
      <c r="J4330" t="s">
        <v>5451</v>
      </c>
      <c r="K4330">
        <v>77966409.939999998</v>
      </c>
      <c r="L4330">
        <v>73492.447560000001</v>
      </c>
    </row>
    <row r="4331" spans="1:12" x14ac:dyDescent="0.25">
      <c r="A4331">
        <v>4327</v>
      </c>
      <c r="B4331" t="s">
        <v>4812</v>
      </c>
      <c r="C4331" t="s">
        <v>5429</v>
      </c>
      <c r="D4331" t="s">
        <v>5430</v>
      </c>
      <c r="E4331">
        <v>22</v>
      </c>
      <c r="F4331" t="s">
        <v>5013</v>
      </c>
      <c r="G4331" t="s">
        <v>5014</v>
      </c>
      <c r="H4331" s="56" t="s">
        <v>685</v>
      </c>
      <c r="I4331">
        <v>21505022</v>
      </c>
      <c r="J4331" t="s">
        <v>5452</v>
      </c>
      <c r="K4331">
        <v>84098775.670000002</v>
      </c>
      <c r="L4331">
        <v>69810.936570000005</v>
      </c>
    </row>
    <row r="4332" spans="1:12" x14ac:dyDescent="0.25">
      <c r="A4332">
        <v>4328</v>
      </c>
      <c r="B4332" t="s">
        <v>4812</v>
      </c>
      <c r="C4332" t="s">
        <v>5429</v>
      </c>
      <c r="D4332" t="s">
        <v>5430</v>
      </c>
      <c r="E4332">
        <v>23</v>
      </c>
      <c r="F4332" t="s">
        <v>5013</v>
      </c>
      <c r="G4332" t="s">
        <v>5014</v>
      </c>
      <c r="H4332" s="56" t="s">
        <v>685</v>
      </c>
      <c r="I4332">
        <v>21505023</v>
      </c>
      <c r="J4332" t="s">
        <v>5453</v>
      </c>
      <c r="K4332">
        <v>135062240.09999999</v>
      </c>
      <c r="L4332">
        <v>101429.82919999999</v>
      </c>
    </row>
    <row r="4333" spans="1:12" x14ac:dyDescent="0.25">
      <c r="A4333">
        <v>4329</v>
      </c>
      <c r="B4333" t="s">
        <v>4812</v>
      </c>
      <c r="C4333" t="s">
        <v>5429</v>
      </c>
      <c r="D4333" t="s">
        <v>5430</v>
      </c>
      <c r="E4333">
        <v>24</v>
      </c>
      <c r="F4333" t="s">
        <v>5013</v>
      </c>
      <c r="G4333" t="s">
        <v>5014</v>
      </c>
      <c r="H4333" s="56" t="s">
        <v>685</v>
      </c>
      <c r="I4333">
        <v>21505024</v>
      </c>
      <c r="J4333" t="s">
        <v>5454</v>
      </c>
      <c r="K4333">
        <v>118020613.2</v>
      </c>
      <c r="L4333">
        <v>81675.818029999995</v>
      </c>
    </row>
    <row r="4334" spans="1:12" x14ac:dyDescent="0.25">
      <c r="A4334">
        <v>4330</v>
      </c>
      <c r="B4334" t="s">
        <v>4812</v>
      </c>
      <c r="C4334" t="s">
        <v>5429</v>
      </c>
      <c r="D4334" t="s">
        <v>5430</v>
      </c>
      <c r="E4334">
        <v>25</v>
      </c>
      <c r="F4334" t="s">
        <v>5013</v>
      </c>
      <c r="G4334" t="s">
        <v>5014</v>
      </c>
      <c r="H4334" s="56" t="s">
        <v>685</v>
      </c>
      <c r="I4334">
        <v>21505025</v>
      </c>
      <c r="J4334" t="s">
        <v>5455</v>
      </c>
      <c r="K4334">
        <v>109686274.5</v>
      </c>
      <c r="L4334">
        <v>72421.941990000007</v>
      </c>
    </row>
    <row r="4335" spans="1:12" x14ac:dyDescent="0.25">
      <c r="A4335">
        <v>4331</v>
      </c>
      <c r="B4335" t="s">
        <v>4812</v>
      </c>
      <c r="C4335" t="s">
        <v>5429</v>
      </c>
      <c r="D4335" t="s">
        <v>5430</v>
      </c>
      <c r="E4335">
        <v>26</v>
      </c>
      <c r="F4335" t="s">
        <v>5013</v>
      </c>
      <c r="G4335" t="s">
        <v>5014</v>
      </c>
      <c r="H4335" s="56" t="s">
        <v>685</v>
      </c>
      <c r="I4335">
        <v>21505026</v>
      </c>
      <c r="J4335" t="s">
        <v>5456</v>
      </c>
      <c r="K4335">
        <v>122646000.7</v>
      </c>
      <c r="L4335">
        <v>77682.542910000004</v>
      </c>
    </row>
    <row r="4336" spans="1:12" x14ac:dyDescent="0.25">
      <c r="A4336">
        <v>4332</v>
      </c>
      <c r="B4336" t="s">
        <v>4812</v>
      </c>
      <c r="C4336" t="s">
        <v>5429</v>
      </c>
      <c r="D4336" t="s">
        <v>5430</v>
      </c>
      <c r="E4336">
        <v>27</v>
      </c>
      <c r="F4336" t="s">
        <v>5013</v>
      </c>
      <c r="G4336" t="s">
        <v>5014</v>
      </c>
      <c r="H4336" s="56" t="s">
        <v>685</v>
      </c>
      <c r="I4336">
        <v>21505027</v>
      </c>
      <c r="J4336" t="s">
        <v>5457</v>
      </c>
      <c r="K4336">
        <v>152141163.69999999</v>
      </c>
      <c r="L4336">
        <v>90731.342430000004</v>
      </c>
    </row>
    <row r="4337" spans="1:12" x14ac:dyDescent="0.25">
      <c r="A4337">
        <v>4333</v>
      </c>
      <c r="B4337" t="s">
        <v>4812</v>
      </c>
      <c r="C4337" t="s">
        <v>5429</v>
      </c>
      <c r="D4337" t="s">
        <v>5430</v>
      </c>
      <c r="E4337">
        <v>28</v>
      </c>
      <c r="F4337" t="s">
        <v>5013</v>
      </c>
      <c r="G4337" t="s">
        <v>5014</v>
      </c>
      <c r="H4337" s="56" t="s">
        <v>685</v>
      </c>
      <c r="I4337">
        <v>21505028</v>
      </c>
      <c r="J4337" t="s">
        <v>5458</v>
      </c>
      <c r="K4337">
        <v>166616124.59999999</v>
      </c>
      <c r="L4337">
        <v>99248.466539999994</v>
      </c>
    </row>
    <row r="4338" spans="1:12" x14ac:dyDescent="0.25">
      <c r="A4338">
        <v>4334</v>
      </c>
      <c r="B4338" t="s">
        <v>4812</v>
      </c>
      <c r="C4338" t="s">
        <v>5429</v>
      </c>
      <c r="D4338" t="s">
        <v>5430</v>
      </c>
      <c r="E4338">
        <v>29</v>
      </c>
      <c r="F4338" t="s">
        <v>5013</v>
      </c>
      <c r="G4338" t="s">
        <v>5014</v>
      </c>
      <c r="H4338" s="56" t="s">
        <v>685</v>
      </c>
      <c r="I4338">
        <v>21505029</v>
      </c>
      <c r="J4338" t="s">
        <v>5459</v>
      </c>
      <c r="K4338">
        <v>89668323.189999998</v>
      </c>
      <c r="L4338">
        <v>90848.561379999999</v>
      </c>
    </row>
    <row r="4339" spans="1:12" x14ac:dyDescent="0.25">
      <c r="A4339">
        <v>4335</v>
      </c>
      <c r="B4339" t="s">
        <v>4812</v>
      </c>
      <c r="C4339" t="s">
        <v>5429</v>
      </c>
      <c r="D4339" t="s">
        <v>5430</v>
      </c>
      <c r="E4339">
        <v>30</v>
      </c>
      <c r="F4339" t="s">
        <v>5013</v>
      </c>
      <c r="G4339" t="s">
        <v>5014</v>
      </c>
      <c r="H4339" s="56" t="s">
        <v>685</v>
      </c>
      <c r="I4339">
        <v>21505030</v>
      </c>
      <c r="J4339" t="s">
        <v>5460</v>
      </c>
      <c r="K4339">
        <v>125887529.90000001</v>
      </c>
      <c r="L4339">
        <v>67441.970249999998</v>
      </c>
    </row>
    <row r="4340" spans="1:12" x14ac:dyDescent="0.25">
      <c r="A4340">
        <v>4336</v>
      </c>
      <c r="B4340" t="s">
        <v>4812</v>
      </c>
      <c r="C4340" t="s">
        <v>5429</v>
      </c>
      <c r="D4340" t="s">
        <v>5430</v>
      </c>
      <c r="E4340">
        <v>31</v>
      </c>
      <c r="F4340" t="s">
        <v>5013</v>
      </c>
      <c r="G4340" t="s">
        <v>5014</v>
      </c>
      <c r="H4340" s="56" t="s">
        <v>685</v>
      </c>
      <c r="I4340">
        <v>21505031</v>
      </c>
      <c r="J4340" t="s">
        <v>5461</v>
      </c>
      <c r="K4340">
        <v>123730957.59999999</v>
      </c>
      <c r="L4340">
        <v>72348.243000000002</v>
      </c>
    </row>
    <row r="4341" spans="1:12" x14ac:dyDescent="0.25">
      <c r="A4341">
        <v>4337</v>
      </c>
      <c r="B4341" t="s">
        <v>4812</v>
      </c>
      <c r="C4341" t="s">
        <v>5429</v>
      </c>
      <c r="D4341" t="s">
        <v>5430</v>
      </c>
      <c r="E4341">
        <v>32</v>
      </c>
      <c r="F4341" t="s">
        <v>5013</v>
      </c>
      <c r="G4341" t="s">
        <v>5014</v>
      </c>
      <c r="H4341" s="56" t="s">
        <v>685</v>
      </c>
      <c r="I4341">
        <v>21505032</v>
      </c>
      <c r="J4341" t="s">
        <v>5462</v>
      </c>
      <c r="K4341">
        <v>87403476.180000007</v>
      </c>
      <c r="L4341">
        <v>84275.729489999998</v>
      </c>
    </row>
    <row r="4342" spans="1:12" x14ac:dyDescent="0.25">
      <c r="A4342">
        <v>4338</v>
      </c>
      <c r="B4342" t="s">
        <v>4812</v>
      </c>
      <c r="C4342" t="s">
        <v>5463</v>
      </c>
      <c r="D4342" t="s">
        <v>5464</v>
      </c>
      <c r="E4342">
        <v>1</v>
      </c>
      <c r="F4342" t="s">
        <v>5013</v>
      </c>
      <c r="G4342" t="s">
        <v>5014</v>
      </c>
      <c r="H4342" s="56" t="s">
        <v>685</v>
      </c>
      <c r="I4342">
        <v>21504001</v>
      </c>
      <c r="J4342" t="s">
        <v>5465</v>
      </c>
      <c r="K4342">
        <v>119461030.7</v>
      </c>
      <c r="L4342">
        <v>64196.248870000003</v>
      </c>
    </row>
    <row r="4343" spans="1:12" x14ac:dyDescent="0.25">
      <c r="A4343">
        <v>4339</v>
      </c>
      <c r="B4343" t="s">
        <v>4812</v>
      </c>
      <c r="C4343" t="s">
        <v>5463</v>
      </c>
      <c r="D4343" t="s">
        <v>5464</v>
      </c>
      <c r="E4343">
        <v>2</v>
      </c>
      <c r="F4343" t="s">
        <v>5013</v>
      </c>
      <c r="G4343" t="s">
        <v>5014</v>
      </c>
      <c r="H4343" s="56" t="s">
        <v>685</v>
      </c>
      <c r="I4343">
        <v>21504002</v>
      </c>
      <c r="J4343" t="s">
        <v>5466</v>
      </c>
      <c r="K4343">
        <v>97091326.519999996</v>
      </c>
      <c r="L4343">
        <v>57613.136129999999</v>
      </c>
    </row>
    <row r="4344" spans="1:12" x14ac:dyDescent="0.25">
      <c r="A4344">
        <v>4340</v>
      </c>
      <c r="B4344" t="s">
        <v>4812</v>
      </c>
      <c r="C4344" t="s">
        <v>5463</v>
      </c>
      <c r="D4344" t="s">
        <v>5464</v>
      </c>
      <c r="E4344">
        <v>3</v>
      </c>
      <c r="F4344" t="s">
        <v>5013</v>
      </c>
      <c r="G4344" t="s">
        <v>5014</v>
      </c>
      <c r="H4344" s="56" t="s">
        <v>685</v>
      </c>
      <c r="I4344">
        <v>21504003</v>
      </c>
      <c r="J4344" t="s">
        <v>5467</v>
      </c>
      <c r="K4344">
        <v>83256695.510000005</v>
      </c>
      <c r="L4344">
        <v>58698.392820000001</v>
      </c>
    </row>
    <row r="4345" spans="1:12" x14ac:dyDescent="0.25">
      <c r="A4345">
        <v>4341</v>
      </c>
      <c r="B4345" t="s">
        <v>4812</v>
      </c>
      <c r="C4345" t="s">
        <v>5463</v>
      </c>
      <c r="D4345" t="s">
        <v>5464</v>
      </c>
      <c r="E4345">
        <v>4</v>
      </c>
      <c r="F4345" t="s">
        <v>5013</v>
      </c>
      <c r="G4345" t="s">
        <v>5014</v>
      </c>
      <c r="H4345" s="56" t="s">
        <v>685</v>
      </c>
      <c r="I4345">
        <v>21504004</v>
      </c>
      <c r="J4345" t="s">
        <v>5468</v>
      </c>
      <c r="K4345">
        <v>68037067.739999995</v>
      </c>
      <c r="L4345">
        <v>57769.274530000002</v>
      </c>
    </row>
    <row r="4346" spans="1:12" x14ac:dyDescent="0.25">
      <c r="A4346">
        <v>4342</v>
      </c>
      <c r="B4346" t="s">
        <v>4812</v>
      </c>
      <c r="C4346" t="s">
        <v>5463</v>
      </c>
      <c r="D4346" t="s">
        <v>5464</v>
      </c>
      <c r="E4346">
        <v>5</v>
      </c>
      <c r="F4346" t="s">
        <v>5013</v>
      </c>
      <c r="G4346" t="s">
        <v>5014</v>
      </c>
      <c r="H4346" s="56" t="s">
        <v>685</v>
      </c>
      <c r="I4346">
        <v>21504005</v>
      </c>
      <c r="J4346" t="s">
        <v>5469</v>
      </c>
      <c r="K4346">
        <v>63990852.829999998</v>
      </c>
      <c r="L4346">
        <v>45258.230109999997</v>
      </c>
    </row>
    <row r="4347" spans="1:12" x14ac:dyDescent="0.25">
      <c r="A4347">
        <v>4343</v>
      </c>
      <c r="B4347" t="s">
        <v>4812</v>
      </c>
      <c r="C4347" t="s">
        <v>5463</v>
      </c>
      <c r="D4347" t="s">
        <v>5464</v>
      </c>
      <c r="E4347">
        <v>6</v>
      </c>
      <c r="F4347" t="s">
        <v>5013</v>
      </c>
      <c r="G4347" t="s">
        <v>5014</v>
      </c>
      <c r="H4347" s="56" t="s">
        <v>685</v>
      </c>
      <c r="I4347">
        <v>21504006</v>
      </c>
      <c r="J4347" t="s">
        <v>5470</v>
      </c>
      <c r="K4347">
        <v>71538243.209999993</v>
      </c>
      <c r="L4347">
        <v>52082.647369999999</v>
      </c>
    </row>
    <row r="4348" spans="1:12" x14ac:dyDescent="0.25">
      <c r="A4348">
        <v>4344</v>
      </c>
      <c r="B4348" t="s">
        <v>4812</v>
      </c>
      <c r="C4348" t="s">
        <v>5463</v>
      </c>
      <c r="D4348" t="s">
        <v>5464</v>
      </c>
      <c r="E4348">
        <v>7</v>
      </c>
      <c r="F4348" t="s">
        <v>5013</v>
      </c>
      <c r="G4348" t="s">
        <v>5014</v>
      </c>
      <c r="H4348" s="56" t="s">
        <v>685</v>
      </c>
      <c r="I4348">
        <v>21504007</v>
      </c>
      <c r="J4348" t="s">
        <v>5471</v>
      </c>
      <c r="K4348">
        <v>72283005.040000007</v>
      </c>
      <c r="L4348">
        <v>51563.61189</v>
      </c>
    </row>
    <row r="4349" spans="1:12" x14ac:dyDescent="0.25">
      <c r="A4349">
        <v>4345</v>
      </c>
      <c r="B4349" t="s">
        <v>4812</v>
      </c>
      <c r="C4349" t="s">
        <v>5463</v>
      </c>
      <c r="D4349" t="s">
        <v>5464</v>
      </c>
      <c r="E4349">
        <v>8</v>
      </c>
      <c r="F4349" t="s">
        <v>5013</v>
      </c>
      <c r="G4349" t="s">
        <v>5014</v>
      </c>
      <c r="H4349" s="56" t="s">
        <v>685</v>
      </c>
      <c r="I4349">
        <v>21504008</v>
      </c>
      <c r="J4349" t="s">
        <v>5472</v>
      </c>
      <c r="K4349">
        <v>140905889.5</v>
      </c>
      <c r="L4349">
        <v>71643.563899999994</v>
      </c>
    </row>
    <row r="4350" spans="1:12" x14ac:dyDescent="0.25">
      <c r="A4350">
        <v>4346</v>
      </c>
      <c r="B4350" t="s">
        <v>4812</v>
      </c>
      <c r="C4350" t="s">
        <v>5463</v>
      </c>
      <c r="D4350" t="s">
        <v>5464</v>
      </c>
      <c r="E4350">
        <v>9</v>
      </c>
      <c r="F4350" t="s">
        <v>5013</v>
      </c>
      <c r="G4350" t="s">
        <v>5014</v>
      </c>
      <c r="H4350" s="56" t="s">
        <v>685</v>
      </c>
      <c r="I4350">
        <v>21504009</v>
      </c>
      <c r="J4350" t="s">
        <v>5473</v>
      </c>
      <c r="K4350">
        <v>63278642.700000003</v>
      </c>
      <c r="L4350">
        <v>53756.039669999998</v>
      </c>
    </row>
    <row r="4351" spans="1:12" x14ac:dyDescent="0.25">
      <c r="A4351">
        <v>4347</v>
      </c>
      <c r="B4351" t="s">
        <v>4812</v>
      </c>
      <c r="C4351" t="s">
        <v>5463</v>
      </c>
      <c r="D4351" t="s">
        <v>5464</v>
      </c>
      <c r="E4351">
        <v>10</v>
      </c>
      <c r="F4351" t="s">
        <v>5013</v>
      </c>
      <c r="G4351" t="s">
        <v>5014</v>
      </c>
      <c r="H4351" s="56" t="s">
        <v>685</v>
      </c>
      <c r="I4351">
        <v>21504010</v>
      </c>
      <c r="J4351" t="s">
        <v>5474</v>
      </c>
      <c r="K4351">
        <v>113219867.3</v>
      </c>
      <c r="L4351">
        <v>71407.988689999998</v>
      </c>
    </row>
    <row r="4352" spans="1:12" x14ac:dyDescent="0.25">
      <c r="A4352">
        <v>4348</v>
      </c>
      <c r="B4352" t="s">
        <v>4812</v>
      </c>
      <c r="C4352" t="s">
        <v>5463</v>
      </c>
      <c r="D4352" t="s">
        <v>5464</v>
      </c>
      <c r="E4352">
        <v>11</v>
      </c>
      <c r="F4352" t="s">
        <v>5013</v>
      </c>
      <c r="G4352" t="s">
        <v>5014</v>
      </c>
      <c r="H4352" s="56" t="s">
        <v>685</v>
      </c>
      <c r="I4352">
        <v>21504011</v>
      </c>
      <c r="J4352" t="s">
        <v>5475</v>
      </c>
      <c r="K4352">
        <v>155585208.19999999</v>
      </c>
      <c r="L4352">
        <v>92443.359769999995</v>
      </c>
    </row>
    <row r="4353" spans="1:12" x14ac:dyDescent="0.25">
      <c r="A4353">
        <v>4349</v>
      </c>
      <c r="B4353" t="s">
        <v>4812</v>
      </c>
      <c r="C4353" t="s">
        <v>5463</v>
      </c>
      <c r="D4353" t="s">
        <v>5464</v>
      </c>
      <c r="E4353">
        <v>12</v>
      </c>
      <c r="F4353" t="s">
        <v>5013</v>
      </c>
      <c r="G4353" t="s">
        <v>5014</v>
      </c>
      <c r="H4353" s="56" t="s">
        <v>685</v>
      </c>
      <c r="I4353">
        <v>21504012</v>
      </c>
      <c r="J4353" t="s">
        <v>5476</v>
      </c>
      <c r="K4353">
        <v>55888331.380000003</v>
      </c>
      <c r="L4353">
        <v>52665.788959999998</v>
      </c>
    </row>
    <row r="4354" spans="1:12" x14ac:dyDescent="0.25">
      <c r="A4354">
        <v>4350</v>
      </c>
      <c r="B4354" t="s">
        <v>4812</v>
      </c>
      <c r="C4354" t="s">
        <v>5463</v>
      </c>
      <c r="D4354" t="s">
        <v>5464</v>
      </c>
      <c r="E4354">
        <v>13</v>
      </c>
      <c r="F4354" t="s">
        <v>5013</v>
      </c>
      <c r="G4354" t="s">
        <v>5014</v>
      </c>
      <c r="H4354" s="56" t="s">
        <v>685</v>
      </c>
      <c r="I4354">
        <v>21504013</v>
      </c>
      <c r="J4354" t="s">
        <v>5477</v>
      </c>
      <c r="K4354">
        <v>137587772.40000001</v>
      </c>
      <c r="L4354">
        <v>69742.218900000007</v>
      </c>
    </row>
    <row r="4355" spans="1:12" x14ac:dyDescent="0.25">
      <c r="A4355">
        <v>4351</v>
      </c>
      <c r="B4355" t="s">
        <v>4812</v>
      </c>
      <c r="C4355" t="s">
        <v>5463</v>
      </c>
      <c r="D4355" t="s">
        <v>5464</v>
      </c>
      <c r="E4355">
        <v>14</v>
      </c>
      <c r="F4355" t="s">
        <v>5013</v>
      </c>
      <c r="G4355" t="s">
        <v>5014</v>
      </c>
      <c r="H4355" s="56" t="s">
        <v>685</v>
      </c>
      <c r="I4355">
        <v>21504014</v>
      </c>
      <c r="J4355" t="s">
        <v>5478</v>
      </c>
      <c r="K4355">
        <v>47360804.899999999</v>
      </c>
      <c r="L4355">
        <v>63615.329290000001</v>
      </c>
    </row>
    <row r="4356" spans="1:12" x14ac:dyDescent="0.25">
      <c r="A4356">
        <v>4352</v>
      </c>
      <c r="B4356" t="s">
        <v>4812</v>
      </c>
      <c r="C4356" t="s">
        <v>5463</v>
      </c>
      <c r="D4356" t="s">
        <v>5464</v>
      </c>
      <c r="E4356">
        <v>15</v>
      </c>
      <c r="F4356" t="s">
        <v>5013</v>
      </c>
      <c r="G4356" t="s">
        <v>5014</v>
      </c>
      <c r="H4356" s="56" t="s">
        <v>685</v>
      </c>
      <c r="I4356">
        <v>21504015</v>
      </c>
      <c r="J4356" t="s">
        <v>5479</v>
      </c>
      <c r="K4356">
        <v>75521610.810000002</v>
      </c>
      <c r="L4356">
        <v>60033.645810000002</v>
      </c>
    </row>
    <row r="4357" spans="1:12" x14ac:dyDescent="0.25">
      <c r="A4357">
        <v>4353</v>
      </c>
      <c r="B4357" t="s">
        <v>4812</v>
      </c>
      <c r="C4357" t="s">
        <v>5463</v>
      </c>
      <c r="D4357" t="s">
        <v>5464</v>
      </c>
      <c r="E4357">
        <v>16</v>
      </c>
      <c r="F4357" t="s">
        <v>5013</v>
      </c>
      <c r="G4357" t="s">
        <v>5014</v>
      </c>
      <c r="H4357" s="56" t="s">
        <v>685</v>
      </c>
      <c r="I4357">
        <v>21504016</v>
      </c>
      <c r="J4357" t="s">
        <v>5480</v>
      </c>
      <c r="K4357">
        <v>81116294.959999993</v>
      </c>
      <c r="L4357">
        <v>52818.630160000001</v>
      </c>
    </row>
    <row r="4358" spans="1:12" x14ac:dyDescent="0.25">
      <c r="A4358">
        <v>4354</v>
      </c>
      <c r="B4358" t="s">
        <v>4812</v>
      </c>
      <c r="C4358" t="s">
        <v>5463</v>
      </c>
      <c r="D4358" t="s">
        <v>5464</v>
      </c>
      <c r="E4358">
        <v>17</v>
      </c>
      <c r="F4358" t="s">
        <v>5013</v>
      </c>
      <c r="G4358" t="s">
        <v>5014</v>
      </c>
      <c r="H4358" s="56" t="s">
        <v>685</v>
      </c>
      <c r="I4358">
        <v>21504017</v>
      </c>
      <c r="J4358" t="s">
        <v>5481</v>
      </c>
      <c r="K4358">
        <v>70091835.769999996</v>
      </c>
      <c r="L4358">
        <v>61106.629639999999</v>
      </c>
    </row>
    <row r="4359" spans="1:12" x14ac:dyDescent="0.25">
      <c r="A4359">
        <v>4355</v>
      </c>
      <c r="B4359" t="s">
        <v>4812</v>
      </c>
      <c r="C4359" t="s">
        <v>5463</v>
      </c>
      <c r="D4359" t="s">
        <v>5464</v>
      </c>
      <c r="E4359">
        <v>18</v>
      </c>
      <c r="F4359" t="s">
        <v>5013</v>
      </c>
      <c r="G4359" t="s">
        <v>5014</v>
      </c>
      <c r="H4359" s="56" t="s">
        <v>685</v>
      </c>
      <c r="I4359">
        <v>21504018</v>
      </c>
      <c r="J4359" t="s">
        <v>5482</v>
      </c>
      <c r="K4359">
        <v>128029647.09999999</v>
      </c>
      <c r="L4359">
        <v>68293.768949999998</v>
      </c>
    </row>
    <row r="4360" spans="1:12" x14ac:dyDescent="0.25">
      <c r="A4360">
        <v>4356</v>
      </c>
      <c r="B4360" t="s">
        <v>4812</v>
      </c>
      <c r="C4360" t="s">
        <v>5463</v>
      </c>
      <c r="D4360" t="s">
        <v>5464</v>
      </c>
      <c r="E4360">
        <v>19</v>
      </c>
      <c r="F4360" t="s">
        <v>5013</v>
      </c>
      <c r="G4360" t="s">
        <v>5014</v>
      </c>
      <c r="H4360" s="56" t="s">
        <v>685</v>
      </c>
      <c r="I4360">
        <v>21504019</v>
      </c>
      <c r="J4360" t="s">
        <v>5483</v>
      </c>
      <c r="K4360">
        <v>80476724.989999995</v>
      </c>
      <c r="L4360">
        <v>73712.134869999994</v>
      </c>
    </row>
    <row r="4361" spans="1:12" x14ac:dyDescent="0.25">
      <c r="A4361">
        <v>4357</v>
      </c>
      <c r="B4361" t="s">
        <v>4812</v>
      </c>
      <c r="C4361" t="s">
        <v>5463</v>
      </c>
      <c r="D4361" t="s">
        <v>5464</v>
      </c>
      <c r="E4361">
        <v>20</v>
      </c>
      <c r="F4361" t="s">
        <v>5013</v>
      </c>
      <c r="G4361" t="s">
        <v>5014</v>
      </c>
      <c r="H4361" s="56" t="s">
        <v>685</v>
      </c>
      <c r="I4361">
        <v>21504020</v>
      </c>
      <c r="J4361" t="s">
        <v>5484</v>
      </c>
      <c r="K4361">
        <v>58171564.359999999</v>
      </c>
      <c r="L4361">
        <v>60447.69081</v>
      </c>
    </row>
    <row r="4362" spans="1:12" x14ac:dyDescent="0.25">
      <c r="A4362">
        <v>4358</v>
      </c>
      <c r="B4362" t="s">
        <v>4812</v>
      </c>
      <c r="C4362" t="s">
        <v>5485</v>
      </c>
      <c r="D4362" t="s">
        <v>5486</v>
      </c>
      <c r="E4362">
        <v>1</v>
      </c>
      <c r="F4362" t="s">
        <v>584</v>
      </c>
      <c r="G4362" t="s">
        <v>4815</v>
      </c>
      <c r="H4362" s="56" t="s">
        <v>685</v>
      </c>
      <c r="I4362">
        <v>21209001</v>
      </c>
      <c r="J4362" t="s">
        <v>5487</v>
      </c>
      <c r="K4362">
        <v>228454750.19999999</v>
      </c>
      <c r="L4362">
        <v>111873.14569999999</v>
      </c>
    </row>
    <row r="4363" spans="1:12" x14ac:dyDescent="0.25">
      <c r="A4363">
        <v>4359</v>
      </c>
      <c r="B4363" t="s">
        <v>4812</v>
      </c>
      <c r="C4363" t="s">
        <v>5485</v>
      </c>
      <c r="D4363" t="s">
        <v>5486</v>
      </c>
      <c r="E4363">
        <v>2</v>
      </c>
      <c r="F4363" t="s">
        <v>584</v>
      </c>
      <c r="G4363" t="s">
        <v>4815</v>
      </c>
      <c r="H4363" s="56" t="s">
        <v>685</v>
      </c>
      <c r="I4363">
        <v>21209002</v>
      </c>
      <c r="J4363" t="s">
        <v>5488</v>
      </c>
      <c r="K4363">
        <v>31198778.600000001</v>
      </c>
      <c r="L4363">
        <v>31344.753089999998</v>
      </c>
    </row>
    <row r="4364" spans="1:12" x14ac:dyDescent="0.25">
      <c r="A4364">
        <v>4360</v>
      </c>
      <c r="B4364" t="s">
        <v>4812</v>
      </c>
      <c r="C4364" t="s">
        <v>5485</v>
      </c>
      <c r="D4364" t="s">
        <v>5486</v>
      </c>
      <c r="E4364">
        <v>3</v>
      </c>
      <c r="F4364" t="s">
        <v>584</v>
      </c>
      <c r="G4364" t="s">
        <v>4815</v>
      </c>
      <c r="H4364" s="56" t="s">
        <v>685</v>
      </c>
      <c r="I4364">
        <v>21209003</v>
      </c>
      <c r="J4364" t="s">
        <v>5489</v>
      </c>
      <c r="K4364">
        <v>6504026.7779999999</v>
      </c>
      <c r="L4364">
        <v>16153.271290000001</v>
      </c>
    </row>
    <row r="4365" spans="1:12" x14ac:dyDescent="0.25">
      <c r="A4365">
        <v>4361</v>
      </c>
      <c r="B4365" t="s">
        <v>4812</v>
      </c>
      <c r="C4365" t="s">
        <v>5485</v>
      </c>
      <c r="D4365" t="s">
        <v>5486</v>
      </c>
      <c r="E4365">
        <v>4</v>
      </c>
      <c r="F4365" t="s">
        <v>584</v>
      </c>
      <c r="G4365" t="s">
        <v>4815</v>
      </c>
      <c r="H4365" s="56" t="s">
        <v>685</v>
      </c>
      <c r="I4365">
        <v>21209004</v>
      </c>
      <c r="J4365" t="s">
        <v>5490</v>
      </c>
      <c r="K4365">
        <v>651383698.10000002</v>
      </c>
      <c r="L4365">
        <v>196474.33840000001</v>
      </c>
    </row>
    <row r="4366" spans="1:12" x14ac:dyDescent="0.25">
      <c r="A4366">
        <v>4362</v>
      </c>
      <c r="B4366" t="s">
        <v>4812</v>
      </c>
      <c r="C4366" t="s">
        <v>5485</v>
      </c>
      <c r="D4366" t="s">
        <v>5486</v>
      </c>
      <c r="E4366">
        <v>5</v>
      </c>
      <c r="F4366" t="s">
        <v>584</v>
      </c>
      <c r="G4366" t="s">
        <v>4815</v>
      </c>
      <c r="H4366" s="56" t="s">
        <v>685</v>
      </c>
      <c r="I4366">
        <v>21209005</v>
      </c>
      <c r="J4366" t="s">
        <v>5491</v>
      </c>
      <c r="K4366">
        <v>106291418.40000001</v>
      </c>
      <c r="L4366">
        <v>61698.47741</v>
      </c>
    </row>
    <row r="4367" spans="1:12" x14ac:dyDescent="0.25">
      <c r="A4367">
        <v>4363</v>
      </c>
      <c r="B4367" t="s">
        <v>4812</v>
      </c>
      <c r="C4367" t="s">
        <v>5485</v>
      </c>
      <c r="D4367" t="s">
        <v>5486</v>
      </c>
      <c r="E4367">
        <v>6</v>
      </c>
      <c r="F4367" t="s">
        <v>584</v>
      </c>
      <c r="G4367" t="s">
        <v>4815</v>
      </c>
      <c r="H4367" s="56" t="s">
        <v>685</v>
      </c>
      <c r="I4367">
        <v>21209006</v>
      </c>
      <c r="J4367" t="s">
        <v>5492</v>
      </c>
      <c r="K4367">
        <v>118697485.8</v>
      </c>
      <c r="L4367">
        <v>79822.166029999993</v>
      </c>
    </row>
    <row r="4368" spans="1:12" x14ac:dyDescent="0.25">
      <c r="A4368">
        <v>4364</v>
      </c>
      <c r="B4368" t="s">
        <v>4812</v>
      </c>
      <c r="C4368" t="s">
        <v>5485</v>
      </c>
      <c r="D4368" t="s">
        <v>5486</v>
      </c>
      <c r="E4368">
        <v>7</v>
      </c>
      <c r="F4368" t="s">
        <v>584</v>
      </c>
      <c r="G4368" t="s">
        <v>4815</v>
      </c>
      <c r="H4368" s="56" t="s">
        <v>685</v>
      </c>
      <c r="I4368">
        <v>21209007</v>
      </c>
      <c r="J4368" t="s">
        <v>5493</v>
      </c>
      <c r="K4368">
        <v>509629770</v>
      </c>
      <c r="L4368">
        <v>134472.86730000001</v>
      </c>
    </row>
    <row r="4369" spans="1:12" x14ac:dyDescent="0.25">
      <c r="A4369">
        <v>4365</v>
      </c>
      <c r="B4369" t="s">
        <v>4812</v>
      </c>
      <c r="C4369" t="s">
        <v>5485</v>
      </c>
      <c r="D4369" t="s">
        <v>5486</v>
      </c>
      <c r="E4369">
        <v>8</v>
      </c>
      <c r="F4369" t="s">
        <v>584</v>
      </c>
      <c r="G4369" t="s">
        <v>4815</v>
      </c>
      <c r="H4369" s="56" t="s">
        <v>685</v>
      </c>
      <c r="I4369">
        <v>21209008</v>
      </c>
      <c r="J4369" t="s">
        <v>5494</v>
      </c>
      <c r="K4369">
        <v>1440936189</v>
      </c>
      <c r="L4369">
        <v>357976.08230000001</v>
      </c>
    </row>
    <row r="4370" spans="1:12" x14ac:dyDescent="0.25">
      <c r="A4370">
        <v>4366</v>
      </c>
      <c r="B4370" t="s">
        <v>4812</v>
      </c>
      <c r="C4370" t="s">
        <v>5485</v>
      </c>
      <c r="D4370" t="s">
        <v>5486</v>
      </c>
      <c r="E4370">
        <v>9</v>
      </c>
      <c r="F4370" t="s">
        <v>584</v>
      </c>
      <c r="G4370" t="s">
        <v>4815</v>
      </c>
      <c r="H4370" s="56" t="s">
        <v>685</v>
      </c>
      <c r="I4370">
        <v>21209009</v>
      </c>
      <c r="J4370" t="s">
        <v>5495</v>
      </c>
      <c r="K4370">
        <v>2781386647</v>
      </c>
      <c r="L4370">
        <v>352656.56800000003</v>
      </c>
    </row>
    <row r="4371" spans="1:12" x14ac:dyDescent="0.25">
      <c r="A4371">
        <v>4367</v>
      </c>
      <c r="B4371" t="s">
        <v>4812</v>
      </c>
      <c r="C4371" t="s">
        <v>5485</v>
      </c>
      <c r="D4371" t="s">
        <v>5486</v>
      </c>
      <c r="E4371">
        <v>10</v>
      </c>
      <c r="F4371" t="s">
        <v>584</v>
      </c>
      <c r="G4371" t="s">
        <v>4815</v>
      </c>
      <c r="H4371" s="56" t="s">
        <v>685</v>
      </c>
      <c r="I4371">
        <v>21209010</v>
      </c>
      <c r="J4371" t="s">
        <v>5496</v>
      </c>
      <c r="K4371">
        <v>208344000.80000001</v>
      </c>
      <c r="L4371">
        <v>78055.755869999994</v>
      </c>
    </row>
    <row r="4372" spans="1:12" x14ac:dyDescent="0.25">
      <c r="A4372">
        <v>4368</v>
      </c>
      <c r="B4372" t="s">
        <v>4812</v>
      </c>
      <c r="C4372" t="s">
        <v>5485</v>
      </c>
      <c r="D4372" t="s">
        <v>5486</v>
      </c>
      <c r="E4372">
        <v>11</v>
      </c>
      <c r="F4372" t="s">
        <v>584</v>
      </c>
      <c r="G4372" t="s">
        <v>4815</v>
      </c>
      <c r="H4372" s="56" t="s">
        <v>685</v>
      </c>
      <c r="I4372">
        <v>21209011</v>
      </c>
      <c r="J4372" t="s">
        <v>5497</v>
      </c>
      <c r="K4372">
        <v>748897.41700000002</v>
      </c>
      <c r="L4372">
        <v>4547.3306670000002</v>
      </c>
    </row>
    <row r="4373" spans="1:12" x14ac:dyDescent="0.25">
      <c r="A4373">
        <v>4369</v>
      </c>
      <c r="B4373" t="s">
        <v>4812</v>
      </c>
      <c r="C4373" t="s">
        <v>5485</v>
      </c>
      <c r="D4373" t="s">
        <v>5486</v>
      </c>
      <c r="E4373">
        <v>12</v>
      </c>
      <c r="F4373" t="s">
        <v>584</v>
      </c>
      <c r="G4373" t="s">
        <v>4815</v>
      </c>
      <c r="H4373" s="56" t="s">
        <v>685</v>
      </c>
      <c r="I4373">
        <v>21209012</v>
      </c>
      <c r="J4373" t="s">
        <v>5498</v>
      </c>
      <c r="K4373">
        <v>180521292.5</v>
      </c>
      <c r="L4373">
        <v>82418.561199999996</v>
      </c>
    </row>
    <row r="4374" spans="1:12" x14ac:dyDescent="0.25">
      <c r="A4374">
        <v>4370</v>
      </c>
      <c r="B4374" t="s">
        <v>4812</v>
      </c>
      <c r="C4374" t="s">
        <v>5485</v>
      </c>
      <c r="D4374" t="s">
        <v>5486</v>
      </c>
      <c r="E4374">
        <v>13</v>
      </c>
      <c r="F4374" t="s">
        <v>584</v>
      </c>
      <c r="G4374" t="s">
        <v>4815</v>
      </c>
      <c r="H4374" s="56" t="s">
        <v>685</v>
      </c>
      <c r="I4374">
        <v>21209013</v>
      </c>
      <c r="J4374" t="s">
        <v>5499</v>
      </c>
      <c r="K4374">
        <v>228729114.80000001</v>
      </c>
      <c r="L4374">
        <v>124379.53479999999</v>
      </c>
    </row>
    <row r="4375" spans="1:12" x14ac:dyDescent="0.25">
      <c r="A4375">
        <v>4371</v>
      </c>
      <c r="B4375" t="s">
        <v>4812</v>
      </c>
      <c r="C4375" t="s">
        <v>5485</v>
      </c>
      <c r="D4375" t="s">
        <v>5486</v>
      </c>
      <c r="E4375">
        <v>14</v>
      </c>
      <c r="F4375" t="s">
        <v>584</v>
      </c>
      <c r="G4375" t="s">
        <v>4815</v>
      </c>
      <c r="H4375" s="56" t="s">
        <v>685</v>
      </c>
      <c r="I4375">
        <v>21209014</v>
      </c>
      <c r="J4375" t="s">
        <v>5500</v>
      </c>
      <c r="K4375">
        <v>142081885.80000001</v>
      </c>
      <c r="L4375">
        <v>78954.116280000002</v>
      </c>
    </row>
    <row r="4376" spans="1:12" x14ac:dyDescent="0.25">
      <c r="A4376">
        <v>4372</v>
      </c>
      <c r="B4376" t="s">
        <v>4812</v>
      </c>
      <c r="C4376" t="s">
        <v>5485</v>
      </c>
      <c r="D4376" t="s">
        <v>5486</v>
      </c>
      <c r="E4376">
        <v>15</v>
      </c>
      <c r="F4376" t="s">
        <v>584</v>
      </c>
      <c r="G4376" t="s">
        <v>4815</v>
      </c>
      <c r="H4376" s="56" t="s">
        <v>685</v>
      </c>
      <c r="I4376">
        <v>21209015</v>
      </c>
      <c r="J4376" t="s">
        <v>5501</v>
      </c>
      <c r="K4376">
        <v>91172494.719999999</v>
      </c>
      <c r="L4376">
        <v>62414.610220000002</v>
      </c>
    </row>
    <row r="4377" spans="1:12" x14ac:dyDescent="0.25">
      <c r="A4377">
        <v>4373</v>
      </c>
      <c r="B4377" t="s">
        <v>4812</v>
      </c>
      <c r="C4377" t="s">
        <v>5485</v>
      </c>
      <c r="D4377" t="s">
        <v>5486</v>
      </c>
      <c r="E4377">
        <v>16</v>
      </c>
      <c r="F4377" t="s">
        <v>584</v>
      </c>
      <c r="G4377" t="s">
        <v>4815</v>
      </c>
      <c r="H4377" s="56" t="s">
        <v>685</v>
      </c>
      <c r="I4377">
        <v>21209016</v>
      </c>
      <c r="J4377" t="s">
        <v>5502</v>
      </c>
      <c r="K4377">
        <v>148047041.19999999</v>
      </c>
      <c r="L4377">
        <v>68385.050640000001</v>
      </c>
    </row>
    <row r="4378" spans="1:12" x14ac:dyDescent="0.25">
      <c r="A4378">
        <v>4374</v>
      </c>
      <c r="B4378" t="s">
        <v>4812</v>
      </c>
      <c r="C4378" t="s">
        <v>5485</v>
      </c>
      <c r="D4378" t="s">
        <v>5486</v>
      </c>
      <c r="E4378">
        <v>17</v>
      </c>
      <c r="F4378" t="s">
        <v>584</v>
      </c>
      <c r="G4378" t="s">
        <v>4815</v>
      </c>
      <c r="H4378" s="56" t="s">
        <v>685</v>
      </c>
      <c r="I4378">
        <v>21209017</v>
      </c>
      <c r="J4378" t="s">
        <v>5503</v>
      </c>
      <c r="K4378">
        <v>104938408.90000001</v>
      </c>
      <c r="L4378">
        <v>65322.728130000003</v>
      </c>
    </row>
    <row r="4379" spans="1:12" x14ac:dyDescent="0.25">
      <c r="A4379">
        <v>4375</v>
      </c>
      <c r="B4379" t="s">
        <v>4812</v>
      </c>
      <c r="C4379" t="s">
        <v>5485</v>
      </c>
      <c r="D4379" t="s">
        <v>5486</v>
      </c>
      <c r="E4379">
        <v>18</v>
      </c>
      <c r="F4379" t="s">
        <v>584</v>
      </c>
      <c r="G4379" t="s">
        <v>4815</v>
      </c>
      <c r="H4379" s="56" t="s">
        <v>685</v>
      </c>
      <c r="I4379">
        <v>21209018</v>
      </c>
      <c r="J4379" t="s">
        <v>5504</v>
      </c>
      <c r="K4379">
        <v>727350520.79999995</v>
      </c>
      <c r="L4379">
        <v>259835.53880000001</v>
      </c>
    </row>
    <row r="4380" spans="1:12" x14ac:dyDescent="0.25">
      <c r="A4380">
        <v>4376</v>
      </c>
      <c r="B4380" t="s">
        <v>4812</v>
      </c>
      <c r="C4380" t="s">
        <v>5485</v>
      </c>
      <c r="D4380" t="s">
        <v>5486</v>
      </c>
      <c r="E4380">
        <v>19</v>
      </c>
      <c r="F4380" t="s">
        <v>584</v>
      </c>
      <c r="G4380" t="s">
        <v>4815</v>
      </c>
      <c r="H4380" s="56" t="s">
        <v>685</v>
      </c>
      <c r="I4380">
        <v>21209019</v>
      </c>
      <c r="J4380" t="s">
        <v>5505</v>
      </c>
      <c r="K4380">
        <v>2592805.5819999999</v>
      </c>
      <c r="L4380">
        <v>7772.7481479999997</v>
      </c>
    </row>
    <row r="4381" spans="1:12" x14ac:dyDescent="0.25">
      <c r="A4381">
        <v>4377</v>
      </c>
      <c r="B4381" t="s">
        <v>4812</v>
      </c>
      <c r="C4381" t="s">
        <v>5485</v>
      </c>
      <c r="D4381" t="s">
        <v>5486</v>
      </c>
      <c r="E4381">
        <v>20</v>
      </c>
      <c r="F4381" t="s">
        <v>584</v>
      </c>
      <c r="G4381" t="s">
        <v>4815</v>
      </c>
      <c r="H4381" s="56" t="s">
        <v>685</v>
      </c>
      <c r="I4381">
        <v>21209020</v>
      </c>
      <c r="J4381" t="s">
        <v>5506</v>
      </c>
      <c r="K4381">
        <v>21757118.25</v>
      </c>
      <c r="L4381">
        <v>34252.15036</v>
      </c>
    </row>
    <row r="4382" spans="1:12" x14ac:dyDescent="0.25">
      <c r="A4382">
        <v>4378</v>
      </c>
      <c r="B4382" t="s">
        <v>4812</v>
      </c>
      <c r="C4382" t="s">
        <v>5485</v>
      </c>
      <c r="D4382" t="s">
        <v>5486</v>
      </c>
      <c r="E4382">
        <v>21</v>
      </c>
      <c r="F4382" t="s">
        <v>584</v>
      </c>
      <c r="G4382" t="s">
        <v>4815</v>
      </c>
      <c r="H4382" s="56" t="s">
        <v>685</v>
      </c>
      <c r="I4382">
        <v>21209021</v>
      </c>
      <c r="J4382" t="s">
        <v>5507</v>
      </c>
      <c r="K4382">
        <v>490070994.89999998</v>
      </c>
      <c r="L4382">
        <v>138766.625</v>
      </c>
    </row>
    <row r="4383" spans="1:12" x14ac:dyDescent="0.25">
      <c r="A4383">
        <v>4379</v>
      </c>
      <c r="B4383" t="s">
        <v>4812</v>
      </c>
      <c r="C4383" t="s">
        <v>5485</v>
      </c>
      <c r="D4383" t="s">
        <v>5486</v>
      </c>
      <c r="E4383">
        <v>22</v>
      </c>
      <c r="F4383" t="s">
        <v>584</v>
      </c>
      <c r="G4383" t="s">
        <v>4815</v>
      </c>
      <c r="H4383" s="56" t="s">
        <v>685</v>
      </c>
      <c r="I4383">
        <v>21209022</v>
      </c>
      <c r="J4383" t="s">
        <v>5508</v>
      </c>
      <c r="K4383">
        <v>633514705.60000002</v>
      </c>
      <c r="L4383">
        <v>145824.00829999999</v>
      </c>
    </row>
    <row r="4384" spans="1:12" x14ac:dyDescent="0.25">
      <c r="A4384">
        <v>4380</v>
      </c>
      <c r="B4384" t="s">
        <v>4812</v>
      </c>
      <c r="C4384" t="s">
        <v>5485</v>
      </c>
      <c r="D4384" t="s">
        <v>5486</v>
      </c>
      <c r="E4384">
        <v>23</v>
      </c>
      <c r="F4384" t="s">
        <v>584</v>
      </c>
      <c r="G4384" t="s">
        <v>4815</v>
      </c>
      <c r="H4384" s="56" t="s">
        <v>685</v>
      </c>
      <c r="I4384">
        <v>21209023</v>
      </c>
      <c r="J4384" t="s">
        <v>5509</v>
      </c>
      <c r="K4384">
        <v>145806922.59999999</v>
      </c>
      <c r="L4384">
        <v>57161.462449999999</v>
      </c>
    </row>
    <row r="4385" spans="1:12" x14ac:dyDescent="0.25">
      <c r="A4385">
        <v>4381</v>
      </c>
      <c r="B4385" t="s">
        <v>4812</v>
      </c>
      <c r="C4385" t="s">
        <v>5510</v>
      </c>
      <c r="D4385" t="s">
        <v>5511</v>
      </c>
      <c r="E4385">
        <v>1</v>
      </c>
      <c r="F4385" t="s">
        <v>586</v>
      </c>
      <c r="G4385" t="s">
        <v>4926</v>
      </c>
      <c r="H4385" s="56" t="s">
        <v>685</v>
      </c>
      <c r="I4385">
        <v>21308001</v>
      </c>
      <c r="J4385" t="s">
        <v>5512</v>
      </c>
      <c r="K4385">
        <v>1260085518</v>
      </c>
      <c r="L4385">
        <v>175383.30780000001</v>
      </c>
    </row>
    <row r="4386" spans="1:12" x14ac:dyDescent="0.25">
      <c r="A4386">
        <v>4382</v>
      </c>
      <c r="B4386" t="s">
        <v>4812</v>
      </c>
      <c r="C4386" t="s">
        <v>5510</v>
      </c>
      <c r="D4386" t="s">
        <v>5511</v>
      </c>
      <c r="E4386">
        <v>2</v>
      </c>
      <c r="F4386" t="s">
        <v>586</v>
      </c>
      <c r="G4386" t="s">
        <v>4926</v>
      </c>
      <c r="H4386" s="56" t="s">
        <v>685</v>
      </c>
      <c r="I4386">
        <v>21308002</v>
      </c>
      <c r="J4386" t="s">
        <v>5513</v>
      </c>
      <c r="K4386">
        <v>177467453.30000001</v>
      </c>
      <c r="L4386">
        <v>65629.943190000005</v>
      </c>
    </row>
    <row r="4387" spans="1:12" x14ac:dyDescent="0.25">
      <c r="A4387">
        <v>4383</v>
      </c>
      <c r="B4387" t="s">
        <v>4812</v>
      </c>
      <c r="C4387" t="s">
        <v>5510</v>
      </c>
      <c r="D4387" t="s">
        <v>5511</v>
      </c>
      <c r="E4387">
        <v>3</v>
      </c>
      <c r="F4387" t="s">
        <v>586</v>
      </c>
      <c r="G4387" t="s">
        <v>4926</v>
      </c>
      <c r="H4387" s="56" t="s">
        <v>685</v>
      </c>
      <c r="I4387">
        <v>21308003</v>
      </c>
      <c r="J4387" t="s">
        <v>5514</v>
      </c>
      <c r="K4387">
        <v>808344198.20000005</v>
      </c>
      <c r="L4387">
        <v>159000.4546</v>
      </c>
    </row>
    <row r="4388" spans="1:12" x14ac:dyDescent="0.25">
      <c r="A4388">
        <v>4384</v>
      </c>
      <c r="B4388" t="s">
        <v>4812</v>
      </c>
      <c r="C4388" t="s">
        <v>5510</v>
      </c>
      <c r="D4388" t="s">
        <v>5511</v>
      </c>
      <c r="E4388">
        <v>4</v>
      </c>
      <c r="F4388" t="s">
        <v>586</v>
      </c>
      <c r="G4388" t="s">
        <v>4926</v>
      </c>
      <c r="H4388" s="56" t="s">
        <v>685</v>
      </c>
      <c r="I4388">
        <v>21308004</v>
      </c>
      <c r="J4388" t="s">
        <v>5515</v>
      </c>
      <c r="K4388">
        <v>29918372.899999999</v>
      </c>
      <c r="L4388">
        <v>28308.707920000001</v>
      </c>
    </row>
    <row r="4389" spans="1:12" x14ac:dyDescent="0.25">
      <c r="A4389">
        <v>4385</v>
      </c>
      <c r="B4389" t="s">
        <v>4812</v>
      </c>
      <c r="C4389" t="s">
        <v>5510</v>
      </c>
      <c r="D4389" t="s">
        <v>5511</v>
      </c>
      <c r="E4389">
        <v>5</v>
      </c>
      <c r="F4389" t="s">
        <v>586</v>
      </c>
      <c r="G4389" t="s">
        <v>4926</v>
      </c>
      <c r="H4389" s="56" t="s">
        <v>685</v>
      </c>
      <c r="I4389">
        <v>21308005</v>
      </c>
      <c r="J4389" t="s">
        <v>5516</v>
      </c>
      <c r="K4389">
        <v>42769266.780000001</v>
      </c>
      <c r="L4389">
        <v>36720.073909999999</v>
      </c>
    </row>
    <row r="4390" spans="1:12" x14ac:dyDescent="0.25">
      <c r="A4390">
        <v>4386</v>
      </c>
      <c r="B4390" t="s">
        <v>4812</v>
      </c>
      <c r="C4390" t="s">
        <v>5510</v>
      </c>
      <c r="D4390" t="s">
        <v>5511</v>
      </c>
      <c r="E4390">
        <v>6</v>
      </c>
      <c r="F4390" t="s">
        <v>586</v>
      </c>
      <c r="G4390" t="s">
        <v>4926</v>
      </c>
      <c r="H4390" s="56" t="s">
        <v>685</v>
      </c>
      <c r="I4390">
        <v>21308006</v>
      </c>
      <c r="J4390" t="s">
        <v>5517</v>
      </c>
      <c r="K4390">
        <v>186162700.30000001</v>
      </c>
      <c r="L4390">
        <v>75202.349919999993</v>
      </c>
    </row>
    <row r="4391" spans="1:12" x14ac:dyDescent="0.25">
      <c r="A4391">
        <v>4387</v>
      </c>
      <c r="B4391" t="s">
        <v>4812</v>
      </c>
      <c r="C4391" t="s">
        <v>5510</v>
      </c>
      <c r="D4391" t="s">
        <v>5511</v>
      </c>
      <c r="E4391">
        <v>7</v>
      </c>
      <c r="F4391" t="s">
        <v>586</v>
      </c>
      <c r="G4391" t="s">
        <v>4926</v>
      </c>
      <c r="H4391" s="56" t="s">
        <v>685</v>
      </c>
      <c r="I4391">
        <v>21308007</v>
      </c>
      <c r="J4391" t="s">
        <v>5518</v>
      </c>
      <c r="K4391">
        <v>222660829.90000001</v>
      </c>
      <c r="L4391">
        <v>115685.2598</v>
      </c>
    </row>
    <row r="4392" spans="1:12" x14ac:dyDescent="0.25">
      <c r="A4392">
        <v>4388</v>
      </c>
      <c r="B4392" t="s">
        <v>4812</v>
      </c>
      <c r="C4392" t="s">
        <v>5510</v>
      </c>
      <c r="D4392" t="s">
        <v>5511</v>
      </c>
      <c r="E4392">
        <v>8</v>
      </c>
      <c r="F4392" t="s">
        <v>586</v>
      </c>
      <c r="G4392" t="s">
        <v>4926</v>
      </c>
      <c r="H4392" s="56" t="s">
        <v>685</v>
      </c>
      <c r="I4392">
        <v>21308008</v>
      </c>
      <c r="J4392" t="s">
        <v>5519</v>
      </c>
      <c r="K4392">
        <v>283476530.89999998</v>
      </c>
      <c r="L4392">
        <v>103491.1943</v>
      </c>
    </row>
    <row r="4393" spans="1:12" x14ac:dyDescent="0.25">
      <c r="A4393">
        <v>4389</v>
      </c>
      <c r="B4393" t="s">
        <v>4812</v>
      </c>
      <c r="C4393" t="s">
        <v>5510</v>
      </c>
      <c r="D4393" t="s">
        <v>5511</v>
      </c>
      <c r="E4393">
        <v>9</v>
      </c>
      <c r="F4393" t="s">
        <v>586</v>
      </c>
      <c r="G4393" t="s">
        <v>4926</v>
      </c>
      <c r="H4393" s="56" t="s">
        <v>685</v>
      </c>
      <c r="I4393">
        <v>21308009</v>
      </c>
      <c r="J4393" t="s">
        <v>5520</v>
      </c>
      <c r="K4393">
        <v>221058991.40000001</v>
      </c>
      <c r="L4393">
        <v>85604.538950000002</v>
      </c>
    </row>
    <row r="4394" spans="1:12" x14ac:dyDescent="0.25">
      <c r="A4394">
        <v>4390</v>
      </c>
      <c r="B4394" t="s">
        <v>4812</v>
      </c>
      <c r="C4394" t="s">
        <v>5521</v>
      </c>
      <c r="D4394" t="s">
        <v>5522</v>
      </c>
      <c r="E4394">
        <v>1</v>
      </c>
      <c r="F4394" t="s">
        <v>587</v>
      </c>
      <c r="G4394" t="s">
        <v>4907</v>
      </c>
      <c r="H4394" s="56" t="s">
        <v>685</v>
      </c>
      <c r="I4394">
        <v>21402001</v>
      </c>
      <c r="J4394" t="s">
        <v>5523</v>
      </c>
      <c r="K4394">
        <v>168984969.90000001</v>
      </c>
      <c r="L4394">
        <v>87759.595570000005</v>
      </c>
    </row>
    <row r="4395" spans="1:12" x14ac:dyDescent="0.25">
      <c r="A4395">
        <v>4391</v>
      </c>
      <c r="B4395" t="s">
        <v>4812</v>
      </c>
      <c r="C4395" t="s">
        <v>5521</v>
      </c>
      <c r="D4395" t="s">
        <v>5522</v>
      </c>
      <c r="E4395">
        <v>2</v>
      </c>
      <c r="F4395" t="s">
        <v>587</v>
      </c>
      <c r="G4395" t="s">
        <v>4907</v>
      </c>
      <c r="H4395" s="56" t="s">
        <v>685</v>
      </c>
      <c r="I4395">
        <v>21402002</v>
      </c>
      <c r="J4395" t="s">
        <v>5524</v>
      </c>
      <c r="K4395">
        <v>109829080.8</v>
      </c>
      <c r="L4395">
        <v>76377.090039999995</v>
      </c>
    </row>
    <row r="4396" spans="1:12" x14ac:dyDescent="0.25">
      <c r="A4396">
        <v>4392</v>
      </c>
      <c r="B4396" t="s">
        <v>4812</v>
      </c>
      <c r="C4396" t="s">
        <v>5521</v>
      </c>
      <c r="D4396" t="s">
        <v>5522</v>
      </c>
      <c r="E4396">
        <v>3</v>
      </c>
      <c r="F4396" t="s">
        <v>587</v>
      </c>
      <c r="G4396" t="s">
        <v>4907</v>
      </c>
      <c r="H4396" s="56" t="s">
        <v>685</v>
      </c>
      <c r="I4396">
        <v>21402003</v>
      </c>
      <c r="J4396" t="s">
        <v>5525</v>
      </c>
      <c r="K4396">
        <v>178328699.5</v>
      </c>
      <c r="L4396">
        <v>67618.801340000005</v>
      </c>
    </row>
    <row r="4397" spans="1:12" x14ac:dyDescent="0.25">
      <c r="A4397">
        <v>4393</v>
      </c>
      <c r="B4397" t="s">
        <v>4812</v>
      </c>
      <c r="C4397" t="s">
        <v>5521</v>
      </c>
      <c r="D4397" t="s">
        <v>5522</v>
      </c>
      <c r="E4397">
        <v>4</v>
      </c>
      <c r="F4397" t="s">
        <v>587</v>
      </c>
      <c r="G4397" t="s">
        <v>4907</v>
      </c>
      <c r="H4397" s="56" t="s">
        <v>685</v>
      </c>
      <c r="I4397">
        <v>21402004</v>
      </c>
      <c r="J4397" t="s">
        <v>5526</v>
      </c>
      <c r="K4397">
        <v>303311924.39999998</v>
      </c>
      <c r="L4397">
        <v>135704.66190000001</v>
      </c>
    </row>
    <row r="4398" spans="1:12" x14ac:dyDescent="0.25">
      <c r="A4398">
        <v>4394</v>
      </c>
      <c r="B4398" t="s">
        <v>4812</v>
      </c>
      <c r="C4398" t="s">
        <v>5521</v>
      </c>
      <c r="D4398" t="s">
        <v>5522</v>
      </c>
      <c r="E4398">
        <v>5</v>
      </c>
      <c r="F4398" t="s">
        <v>587</v>
      </c>
      <c r="G4398" t="s">
        <v>4907</v>
      </c>
      <c r="H4398" s="56" t="s">
        <v>685</v>
      </c>
      <c r="I4398">
        <v>21402005</v>
      </c>
      <c r="J4398" t="s">
        <v>5527</v>
      </c>
      <c r="K4398">
        <v>3003790937</v>
      </c>
      <c r="L4398">
        <v>426161.48830000003</v>
      </c>
    </row>
    <row r="4399" spans="1:12" x14ac:dyDescent="0.25">
      <c r="A4399">
        <v>4395</v>
      </c>
      <c r="B4399" t="s">
        <v>4812</v>
      </c>
      <c r="C4399" t="s">
        <v>5521</v>
      </c>
      <c r="D4399" t="s">
        <v>5522</v>
      </c>
      <c r="E4399">
        <v>6</v>
      </c>
      <c r="F4399" t="s">
        <v>587</v>
      </c>
      <c r="G4399" t="s">
        <v>4907</v>
      </c>
      <c r="H4399" s="56" t="s">
        <v>685</v>
      </c>
      <c r="I4399">
        <v>21402006</v>
      </c>
      <c r="J4399" t="s">
        <v>5528</v>
      </c>
      <c r="K4399">
        <v>166601806.80000001</v>
      </c>
      <c r="L4399">
        <v>82259.333180000001</v>
      </c>
    </row>
    <row r="4400" spans="1:12" x14ac:dyDescent="0.25">
      <c r="A4400">
        <v>4396</v>
      </c>
      <c r="B4400" t="s">
        <v>4812</v>
      </c>
      <c r="C4400" t="s">
        <v>5521</v>
      </c>
      <c r="D4400" t="s">
        <v>5522</v>
      </c>
      <c r="E4400">
        <v>7</v>
      </c>
      <c r="F4400" t="s">
        <v>587</v>
      </c>
      <c r="G4400" t="s">
        <v>4907</v>
      </c>
      <c r="H4400" s="56" t="s">
        <v>685</v>
      </c>
      <c r="I4400">
        <v>21402007</v>
      </c>
      <c r="J4400" t="s">
        <v>5529</v>
      </c>
      <c r="K4400">
        <v>109058621.3</v>
      </c>
      <c r="L4400">
        <v>66980.007209999996</v>
      </c>
    </row>
    <row r="4401" spans="1:12" x14ac:dyDescent="0.25">
      <c r="A4401">
        <v>4397</v>
      </c>
      <c r="B4401" t="s">
        <v>4812</v>
      </c>
      <c r="C4401" t="s">
        <v>5521</v>
      </c>
      <c r="D4401" t="s">
        <v>5522</v>
      </c>
      <c r="E4401">
        <v>8</v>
      </c>
      <c r="F4401" t="s">
        <v>587</v>
      </c>
      <c r="G4401" t="s">
        <v>4907</v>
      </c>
      <c r="H4401" s="56" t="s">
        <v>685</v>
      </c>
      <c r="I4401">
        <v>21402008</v>
      </c>
      <c r="J4401" t="s">
        <v>5530</v>
      </c>
      <c r="K4401">
        <v>36016334.350000001</v>
      </c>
      <c r="L4401">
        <v>33226.753019999996</v>
      </c>
    </row>
    <row r="4402" spans="1:12" x14ac:dyDescent="0.25">
      <c r="A4402">
        <v>4398</v>
      </c>
      <c r="B4402" t="s">
        <v>4812</v>
      </c>
      <c r="C4402" t="s">
        <v>5521</v>
      </c>
      <c r="D4402" t="s">
        <v>5522</v>
      </c>
      <c r="E4402">
        <v>9</v>
      </c>
      <c r="F4402" t="s">
        <v>587</v>
      </c>
      <c r="G4402" t="s">
        <v>4907</v>
      </c>
      <c r="H4402" s="56" t="s">
        <v>685</v>
      </c>
      <c r="I4402">
        <v>21402009</v>
      </c>
      <c r="J4402" t="s">
        <v>5531</v>
      </c>
      <c r="K4402">
        <v>81557467.989999995</v>
      </c>
      <c r="L4402">
        <v>47576.048309999998</v>
      </c>
    </row>
    <row r="4403" spans="1:12" x14ac:dyDescent="0.25">
      <c r="A4403">
        <v>4399</v>
      </c>
      <c r="B4403" t="s">
        <v>4812</v>
      </c>
      <c r="C4403" t="s">
        <v>5521</v>
      </c>
      <c r="D4403" t="s">
        <v>5522</v>
      </c>
      <c r="E4403">
        <v>10</v>
      </c>
      <c r="F4403" t="s">
        <v>587</v>
      </c>
      <c r="G4403" t="s">
        <v>4907</v>
      </c>
      <c r="H4403" s="56" t="s">
        <v>685</v>
      </c>
      <c r="I4403">
        <v>21402010</v>
      </c>
      <c r="J4403" t="s">
        <v>5532</v>
      </c>
      <c r="K4403">
        <v>23498882.530000001</v>
      </c>
      <c r="L4403">
        <v>28737.898270000002</v>
      </c>
    </row>
    <row r="4404" spans="1:12" x14ac:dyDescent="0.25">
      <c r="A4404">
        <v>4400</v>
      </c>
      <c r="B4404" t="s">
        <v>4812</v>
      </c>
      <c r="C4404" t="s">
        <v>5521</v>
      </c>
      <c r="D4404" t="s">
        <v>5522</v>
      </c>
      <c r="E4404">
        <v>11</v>
      </c>
      <c r="F4404" t="s">
        <v>587</v>
      </c>
      <c r="G4404" t="s">
        <v>4907</v>
      </c>
      <c r="H4404" s="56" t="s">
        <v>685</v>
      </c>
      <c r="I4404">
        <v>21402011</v>
      </c>
      <c r="J4404" t="s">
        <v>5533</v>
      </c>
      <c r="K4404">
        <v>203018044.30000001</v>
      </c>
      <c r="L4404">
        <v>103311.71279999999</v>
      </c>
    </row>
    <row r="4405" spans="1:12" x14ac:dyDescent="0.25">
      <c r="A4405">
        <v>4401</v>
      </c>
      <c r="B4405" t="s">
        <v>4812</v>
      </c>
      <c r="C4405" t="s">
        <v>5521</v>
      </c>
      <c r="D4405" t="s">
        <v>5522</v>
      </c>
      <c r="E4405">
        <v>12</v>
      </c>
      <c r="F4405" t="s">
        <v>587</v>
      </c>
      <c r="G4405" t="s">
        <v>4907</v>
      </c>
      <c r="H4405" s="56" t="s">
        <v>685</v>
      </c>
      <c r="I4405">
        <v>21402012</v>
      </c>
      <c r="J4405" t="s">
        <v>5534</v>
      </c>
      <c r="K4405">
        <v>172916402.59999999</v>
      </c>
      <c r="L4405">
        <v>74194.717059999995</v>
      </c>
    </row>
    <row r="4406" spans="1:12" x14ac:dyDescent="0.25">
      <c r="A4406">
        <v>4402</v>
      </c>
      <c r="B4406" t="s">
        <v>4812</v>
      </c>
      <c r="C4406" t="s">
        <v>5521</v>
      </c>
      <c r="D4406" t="s">
        <v>5522</v>
      </c>
      <c r="E4406">
        <v>13</v>
      </c>
      <c r="F4406" t="s">
        <v>587</v>
      </c>
      <c r="G4406" t="s">
        <v>4907</v>
      </c>
      <c r="H4406" s="56" t="s">
        <v>685</v>
      </c>
      <c r="I4406">
        <v>21402013</v>
      </c>
      <c r="J4406" t="s">
        <v>5535</v>
      </c>
      <c r="K4406">
        <v>243442561.30000001</v>
      </c>
      <c r="L4406">
        <v>95965.515849999996</v>
      </c>
    </row>
    <row r="4407" spans="1:12" x14ac:dyDescent="0.25">
      <c r="A4407">
        <v>4403</v>
      </c>
      <c r="B4407" t="s">
        <v>4812</v>
      </c>
      <c r="C4407" t="s">
        <v>5521</v>
      </c>
      <c r="D4407" t="s">
        <v>5522</v>
      </c>
      <c r="E4407">
        <v>14</v>
      </c>
      <c r="F4407" t="s">
        <v>587</v>
      </c>
      <c r="G4407" t="s">
        <v>4907</v>
      </c>
      <c r="H4407" s="56" t="s">
        <v>685</v>
      </c>
      <c r="I4407">
        <v>21402014</v>
      </c>
      <c r="J4407" t="s">
        <v>5536</v>
      </c>
      <c r="K4407">
        <v>219102714.40000001</v>
      </c>
      <c r="L4407">
        <v>66048.002800000002</v>
      </c>
    </row>
    <row r="4408" spans="1:12" x14ac:dyDescent="0.25">
      <c r="A4408">
        <v>4404</v>
      </c>
      <c r="B4408" t="s">
        <v>4812</v>
      </c>
      <c r="C4408" t="s">
        <v>5521</v>
      </c>
      <c r="D4408" t="s">
        <v>5522</v>
      </c>
      <c r="E4408">
        <v>15</v>
      </c>
      <c r="F4408" t="s">
        <v>587</v>
      </c>
      <c r="G4408" t="s">
        <v>4907</v>
      </c>
      <c r="H4408" s="56" t="s">
        <v>685</v>
      </c>
      <c r="I4408">
        <v>21402015</v>
      </c>
      <c r="J4408" t="s">
        <v>5537</v>
      </c>
      <c r="K4408">
        <v>2529048459</v>
      </c>
      <c r="L4408">
        <v>372634.15629999997</v>
      </c>
    </row>
    <row r="4409" spans="1:12" x14ac:dyDescent="0.25">
      <c r="A4409">
        <v>4405</v>
      </c>
      <c r="B4409" t="s">
        <v>4812</v>
      </c>
      <c r="C4409" t="s">
        <v>5521</v>
      </c>
      <c r="D4409" t="s">
        <v>5522</v>
      </c>
      <c r="E4409">
        <v>16</v>
      </c>
      <c r="F4409" t="s">
        <v>587</v>
      </c>
      <c r="G4409" t="s">
        <v>4907</v>
      </c>
      <c r="H4409" s="56" t="s">
        <v>685</v>
      </c>
      <c r="I4409">
        <v>21402016</v>
      </c>
      <c r="J4409" t="s">
        <v>5538</v>
      </c>
      <c r="K4409">
        <v>2203199695</v>
      </c>
      <c r="L4409">
        <v>339170.0883</v>
      </c>
    </row>
    <row r="4410" spans="1:12" x14ac:dyDescent="0.25">
      <c r="A4410">
        <v>4406</v>
      </c>
      <c r="B4410" t="s">
        <v>4812</v>
      </c>
      <c r="C4410" t="s">
        <v>5521</v>
      </c>
      <c r="D4410" t="s">
        <v>5522</v>
      </c>
      <c r="E4410">
        <v>17</v>
      </c>
      <c r="F4410" t="s">
        <v>587</v>
      </c>
      <c r="G4410" t="s">
        <v>4907</v>
      </c>
      <c r="H4410" s="56" t="s">
        <v>685</v>
      </c>
      <c r="I4410">
        <v>21402017</v>
      </c>
      <c r="J4410" t="s">
        <v>5539</v>
      </c>
      <c r="K4410">
        <v>227862007.40000001</v>
      </c>
      <c r="L4410">
        <v>86599.435889999993</v>
      </c>
    </row>
    <row r="4411" spans="1:12" x14ac:dyDescent="0.25">
      <c r="A4411">
        <v>4407</v>
      </c>
      <c r="B4411" t="s">
        <v>4812</v>
      </c>
      <c r="C4411" t="s">
        <v>5540</v>
      </c>
      <c r="D4411" t="s">
        <v>5541</v>
      </c>
      <c r="E4411">
        <v>1</v>
      </c>
      <c r="F4411" t="s">
        <v>590</v>
      </c>
      <c r="G4411" t="s">
        <v>4833</v>
      </c>
      <c r="H4411" s="56" t="s">
        <v>685</v>
      </c>
      <c r="I4411">
        <v>21006001</v>
      </c>
      <c r="J4411" t="s">
        <v>5542</v>
      </c>
      <c r="K4411">
        <v>3007085.932</v>
      </c>
      <c r="L4411">
        <v>7619.1185809999997</v>
      </c>
    </row>
    <row r="4412" spans="1:12" x14ac:dyDescent="0.25">
      <c r="A4412">
        <v>4408</v>
      </c>
      <c r="B4412" t="s">
        <v>4812</v>
      </c>
      <c r="C4412" t="s">
        <v>5540</v>
      </c>
      <c r="D4412" t="s">
        <v>5541</v>
      </c>
      <c r="E4412">
        <v>2</v>
      </c>
      <c r="F4412" t="s">
        <v>590</v>
      </c>
      <c r="G4412" t="s">
        <v>4833</v>
      </c>
      <c r="H4412" s="56" t="s">
        <v>685</v>
      </c>
      <c r="I4412">
        <v>21006002</v>
      </c>
      <c r="J4412" t="s">
        <v>5543</v>
      </c>
      <c r="K4412">
        <v>78147695.060000002</v>
      </c>
      <c r="L4412">
        <v>50681.800649999997</v>
      </c>
    </row>
    <row r="4413" spans="1:12" x14ac:dyDescent="0.25">
      <c r="A4413">
        <v>4409</v>
      </c>
      <c r="B4413" t="s">
        <v>4812</v>
      </c>
      <c r="C4413" t="s">
        <v>5540</v>
      </c>
      <c r="D4413" t="s">
        <v>5541</v>
      </c>
      <c r="E4413">
        <v>3</v>
      </c>
      <c r="F4413" t="s">
        <v>590</v>
      </c>
      <c r="G4413" t="s">
        <v>4833</v>
      </c>
      <c r="H4413" s="56" t="s">
        <v>685</v>
      </c>
      <c r="I4413">
        <v>21006003</v>
      </c>
      <c r="J4413" t="s">
        <v>5544</v>
      </c>
      <c r="K4413">
        <v>1325483691</v>
      </c>
      <c r="L4413">
        <v>276450.45870000002</v>
      </c>
    </row>
    <row r="4414" spans="1:12" x14ac:dyDescent="0.25">
      <c r="A4414">
        <v>4410</v>
      </c>
      <c r="B4414" t="s">
        <v>4812</v>
      </c>
      <c r="C4414" t="s">
        <v>5540</v>
      </c>
      <c r="D4414" t="s">
        <v>5541</v>
      </c>
      <c r="E4414">
        <v>4</v>
      </c>
      <c r="F4414" t="s">
        <v>590</v>
      </c>
      <c r="G4414" t="s">
        <v>4833</v>
      </c>
      <c r="H4414" s="56" t="s">
        <v>685</v>
      </c>
      <c r="I4414">
        <v>21006004</v>
      </c>
      <c r="J4414" t="s">
        <v>5545</v>
      </c>
      <c r="K4414">
        <v>1211320284</v>
      </c>
      <c r="L4414">
        <v>253698.35829999999</v>
      </c>
    </row>
    <row r="4415" spans="1:12" x14ac:dyDescent="0.25">
      <c r="A4415">
        <v>4411</v>
      </c>
      <c r="B4415" t="s">
        <v>4812</v>
      </c>
      <c r="C4415" t="s">
        <v>5540</v>
      </c>
      <c r="D4415" t="s">
        <v>5541</v>
      </c>
      <c r="E4415">
        <v>5</v>
      </c>
      <c r="F4415" t="s">
        <v>590</v>
      </c>
      <c r="G4415" t="s">
        <v>4833</v>
      </c>
      <c r="H4415" s="56" t="s">
        <v>685</v>
      </c>
      <c r="I4415">
        <v>21006005</v>
      </c>
      <c r="J4415" t="s">
        <v>5546</v>
      </c>
      <c r="K4415">
        <v>1072274.7709999999</v>
      </c>
      <c r="L4415">
        <v>5393.6971309999999</v>
      </c>
    </row>
    <row r="4416" spans="1:12" x14ac:dyDescent="0.25">
      <c r="A4416">
        <v>4412</v>
      </c>
      <c r="B4416" t="s">
        <v>4812</v>
      </c>
      <c r="C4416" t="s">
        <v>5540</v>
      </c>
      <c r="D4416" t="s">
        <v>5541</v>
      </c>
      <c r="E4416">
        <v>6</v>
      </c>
      <c r="F4416" t="s">
        <v>590</v>
      </c>
      <c r="G4416" t="s">
        <v>4833</v>
      </c>
      <c r="H4416" s="56" t="s">
        <v>685</v>
      </c>
      <c r="I4416">
        <v>21006006</v>
      </c>
      <c r="J4416" t="s">
        <v>5547</v>
      </c>
      <c r="K4416">
        <v>120521875</v>
      </c>
      <c r="L4416">
        <v>69497.666750000004</v>
      </c>
    </row>
    <row r="4417" spans="1:12" x14ac:dyDescent="0.25">
      <c r="A4417">
        <v>4413</v>
      </c>
      <c r="B4417" t="s">
        <v>4812</v>
      </c>
      <c r="C4417" t="s">
        <v>5540</v>
      </c>
      <c r="D4417" t="s">
        <v>5541</v>
      </c>
      <c r="E4417">
        <v>7</v>
      </c>
      <c r="F4417" t="s">
        <v>590</v>
      </c>
      <c r="G4417" t="s">
        <v>4833</v>
      </c>
      <c r="H4417" s="56" t="s">
        <v>685</v>
      </c>
      <c r="I4417">
        <v>21006007</v>
      </c>
      <c r="J4417" t="s">
        <v>5548</v>
      </c>
      <c r="K4417">
        <v>4355586623</v>
      </c>
      <c r="L4417">
        <v>393445.63179999997</v>
      </c>
    </row>
    <row r="4418" spans="1:12" x14ac:dyDescent="0.25">
      <c r="A4418">
        <v>4414</v>
      </c>
      <c r="B4418" t="s">
        <v>4812</v>
      </c>
      <c r="C4418" t="s">
        <v>5540</v>
      </c>
      <c r="D4418" t="s">
        <v>5541</v>
      </c>
      <c r="E4418">
        <v>8</v>
      </c>
      <c r="F4418" t="s">
        <v>590</v>
      </c>
      <c r="G4418" t="s">
        <v>4833</v>
      </c>
      <c r="H4418" s="56" t="s">
        <v>685</v>
      </c>
      <c r="I4418">
        <v>21006008</v>
      </c>
      <c r="J4418" t="s">
        <v>5549</v>
      </c>
      <c r="K4418">
        <v>1551582793</v>
      </c>
      <c r="L4418">
        <v>289237.9975</v>
      </c>
    </row>
    <row r="4419" spans="1:12" x14ac:dyDescent="0.25">
      <c r="A4419">
        <v>4415</v>
      </c>
      <c r="B4419" t="s">
        <v>4812</v>
      </c>
      <c r="C4419" t="s">
        <v>5550</v>
      </c>
      <c r="D4419" t="s">
        <v>5551</v>
      </c>
      <c r="E4419">
        <v>1</v>
      </c>
      <c r="F4419" t="s">
        <v>583</v>
      </c>
      <c r="G4419" t="s">
        <v>5163</v>
      </c>
      <c r="H4419" s="56" t="s">
        <v>685</v>
      </c>
      <c r="I4419">
        <v>24402001</v>
      </c>
      <c r="J4419" t="s">
        <v>5552</v>
      </c>
      <c r="K4419">
        <v>58642241.659999996</v>
      </c>
      <c r="L4419">
        <v>37335.16491</v>
      </c>
    </row>
    <row r="4420" spans="1:12" x14ac:dyDescent="0.25">
      <c r="A4420">
        <v>4416</v>
      </c>
      <c r="B4420" t="s">
        <v>4812</v>
      </c>
      <c r="C4420" t="s">
        <v>5550</v>
      </c>
      <c r="D4420" t="s">
        <v>5551</v>
      </c>
      <c r="E4420">
        <v>2</v>
      </c>
      <c r="F4420" t="s">
        <v>583</v>
      </c>
      <c r="G4420" t="s">
        <v>5163</v>
      </c>
      <c r="H4420" s="56" t="s">
        <v>685</v>
      </c>
      <c r="I4420">
        <v>24402002</v>
      </c>
      <c r="J4420" t="s">
        <v>5553</v>
      </c>
      <c r="K4420">
        <v>94092173.980000004</v>
      </c>
      <c r="L4420">
        <v>57794.844689999998</v>
      </c>
    </row>
    <row r="4421" spans="1:12" x14ac:dyDescent="0.25">
      <c r="A4421">
        <v>4417</v>
      </c>
      <c r="B4421" t="s">
        <v>4812</v>
      </c>
      <c r="C4421" t="s">
        <v>5550</v>
      </c>
      <c r="D4421" t="s">
        <v>5551</v>
      </c>
      <c r="E4421">
        <v>3</v>
      </c>
      <c r="F4421" t="s">
        <v>583</v>
      </c>
      <c r="G4421" t="s">
        <v>5163</v>
      </c>
      <c r="H4421" s="56" t="s">
        <v>685</v>
      </c>
      <c r="I4421">
        <v>24402003</v>
      </c>
      <c r="J4421" t="s">
        <v>5554</v>
      </c>
      <c r="K4421">
        <v>62924633.649999999</v>
      </c>
      <c r="L4421">
        <v>50144.444770000002</v>
      </c>
    </row>
    <row r="4422" spans="1:12" x14ac:dyDescent="0.25">
      <c r="A4422">
        <v>4418</v>
      </c>
      <c r="B4422" t="s">
        <v>4812</v>
      </c>
      <c r="C4422" t="s">
        <v>5550</v>
      </c>
      <c r="D4422" t="s">
        <v>5551</v>
      </c>
      <c r="E4422">
        <v>4</v>
      </c>
      <c r="F4422" t="s">
        <v>583</v>
      </c>
      <c r="G4422" t="s">
        <v>5163</v>
      </c>
      <c r="H4422" s="56" t="s">
        <v>685</v>
      </c>
      <c r="I4422">
        <v>24402004</v>
      </c>
      <c r="J4422" t="s">
        <v>5555</v>
      </c>
      <c r="K4422">
        <v>60612583.009999998</v>
      </c>
      <c r="L4422">
        <v>41666.80199</v>
      </c>
    </row>
    <row r="4423" spans="1:12" x14ac:dyDescent="0.25">
      <c r="A4423">
        <v>4419</v>
      </c>
      <c r="B4423" t="s">
        <v>4812</v>
      </c>
      <c r="C4423" t="s">
        <v>5550</v>
      </c>
      <c r="D4423" t="s">
        <v>5551</v>
      </c>
      <c r="E4423">
        <v>5</v>
      </c>
      <c r="F4423" t="s">
        <v>583</v>
      </c>
      <c r="G4423" t="s">
        <v>5163</v>
      </c>
      <c r="H4423" s="56" t="s">
        <v>685</v>
      </c>
      <c r="I4423">
        <v>24402005</v>
      </c>
      <c r="J4423" t="s">
        <v>5556</v>
      </c>
      <c r="K4423">
        <v>183144579.40000001</v>
      </c>
      <c r="L4423">
        <v>86403.655469999998</v>
      </c>
    </row>
    <row r="4424" spans="1:12" x14ac:dyDescent="0.25">
      <c r="A4424">
        <v>4420</v>
      </c>
      <c r="B4424" t="s">
        <v>4812</v>
      </c>
      <c r="C4424" t="s">
        <v>5550</v>
      </c>
      <c r="D4424" t="s">
        <v>5551</v>
      </c>
      <c r="E4424">
        <v>6</v>
      </c>
      <c r="F4424" t="s">
        <v>583</v>
      </c>
      <c r="G4424" t="s">
        <v>5163</v>
      </c>
      <c r="H4424" s="56" t="s">
        <v>685</v>
      </c>
      <c r="I4424">
        <v>24402006</v>
      </c>
      <c r="J4424" t="s">
        <v>5557</v>
      </c>
      <c r="K4424">
        <v>231215526.69999999</v>
      </c>
      <c r="L4424">
        <v>107710.7476</v>
      </c>
    </row>
    <row r="4425" spans="1:12" x14ac:dyDescent="0.25">
      <c r="A4425">
        <v>4421</v>
      </c>
      <c r="B4425" t="s">
        <v>4812</v>
      </c>
      <c r="C4425" t="s">
        <v>5550</v>
      </c>
      <c r="D4425" t="s">
        <v>5551</v>
      </c>
      <c r="E4425">
        <v>7</v>
      </c>
      <c r="F4425" t="s">
        <v>583</v>
      </c>
      <c r="G4425" t="s">
        <v>5163</v>
      </c>
      <c r="H4425" s="56" t="s">
        <v>685</v>
      </c>
      <c r="I4425">
        <v>24402007</v>
      </c>
      <c r="J4425" t="s">
        <v>5558</v>
      </c>
      <c r="K4425">
        <v>75811744.209999993</v>
      </c>
      <c r="L4425">
        <v>66848.720060000007</v>
      </c>
    </row>
    <row r="4426" spans="1:12" x14ac:dyDescent="0.25">
      <c r="A4426">
        <v>4422</v>
      </c>
      <c r="B4426" t="s">
        <v>4812</v>
      </c>
      <c r="C4426" t="s">
        <v>5550</v>
      </c>
      <c r="D4426" t="s">
        <v>5551</v>
      </c>
      <c r="E4426">
        <v>8</v>
      </c>
      <c r="F4426" t="s">
        <v>583</v>
      </c>
      <c r="G4426" t="s">
        <v>5163</v>
      </c>
      <c r="H4426" s="56" t="s">
        <v>685</v>
      </c>
      <c r="I4426">
        <v>24402008</v>
      </c>
      <c r="J4426" t="s">
        <v>5559</v>
      </c>
      <c r="K4426">
        <v>152312423.5</v>
      </c>
      <c r="L4426">
        <v>83328.982619999995</v>
      </c>
    </row>
    <row r="4427" spans="1:12" x14ac:dyDescent="0.25">
      <c r="A4427">
        <v>4423</v>
      </c>
      <c r="B4427" t="s">
        <v>4812</v>
      </c>
      <c r="C4427" t="s">
        <v>5550</v>
      </c>
      <c r="D4427" t="s">
        <v>5551</v>
      </c>
      <c r="E4427">
        <v>9</v>
      </c>
      <c r="F4427" t="s">
        <v>583</v>
      </c>
      <c r="G4427" t="s">
        <v>5163</v>
      </c>
      <c r="H4427" s="56" t="s">
        <v>685</v>
      </c>
      <c r="I4427">
        <v>24402009</v>
      </c>
      <c r="J4427" t="s">
        <v>5560</v>
      </c>
      <c r="K4427">
        <v>50791187.350000001</v>
      </c>
      <c r="L4427">
        <v>38987.703390000002</v>
      </c>
    </row>
    <row r="4428" spans="1:12" x14ac:dyDescent="0.25">
      <c r="A4428">
        <v>4424</v>
      </c>
      <c r="B4428" t="s">
        <v>4812</v>
      </c>
      <c r="C4428" t="s">
        <v>5550</v>
      </c>
      <c r="D4428" t="s">
        <v>5551</v>
      </c>
      <c r="E4428">
        <v>10</v>
      </c>
      <c r="F4428" t="s">
        <v>583</v>
      </c>
      <c r="G4428" t="s">
        <v>5163</v>
      </c>
      <c r="H4428" s="56" t="s">
        <v>685</v>
      </c>
      <c r="I4428">
        <v>24402010</v>
      </c>
      <c r="J4428" t="s">
        <v>5561</v>
      </c>
      <c r="K4428">
        <v>211823239.69999999</v>
      </c>
      <c r="L4428">
        <v>113528.4157</v>
      </c>
    </row>
    <row r="4429" spans="1:12" x14ac:dyDescent="0.25">
      <c r="A4429">
        <v>4425</v>
      </c>
      <c r="B4429" t="s">
        <v>4812</v>
      </c>
      <c r="C4429" t="s">
        <v>5550</v>
      </c>
      <c r="D4429" t="s">
        <v>5551</v>
      </c>
      <c r="E4429">
        <v>11</v>
      </c>
      <c r="F4429" t="s">
        <v>583</v>
      </c>
      <c r="G4429" t="s">
        <v>5163</v>
      </c>
      <c r="H4429" s="56" t="s">
        <v>685</v>
      </c>
      <c r="I4429">
        <v>24402011</v>
      </c>
      <c r="J4429" t="s">
        <v>5562</v>
      </c>
      <c r="K4429">
        <v>107514342.40000001</v>
      </c>
      <c r="L4429">
        <v>69330.842640000003</v>
      </c>
    </row>
    <row r="4430" spans="1:12" x14ac:dyDescent="0.25">
      <c r="A4430">
        <v>4426</v>
      </c>
      <c r="B4430" t="s">
        <v>4812</v>
      </c>
      <c r="C4430" t="s">
        <v>5550</v>
      </c>
      <c r="D4430" t="s">
        <v>5551</v>
      </c>
      <c r="E4430">
        <v>12</v>
      </c>
      <c r="F4430" t="s">
        <v>583</v>
      </c>
      <c r="G4430" t="s">
        <v>5163</v>
      </c>
      <c r="H4430" s="56" t="s">
        <v>685</v>
      </c>
      <c r="I4430">
        <v>24402012</v>
      </c>
      <c r="J4430" t="s">
        <v>5563</v>
      </c>
      <c r="K4430">
        <v>139856648.80000001</v>
      </c>
      <c r="L4430">
        <v>84941.509789999996</v>
      </c>
    </row>
    <row r="4431" spans="1:12" x14ac:dyDescent="0.25">
      <c r="A4431">
        <v>4427</v>
      </c>
      <c r="B4431" t="s">
        <v>4812</v>
      </c>
      <c r="C4431" t="s">
        <v>5550</v>
      </c>
      <c r="D4431" t="s">
        <v>5551</v>
      </c>
      <c r="E4431">
        <v>13</v>
      </c>
      <c r="F4431" t="s">
        <v>583</v>
      </c>
      <c r="G4431" t="s">
        <v>5163</v>
      </c>
      <c r="H4431" s="56" t="s">
        <v>685</v>
      </c>
      <c r="I4431">
        <v>24402013</v>
      </c>
      <c r="J4431" t="s">
        <v>5564</v>
      </c>
      <c r="K4431">
        <v>224981475.80000001</v>
      </c>
      <c r="L4431">
        <v>121526.7507</v>
      </c>
    </row>
    <row r="4432" spans="1:12" x14ac:dyDescent="0.25">
      <c r="A4432">
        <v>4428</v>
      </c>
      <c r="B4432" t="s">
        <v>4812</v>
      </c>
      <c r="C4432" t="s">
        <v>5550</v>
      </c>
      <c r="D4432" t="s">
        <v>5551</v>
      </c>
      <c r="E4432">
        <v>14</v>
      </c>
      <c r="F4432" t="s">
        <v>583</v>
      </c>
      <c r="G4432" t="s">
        <v>5163</v>
      </c>
      <c r="H4432" s="56" t="s">
        <v>685</v>
      </c>
      <c r="I4432">
        <v>24402014</v>
      </c>
      <c r="J4432" t="s">
        <v>5565</v>
      </c>
      <c r="K4432">
        <v>208224461.19999999</v>
      </c>
      <c r="L4432">
        <v>94044.022700000001</v>
      </c>
    </row>
    <row r="4433" spans="1:12" x14ac:dyDescent="0.25">
      <c r="A4433">
        <v>4429</v>
      </c>
      <c r="B4433" t="s">
        <v>4812</v>
      </c>
      <c r="C4433" t="s">
        <v>5550</v>
      </c>
      <c r="D4433" t="s">
        <v>5551</v>
      </c>
      <c r="E4433">
        <v>15</v>
      </c>
      <c r="F4433" t="s">
        <v>583</v>
      </c>
      <c r="G4433" t="s">
        <v>5163</v>
      </c>
      <c r="H4433" s="56" t="s">
        <v>685</v>
      </c>
      <c r="I4433">
        <v>24402015</v>
      </c>
      <c r="J4433" t="s">
        <v>5566</v>
      </c>
      <c r="K4433">
        <v>162490708.09999999</v>
      </c>
      <c r="L4433">
        <v>69451.886960000003</v>
      </c>
    </row>
    <row r="4434" spans="1:12" x14ac:dyDescent="0.25">
      <c r="A4434">
        <v>4430</v>
      </c>
      <c r="B4434" t="s">
        <v>4812</v>
      </c>
      <c r="C4434" t="s">
        <v>5550</v>
      </c>
      <c r="D4434" t="s">
        <v>5551</v>
      </c>
      <c r="E4434">
        <v>16</v>
      </c>
      <c r="F4434" t="s">
        <v>583</v>
      </c>
      <c r="G4434" t="s">
        <v>5163</v>
      </c>
      <c r="H4434" s="56" t="s">
        <v>685</v>
      </c>
      <c r="I4434">
        <v>24402016</v>
      </c>
      <c r="J4434" t="s">
        <v>5567</v>
      </c>
      <c r="K4434">
        <v>22683328.079999998</v>
      </c>
      <c r="L4434">
        <v>40072.593840000001</v>
      </c>
    </row>
    <row r="4435" spans="1:12" x14ac:dyDescent="0.25">
      <c r="A4435">
        <v>4431</v>
      </c>
      <c r="B4435" t="s">
        <v>4812</v>
      </c>
      <c r="C4435" t="s">
        <v>5550</v>
      </c>
      <c r="D4435" t="s">
        <v>5551</v>
      </c>
      <c r="E4435">
        <v>17</v>
      </c>
      <c r="F4435" t="s">
        <v>583</v>
      </c>
      <c r="G4435" t="s">
        <v>5163</v>
      </c>
      <c r="H4435" s="56" t="s">
        <v>685</v>
      </c>
      <c r="I4435">
        <v>24402017</v>
      </c>
      <c r="J4435" t="s">
        <v>5568</v>
      </c>
      <c r="K4435">
        <v>50928100.82</v>
      </c>
      <c r="L4435">
        <v>41370.703379999999</v>
      </c>
    </row>
    <row r="4436" spans="1:12" x14ac:dyDescent="0.25">
      <c r="A4436">
        <v>4432</v>
      </c>
      <c r="B4436" t="s">
        <v>4812</v>
      </c>
      <c r="C4436" t="s">
        <v>5550</v>
      </c>
      <c r="D4436" t="s">
        <v>5551</v>
      </c>
      <c r="E4436">
        <v>18</v>
      </c>
      <c r="F4436" t="s">
        <v>583</v>
      </c>
      <c r="G4436" t="s">
        <v>5163</v>
      </c>
      <c r="H4436" s="56" t="s">
        <v>685</v>
      </c>
      <c r="I4436">
        <v>24402018</v>
      </c>
      <c r="J4436" t="s">
        <v>5569</v>
      </c>
      <c r="K4436">
        <v>16083399.140000001</v>
      </c>
      <c r="L4436">
        <v>23479.272130000001</v>
      </c>
    </row>
    <row r="4437" spans="1:12" x14ac:dyDescent="0.25">
      <c r="A4437">
        <v>4433</v>
      </c>
      <c r="B4437" t="s">
        <v>4812</v>
      </c>
      <c r="C4437" t="s">
        <v>5550</v>
      </c>
      <c r="D4437" t="s">
        <v>5551</v>
      </c>
      <c r="E4437">
        <v>19</v>
      </c>
      <c r="F4437" t="s">
        <v>583</v>
      </c>
      <c r="G4437" t="s">
        <v>5163</v>
      </c>
      <c r="H4437" s="56" t="s">
        <v>685</v>
      </c>
      <c r="I4437">
        <v>24402019</v>
      </c>
      <c r="J4437" t="s">
        <v>5570</v>
      </c>
      <c r="K4437">
        <v>44636175.869999997</v>
      </c>
      <c r="L4437">
        <v>47060.399539999999</v>
      </c>
    </row>
    <row r="4438" spans="1:12" x14ac:dyDescent="0.25">
      <c r="A4438">
        <v>4434</v>
      </c>
      <c r="B4438" t="s">
        <v>4812</v>
      </c>
      <c r="C4438" t="s">
        <v>5550</v>
      </c>
      <c r="D4438" t="s">
        <v>5551</v>
      </c>
      <c r="E4438">
        <v>20</v>
      </c>
      <c r="F4438" t="s">
        <v>583</v>
      </c>
      <c r="G4438" t="s">
        <v>5163</v>
      </c>
      <c r="H4438" s="56" t="s">
        <v>685</v>
      </c>
      <c r="I4438">
        <v>24402020</v>
      </c>
      <c r="J4438" t="s">
        <v>5571</v>
      </c>
      <c r="K4438">
        <v>139327105</v>
      </c>
      <c r="L4438">
        <v>88690.13321</v>
      </c>
    </row>
    <row r="4439" spans="1:12" x14ac:dyDescent="0.25">
      <c r="A4439">
        <v>4435</v>
      </c>
      <c r="B4439" t="s">
        <v>4812</v>
      </c>
      <c r="C4439" t="s">
        <v>5550</v>
      </c>
      <c r="D4439" t="s">
        <v>5551</v>
      </c>
      <c r="E4439">
        <v>21</v>
      </c>
      <c r="F4439" t="s">
        <v>583</v>
      </c>
      <c r="G4439" t="s">
        <v>5163</v>
      </c>
      <c r="H4439" s="56" t="s">
        <v>685</v>
      </c>
      <c r="I4439">
        <v>24402021</v>
      </c>
      <c r="J4439" t="s">
        <v>5572</v>
      </c>
      <c r="K4439">
        <v>152608672.90000001</v>
      </c>
      <c r="L4439">
        <v>91057.999060000002</v>
      </c>
    </row>
    <row r="4440" spans="1:12" x14ac:dyDescent="0.25">
      <c r="A4440">
        <v>4436</v>
      </c>
      <c r="B4440" t="s">
        <v>4812</v>
      </c>
      <c r="C4440" t="s">
        <v>5550</v>
      </c>
      <c r="D4440" t="s">
        <v>5551</v>
      </c>
      <c r="E4440">
        <v>22</v>
      </c>
      <c r="F4440" t="s">
        <v>583</v>
      </c>
      <c r="G4440" t="s">
        <v>5163</v>
      </c>
      <c r="H4440" s="56" t="s">
        <v>685</v>
      </c>
      <c r="I4440">
        <v>24402022</v>
      </c>
      <c r="J4440" t="s">
        <v>5573</v>
      </c>
      <c r="K4440">
        <v>131541123.90000001</v>
      </c>
      <c r="L4440">
        <v>82454.867580000006</v>
      </c>
    </row>
    <row r="4441" spans="1:12" x14ac:dyDescent="0.25">
      <c r="A4441">
        <v>4437</v>
      </c>
      <c r="B4441" t="s">
        <v>4812</v>
      </c>
      <c r="C4441" t="s">
        <v>5550</v>
      </c>
      <c r="D4441" t="s">
        <v>5551</v>
      </c>
      <c r="E4441">
        <v>23</v>
      </c>
      <c r="F4441" t="s">
        <v>583</v>
      </c>
      <c r="G4441" t="s">
        <v>5163</v>
      </c>
      <c r="H4441" s="56" t="s">
        <v>685</v>
      </c>
      <c r="I4441">
        <v>24402023</v>
      </c>
      <c r="J4441" t="s">
        <v>5574</v>
      </c>
      <c r="K4441">
        <v>305135154.19999999</v>
      </c>
      <c r="L4441">
        <v>138257.77189999999</v>
      </c>
    </row>
    <row r="4442" spans="1:12" x14ac:dyDescent="0.25">
      <c r="A4442">
        <v>4438</v>
      </c>
      <c r="B4442" t="s">
        <v>4812</v>
      </c>
      <c r="C4442" t="s">
        <v>5550</v>
      </c>
      <c r="D4442" t="s">
        <v>5551</v>
      </c>
      <c r="E4442">
        <v>24</v>
      </c>
      <c r="F4442" t="s">
        <v>583</v>
      </c>
      <c r="G4442" t="s">
        <v>5163</v>
      </c>
      <c r="H4442" s="56" t="s">
        <v>685</v>
      </c>
      <c r="I4442">
        <v>24402024</v>
      </c>
      <c r="J4442" t="s">
        <v>5575</v>
      </c>
      <c r="K4442">
        <v>289077748.60000002</v>
      </c>
      <c r="L4442">
        <v>104921.0613</v>
      </c>
    </row>
    <row r="4443" spans="1:12" x14ac:dyDescent="0.25">
      <c r="A4443">
        <v>4439</v>
      </c>
      <c r="B4443" t="s">
        <v>4812</v>
      </c>
      <c r="C4443" t="s">
        <v>5550</v>
      </c>
      <c r="D4443" t="s">
        <v>5551</v>
      </c>
      <c r="E4443">
        <v>25</v>
      </c>
      <c r="F4443" t="s">
        <v>583</v>
      </c>
      <c r="G4443" t="s">
        <v>5163</v>
      </c>
      <c r="H4443" s="56" t="s">
        <v>685</v>
      </c>
      <c r="I4443">
        <v>24402025</v>
      </c>
      <c r="J4443" t="s">
        <v>5576</v>
      </c>
      <c r="K4443">
        <v>146912872.40000001</v>
      </c>
      <c r="L4443">
        <v>76212.284790000005</v>
      </c>
    </row>
    <row r="4444" spans="1:12" x14ac:dyDescent="0.25">
      <c r="A4444">
        <v>4440</v>
      </c>
      <c r="B4444" t="s">
        <v>4812</v>
      </c>
      <c r="C4444" t="s">
        <v>5550</v>
      </c>
      <c r="D4444" t="s">
        <v>5551</v>
      </c>
      <c r="E4444">
        <v>26</v>
      </c>
      <c r="F4444" t="s">
        <v>583</v>
      </c>
      <c r="G4444" t="s">
        <v>5163</v>
      </c>
      <c r="H4444" s="56" t="s">
        <v>685</v>
      </c>
      <c r="I4444">
        <v>24402026</v>
      </c>
      <c r="J4444" t="s">
        <v>5577</v>
      </c>
      <c r="K4444">
        <v>67572769.900000006</v>
      </c>
      <c r="L4444">
        <v>46484.001579999996</v>
      </c>
    </row>
    <row r="4445" spans="1:12" x14ac:dyDescent="0.25">
      <c r="A4445">
        <v>4441</v>
      </c>
      <c r="B4445" t="s">
        <v>4812</v>
      </c>
      <c r="C4445" t="s">
        <v>5550</v>
      </c>
      <c r="D4445" t="s">
        <v>5551</v>
      </c>
      <c r="E4445">
        <v>27</v>
      </c>
      <c r="F4445" t="s">
        <v>583</v>
      </c>
      <c r="G4445" t="s">
        <v>5163</v>
      </c>
      <c r="H4445" s="56" t="s">
        <v>685</v>
      </c>
      <c r="I4445">
        <v>24402027</v>
      </c>
      <c r="J4445" t="s">
        <v>5578</v>
      </c>
      <c r="K4445">
        <v>93910113.420000002</v>
      </c>
      <c r="L4445">
        <v>67327.327340000003</v>
      </c>
    </row>
    <row r="4446" spans="1:12" x14ac:dyDescent="0.25">
      <c r="A4446">
        <v>4442</v>
      </c>
      <c r="B4446" t="s">
        <v>4812</v>
      </c>
      <c r="C4446" t="s">
        <v>5550</v>
      </c>
      <c r="D4446" t="s">
        <v>5551</v>
      </c>
      <c r="E4446">
        <v>28</v>
      </c>
      <c r="F4446" t="s">
        <v>583</v>
      </c>
      <c r="G4446" t="s">
        <v>5163</v>
      </c>
      <c r="H4446" s="56" t="s">
        <v>685</v>
      </c>
      <c r="I4446">
        <v>24402028</v>
      </c>
      <c r="J4446" t="s">
        <v>5579</v>
      </c>
      <c r="K4446">
        <v>20029358.66</v>
      </c>
      <c r="L4446">
        <v>21864.19902</v>
      </c>
    </row>
    <row r="4447" spans="1:12" x14ac:dyDescent="0.25">
      <c r="A4447">
        <v>4443</v>
      </c>
      <c r="B4447" t="s">
        <v>4812</v>
      </c>
      <c r="C4447" t="s">
        <v>5580</v>
      </c>
      <c r="D4447" t="s">
        <v>5581</v>
      </c>
      <c r="E4447">
        <v>1</v>
      </c>
      <c r="F4447" t="s">
        <v>587</v>
      </c>
      <c r="G4447" t="s">
        <v>4907</v>
      </c>
      <c r="H4447" s="56" t="s">
        <v>685</v>
      </c>
      <c r="I4447">
        <v>21405001</v>
      </c>
      <c r="J4447" t="s">
        <v>5582</v>
      </c>
      <c r="K4447">
        <v>4067319526</v>
      </c>
      <c r="L4447">
        <v>388132.07640000002</v>
      </c>
    </row>
    <row r="4448" spans="1:12" x14ac:dyDescent="0.25">
      <c r="A4448">
        <v>4444</v>
      </c>
      <c r="B4448" t="s">
        <v>4812</v>
      </c>
      <c r="C4448" t="s">
        <v>5580</v>
      </c>
      <c r="D4448" t="s">
        <v>5581</v>
      </c>
      <c r="E4448">
        <v>2</v>
      </c>
      <c r="F4448" t="s">
        <v>587</v>
      </c>
      <c r="G4448" t="s">
        <v>4907</v>
      </c>
      <c r="H4448" s="56" t="s">
        <v>685</v>
      </c>
      <c r="I4448">
        <v>21405002</v>
      </c>
      <c r="J4448" t="s">
        <v>5583</v>
      </c>
      <c r="K4448">
        <v>2058440292</v>
      </c>
      <c r="L4448">
        <v>302583.61379999999</v>
      </c>
    </row>
    <row r="4449" spans="1:12" x14ac:dyDescent="0.25">
      <c r="A4449">
        <v>4445</v>
      </c>
      <c r="B4449" t="s">
        <v>4812</v>
      </c>
      <c r="C4449" t="s">
        <v>5580</v>
      </c>
      <c r="D4449" t="s">
        <v>5581</v>
      </c>
      <c r="E4449">
        <v>3</v>
      </c>
      <c r="F4449" t="s">
        <v>587</v>
      </c>
      <c r="G4449" t="s">
        <v>4907</v>
      </c>
      <c r="H4449" s="56" t="s">
        <v>685</v>
      </c>
      <c r="I4449">
        <v>21405003</v>
      </c>
      <c r="J4449" t="s">
        <v>5584</v>
      </c>
      <c r="K4449">
        <v>3619760976</v>
      </c>
      <c r="L4449">
        <v>382830.8075</v>
      </c>
    </row>
    <row r="4450" spans="1:12" x14ac:dyDescent="0.25">
      <c r="A4450">
        <v>4446</v>
      </c>
      <c r="B4450" t="s">
        <v>4812</v>
      </c>
      <c r="C4450" t="s">
        <v>5580</v>
      </c>
      <c r="D4450" t="s">
        <v>5581</v>
      </c>
      <c r="E4450">
        <v>4</v>
      </c>
      <c r="F4450" t="s">
        <v>587</v>
      </c>
      <c r="G4450" t="s">
        <v>4907</v>
      </c>
      <c r="H4450" s="56" t="s">
        <v>685</v>
      </c>
      <c r="I4450">
        <v>21405004</v>
      </c>
      <c r="J4450" t="s">
        <v>5585</v>
      </c>
      <c r="K4450">
        <v>3384806888</v>
      </c>
      <c r="L4450">
        <v>382362.06199999998</v>
      </c>
    </row>
    <row r="4451" spans="1:12" x14ac:dyDescent="0.25">
      <c r="A4451">
        <v>4447</v>
      </c>
      <c r="B4451" t="s">
        <v>4812</v>
      </c>
      <c r="C4451" t="s">
        <v>5580</v>
      </c>
      <c r="D4451" t="s">
        <v>5581</v>
      </c>
      <c r="E4451">
        <v>5</v>
      </c>
      <c r="F4451" t="s">
        <v>587</v>
      </c>
      <c r="G4451" t="s">
        <v>4907</v>
      </c>
      <c r="H4451" s="56" t="s">
        <v>685</v>
      </c>
      <c r="I4451">
        <v>21405005</v>
      </c>
      <c r="J4451" t="s">
        <v>5586</v>
      </c>
      <c r="K4451">
        <v>12424190.49</v>
      </c>
      <c r="L4451">
        <v>23252.505570000001</v>
      </c>
    </row>
    <row r="4452" spans="1:12" x14ac:dyDescent="0.25">
      <c r="A4452">
        <v>4448</v>
      </c>
      <c r="B4452" t="s">
        <v>4812</v>
      </c>
      <c r="C4452" t="s">
        <v>5580</v>
      </c>
      <c r="D4452" t="s">
        <v>5581</v>
      </c>
      <c r="E4452">
        <v>6</v>
      </c>
      <c r="F4452" t="s">
        <v>587</v>
      </c>
      <c r="G4452" t="s">
        <v>4907</v>
      </c>
      <c r="H4452" s="56" t="s">
        <v>685</v>
      </c>
      <c r="I4452">
        <v>21405006</v>
      </c>
      <c r="J4452" t="s">
        <v>5587</v>
      </c>
      <c r="K4452">
        <v>4057271.2480000001</v>
      </c>
      <c r="L4452">
        <v>8925.9894629999999</v>
      </c>
    </row>
    <row r="4453" spans="1:12" x14ac:dyDescent="0.25">
      <c r="A4453">
        <v>4449</v>
      </c>
      <c r="B4453" t="s">
        <v>4812</v>
      </c>
      <c r="C4453" t="s">
        <v>5580</v>
      </c>
      <c r="D4453" t="s">
        <v>5581</v>
      </c>
      <c r="E4453">
        <v>7</v>
      </c>
      <c r="F4453" t="s">
        <v>587</v>
      </c>
      <c r="G4453" t="s">
        <v>4907</v>
      </c>
      <c r="H4453" s="56" t="s">
        <v>685</v>
      </c>
      <c r="I4453">
        <v>21405007</v>
      </c>
      <c r="J4453" t="s">
        <v>5588</v>
      </c>
      <c r="K4453">
        <v>8902289.1280000005</v>
      </c>
      <c r="L4453">
        <v>23120.248380000001</v>
      </c>
    </row>
    <row r="4454" spans="1:12" x14ac:dyDescent="0.25">
      <c r="A4454">
        <v>4450</v>
      </c>
      <c r="B4454" t="s">
        <v>4812</v>
      </c>
      <c r="C4454" t="s">
        <v>5580</v>
      </c>
      <c r="D4454" t="s">
        <v>5581</v>
      </c>
      <c r="E4454">
        <v>8</v>
      </c>
      <c r="F4454" t="s">
        <v>587</v>
      </c>
      <c r="G4454" t="s">
        <v>4907</v>
      </c>
      <c r="H4454" s="56" t="s">
        <v>685</v>
      </c>
      <c r="I4454">
        <v>21405008</v>
      </c>
      <c r="J4454" t="s">
        <v>5589</v>
      </c>
      <c r="K4454">
        <v>1394160.9950000001</v>
      </c>
      <c r="L4454">
        <v>6936.0699020000002</v>
      </c>
    </row>
    <row r="4455" spans="1:12" x14ac:dyDescent="0.25">
      <c r="A4455">
        <v>4451</v>
      </c>
      <c r="B4455" t="s">
        <v>4812</v>
      </c>
      <c r="C4455" t="s">
        <v>5580</v>
      </c>
      <c r="D4455" t="s">
        <v>5581</v>
      </c>
      <c r="E4455">
        <v>9</v>
      </c>
      <c r="F4455" t="s">
        <v>587</v>
      </c>
      <c r="G4455" t="s">
        <v>4907</v>
      </c>
      <c r="H4455" s="56" t="s">
        <v>685</v>
      </c>
      <c r="I4455">
        <v>21405009</v>
      </c>
      <c r="J4455" t="s">
        <v>5590</v>
      </c>
      <c r="K4455">
        <v>6550710.3119999999</v>
      </c>
      <c r="L4455">
        <v>16609.005099999998</v>
      </c>
    </row>
    <row r="4456" spans="1:12" x14ac:dyDescent="0.25">
      <c r="A4456">
        <v>4452</v>
      </c>
      <c r="B4456" t="s">
        <v>4812</v>
      </c>
      <c r="C4456" t="s">
        <v>5580</v>
      </c>
      <c r="D4456" t="s">
        <v>5581</v>
      </c>
      <c r="E4456">
        <v>10</v>
      </c>
      <c r="F4456" t="s">
        <v>587</v>
      </c>
      <c r="G4456" t="s">
        <v>4907</v>
      </c>
      <c r="H4456" s="56" t="s">
        <v>685</v>
      </c>
      <c r="I4456">
        <v>21405010</v>
      </c>
      <c r="J4456" t="s">
        <v>5591</v>
      </c>
      <c r="K4456">
        <v>56683475.079999998</v>
      </c>
      <c r="L4456">
        <v>40544.436350000004</v>
      </c>
    </row>
    <row r="4457" spans="1:12" x14ac:dyDescent="0.25">
      <c r="A4457">
        <v>4453</v>
      </c>
      <c r="B4457" t="s">
        <v>4812</v>
      </c>
      <c r="C4457" t="s">
        <v>5580</v>
      </c>
      <c r="D4457" t="s">
        <v>5581</v>
      </c>
      <c r="E4457">
        <v>11</v>
      </c>
      <c r="F4457" t="s">
        <v>587</v>
      </c>
      <c r="G4457" t="s">
        <v>4907</v>
      </c>
      <c r="H4457" s="56" t="s">
        <v>685</v>
      </c>
      <c r="I4457">
        <v>21405011</v>
      </c>
      <c r="J4457" t="s">
        <v>5592</v>
      </c>
      <c r="K4457">
        <v>4893217182</v>
      </c>
      <c r="L4457">
        <v>478972.37920000002</v>
      </c>
    </row>
    <row r="4458" spans="1:12" x14ac:dyDescent="0.25">
      <c r="A4458">
        <v>4454</v>
      </c>
      <c r="B4458" t="s">
        <v>1593</v>
      </c>
      <c r="C4458" t="s">
        <v>5593</v>
      </c>
      <c r="D4458" t="s">
        <v>5594</v>
      </c>
      <c r="E4458">
        <v>1</v>
      </c>
      <c r="F4458" t="s">
        <v>510</v>
      </c>
      <c r="G4458" t="s">
        <v>1829</v>
      </c>
      <c r="H4458" s="56" t="s">
        <v>5595</v>
      </c>
      <c r="I4458">
        <v>34501001</v>
      </c>
      <c r="J4458" t="s">
        <v>5596</v>
      </c>
      <c r="K4458">
        <v>2986303921</v>
      </c>
      <c r="L4458">
        <v>318337.97240000003</v>
      </c>
    </row>
    <row r="4459" spans="1:12" x14ac:dyDescent="0.25">
      <c r="A4459">
        <v>4455</v>
      </c>
      <c r="B4459" t="s">
        <v>1593</v>
      </c>
      <c r="C4459" t="s">
        <v>5593</v>
      </c>
      <c r="D4459" t="s">
        <v>5594</v>
      </c>
      <c r="E4459">
        <v>2</v>
      </c>
      <c r="F4459" t="s">
        <v>510</v>
      </c>
      <c r="G4459" t="s">
        <v>1829</v>
      </c>
      <c r="H4459" s="56" t="s">
        <v>5595</v>
      </c>
      <c r="I4459">
        <v>34501002</v>
      </c>
      <c r="J4459" t="s">
        <v>5597</v>
      </c>
      <c r="K4459">
        <v>1261629402</v>
      </c>
      <c r="L4459">
        <v>200051.9645</v>
      </c>
    </row>
    <row r="4460" spans="1:12" x14ac:dyDescent="0.25">
      <c r="A4460">
        <v>4456</v>
      </c>
      <c r="B4460" t="s">
        <v>1593</v>
      </c>
      <c r="C4460" t="s">
        <v>5593</v>
      </c>
      <c r="D4460" t="s">
        <v>5594</v>
      </c>
      <c r="E4460">
        <v>3</v>
      </c>
      <c r="F4460" t="s">
        <v>510</v>
      </c>
      <c r="G4460" t="s">
        <v>1829</v>
      </c>
      <c r="H4460" s="56" t="s">
        <v>5595</v>
      </c>
      <c r="I4460">
        <v>34501003</v>
      </c>
      <c r="J4460" t="s">
        <v>5598</v>
      </c>
      <c r="K4460">
        <v>1340009450</v>
      </c>
      <c r="L4460">
        <v>264909.34100000001</v>
      </c>
    </row>
    <row r="4461" spans="1:12" x14ac:dyDescent="0.25">
      <c r="A4461">
        <v>4457</v>
      </c>
      <c r="B4461" t="s">
        <v>1593</v>
      </c>
      <c r="C4461" t="s">
        <v>5593</v>
      </c>
      <c r="D4461" t="s">
        <v>5594</v>
      </c>
      <c r="E4461">
        <v>4</v>
      </c>
      <c r="F4461" t="s">
        <v>510</v>
      </c>
      <c r="G4461" t="s">
        <v>1829</v>
      </c>
      <c r="H4461" s="56" t="s">
        <v>5595</v>
      </c>
      <c r="I4461">
        <v>34501004</v>
      </c>
      <c r="J4461" t="s">
        <v>5599</v>
      </c>
      <c r="K4461">
        <v>13552950883</v>
      </c>
      <c r="L4461">
        <v>725058.60730000003</v>
      </c>
    </row>
    <row r="4462" spans="1:12" x14ac:dyDescent="0.25">
      <c r="A4462">
        <v>4458</v>
      </c>
      <c r="B4462" t="s">
        <v>1593</v>
      </c>
      <c r="C4462" t="s">
        <v>5593</v>
      </c>
      <c r="D4462" t="s">
        <v>5594</v>
      </c>
      <c r="E4462">
        <v>5</v>
      </c>
      <c r="F4462" t="s">
        <v>510</v>
      </c>
      <c r="G4462" t="s">
        <v>1829</v>
      </c>
      <c r="H4462" s="56" t="s">
        <v>5595</v>
      </c>
      <c r="I4462">
        <v>34501005</v>
      </c>
      <c r="J4462" t="s">
        <v>5600</v>
      </c>
      <c r="K4462">
        <v>330928451.89999998</v>
      </c>
      <c r="L4462">
        <v>89481.483429999993</v>
      </c>
    </row>
    <row r="4463" spans="1:12" x14ac:dyDescent="0.25">
      <c r="A4463">
        <v>4459</v>
      </c>
      <c r="B4463" t="s">
        <v>1593</v>
      </c>
      <c r="C4463" t="s">
        <v>5593</v>
      </c>
      <c r="D4463" t="s">
        <v>5594</v>
      </c>
      <c r="E4463">
        <v>6</v>
      </c>
      <c r="F4463" t="s">
        <v>510</v>
      </c>
      <c r="G4463" t="s">
        <v>1829</v>
      </c>
      <c r="H4463" s="56" t="s">
        <v>5595</v>
      </c>
      <c r="I4463">
        <v>34501006</v>
      </c>
      <c r="J4463" t="s">
        <v>5601</v>
      </c>
      <c r="K4463">
        <v>1053493368</v>
      </c>
      <c r="L4463">
        <v>200315.2494</v>
      </c>
    </row>
    <row r="4464" spans="1:12" x14ac:dyDescent="0.25">
      <c r="A4464">
        <v>4460</v>
      </c>
      <c r="B4464" t="s">
        <v>1593</v>
      </c>
      <c r="C4464" t="s">
        <v>5593</v>
      </c>
      <c r="D4464" t="s">
        <v>5594</v>
      </c>
      <c r="E4464">
        <v>7</v>
      </c>
      <c r="F4464" t="s">
        <v>510</v>
      </c>
      <c r="G4464" t="s">
        <v>1829</v>
      </c>
      <c r="H4464" s="56" t="s">
        <v>5595</v>
      </c>
      <c r="I4464">
        <v>34501007</v>
      </c>
      <c r="J4464" t="s">
        <v>5602</v>
      </c>
      <c r="K4464">
        <v>1048050453</v>
      </c>
      <c r="L4464">
        <v>206253.64439999999</v>
      </c>
    </row>
    <row r="4465" spans="1:12" x14ac:dyDescent="0.25">
      <c r="A4465">
        <v>4461</v>
      </c>
      <c r="B4465" t="s">
        <v>1593</v>
      </c>
      <c r="C4465" t="s">
        <v>5593</v>
      </c>
      <c r="D4465" t="s">
        <v>5594</v>
      </c>
      <c r="E4465">
        <v>8</v>
      </c>
      <c r="F4465" t="s">
        <v>510</v>
      </c>
      <c r="G4465" t="s">
        <v>1829</v>
      </c>
      <c r="H4465" s="56" t="s">
        <v>5595</v>
      </c>
      <c r="I4465">
        <v>34501008</v>
      </c>
      <c r="J4465" t="s">
        <v>5603</v>
      </c>
      <c r="K4465">
        <v>1133290651</v>
      </c>
      <c r="L4465">
        <v>195081.51800000001</v>
      </c>
    </row>
    <row r="4466" spans="1:12" x14ac:dyDescent="0.25">
      <c r="A4466">
        <v>4462</v>
      </c>
      <c r="B4466" t="s">
        <v>1593</v>
      </c>
      <c r="C4466" t="s">
        <v>5593</v>
      </c>
      <c r="D4466" t="s">
        <v>5594</v>
      </c>
      <c r="E4466">
        <v>9</v>
      </c>
      <c r="F4466" t="s">
        <v>510</v>
      </c>
      <c r="G4466" t="s">
        <v>1829</v>
      </c>
      <c r="H4466" s="56" t="s">
        <v>5595</v>
      </c>
      <c r="I4466">
        <v>34501009</v>
      </c>
      <c r="J4466" t="s">
        <v>5604</v>
      </c>
      <c r="K4466">
        <v>416870895.5</v>
      </c>
      <c r="L4466">
        <v>98942.295310000001</v>
      </c>
    </row>
    <row r="4467" spans="1:12" x14ac:dyDescent="0.25">
      <c r="A4467">
        <v>4463</v>
      </c>
      <c r="B4467" t="s">
        <v>1593</v>
      </c>
      <c r="C4467" t="s">
        <v>5593</v>
      </c>
      <c r="D4467" t="s">
        <v>5594</v>
      </c>
      <c r="E4467">
        <v>10</v>
      </c>
      <c r="F4467" t="s">
        <v>510</v>
      </c>
      <c r="G4467" t="s">
        <v>1829</v>
      </c>
      <c r="H4467" s="56" t="s">
        <v>5595</v>
      </c>
      <c r="I4467">
        <v>34501010</v>
      </c>
      <c r="J4467" t="s">
        <v>5605</v>
      </c>
      <c r="K4467">
        <v>194068136.80000001</v>
      </c>
      <c r="L4467">
        <v>71877.570319999999</v>
      </c>
    </row>
    <row r="4468" spans="1:12" x14ac:dyDescent="0.25">
      <c r="A4468">
        <v>4464</v>
      </c>
      <c r="B4468" t="s">
        <v>1593</v>
      </c>
      <c r="C4468" t="s">
        <v>5593</v>
      </c>
      <c r="D4468" t="s">
        <v>5594</v>
      </c>
      <c r="E4468">
        <v>11</v>
      </c>
      <c r="F4468" t="s">
        <v>510</v>
      </c>
      <c r="G4468" t="s">
        <v>1829</v>
      </c>
      <c r="H4468" s="56" t="s">
        <v>5595</v>
      </c>
      <c r="I4468">
        <v>34501011</v>
      </c>
      <c r="J4468" t="s">
        <v>5606</v>
      </c>
      <c r="K4468">
        <v>153469799</v>
      </c>
      <c r="L4468">
        <v>56118.336750000002</v>
      </c>
    </row>
    <row r="4469" spans="1:12" x14ac:dyDescent="0.25">
      <c r="A4469">
        <v>4465</v>
      </c>
      <c r="B4469" t="s">
        <v>1593</v>
      </c>
      <c r="C4469" t="s">
        <v>5593</v>
      </c>
      <c r="D4469" t="s">
        <v>5594</v>
      </c>
      <c r="E4469">
        <v>12</v>
      </c>
      <c r="F4469" t="s">
        <v>510</v>
      </c>
      <c r="G4469" t="s">
        <v>1829</v>
      </c>
      <c r="H4469" s="56" t="s">
        <v>5595</v>
      </c>
      <c r="I4469">
        <v>34501012</v>
      </c>
      <c r="J4469" t="s">
        <v>5607</v>
      </c>
      <c r="K4469">
        <v>70143591.019999996</v>
      </c>
      <c r="L4469">
        <v>37442.250139999996</v>
      </c>
    </row>
    <row r="4470" spans="1:12" x14ac:dyDescent="0.25">
      <c r="A4470">
        <v>4466</v>
      </c>
      <c r="B4470" t="s">
        <v>1593</v>
      </c>
      <c r="C4470" t="s">
        <v>5593</v>
      </c>
      <c r="D4470" t="s">
        <v>5594</v>
      </c>
      <c r="E4470">
        <v>13</v>
      </c>
      <c r="F4470" t="s">
        <v>510</v>
      </c>
      <c r="G4470" t="s">
        <v>1829</v>
      </c>
      <c r="H4470" s="56" t="s">
        <v>5595</v>
      </c>
      <c r="I4470">
        <v>34501013</v>
      </c>
      <c r="J4470" t="s">
        <v>5608</v>
      </c>
      <c r="K4470">
        <v>862669982.10000002</v>
      </c>
      <c r="L4470">
        <v>191656.967</v>
      </c>
    </row>
    <row r="4471" spans="1:12" x14ac:dyDescent="0.25">
      <c r="A4471">
        <v>4467</v>
      </c>
      <c r="B4471" t="s">
        <v>1593</v>
      </c>
      <c r="C4471" t="s">
        <v>5593</v>
      </c>
      <c r="D4471" t="s">
        <v>5594</v>
      </c>
      <c r="E4471">
        <v>14</v>
      </c>
      <c r="F4471" t="s">
        <v>510</v>
      </c>
      <c r="G4471" t="s">
        <v>1829</v>
      </c>
      <c r="H4471" s="56" t="s">
        <v>5595</v>
      </c>
      <c r="I4471">
        <v>34501014</v>
      </c>
      <c r="J4471" t="s">
        <v>5609</v>
      </c>
      <c r="K4471">
        <v>803279206.79999995</v>
      </c>
      <c r="L4471">
        <v>208401.28159999999</v>
      </c>
    </row>
    <row r="4472" spans="1:12" x14ac:dyDescent="0.25">
      <c r="A4472">
        <v>4468</v>
      </c>
      <c r="B4472" t="s">
        <v>1593</v>
      </c>
      <c r="C4472" t="s">
        <v>5593</v>
      </c>
      <c r="D4472" t="s">
        <v>5594</v>
      </c>
      <c r="E4472">
        <v>15</v>
      </c>
      <c r="F4472" t="s">
        <v>510</v>
      </c>
      <c r="G4472" t="s">
        <v>1829</v>
      </c>
      <c r="H4472" s="56" t="s">
        <v>5595</v>
      </c>
      <c r="I4472">
        <v>34501015</v>
      </c>
      <c r="J4472" t="s">
        <v>5610</v>
      </c>
      <c r="K4472">
        <v>241170414.80000001</v>
      </c>
      <c r="L4472">
        <v>70076.04711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AC53"/>
  <sheetViews>
    <sheetView zoomScaleNormal="100" workbookViewId="0">
      <selection activeCell="C24" sqref="C24"/>
    </sheetView>
  </sheetViews>
  <sheetFormatPr defaultColWidth="18.42578125" defaultRowHeight="15.75" customHeight="1" x14ac:dyDescent="0.25"/>
  <cols>
    <col min="1" max="1" width="3.28515625" style="11" customWidth="1"/>
    <col min="2" max="2" width="51" style="11" bestFit="1" customWidth="1"/>
    <col min="3" max="26" width="14.7109375" style="11" customWidth="1"/>
    <col min="27" max="27" width="14.7109375" style="10" customWidth="1"/>
    <col min="28" max="28" width="14.7109375" style="11" customWidth="1"/>
    <col min="29" max="29" width="14.140625" style="11" bestFit="1" customWidth="1"/>
    <col min="30" max="16384" width="18.42578125" style="11"/>
  </cols>
  <sheetData>
    <row r="1" spans="1:29" ht="23.25" x14ac:dyDescent="0.25">
      <c r="B1" s="47" t="s">
        <v>486</v>
      </c>
    </row>
    <row r="3" spans="1:29" ht="15.75" customHeight="1" x14ac:dyDescent="0.25">
      <c r="C3" s="11">
        <v>1</v>
      </c>
      <c r="D3" s="11">
        <v>2</v>
      </c>
      <c r="E3" s="11">
        <v>3</v>
      </c>
      <c r="F3" s="11">
        <v>4</v>
      </c>
      <c r="G3" s="11">
        <v>5</v>
      </c>
      <c r="H3" s="11">
        <v>6</v>
      </c>
      <c r="I3" s="11">
        <v>7</v>
      </c>
      <c r="J3" s="11">
        <v>8</v>
      </c>
      <c r="K3" s="11">
        <v>9</v>
      </c>
      <c r="L3" s="11">
        <v>10</v>
      </c>
      <c r="M3" s="11">
        <v>11</v>
      </c>
      <c r="N3" s="11">
        <v>12</v>
      </c>
      <c r="O3" s="11">
        <v>13</v>
      </c>
      <c r="P3" s="11">
        <v>14</v>
      </c>
      <c r="Q3" s="11">
        <v>15</v>
      </c>
      <c r="R3" s="11">
        <v>16</v>
      </c>
      <c r="S3" s="11">
        <v>17</v>
      </c>
      <c r="T3" s="11">
        <v>18</v>
      </c>
      <c r="U3" s="11">
        <v>19</v>
      </c>
      <c r="V3" s="11">
        <v>20</v>
      </c>
      <c r="W3" s="11">
        <v>21</v>
      </c>
      <c r="X3" s="11">
        <v>22</v>
      </c>
      <c r="Y3" s="11">
        <v>23</v>
      </c>
      <c r="Z3" s="11">
        <v>24</v>
      </c>
      <c r="AA3" s="11">
        <v>25</v>
      </c>
      <c r="AB3" s="11">
        <v>26</v>
      </c>
      <c r="AC3" s="11">
        <v>27</v>
      </c>
    </row>
    <row r="4" spans="1:29" s="32" customFormat="1" ht="15.75" customHeight="1" x14ac:dyDescent="0.25">
      <c r="A4" s="45" t="s">
        <v>485</v>
      </c>
      <c r="B4" s="20" t="s">
        <v>19</v>
      </c>
      <c r="C4" s="20" t="s">
        <v>32</v>
      </c>
      <c r="D4" s="20" t="s">
        <v>33</v>
      </c>
      <c r="E4" s="20" t="s">
        <v>35</v>
      </c>
      <c r="F4" s="20" t="s">
        <v>28</v>
      </c>
      <c r="G4" s="20" t="s">
        <v>385</v>
      </c>
      <c r="H4" s="20" t="s">
        <v>386</v>
      </c>
      <c r="I4" s="20" t="s">
        <v>25</v>
      </c>
      <c r="J4" s="20" t="s">
        <v>26</v>
      </c>
      <c r="K4" s="20" t="s">
        <v>10</v>
      </c>
      <c r="L4" s="20" t="s">
        <v>13</v>
      </c>
      <c r="M4" s="20" t="s">
        <v>8</v>
      </c>
      <c r="N4" s="20" t="s">
        <v>30</v>
      </c>
      <c r="O4" s="20" t="s">
        <v>14</v>
      </c>
      <c r="P4" s="20" t="s">
        <v>3</v>
      </c>
      <c r="Q4" s="20" t="s">
        <v>29</v>
      </c>
      <c r="R4" s="20" t="s">
        <v>17</v>
      </c>
      <c r="S4" s="20" t="s">
        <v>15</v>
      </c>
      <c r="T4" s="20" t="s">
        <v>4</v>
      </c>
      <c r="U4" s="20" t="s">
        <v>12</v>
      </c>
      <c r="V4" s="20" t="s">
        <v>5</v>
      </c>
      <c r="W4" s="20" t="s">
        <v>0</v>
      </c>
      <c r="X4" s="20" t="s">
        <v>11</v>
      </c>
      <c r="Y4" s="20" t="s">
        <v>31</v>
      </c>
      <c r="Z4" s="20" t="s">
        <v>9</v>
      </c>
      <c r="AA4" s="20" t="s">
        <v>6</v>
      </c>
      <c r="AB4" s="20" t="s">
        <v>34</v>
      </c>
      <c r="AC4" s="20" t="s">
        <v>16</v>
      </c>
    </row>
    <row r="5" spans="1:29" ht="15.75" customHeight="1" x14ac:dyDescent="0.25">
      <c r="A5" s="46">
        <v>1</v>
      </c>
      <c r="B5" s="11" t="s">
        <v>18</v>
      </c>
      <c r="C5" s="8" t="str">
        <f>tbl_raw_data[[#This Row],[City_of_Johannesburg]]</f>
        <v>Gauteng</v>
      </c>
      <c r="D5" s="8" t="str">
        <f>tbl_raw_data[[#This Row],[City_of_Cape Town]]</f>
        <v>Western_Cape</v>
      </c>
      <c r="E5" s="8" t="str">
        <f>tbl_raw_data[[#This Row],[Ekurhuleni]]</f>
        <v>Gauteng</v>
      </c>
      <c r="F5" s="8" t="str">
        <f>tbl_raw_data[[#This Row],[City_of_Tshwane]]</f>
        <v>Gauteng</v>
      </c>
      <c r="G5" s="8" t="str">
        <f>tbl_raw_data[[#This Row],[Nelson_Mandela_Bay]]</f>
        <v>Eastern_Cape</v>
      </c>
      <c r="H5" s="11" t="str">
        <f>INDEX(tbl_raw_data[],MATCH($B5,Row_Titles,0),MATCH(H$4,tbl_raw_data[#Headers],0))</f>
        <v>Eastern_Cape</v>
      </c>
      <c r="I5" s="11" t="str">
        <f>INDEX(tbl_raw_data[],MATCH($B5,Row_Titles,0),MATCH(I$4,tbl_raw_data[#Headers],0))</f>
        <v>Free_State</v>
      </c>
      <c r="J5" s="11" t="str">
        <f>INDEX(tbl_raw_data[],MATCH($B5,Row_Titles,0),MATCH(J$4,tbl_raw_data[#Headers],0))</f>
        <v>Limpopo</v>
      </c>
      <c r="K5" s="11" t="str">
        <f>INDEX(tbl_raw_data[],MATCH($B5,Row_Titles,0),MATCH(K$4,tbl_raw_data[#Headers],0))</f>
        <v>North_West</v>
      </c>
      <c r="L5" s="11" t="str">
        <f>INDEX(tbl_raw_data[],MATCH($B5,Row_Titles,0),MATCH(L$4,tbl_raw_data[#Headers],0))</f>
        <v>North_West</v>
      </c>
      <c r="M5" s="11" t="str">
        <f>INDEX(tbl_raw_data[],MATCH($B5,Row_Titles,0),MATCH(M$4,tbl_raw_data[#Headers],0))</f>
        <v>Mpumalanga</v>
      </c>
      <c r="N5" s="11" t="str">
        <f>INDEX(tbl_raw_data[],MATCH($B5,Row_Titles,0),MATCH(N$4,tbl_raw_data[#Headers],0))</f>
        <v>Mpumalanga</v>
      </c>
      <c r="O5" s="11" t="str">
        <f>INDEX(tbl_raw_data[],MATCH($B5,Row_Titles,0),MATCH(O$4,tbl_raw_data[#Headers],0))</f>
        <v>Western_Cape</v>
      </c>
      <c r="P5" s="11" t="str">
        <f>INDEX(tbl_raw_data[],MATCH($B5,Row_Titles,0),MATCH(P$4,tbl_raw_data[#Headers],0))</f>
        <v>KwaZulu_Natal</v>
      </c>
      <c r="Q5" s="11" t="str">
        <f>INDEX(tbl_raw_data[],MATCH($B5,Row_Titles,0),MATCH(Q$4,tbl_raw_data[#Headers],0))</f>
        <v>Mpumalanga</v>
      </c>
      <c r="R5" s="11" t="str">
        <f>INDEX(tbl_raw_data[],MATCH($B5,Row_Titles,0),MATCH(R$4,tbl_raw_data[#Headers],0))</f>
        <v>Western_Cape</v>
      </c>
      <c r="S5" s="11" t="str">
        <f>INDEX(tbl_raw_data[],MATCH($B5,Row_Titles,0),MATCH(S$4,tbl_raw_data[#Headers],0))</f>
        <v>Western_Cape</v>
      </c>
      <c r="T5" s="11" t="str">
        <f>INDEX(tbl_raw_data[],MATCH($B5,Row_Titles,0),MATCH(T$4,tbl_raw_data[#Headers],0))</f>
        <v>Limpopo</v>
      </c>
      <c r="U5" s="11" t="str">
        <f>INDEX(tbl_raw_data[],MATCH($B5,Row_Titles,0),MATCH(U$4,tbl_raw_data[#Headers],0))</f>
        <v>Western_Cape</v>
      </c>
      <c r="V5" s="11" t="str">
        <f>INDEX(tbl_raw_data[],MATCH($B5,Row_Titles,0),MATCH(V$4,tbl_raw_data[#Headers],0))</f>
        <v>Western_Cape</v>
      </c>
      <c r="W5" s="11" t="str">
        <f>INDEX(tbl_raw_data[],MATCH($B5,Row_Titles,0),MATCH(W$4,tbl_raw_data[#Headers],0))</f>
        <v>Limpopo</v>
      </c>
      <c r="X5" s="11" t="str">
        <f>INDEX(tbl_raw_data[],MATCH($B5,Row_Titles,0),MATCH(X$4,tbl_raw_data[#Headers],0))</f>
        <v>Gauteng</v>
      </c>
      <c r="Y5" s="11" t="str">
        <f>INDEX(tbl_raw_data[],MATCH($B5,Row_Titles,0),MATCH(Y$4,tbl_raw_data[#Headers],0))</f>
        <v>Western_Cape</v>
      </c>
      <c r="Z5" s="11" t="str">
        <f>INDEX(tbl_raw_data[],MATCH($B5,Row_Titles,0),MATCH(Z$4,tbl_raw_data[#Headers],0))</f>
        <v>Eastern_Cape</v>
      </c>
      <c r="AA5" s="11" t="str">
        <f>INDEX(tbl_raw_data[],MATCH($B5,Row_Titles,0),MATCH(AA$4,tbl_raw_data[#Headers],0))</f>
        <v>Gauteng</v>
      </c>
      <c r="AB5" s="11" t="str">
        <f>INDEX(tbl_raw_data[],MATCH($B5,Row_Titles,0),MATCH(AB$4,tbl_raw_data[#Headers],0))</f>
        <v>Western_Cape</v>
      </c>
      <c r="AC5" s="11" t="str">
        <f>INDEX(tbl_raw_data[],MATCH($B5,Row_Titles,0),MATCH(AC$4,tbl_raw_data[#Headers],0))</f>
        <v>Western_Cape</v>
      </c>
    </row>
    <row r="6" spans="1:29" ht="15.75" customHeight="1" x14ac:dyDescent="0.25">
      <c r="A6" s="46">
        <v>2</v>
      </c>
      <c r="B6" s="11" t="s">
        <v>475</v>
      </c>
      <c r="C6" s="8">
        <f>tbl_raw_data[[#This Row],[City_of_Johannesburg]]</f>
        <v>4434827</v>
      </c>
      <c r="D6" s="8">
        <f>tbl_raw_data[[#This Row],[City_of_Cape Town]]</f>
        <v>3740026</v>
      </c>
      <c r="E6" s="8">
        <f>tbl_raw_data[[#This Row],[Ekurhuleni]]</f>
        <v>3178470</v>
      </c>
      <c r="F6" s="8">
        <f>tbl_raw_data[[#This Row],[City_of_Tshwane]]</f>
        <v>2921488</v>
      </c>
      <c r="G6" s="8">
        <f>tbl_raw_data[[#This Row],[Nelson_Mandela_Bay]]</f>
        <v>1152115</v>
      </c>
      <c r="H6" s="8">
        <f>tbl_raw_data[[#This Row],[Buffalo_City]]</f>
        <v>755200</v>
      </c>
      <c r="I6" s="8">
        <f>tbl_raw_data[[#This Row],[Mangaung]]</f>
        <v>747431</v>
      </c>
      <c r="J6" s="8">
        <f>tbl_raw_data[[#This Row],[Polokwane]]</f>
        <v>621366</v>
      </c>
      <c r="K6" s="8">
        <f>tbl_raw_data[[#This Row],[Rustenburg]]</f>
        <v>395539</v>
      </c>
      <c r="L6" s="8">
        <f>tbl_raw_data[[#This Row],[Madibeng]]</f>
        <v>410822</v>
      </c>
      <c r="M6" s="8">
        <f>tbl_raw_data[[#This Row],[Emalahleni]]</f>
        <v>408746</v>
      </c>
      <c r="N6" s="8">
        <f>tbl_raw_data[[#This Row],[Govan_Mbeki]]</f>
        <v>373351</v>
      </c>
      <c r="O6" s="8">
        <f>tbl_raw_data[[#This Row],[Drakenstein]]</f>
        <v>211876</v>
      </c>
      <c r="P6" s="8">
        <f>tbl_raw_data[[#This Row],[KwaDukuza]]</f>
        <v>116320</v>
      </c>
      <c r="Q6" s="8">
        <f>tbl_raw_data[[#This Row],[Steve_Tshwete]]</f>
        <v>166873</v>
      </c>
      <c r="R6" s="8">
        <f>tbl_raw_data[[#This Row],[George]]</f>
        <v>193253</v>
      </c>
      <c r="S6" s="8">
        <f>tbl_raw_data[[#This Row],[Stellenbosch]]</f>
        <v>155733</v>
      </c>
      <c r="T6" s="8">
        <f>tbl_raw_data[[#This Row],[Lephalale]]</f>
        <v>46029</v>
      </c>
      <c r="U6" s="8">
        <f>tbl_raw_data[[#This Row],[Witzenberg]]</f>
        <v>107233</v>
      </c>
      <c r="V6" s="8">
        <f>tbl_raw_data[[#This Row],[Swartland]]</f>
        <v>127064</v>
      </c>
      <c r="W6" s="8">
        <f>tbl_raw_data[[#This Row],[Musina]]</f>
        <v>98962</v>
      </c>
      <c r="X6" s="8">
        <f>tbl_raw_data[[#This Row],[Lesedi]]</f>
        <v>144955</v>
      </c>
      <c r="Y6" s="8">
        <f>tbl_raw_data[[#This Row],[Saldanha_Bay]]</f>
        <v>71715</v>
      </c>
      <c r="Z6" s="8">
        <f>tbl_raw_data[[#This Row],[Kouga]]</f>
        <v>94751</v>
      </c>
      <c r="AA6" s="8">
        <f>tbl_raw_data[[#This Row],[Midvaal]]</f>
        <v>72391</v>
      </c>
      <c r="AB6" s="8">
        <f>tbl_raw_data[[#This Row],[Overstrand]]</f>
        <v>70524</v>
      </c>
      <c r="AC6" s="8">
        <f>tbl_raw_data[[#This Row],[Knysna]]</f>
        <v>68659</v>
      </c>
    </row>
    <row r="7" spans="1:29" ht="15.75" customHeight="1" x14ac:dyDescent="0.25">
      <c r="A7" s="46">
        <v>3</v>
      </c>
      <c r="B7" s="11" t="s">
        <v>476</v>
      </c>
      <c r="C7" s="9">
        <f>tbl_raw_data[[#This Row],[City_of_Johannesburg]]</f>
        <v>1.4999999999999999E-2</v>
      </c>
      <c r="D7" s="9">
        <f>tbl_raw_data[[#This Row],[City_of_Cape Town]]</f>
        <v>0.30099999999999999</v>
      </c>
      <c r="E7" s="9">
        <f>tbl_raw_data[[#This Row],[Ekurhuleni]]</f>
        <v>2.8000000000000001E-2</v>
      </c>
      <c r="F7" s="9">
        <f>tbl_raw_data[[#This Row],[City_of_Tshwane]]</f>
        <v>0.34899999999999998</v>
      </c>
      <c r="G7" s="9">
        <f>tbl_raw_data[[#This Row],[Nelson_Mandela_Bay]]</f>
        <v>0.21</v>
      </c>
      <c r="H7" s="9">
        <f>tbl_raw_data[[#This Row],[Buffalo_City]]</f>
        <v>1.7999999999999999E-2</v>
      </c>
      <c r="I7" s="9">
        <f>tbl_raw_data[[#This Row],[Mangaung]]</f>
        <v>1.23E-2</v>
      </c>
      <c r="J7" s="9">
        <f>tbl_raw_data[[#This Row],[Polokwane]]</f>
        <v>2.87E-2</v>
      </c>
      <c r="K7" s="9">
        <f>tbl_raw_data[[#This Row],[Rustenburg]]</f>
        <v>0.29399999999999998</v>
      </c>
      <c r="L7" s="9">
        <f>tbl_raw_data[[#This Row],[Madibeng]]</f>
        <v>2.2599999999999999E-2</v>
      </c>
      <c r="M7" s="9">
        <f>tbl_raw_data[[#This Row],[Emalahleni]]</f>
        <v>1.2999999999999999E-2</v>
      </c>
      <c r="N7" s="9">
        <f>tbl_raw_data[[#This Row],[Govan_Mbeki]]</f>
        <v>1.3899999999999999E-2</v>
      </c>
      <c r="O7" s="9">
        <f>tbl_raw_data[[#This Row],[Drakenstein]]</f>
        <v>2.9000000000000001E-2</v>
      </c>
      <c r="P7" s="9">
        <f>tbl_raw_data[[#This Row],[KwaDukuza]]</f>
        <v>1.6799999999999999E-2</v>
      </c>
      <c r="Q7" s="9">
        <f>tbl_raw_data[[#This Row],[Steve_Tshwete]]</f>
        <v>2.7699999999999999E-2</v>
      </c>
      <c r="R7" s="9">
        <f>tbl_raw_data[[#This Row],[George]]</f>
        <v>1.9099999999999999E-2</v>
      </c>
      <c r="S7" s="9">
        <f>tbl_raw_data[[#This Row],[Stellenbosch]]</f>
        <v>0.26800000000000002</v>
      </c>
      <c r="T7" s="9">
        <f>tbl_raw_data[[#This Row],[Lephalale]]</f>
        <v>0.377</v>
      </c>
      <c r="U7" s="9">
        <f>tbl_raw_data[[#This Row],[Witzenberg]]</f>
        <v>2.24E-2</v>
      </c>
      <c r="V7" s="9">
        <f>tbl_raw_data[[#This Row],[Swartland]]</f>
        <v>1.61E-2</v>
      </c>
      <c r="W7" s="9">
        <f>tbl_raw_data[[#This Row],[Musina]]</f>
        <v>2.9899999999999999E-2</v>
      </c>
      <c r="X7" s="9">
        <f>tbl_raw_data[[#This Row],[Lesedi]]</f>
        <v>1.11E-2</v>
      </c>
      <c r="Y7" s="9">
        <f>tbl_raw_data[[#This Row],[Saldanha_Bay]]</f>
        <v>0.307</v>
      </c>
      <c r="Z7" s="9">
        <f>tbl_raw_data[[#This Row],[Kouga]]</f>
        <v>1.46E-2</v>
      </c>
      <c r="AA7" s="9">
        <f>tbl_raw_data[[#This Row],[Midvaal]]</f>
        <v>2.6200000000000001E-2</v>
      </c>
      <c r="AB7" s="9">
        <f>tbl_raw_data[[#This Row],[Overstrand]]</f>
        <v>1.6199999999999999E-2</v>
      </c>
      <c r="AC7" s="9">
        <f>tbl_raw_data[[#This Row],[Knysna]]</f>
        <v>0.307</v>
      </c>
    </row>
    <row r="8" spans="1:29" ht="15.75" customHeight="1" x14ac:dyDescent="0.25">
      <c r="A8" s="46">
        <v>4</v>
      </c>
      <c r="B8" s="11" t="s">
        <v>477</v>
      </c>
      <c r="C8" s="8">
        <f>tbl_raw_data[[#This Row],[City_of_Johannesburg]]</f>
        <v>5638219</v>
      </c>
      <c r="D8" s="8">
        <f>tbl_raw_data[[#This Row],[City_of_Cape Town]]</f>
        <v>4004793</v>
      </c>
      <c r="E8" s="8">
        <f>tbl_raw_data[[#This Row],[Ekurhuleni]]</f>
        <v>3429440</v>
      </c>
      <c r="F8" s="8">
        <f>tbl_raw_data[[#This Row],[City_of_Tshwane]]</f>
        <v>3275152</v>
      </c>
      <c r="G8" s="8">
        <f>tbl_raw_data[[#This Row],[Nelson_Mandela_Bay]]</f>
        <v>1263051</v>
      </c>
      <c r="H8" s="8">
        <f>tbl_raw_data[[#This Row],[Buffalo_City]]</f>
        <v>786243</v>
      </c>
      <c r="I8" s="8">
        <f>tbl_raw_data[[#This Row],[Mangaung]]</f>
        <v>787492</v>
      </c>
      <c r="J8" s="8">
        <f>tbl_raw_data[[#This Row],[Polokwane]]</f>
        <v>747676</v>
      </c>
      <c r="K8" s="8">
        <f>tbl_raw_data[[#This Row],[Rustenburg]]</f>
        <v>549575</v>
      </c>
      <c r="L8" s="8">
        <f>tbl_raw_data[[#This Row],[Madibeng]]</f>
        <v>485492</v>
      </c>
      <c r="M8" s="8">
        <f>tbl_raw_data[[#This Row],[Emalahleni]]</f>
        <v>439715</v>
      </c>
      <c r="N8" s="8">
        <f>tbl_raw_data[[#This Row],[Govan_Mbeki]]</f>
        <v>411731</v>
      </c>
      <c r="O8" s="8">
        <f>tbl_raw_data[[#This Row],[Drakenstein]]</f>
        <v>314506</v>
      </c>
      <c r="P8" s="8">
        <f>tbl_raw_data[[#This Row],[KwaDukuza]]</f>
        <v>130372</v>
      </c>
      <c r="Q8" s="8">
        <f>tbl_raw_data[[#This Row],[Steve_Tshwete]]</f>
        <v>189048</v>
      </c>
      <c r="R8" s="8">
        <f>tbl_raw_data[[#This Row],[George]]</f>
        <v>207896</v>
      </c>
      <c r="S8" s="8">
        <f>tbl_raw_data[[#This Row],[Stellenbosch]]</f>
        <v>196283</v>
      </c>
      <c r="T8" s="8">
        <f>tbl_raw_data[[#This Row],[Lephalale]]</f>
        <v>62013</v>
      </c>
      <c r="U8" s="8">
        <f>tbl_raw_data[[#This Row],[Witzenberg]]</f>
        <v>135329</v>
      </c>
      <c r="V8" s="8">
        <f>tbl_raw_data[[#This Row],[Swartland]]</f>
        <v>134201</v>
      </c>
      <c r="W8" s="8">
        <f>tbl_raw_data[[#This Row],[Musina]]</f>
        <v>122880</v>
      </c>
      <c r="X8" s="8">
        <f>tbl_raw_data[[#This Row],[Lesedi]]</f>
        <v>159086</v>
      </c>
      <c r="Y8" s="8">
        <f>tbl_raw_data[[#This Row],[Saldanha_Bay]]</f>
        <v>93039</v>
      </c>
      <c r="Z8" s="8">
        <f>tbl_raw_data[[#This Row],[Kouga]]</f>
        <v>103041</v>
      </c>
      <c r="AA8" s="8">
        <f>tbl_raw_data[[#This Row],[Midvaal]]</f>
        <v>96575</v>
      </c>
      <c r="AB8" s="8">
        <f>tbl_raw_data[[#This Row],[Overstrand]]</f>
        <v>86325</v>
      </c>
      <c r="AC8" s="8">
        <f>tbl_raw_data[[#This Row],[Knysna]]</f>
        <v>77698</v>
      </c>
    </row>
    <row r="9" spans="1:29" ht="15.75" customHeight="1" x14ac:dyDescent="0.25">
      <c r="A9" s="46">
        <v>5</v>
      </c>
      <c r="B9" s="11" t="s">
        <v>478</v>
      </c>
      <c r="C9" s="9">
        <f>tbl_raw_data[[#This Row],[City_of_Johannesburg]]</f>
        <v>4.4999999999999998E-2</v>
      </c>
      <c r="D9" s="9">
        <f>tbl_raw_data[[#This Row],[City_of_Cape Town]]</f>
        <v>7.0999999999999994E-2</v>
      </c>
      <c r="E9" s="9">
        <f>tbl_raw_data[[#This Row],[Ekurhuleni]]</f>
        <v>1.6E-2</v>
      </c>
      <c r="F9" s="9">
        <f>tbl_raw_data[[#This Row],[City_of_Tshwane]]</f>
        <v>0.121</v>
      </c>
      <c r="G9" s="9">
        <f>tbl_raw_data[[#This Row],[Nelson_Mandela_Bay]]</f>
        <v>9.6000000000000002E-2</v>
      </c>
      <c r="H9" s="9">
        <f>tbl_raw_data[[#This Row],[Buffalo_City]]</f>
        <v>8.0000000000000002E-3</v>
      </c>
      <c r="I9" s="9">
        <f>tbl_raw_data[[#This Row],[Mangaung]]</f>
        <v>1.0200000000000001E-2</v>
      </c>
      <c r="J9" s="9">
        <f>tbl_raw_data[[#This Row],[Polokwane]]</f>
        <v>3.73E-2</v>
      </c>
      <c r="K9" s="9">
        <f>tbl_raw_data[[#This Row],[Rustenburg]]</f>
        <v>0.38900000000000001</v>
      </c>
      <c r="L9" s="9">
        <f>tbl_raw_data[[#This Row],[Madibeng]]</f>
        <v>1.4200000000000001E-2</v>
      </c>
      <c r="M9" s="9">
        <f>tbl_raw_data[[#This Row],[Emalahleni]]</f>
        <v>1.4E-2</v>
      </c>
      <c r="N9" s="9">
        <f>tbl_raw_data[[#This Row],[Govan_Mbeki]]</f>
        <v>1.9699999999999999E-2</v>
      </c>
      <c r="O9" s="9">
        <f>tbl_raw_data[[#This Row],[Drakenstein]]</f>
        <v>4.2000000000000003E-2</v>
      </c>
      <c r="P9" s="9">
        <f>tbl_raw_data[[#This Row],[KwaDukuza]]</f>
        <v>2.2700000000000001E-2</v>
      </c>
      <c r="Q9" s="9">
        <f>tbl_raw_data[[#This Row],[Steve_Tshwete]]</f>
        <v>2.5000000000000001E-2</v>
      </c>
      <c r="R9" s="9">
        <f>tbl_raw_data[[#This Row],[George]]</f>
        <v>1.47E-2</v>
      </c>
      <c r="S9" s="9">
        <f>tbl_raw_data[[#This Row],[Stellenbosch]]</f>
        <v>0.25900000000000001</v>
      </c>
      <c r="T9" s="9">
        <f>tbl_raw_data[[#This Row],[Lephalale]]</f>
        <v>0.34799999999999998</v>
      </c>
      <c r="U9" s="9">
        <f>tbl_raw_data[[#This Row],[Witzenberg]]</f>
        <v>4.0300000000000002E-2</v>
      </c>
      <c r="V9" s="9">
        <f>tbl_raw_data[[#This Row],[Swartland]]</f>
        <v>1.06E-2</v>
      </c>
      <c r="W9" s="9">
        <f>tbl_raw_data[[#This Row],[Musina]]</f>
        <v>4.07E-2</v>
      </c>
      <c r="X9" s="9">
        <f>tbl_raw_data[[#This Row],[Lesedi]]</f>
        <v>1.89E-2</v>
      </c>
      <c r="Y9" s="9">
        <f>tbl_raw_data[[#This Row],[Saldanha_Bay]]</f>
        <v>0.29499999999999998</v>
      </c>
      <c r="Z9" s="9">
        <f>tbl_raw_data[[#This Row],[Kouga]]</f>
        <v>1.6899999999999998E-2</v>
      </c>
      <c r="AA9" s="9">
        <f>tbl_raw_data[[#This Row],[Midvaal]]</f>
        <v>4.3900000000000002E-2</v>
      </c>
      <c r="AB9" s="9">
        <f>tbl_raw_data[[#This Row],[Overstrand]]</f>
        <v>2.8899999999999999E-2</v>
      </c>
      <c r="AC9" s="9">
        <f>tbl_raw_data[[#This Row],[Knysna]]</f>
        <v>0.13200000000000001</v>
      </c>
    </row>
    <row r="10" spans="1:29" ht="15.75" customHeight="1" x14ac:dyDescent="0.25">
      <c r="A10" s="46">
        <v>6</v>
      </c>
      <c r="B10" s="11" t="s">
        <v>479</v>
      </c>
      <c r="C10" s="9">
        <f>tbl_raw_data[[#This Row],[City_of_Johannesburg]]</f>
        <v>1.9199999999999998E-2</v>
      </c>
      <c r="D10" s="9">
        <f>tbl_raw_data[[#This Row],[City_of_Cape Town]]</f>
        <v>4.1500000000000002E-2</v>
      </c>
      <c r="E10" s="9">
        <f>tbl_raw_data[[#This Row],[Ekurhuleni]]</f>
        <v>1.6E-2</v>
      </c>
      <c r="F10" s="9">
        <f>tbl_raw_data[[#This Row],[City_of_Tshwane]]</f>
        <v>1.55E-2</v>
      </c>
      <c r="G10" s="9">
        <f>tbl_raw_data[[#This Row],[Nelson_Mandela_Bay]]</f>
        <v>5.5E-2</v>
      </c>
      <c r="H10" s="9">
        <f>tbl_raw_data[[#This Row],[Buffalo_City]]</f>
        <v>8.0000000000000002E-3</v>
      </c>
      <c r="I10" s="9">
        <f>tbl_raw_data[[#This Row],[Mangaung]]</f>
        <v>9.5999999999999992E-3</v>
      </c>
      <c r="J10" s="9">
        <f>tbl_raw_data[[#This Row],[Polokwane]]</f>
        <v>1.6299999999999999E-2</v>
      </c>
      <c r="K10" s="9">
        <f>tbl_raw_data[[#This Row],[Rustenburg]]</f>
        <v>1.6E-2</v>
      </c>
      <c r="L10" s="9">
        <f>tbl_raw_data[[#This Row],[Madibeng]]</f>
        <v>1.4200000000000001E-2</v>
      </c>
      <c r="M10" s="9">
        <f>tbl_raw_data[[#This Row],[Emalahleni]]</f>
        <v>1.2999999999999999E-2</v>
      </c>
      <c r="N10" s="9">
        <f>tbl_raw_data[[#This Row],[Govan_Mbeki]]</f>
        <v>1.9699999999999999E-2</v>
      </c>
      <c r="O10" s="9">
        <f>tbl_raw_data[[#This Row],[Drakenstein]]</f>
        <v>4.2000000000000003E-2</v>
      </c>
      <c r="P10" s="9">
        <f>tbl_raw_data[[#This Row],[KwaDukuza]]</f>
        <v>1.9900000000000001E-2</v>
      </c>
      <c r="Q10" s="9">
        <f>tbl_raw_data[[#This Row],[Steve_Tshwete]]</f>
        <v>2.5000000000000001E-2</v>
      </c>
      <c r="R10" s="9">
        <f>tbl_raw_data[[#This Row],[George]]</f>
        <v>1.4800000000000001E-2</v>
      </c>
      <c r="S10" s="9">
        <f>tbl_raw_data[[#This Row],[Stellenbosch]]</f>
        <v>9.7000000000000003E-3</v>
      </c>
      <c r="T10" s="9">
        <f>tbl_raw_data[[#This Row],[Lephalale]]</f>
        <v>5.8999999999999997E-2</v>
      </c>
      <c r="U10" s="9">
        <f>tbl_raw_data[[#This Row],[Witzenberg]]</f>
        <v>1.61E-2</v>
      </c>
      <c r="V10" s="9">
        <f>tbl_raw_data[[#This Row],[Swartland]]</f>
        <v>1.06E-2</v>
      </c>
      <c r="W10" s="9">
        <f>tbl_raw_data[[#This Row],[Musina]]</f>
        <v>1.5800000000000002E-2</v>
      </c>
      <c r="X10" s="9">
        <f>tbl_raw_data[[#This Row],[Lesedi]]</f>
        <v>1.89E-2</v>
      </c>
      <c r="Y10" s="9">
        <f>tbl_raw_data[[#This Row],[Saldanha_Bay]]</f>
        <v>2.1700000000000001E-2</v>
      </c>
      <c r="Z10" s="9">
        <f>tbl_raw_data[[#This Row],[Kouga]]</f>
        <v>1.6899999999999998E-2</v>
      </c>
      <c r="AA10" s="9">
        <f>tbl_raw_data[[#This Row],[Midvaal]]</f>
        <v>1.5800000000000002E-2</v>
      </c>
      <c r="AB10" s="9">
        <f>tbl_raw_data[[#This Row],[Overstrand]]</f>
        <v>2.8899999999999999E-2</v>
      </c>
      <c r="AC10" s="9">
        <f>tbl_raw_data[[#This Row],[Knysna]]</f>
        <v>3.3300000000000003E-2</v>
      </c>
    </row>
    <row r="11" spans="1:29" ht="15.75" customHeight="1" x14ac:dyDescent="0.25">
      <c r="A11" s="46">
        <v>7</v>
      </c>
      <c r="B11" s="11" t="s">
        <v>480</v>
      </c>
      <c r="C11" s="25">
        <f>VALUE(IFERROR(LEFT(tbl_raw_data[[#This Row],[City_of_Johannesburg]],FIND(" ",tbl_raw_data[[#This Row],[City_of_Johannesburg]])-1), LEFT(tbl_raw_data[[#This Row],[City_of_Johannesburg]],FIND("/",tbl_raw_data[[#This Row],[City_of_Johannesburg]])-1)))</f>
        <v>2364</v>
      </c>
      <c r="D11" s="25">
        <f>VALUE(IFERROR(LEFT(tbl_raw_data[[#This Row],[City_of_Cape Town]],FIND(" ",tbl_raw_data[[#This Row],[City_of_Cape Town]])-1), LEFT(tbl_raw_data[[#This Row],[City_of_Cape Town]],FIND("/",tbl_raw_data[[#This Row],[City_of_Cape Town]])-1)))</f>
        <v>1540</v>
      </c>
      <c r="E11" s="25">
        <f>VALUE(IFERROR(LEFT(tbl_raw_data[[#This Row],[Ekurhuleni]],FIND(" ",tbl_raw_data[[#This Row],[Ekurhuleni]])-1), LEFT(tbl_raw_data[[#This Row],[Ekurhuleni]],FIND("/",tbl_raw_data[[#This Row],[Ekurhuleni]])-1)))</f>
        <v>1386</v>
      </c>
      <c r="F11" s="25">
        <f>VALUE(IFERROR(LEFT(tbl_raw_data[[#This Row],[City_of_Tshwane]],FIND(" ",tbl_raw_data[[#This Row],[City_of_Tshwane]])-1), LEFT(tbl_raw_data[[#This Row],[City_of_Tshwane]],FIND("/",tbl_raw_data[[#This Row],[City_of_Tshwane]])-1)))</f>
        <v>1028.5999999999999</v>
      </c>
      <c r="G11" s="25">
        <f>VALUE(IFERROR(LEFT(tbl_raw_data[[#This Row],[Nelson_Mandela_Bay]],FIND(" ",tbl_raw_data[[#This Row],[Nelson_Mandela_Bay]])-1), LEFT(tbl_raw_data[[#This Row],[Nelson_Mandela_Bay]],FIND("/",tbl_raw_data[[#This Row],[Nelson_Mandela_Bay]])-1)))</f>
        <v>1126</v>
      </c>
      <c r="H11" s="25">
        <f>VALUE(IFERROR(LEFT(tbl_raw_data[[#This Row],[Buffalo_City]],FIND(" ",tbl_raw_data[[#This Row],[Buffalo_City]])-1), LEFT(tbl_raw_data[[#This Row],[Buffalo_City]],FIND("/",tbl_raw_data[[#This Row],[Buffalo_City]])-1)))</f>
        <v>837</v>
      </c>
      <c r="I11" s="25">
        <f>VALUE(IFERROR(LEFT(tbl_raw_data[[#This Row],[Mangaung]],FIND(" ",tbl_raw_data[[#This Row],[Mangaung]])-1), LEFT(tbl_raw_data[[#This Row],[Mangaung]],FIND("/",tbl_raw_data[[#This Row],[Mangaung]])-1)))</f>
        <v>424</v>
      </c>
      <c r="J11" s="25">
        <f>VALUE(IFERROR(LEFT(tbl_raw_data[[#This Row],[Polokwane]],FIND(" ",tbl_raw_data[[#This Row],[Polokwane]])-1), LEFT(tbl_raw_data[[#This Row],[Polokwane]],FIND("/",tbl_raw_data[[#This Row],[Polokwane]])-1)))</f>
        <v>242</v>
      </c>
      <c r="K11" s="25">
        <f>VALUE(IFERROR(LEFT(tbl_raw_data[[#This Row],[Rustenburg]],FIND(" ",tbl_raw_data[[#This Row],[Rustenburg]])-1), LEFT(tbl_raw_data[[#This Row],[Rustenburg]],FIND("/",tbl_raw_data[[#This Row],[Rustenburg]])-1)))</f>
        <v>125.8</v>
      </c>
      <c r="L11" s="25">
        <f>VALUE(IFERROR(LEFT(tbl_raw_data[[#This Row],[Madibeng]],FIND(" ",tbl_raw_data[[#This Row],[Madibeng]])-1), LEFT(tbl_raw_data[[#This Row],[Madibeng]],FIND("/",tbl_raw_data[[#This Row],[Madibeng]])-1)))</f>
        <v>46.6</v>
      </c>
      <c r="M11" s="25">
        <f>VALUE(IFERROR(LEFT(tbl_raw_data[[#This Row],[Emalahleni]],FIND(" ",tbl_raw_data[[#This Row],[Emalahleni]])-1), LEFT(tbl_raw_data[[#This Row],[Emalahleni]],FIND("/",tbl_raw_data[[#This Row],[Emalahleni]])-1)))</f>
        <v>61.4</v>
      </c>
      <c r="N11" s="25">
        <f>VALUE(IFERROR(LEFT(tbl_raw_data[[#This Row],[Govan_Mbeki]],FIND(" ",tbl_raw_data[[#This Row],[Govan_Mbeki]])-1), LEFT(tbl_raw_data[[#This Row],[Govan_Mbeki]],FIND("/",tbl_raw_data[[#This Row],[Govan_Mbeki]])-1)))</f>
        <v>45.8</v>
      </c>
      <c r="O11" s="25">
        <f>VALUE(IFERROR(LEFT(tbl_raw_data[[#This Row],[Drakenstein]],FIND(" ",tbl_raw_data[[#This Row],[Drakenstein]])-1), LEFT(tbl_raw_data[[#This Row],[Drakenstein]],FIND("/",tbl_raw_data[[#This Row],[Drakenstein]])-1)))</f>
        <v>112</v>
      </c>
      <c r="P11" s="25">
        <f>VALUE(IFERROR(LEFT(tbl_raw_data[[#This Row],[KwaDukuza]],FIND(" ",tbl_raw_data[[#This Row],[KwaDukuza]])-1), LEFT(tbl_raw_data[[#This Row],[KwaDukuza]],FIND("/",tbl_raw_data[[#This Row],[KwaDukuza]])-1)))</f>
        <v>239.9</v>
      </c>
      <c r="Q11" s="25">
        <f>VALUE(IFERROR(LEFT(tbl_raw_data[[#This Row],[Steve_Tshwete]],FIND(" ",tbl_raw_data[[#This Row],[Steve_Tshwete]])-1), LEFT(tbl_raw_data[[#This Row],[Steve_Tshwete]],FIND("/",tbl_raw_data[[#This Row],[Steve_Tshwete]])-1)))</f>
        <v>210</v>
      </c>
      <c r="R11" s="25">
        <f>VALUE(IFERROR(LEFT(tbl_raw_data[[#This Row],[George]],FIND(" ",tbl_raw_data[[#This Row],[George]])-1), LEFT(tbl_raw_data[[#This Row],[George]],FIND("/",tbl_raw_data[[#This Row],[George]])-1)))</f>
        <v>285.52999999999997</v>
      </c>
      <c r="S11" s="25">
        <f>VALUE(IFERROR(LEFT(tbl_raw_data[[#This Row],[Stellenbosch]],FIND(" ",tbl_raw_data[[#This Row],[Stellenbosch]])-1), LEFT(tbl_raw_data[[#This Row],[Stellenbosch]],FIND("/",tbl_raw_data[[#This Row],[Stellenbosch]])-1)))</f>
        <v>304.60000000000002</v>
      </c>
      <c r="T11" s="25">
        <f>VALUE(IFERROR(LEFT(tbl_raw_data[[#This Row],[Lephalale]],FIND(" ",tbl_raw_data[[#This Row],[Lephalale]])-1), LEFT(tbl_raw_data[[#This Row],[Lephalale]],FIND("/",tbl_raw_data[[#This Row],[Lephalale]])-1)))</f>
        <v>5.5</v>
      </c>
      <c r="U11" s="25">
        <f>VALUE(IFERROR(LEFT(tbl_raw_data[[#This Row],[Witzenberg]],FIND(" ",tbl_raw_data[[#This Row],[Witzenberg]])-1), LEFT(tbl_raw_data[[#This Row],[Witzenberg]],FIND("/",tbl_raw_data[[#This Row],[Witzenberg]])-1)))</f>
        <v>23.5</v>
      </c>
      <c r="V11" s="25">
        <f>VALUE(IFERROR(LEFT(tbl_raw_data[[#This Row],[Swartland]],FIND(" ",tbl_raw_data[[#This Row],[Swartland]])-1), LEFT(tbl_raw_data[[#This Row],[Swartland]],FIND("/",tbl_raw_data[[#This Row],[Swartland]])-1)))</f>
        <v>20.7</v>
      </c>
      <c r="W11" s="25">
        <f>VALUE(IFERROR(LEFT(tbl_raw_data[[#This Row],[Musina]],FIND(" ",tbl_raw_data[[#This Row],[Musina]])-1), LEFT(tbl_raw_data[[#This Row],[Musina]],FIND("/",tbl_raw_data[[#This Row],[Musina]])-1)))</f>
        <v>42.8</v>
      </c>
      <c r="X11" s="25">
        <f>VALUE(IFERROR(LEFT(tbl_raw_data[[#This Row],[Lesedi]],FIND(" ",tbl_raw_data[[#This Row],[Lesedi]])-1), LEFT(tbl_raw_data[[#This Row],[Lesedi]],FIND("/",tbl_raw_data[[#This Row],[Lesedi]])-1)))</f>
        <v>214.9</v>
      </c>
      <c r="Y11" s="25">
        <f>VALUE(IFERROR(LEFT(tbl_raw_data[[#This Row],[Saldanha_Bay]],FIND(" ",tbl_raw_data[[#This Row],[Saldanha_Bay]])-1), LEFT(tbl_raw_data[[#This Row],[Saldanha_Bay]],FIND("/",tbl_raw_data[[#This Row],[Saldanha_Bay]])-1)))</f>
        <v>16.3</v>
      </c>
      <c r="Z11" s="25">
        <f>VALUE(IFERROR(LEFT(tbl_raw_data[[#This Row],[Kouga]],FIND(" ",tbl_raw_data[[#This Row],[Kouga]])-1), LEFT(tbl_raw_data[[#This Row],[Kouga]],FIND("/",tbl_raw_data[[#This Row],[Kouga]])-1)))</f>
        <v>31.5</v>
      </c>
      <c r="AA11" s="25">
        <f>VALUE(IFERROR(LEFT(tbl_raw_data[[#This Row],[Midvaal]],FIND(" ",tbl_raw_data[[#This Row],[Midvaal]])-1), LEFT(tbl_raw_data[[#This Row],[Midvaal]],FIND("/",tbl_raw_data[[#This Row],[Midvaal]])-1)))</f>
        <v>83.62</v>
      </c>
      <c r="AB11" s="25">
        <f>VALUE(IFERROR(LEFT(tbl_raw_data[[#This Row],[Overstrand]],FIND(" ",tbl_raw_data[[#This Row],[Overstrand]])-1), LEFT(tbl_raw_data[[#This Row],[Overstrand]],FIND("/",tbl_raw_data[[#This Row],[Overstrand]])-1)))</f>
        <v>16</v>
      </c>
      <c r="AC11" s="25">
        <f>VALUE(IFERROR(LEFT(tbl_raw_data[[#This Row],[Knysna]],FIND(" ",tbl_raw_data[[#This Row],[Knysna]])-1), LEFT(tbl_raw_data[[#This Row],[Knysna]],FIND("/",tbl_raw_data[[#This Row],[Knysna]])-1)))</f>
        <v>47.7</v>
      </c>
    </row>
    <row r="12" spans="1:29" s="22" customFormat="1" ht="17.25" customHeight="1" x14ac:dyDescent="0.25">
      <c r="A12" s="46">
        <v>8</v>
      </c>
      <c r="B12" s="11" t="s">
        <v>38</v>
      </c>
      <c r="C12" s="7">
        <f>IFERROR(VALUE(MID(tbl_raw_data[[#This Row],[City_of_Johannesburg]],FIND(" ",tbl_raw_data[[#This Row],[City_of_Johannesburg]])+1,IFERROR(FIND(" bn",tbl_raw_data[[#This Row],[City_of_Johannesburg]])-FIND(" ",tbl_raw_data[[#This Row],[City_of_Johannesburg]])-1,FIND(" billion",tbl_raw_data[[#This Row],[City_of_Johannesburg]])-FIND(" ",tbl_raw_data[[#This Row],[City_of_Johannesburg]])-1))),"")</f>
        <v>875.3</v>
      </c>
      <c r="D12" s="7">
        <f>IFERROR(VALUE(MID(tbl_raw_data[[#This Row],[City_of_Cape Town]],FIND(" ",tbl_raw_data[[#This Row],[City_of_Cape Town]])+1,IFERROR(FIND(" bn",tbl_raw_data[[#This Row],[City_of_Cape Town]])-FIND(" ",tbl_raw_data[[#This Row],[City_of_Cape Town]])-1,FIND(" billion",tbl_raw_data[[#This Row],[City_of_Cape Town]])-FIND(" ",tbl_raw_data[[#This Row],[City_of_Cape Town]])-1))),"")</f>
        <v>320</v>
      </c>
      <c r="E12" s="7">
        <f>IFERROR(VALUE(MID(tbl_raw_data[[#This Row],[Ekurhuleni]],FIND(" ",tbl_raw_data[[#This Row],[Ekurhuleni]])+1,IFERROR(FIND(" bn",tbl_raw_data[[#This Row],[Ekurhuleni]])-FIND(" ",tbl_raw_data[[#This Row],[Ekurhuleni]])-1,FIND(" billion",tbl_raw_data[[#This Row],[Ekurhuleni]])-FIND(" ",tbl_raw_data[[#This Row],[Ekurhuleni]])-1))),"")</f>
        <v>306.8</v>
      </c>
      <c r="F12" s="7">
        <f>IFERROR(VALUE(MID(tbl_raw_data[[#This Row],[City_of_Tshwane]],FIND(" ",tbl_raw_data[[#This Row],[City_of_Tshwane]])+1,IFERROR(FIND(" bn",tbl_raw_data[[#This Row],[City_of_Tshwane]])-FIND(" ",tbl_raw_data[[#This Row],[City_of_Tshwane]])-1,FIND(" billion",tbl_raw_data[[#This Row],[City_of_Tshwane]])-FIND(" ",tbl_raw_data[[#This Row],[City_of_Tshwane]])-1))),"")</f>
        <v>197.9</v>
      </c>
      <c r="G12" s="7">
        <f>IFERROR(VALUE(MID(tbl_raw_data[[#This Row],[Nelson_Mandela_Bay]],FIND(" ",tbl_raw_data[[#This Row],[Nelson_Mandela_Bay]])+1,IFERROR(FIND(" bn",tbl_raw_data[[#This Row],[Nelson_Mandela_Bay]])-FIND(" ",tbl_raw_data[[#This Row],[Nelson_Mandela_Bay]])-1,FIND(" billion",tbl_raw_data[[#This Row],[Nelson_Mandela_Bay]])-FIND(" ",tbl_raw_data[[#This Row],[Nelson_Mandela_Bay]])-1))),"")</f>
        <v>118</v>
      </c>
      <c r="H12" s="7">
        <f>IFERROR(VALUE(MID(tbl_raw_data[[#This Row],[Buffalo_City]],FIND(" ",tbl_raw_data[[#This Row],[Buffalo_City]])+1,IFERROR(FIND(" bn",tbl_raw_data[[#This Row],[Buffalo_City]])-FIND(" ",tbl_raw_data[[#This Row],[Buffalo_City]])-1,FIND(" billion",tbl_raw_data[[#This Row],[Buffalo_City]])-FIND(" ",tbl_raw_data[[#This Row],[Buffalo_City]])-1))),"")</f>
        <v>44.6</v>
      </c>
      <c r="I12" s="7">
        <f>IFERROR(VALUE(MID(tbl_raw_data[[#This Row],[Mangaung]],FIND(" ",tbl_raw_data[[#This Row],[Mangaung]])+1,IFERROR(FIND(" bn",tbl_raw_data[[#This Row],[Mangaung]])-FIND(" ",tbl_raw_data[[#This Row],[Mangaung]])-1,FIND(" billion",tbl_raw_data[[#This Row],[Mangaung]])-FIND(" ",tbl_raw_data[[#This Row],[Mangaung]])-1))),"")</f>
        <v>39.1</v>
      </c>
      <c r="J12" s="7">
        <f>IFERROR(VALUE(MID(tbl_raw_data[[#This Row],[Polokwane]],FIND(" ",tbl_raw_data[[#This Row],[Polokwane]])+1,IFERROR(FIND(" bn",tbl_raw_data[[#This Row],[Polokwane]])-FIND(" ",tbl_raw_data[[#This Row],[Polokwane]])-1,FIND(" billion",tbl_raw_data[[#This Row],[Polokwane]])-FIND(" ",tbl_raw_data[[#This Row],[Polokwane]])-1))),"")</f>
        <v>44.7</v>
      </c>
      <c r="K12" s="7">
        <f>IFERROR(VALUE(MID(tbl_raw_data[[#This Row],[Rustenburg]],FIND(" ",tbl_raw_data[[#This Row],[Rustenburg]])+1,IFERROR(FIND(" bn",tbl_raw_data[[#This Row],[Rustenburg]])-FIND(" ",tbl_raw_data[[#This Row],[Rustenburg]])-1,FIND(" billion",tbl_raw_data[[#This Row],[Rustenburg]])-FIND(" ",tbl_raw_data[[#This Row],[Rustenburg]])-1))),"")</f>
        <v>61.9</v>
      </c>
      <c r="L12" s="7">
        <f>IFERROR(VALUE(MID(tbl_raw_data[[#This Row],[Madibeng]],FIND(" ",tbl_raw_data[[#This Row],[Madibeng]])+1,IFERROR(FIND(" bn",tbl_raw_data[[#This Row],[Madibeng]])-FIND(" ",tbl_raw_data[[#This Row],[Madibeng]])-1,FIND(" billion",tbl_raw_data[[#This Row],[Madibeng]])-FIND(" ",tbl_raw_data[[#This Row],[Madibeng]])-1))),"")</f>
        <v>24.54</v>
      </c>
      <c r="M12" s="7">
        <f>IFERROR(VALUE(MID(tbl_raw_data[[#This Row],[Emalahleni]],FIND(" ",tbl_raw_data[[#This Row],[Emalahleni]])+1,IFERROR(FIND(" bn",tbl_raw_data[[#This Row],[Emalahleni]])-FIND(" ",tbl_raw_data[[#This Row],[Emalahleni]])-1,FIND(" billion",tbl_raw_data[[#This Row],[Emalahleni]])-FIND(" ",tbl_raw_data[[#This Row],[Emalahleni]])-1))),"")</f>
        <v>30.8</v>
      </c>
      <c r="N12" s="7">
        <f>IFERROR(VALUE(MID(tbl_raw_data[[#This Row],[Govan_Mbeki]],FIND(" ",tbl_raw_data[[#This Row],[Govan_Mbeki]])+1,IFERROR(FIND(" bn",tbl_raw_data[[#This Row],[Govan_Mbeki]])-FIND(" ",tbl_raw_data[[#This Row],[Govan_Mbeki]])-1,FIND(" billion",tbl_raw_data[[#This Row],[Govan_Mbeki]])-FIND(" ",tbl_raw_data[[#This Row],[Govan_Mbeki]])-1))),"")</f>
        <v>27.85</v>
      </c>
      <c r="O12" s="7">
        <f>IFERROR(VALUE(MID(tbl_raw_data[[#This Row],[Drakenstein]],FIND(" ",tbl_raw_data[[#This Row],[Drakenstein]])+1,IFERROR(FIND(" bn",tbl_raw_data[[#This Row],[Drakenstein]])-FIND(" ",tbl_raw_data[[#This Row],[Drakenstein]])-1,FIND(" billion",tbl_raw_data[[#This Row],[Drakenstein]])-FIND(" ",tbl_raw_data[[#This Row],[Drakenstein]])-1))),"")</f>
        <v>28.16</v>
      </c>
      <c r="P12" s="7">
        <f>IFERROR(VALUE(MID(tbl_raw_data[[#This Row],[KwaDukuza]],FIND(" ",tbl_raw_data[[#This Row],[KwaDukuza]])+1,IFERROR(FIND(" bn",tbl_raw_data[[#This Row],[KwaDukuza]])-FIND(" ",tbl_raw_data[[#This Row],[KwaDukuza]])-1,FIND(" billion",tbl_raw_data[[#This Row],[KwaDukuza]])-FIND(" ",tbl_raw_data[[#This Row],[KwaDukuza]])-1))),"")</f>
        <v>12.8</v>
      </c>
      <c r="Q12" s="7">
        <f>IFERROR(VALUE(MID(tbl_raw_data[[#This Row],[Steve_Tshwete]],FIND(" ",tbl_raw_data[[#This Row],[Steve_Tshwete]])+1,IFERROR(FIND(" bn",tbl_raw_data[[#This Row],[Steve_Tshwete]])-FIND(" ",tbl_raw_data[[#This Row],[Steve_Tshwete]])-1,FIND(" billion",tbl_raw_data[[#This Row],[Steve_Tshwete]])-FIND(" ",tbl_raw_data[[#This Row],[Steve_Tshwete]])-1))),"")</f>
        <v>16.350000000000001</v>
      </c>
      <c r="R12" s="7">
        <f>IFERROR(VALUE(MID(tbl_raw_data[[#This Row],[George]],FIND(" ",tbl_raw_data[[#This Row],[George]])+1,IFERROR(FIND(" bn",tbl_raw_data[[#This Row],[George]])-FIND(" ",tbl_raw_data[[#This Row],[George]])-1,FIND(" billion",tbl_raw_data[[#This Row],[George]])-FIND(" ",tbl_raw_data[[#This Row],[George]])-1))),"")</f>
        <v>20.2</v>
      </c>
      <c r="S12" s="7">
        <f>IFERROR(VALUE(MID(tbl_raw_data[[#This Row],[Stellenbosch]],FIND(" ",tbl_raw_data[[#This Row],[Stellenbosch]])+1,IFERROR(FIND(" bn",tbl_raw_data[[#This Row],[Stellenbosch]])-FIND(" ",tbl_raw_data[[#This Row],[Stellenbosch]])-1,FIND(" billion",tbl_raw_data[[#This Row],[Stellenbosch]])-FIND(" ",tbl_raw_data[[#This Row],[Stellenbosch]])-1))),"")</f>
        <v>8.6</v>
      </c>
      <c r="T12" s="7">
        <f>IFERROR(VALUE(MID(tbl_raw_data[[#This Row],[Lephalale]],FIND(" ",tbl_raw_data[[#This Row],[Lephalale]])+1,IFERROR(FIND(" bn",tbl_raw_data[[#This Row],[Lephalale]])-FIND(" ",tbl_raw_data[[#This Row],[Lephalale]])-1,FIND(" billion",tbl_raw_data[[#This Row],[Lephalale]])-FIND(" ",tbl_raw_data[[#This Row],[Lephalale]])-1))),"")</f>
        <v>11.6</v>
      </c>
      <c r="U12" s="7">
        <f>IFERROR(VALUE(MID(tbl_raw_data[[#This Row],[Witzenberg]],FIND(" ",tbl_raw_data[[#This Row],[Witzenberg]])+1,IFERROR(FIND(" bn",tbl_raw_data[[#This Row],[Witzenberg]])-FIND(" ",tbl_raw_data[[#This Row],[Witzenberg]])-1,FIND(" billion",tbl_raw_data[[#This Row],[Witzenberg]])-FIND(" ",tbl_raw_data[[#This Row],[Witzenberg]])-1))),"")</f>
        <v>7.3</v>
      </c>
      <c r="V12" s="7">
        <f>IFERROR(VALUE(MID(tbl_raw_data[[#This Row],[Swartland]],FIND(" ",tbl_raw_data[[#This Row],[Swartland]])+1,IFERROR(FIND(" bn",tbl_raw_data[[#This Row],[Swartland]])-FIND(" ",tbl_raw_data[[#This Row],[Swartland]])-1,FIND(" billion",tbl_raw_data[[#This Row],[Swartland]])-FIND(" ",tbl_raw_data[[#This Row],[Swartland]])-1))),"")</f>
        <v>5.8</v>
      </c>
      <c r="W12" s="7">
        <f>IFERROR(VALUE(MID(tbl_raw_data[[#This Row],[Musina]],FIND(" ",tbl_raw_data[[#This Row],[Musina]])+1,IFERROR(FIND(" bn",tbl_raw_data[[#This Row],[Musina]])-FIND(" ",tbl_raw_data[[#This Row],[Musina]])-1,FIND(" billion",tbl_raw_data[[#This Row],[Musina]])-FIND(" ",tbl_raw_data[[#This Row],[Musina]])-1))),"")</f>
        <v>2.2200000000000002</v>
      </c>
      <c r="X12" s="7">
        <f>IFERROR(VALUE(MID(tbl_raw_data[[#This Row],[Lesedi]],FIND(" ",tbl_raw_data[[#This Row],[Lesedi]])+1,IFERROR(FIND(" bn",tbl_raw_data[[#This Row],[Lesedi]])-FIND(" ",tbl_raw_data[[#This Row],[Lesedi]])-1,FIND(" billion",tbl_raw_data[[#This Row],[Lesedi]])-FIND(" ",tbl_raw_data[[#This Row],[Lesedi]])-1))),"")</f>
        <v>5.55</v>
      </c>
      <c r="Y12" s="7">
        <f>IFERROR(VALUE(MID(tbl_raw_data[[#This Row],[Saldanha_Bay]],FIND(" ",tbl_raw_data[[#This Row],[Saldanha_Bay]])+1,IFERROR(FIND(" bn",tbl_raw_data[[#This Row],[Saldanha_Bay]])-FIND(" ",tbl_raw_data[[#This Row],[Saldanha_Bay]])-1,FIND(" billion",tbl_raw_data[[#This Row],[Saldanha_Bay]])-FIND(" ",tbl_raw_data[[#This Row],[Saldanha_Bay]])-1))),"")</f>
        <v>12.8</v>
      </c>
      <c r="Z12" s="7">
        <f>IFERROR(VALUE(MID(tbl_raw_data[[#This Row],[Kouga]],FIND(" ",tbl_raw_data[[#This Row],[Kouga]])+1,IFERROR(FIND(" bn",tbl_raw_data[[#This Row],[Kouga]])-FIND(" ",tbl_raw_data[[#This Row],[Kouga]])-1,FIND(" billion",tbl_raw_data[[#This Row],[Kouga]])-FIND(" ",tbl_raw_data[[#This Row],[Kouga]])-1))),"")</f>
        <v>3.6</v>
      </c>
      <c r="AA12" s="7">
        <f>IFERROR(VALUE(MID(tbl_raw_data[[#This Row],[Midvaal]],FIND(" ",tbl_raw_data[[#This Row],[Midvaal]])+1,IFERROR(FIND(" bn",tbl_raw_data[[#This Row],[Midvaal]])-FIND(" ",tbl_raw_data[[#This Row],[Midvaal]])-1,FIND(" billion",tbl_raw_data[[#This Row],[Midvaal]])-FIND(" ",tbl_raw_data[[#This Row],[Midvaal]])-1))),"")</f>
        <v>7.14</v>
      </c>
      <c r="AB12" s="7">
        <f>IFERROR(VALUE(MID(tbl_raw_data[[#This Row],[Overstrand]],FIND(" ",tbl_raw_data[[#This Row],[Overstrand]])+1,IFERROR(FIND(" bn",tbl_raw_data[[#This Row],[Overstrand]])-FIND(" ",tbl_raw_data[[#This Row],[Overstrand]])-1,FIND(" billion",tbl_raw_data[[#This Row],[Overstrand]])-FIND(" ",tbl_raw_data[[#This Row],[Overstrand]])-1))),"")</f>
        <v>4.4980000000000002</v>
      </c>
      <c r="AC12" s="7">
        <f>IFERROR(VALUE(MID(tbl_raw_data[[#This Row],[Knysna]],FIND(" ",tbl_raw_data[[#This Row],[Knysna]])+1,IFERROR(FIND(" bn",tbl_raw_data[[#This Row],[Knysna]])-FIND(" ",tbl_raw_data[[#This Row],[Knysna]])-1,FIND(" billion",tbl_raw_data[[#This Row],[Knysna]])-FIND(" ",tbl_raw_data[[#This Row],[Knysna]])-1))),"")</f>
        <v>7.3</v>
      </c>
    </row>
    <row r="13" spans="1:29" ht="15.75" customHeight="1" x14ac:dyDescent="0.25">
      <c r="A13" s="46">
        <v>9</v>
      </c>
      <c r="B13" s="11" t="s">
        <v>481</v>
      </c>
      <c r="C13" s="9">
        <f>tbl_raw_data[[#This Row],[City_of_Johannesburg]]</f>
        <v>0.16700000000000001</v>
      </c>
      <c r="D13" s="9">
        <f>tbl_raw_data[[#This Row],[City_of_Cape Town]]</f>
        <v>9.6000000000000002E-2</v>
      </c>
      <c r="E13" s="9">
        <f>tbl_raw_data[[#This Row],[Ekurhuleni]]</f>
        <v>0.28599999999999998</v>
      </c>
      <c r="F13" s="9">
        <f>tbl_raw_data[[#This Row],[City_of_Tshwane]]</f>
        <v>7.0999999999999994E-2</v>
      </c>
      <c r="G13" s="9">
        <f>tbl_raw_data[[#This Row],[Nelson_Mandela_Bay]]</f>
        <v>6.2E-2</v>
      </c>
      <c r="H13" s="9">
        <f>tbl_raw_data[[#This Row],[Buffalo_City]]</f>
        <v>1.7999999999999999E-2</v>
      </c>
      <c r="I13" s="9">
        <f>tbl_raw_data[[#This Row],[Mangaung]]</f>
        <v>1.6E-2</v>
      </c>
      <c r="J13" s="9">
        <f>tbl_raw_data[[#This Row],[Polokwane]]</f>
        <v>2.1999999999999999E-2</v>
      </c>
      <c r="K13" s="9">
        <f>tbl_raw_data[[#This Row],[Rustenburg]]</f>
        <v>2.1999999999999999E-2</v>
      </c>
      <c r="L13" s="9">
        <f>tbl_raw_data[[#This Row],[Madibeng]]</f>
        <v>8.9999999999999993E-3</v>
      </c>
      <c r="M13" s="9">
        <f>tbl_raw_data[[#This Row],[Emalahleni]]</f>
        <v>4.0000000000000001E-3</v>
      </c>
      <c r="N13" s="9">
        <f>tbl_raw_data[[#This Row],[Govan_Mbeki]]</f>
        <v>4.0000000000000001E-3</v>
      </c>
      <c r="O13" s="9">
        <f>tbl_raw_data[[#This Row],[Drakenstein]]</f>
        <v>1.2999999999999999E-2</v>
      </c>
      <c r="P13" s="9">
        <f>tbl_raw_data[[#This Row],[KwaDukuza]]</f>
        <v>1.4E-2</v>
      </c>
      <c r="Q13" s="9">
        <f>tbl_raw_data[[#This Row],[Steve_Tshwete]]</f>
        <v>1.2999999999999999E-2</v>
      </c>
      <c r="R13" s="9">
        <f>tbl_raw_data[[#This Row],[George]]</f>
        <v>6.0000000000000001E-3</v>
      </c>
      <c r="S13" s="9">
        <f>tbl_raw_data[[#This Row],[Stellenbosch]]</f>
        <v>1.0999999999999999E-2</v>
      </c>
      <c r="T13" s="9">
        <f>tbl_raw_data[[#This Row],[Lephalale]]</f>
        <v>2.5999999999999999E-3</v>
      </c>
      <c r="U13" s="9">
        <f>tbl_raw_data[[#This Row],[Witzenberg]]</f>
        <v>4.0000000000000001E-3</v>
      </c>
      <c r="V13" s="9">
        <f>tbl_raw_data[[#This Row],[Swartland]]</f>
        <v>2E-3</v>
      </c>
      <c r="W13" s="9">
        <f>tbl_raw_data[[#This Row],[Musina]]</f>
        <v>1.5E-3</v>
      </c>
      <c r="X13" s="9">
        <f>tbl_raw_data[[#This Row],[Lesedi]]</f>
        <v>8.0000000000000004E-4</v>
      </c>
      <c r="Y13" s="9">
        <f>tbl_raw_data[[#This Row],[Saldanha_Bay]]</f>
        <v>6.0000000000000001E-3</v>
      </c>
      <c r="Z13" s="9">
        <f>tbl_raw_data[[#This Row],[Kouga]]</f>
        <v>2E-3</v>
      </c>
      <c r="AA13" s="9">
        <f>tbl_raw_data[[#This Row],[Midvaal]]</f>
        <v>2.5999999999999999E-3</v>
      </c>
      <c r="AB13" s="9">
        <f>tbl_raw_data[[#This Row],[Overstrand]]</f>
        <v>4.1000000000000003E-3</v>
      </c>
      <c r="AC13" s="9">
        <f>tbl_raw_data[[#This Row],[Knysna]]</f>
        <v>5.0000000000000001E-3</v>
      </c>
    </row>
    <row r="14" spans="1:29" ht="15.75" customHeight="1" x14ac:dyDescent="0.25">
      <c r="A14" s="46">
        <v>10</v>
      </c>
      <c r="B14" s="11" t="s">
        <v>482</v>
      </c>
      <c r="C14" s="9">
        <f>tbl_raw_data[[#This Row],[City_of_Johannesburg]]</f>
        <v>-6.0000000000000001E-3</v>
      </c>
      <c r="D14" s="9">
        <f>tbl_raw_data[[#This Row],[City_of_Cape Town]]</f>
        <v>2.9000000000000001E-2</v>
      </c>
      <c r="E14" s="9">
        <f>tbl_raw_data[[#This Row],[Ekurhuleni]]</f>
        <v>-5.6000000000000001E-2</v>
      </c>
      <c r="F14" s="9">
        <f>tbl_raw_data[[#This Row],[City_of_Tshwane]]</f>
        <v>2.4E-2</v>
      </c>
      <c r="G14" s="9">
        <f>tbl_raw_data[[#This Row],[Nelson_Mandela_Bay]]</f>
        <v>-5.5E-2</v>
      </c>
      <c r="H14" s="9">
        <f>tbl_raw_data[[#This Row],[Buffalo_City]]</f>
        <v>-2.1999999999999999E-2</v>
      </c>
      <c r="I14" s="9">
        <f>tbl_raw_data[[#This Row],[Mangaung]]</f>
        <v>-4.8000000000000001E-2</v>
      </c>
      <c r="J14" s="9">
        <f>tbl_raw_data[[#This Row],[Polokwane]]</f>
        <v>2.5999999999999999E-2</v>
      </c>
      <c r="K14" s="9">
        <f>tbl_raw_data[[#This Row],[Rustenburg]]</f>
        <v>2.5000000000000001E-2</v>
      </c>
      <c r="L14" s="9">
        <f>tbl_raw_data[[#This Row],[Madibeng]]</f>
        <v>5.0000000000000001E-3</v>
      </c>
      <c r="M14" s="9">
        <f>tbl_raw_data[[#This Row],[Emalahleni]]</f>
        <v>-1.2E-2</v>
      </c>
      <c r="N14" s="9">
        <f>tbl_raw_data[[#This Row],[Govan_Mbeki]]</f>
        <v>-4.5999999999999999E-2</v>
      </c>
      <c r="O14" s="9">
        <f>tbl_raw_data[[#This Row],[Drakenstein]]</f>
        <v>-1.6E-2</v>
      </c>
      <c r="P14" s="9">
        <f>tbl_raw_data[[#This Row],[KwaDukuza]]</f>
        <v>5.0000000000000001E-3</v>
      </c>
      <c r="Q14" s="9">
        <f>tbl_raw_data[[#This Row],[Steve_Tshwete]]</f>
        <v>2.4E-2</v>
      </c>
      <c r="R14" s="9">
        <f>tbl_raw_data[[#This Row],[George]]</f>
        <v>2.1999999999999999E-2</v>
      </c>
      <c r="S14" s="9">
        <f>tbl_raw_data[[#This Row],[Stellenbosch]]</f>
        <v>1.9E-2</v>
      </c>
      <c r="T14" s="9">
        <f>tbl_raw_data[[#This Row],[Lephalale]]</f>
        <v>-1.9E-2</v>
      </c>
      <c r="U14" s="9">
        <f>tbl_raw_data[[#This Row],[Witzenberg]]</f>
        <v>-5.7000000000000002E-2</v>
      </c>
      <c r="V14" s="9">
        <f>tbl_raw_data[[#This Row],[Swartland]]</f>
        <v>1.6E-2</v>
      </c>
      <c r="W14" s="9">
        <f>tbl_raw_data[[#This Row],[Musina]]</f>
        <v>4.8000000000000001E-2</v>
      </c>
      <c r="X14" s="9">
        <f>tbl_raw_data[[#This Row],[Lesedi]]</f>
        <v>-5.5E-2</v>
      </c>
      <c r="Y14" s="9">
        <f>tbl_raw_data[[#This Row],[Saldanha_Bay]]</f>
        <v>-1.4999999999999999E-2</v>
      </c>
      <c r="Z14" s="9">
        <f>tbl_raw_data[[#This Row],[Kouga]]</f>
        <v>7.0000000000000001E-3</v>
      </c>
      <c r="AA14" s="9">
        <f>tbl_raw_data[[#This Row],[Midvaal]]</f>
        <v>5.0000000000000001E-3</v>
      </c>
      <c r="AB14" s="9">
        <f>tbl_raw_data[[#This Row],[Overstrand]]</f>
        <v>2.5000000000000001E-2</v>
      </c>
      <c r="AC14" s="9">
        <f>tbl_raw_data[[#This Row],[Knysna]]</f>
        <v>3.3000000000000002E-2</v>
      </c>
    </row>
    <row r="15" spans="1:29" ht="15.75" customHeight="1" x14ac:dyDescent="0.25">
      <c r="A15" s="46">
        <v>11</v>
      </c>
      <c r="B15" s="11" t="s">
        <v>483</v>
      </c>
      <c r="C15" s="9">
        <f>tbl_raw_data[[#This Row],[City_of_Johannesburg]]</f>
        <v>0.30499999999999999</v>
      </c>
      <c r="D15" s="9">
        <f>tbl_raw_data[[#This Row],[City_of_Cape Town]]</f>
        <v>0.249</v>
      </c>
      <c r="E15" s="9">
        <f>tbl_raw_data[[#This Row],[Ekurhuleni]]</f>
        <v>0.30299999999999999</v>
      </c>
      <c r="F15" s="9">
        <f>tbl_raw_data[[#This Row],[City_of_Tshwane]]</f>
        <v>0.28399999999999997</v>
      </c>
      <c r="G15" s="9">
        <f>tbl_raw_data[[#This Row],[Nelson_Mandela_Bay]]</f>
        <v>0.33900000000000002</v>
      </c>
      <c r="H15" s="9">
        <f>tbl_raw_data[[#This Row],[Buffalo_City]]</f>
        <v>0.29799999999999999</v>
      </c>
      <c r="I15" s="9">
        <f>tbl_raw_data[[#This Row],[Mangaung]]</f>
        <v>0.311</v>
      </c>
      <c r="J15" s="9">
        <f>tbl_raw_data[[#This Row],[Polokwane]]</f>
        <v>0.27900000000000003</v>
      </c>
      <c r="K15" s="9">
        <f>tbl_raw_data[[#This Row],[Rustenburg]]</f>
        <v>0.21099999999999999</v>
      </c>
      <c r="L15" s="9">
        <f>tbl_raw_data[[#This Row],[Madibeng]]</f>
        <v>0.30499999999999999</v>
      </c>
      <c r="M15" s="9">
        <f>tbl_raw_data[[#This Row],[Emalahleni]]</f>
        <v>0.34399999999999997</v>
      </c>
      <c r="N15" s="9">
        <f>tbl_raw_data[[#This Row],[Govan_Mbeki]]</f>
        <v>0.36399999999999999</v>
      </c>
      <c r="O15" s="9">
        <f>tbl_raw_data[[#This Row],[Drakenstein]]</f>
        <v>0.255</v>
      </c>
      <c r="P15" s="9">
        <f>tbl_raw_data[[#This Row],[KwaDukuza]]</f>
        <v>0.248</v>
      </c>
      <c r="Q15" s="9">
        <f>tbl_raw_data[[#This Row],[Steve_Tshwete]]</f>
        <v>0.32500000000000001</v>
      </c>
      <c r="R15" s="9">
        <f>tbl_raw_data[[#This Row],[George]]</f>
        <v>0.25700000000000001</v>
      </c>
      <c r="S15" s="9">
        <f>tbl_raw_data[[#This Row],[Stellenbosch]]</f>
        <v>0.11600000000000001</v>
      </c>
      <c r="T15" s="9">
        <f>tbl_raw_data[[#This Row],[Lephalale]]</f>
        <v>0.311</v>
      </c>
      <c r="U15" s="9">
        <f>tbl_raw_data[[#This Row],[Witzenberg]]</f>
        <v>0.25600000000000001</v>
      </c>
      <c r="V15" s="9">
        <f>tbl_raw_data[[#This Row],[Swartland]]</f>
        <v>0.224</v>
      </c>
      <c r="W15" s="9">
        <f>tbl_raw_data[[#This Row],[Musina]]</f>
        <v>0.34699999999999998</v>
      </c>
      <c r="X15" s="9">
        <f>tbl_raw_data[[#This Row],[Lesedi]]</f>
        <v>0.28699999999999998</v>
      </c>
      <c r="Y15" s="9">
        <f>tbl_raw_data[[#This Row],[Saldanha_Bay]]</f>
        <v>0.247</v>
      </c>
      <c r="Z15" s="9">
        <f>tbl_raw_data[[#This Row],[Kouga]]</f>
        <v>0.26800000000000002</v>
      </c>
      <c r="AA15" s="9">
        <f>tbl_raw_data[[#This Row],[Midvaal]]</f>
        <v>0.21299999999999999</v>
      </c>
      <c r="AB15" s="9">
        <f>tbl_raw_data[[#This Row],[Overstrand]]</f>
        <v>0.28799999999999998</v>
      </c>
      <c r="AC15" s="9">
        <f>tbl_raw_data[[#This Row],[Knysna]]</f>
        <v>0.218</v>
      </c>
    </row>
    <row r="16" spans="1:29" ht="15.75" customHeight="1" x14ac:dyDescent="0.25">
      <c r="A16" s="46">
        <v>12</v>
      </c>
      <c r="B16" s="11" t="s">
        <v>41</v>
      </c>
      <c r="C16" s="9">
        <f>tbl_raw_data[[#This Row],[City_of_Johannesburg]]</f>
        <v>0.68300000000000005</v>
      </c>
      <c r="D16" s="9">
        <f>tbl_raw_data[[#This Row],[City_of_Cape Town]]</f>
        <v>0.624</v>
      </c>
      <c r="E16" s="9">
        <f>tbl_raw_data[[#This Row],[Ekurhuleni]]</f>
        <v>0.627</v>
      </c>
      <c r="F16" s="9">
        <f>tbl_raw_data[[#This Row],[City_of_Tshwane]]</f>
        <v>0.63600000000000001</v>
      </c>
      <c r="G16" s="9">
        <f>tbl_raw_data[[#This Row],[Nelson_Mandela_Bay]]</f>
        <v>0.624</v>
      </c>
      <c r="H16" s="9">
        <f>tbl_raw_data[[#This Row],[Buffalo_City]]</f>
        <v>0.63700000000000001</v>
      </c>
      <c r="I16" s="9">
        <f>tbl_raw_data[[#This Row],[Mangaung]]</f>
        <v>0.65100000000000002</v>
      </c>
      <c r="J16" s="9">
        <f>tbl_raw_data[[#This Row],[Polokwane]]</f>
        <v>0.66600000000000004</v>
      </c>
      <c r="K16" s="9">
        <f>tbl_raw_data[[#This Row],[Rustenburg]]</f>
        <v>0.63800000000000001</v>
      </c>
      <c r="L16" s="9">
        <f>tbl_raw_data[[#This Row],[Madibeng]]</f>
        <v>0.61299999999999999</v>
      </c>
      <c r="M16" s="9">
        <f>tbl_raw_data[[#This Row],[Emalahleni]]</f>
        <v>0.61899999999999999</v>
      </c>
      <c r="N16" s="9">
        <f>tbl_raw_data[[#This Row],[Govan_Mbeki]]</f>
        <v>0.60899999999999999</v>
      </c>
      <c r="O16" s="9">
        <f>tbl_raw_data[[#This Row],[Drakenstein]]</f>
        <v>0.65700000000000003</v>
      </c>
      <c r="P16" s="9">
        <f>tbl_raw_data[[#This Row],[KwaDukuza]]</f>
        <v>0.65900000000000003</v>
      </c>
      <c r="Q16" s="9">
        <f>tbl_raw_data[[#This Row],[Steve_Tshwete]]</f>
        <v>0.67900000000000005</v>
      </c>
      <c r="R16" s="9">
        <f>tbl_raw_data[[#This Row],[George]]</f>
        <v>0.66500000000000004</v>
      </c>
      <c r="S16" s="9">
        <f>tbl_raw_data[[#This Row],[Stellenbosch]]</f>
        <v>0.67500000000000004</v>
      </c>
      <c r="T16" s="9">
        <f>tbl_raw_data[[#This Row],[Lephalale]]</f>
        <v>0.629</v>
      </c>
      <c r="U16" s="9">
        <f>tbl_raw_data[[#This Row],[Witzenberg]]</f>
        <v>0.623</v>
      </c>
      <c r="V16" s="9">
        <f>tbl_raw_data[[#This Row],[Swartland]]</f>
        <v>0.67600000000000005</v>
      </c>
      <c r="W16" s="9">
        <f>tbl_raw_data[[#This Row],[Musina]]</f>
        <v>0.63600000000000001</v>
      </c>
      <c r="X16" s="9">
        <f>tbl_raw_data[[#This Row],[Lesedi]]</f>
        <v>0.629</v>
      </c>
      <c r="Y16" s="9">
        <f>tbl_raw_data[[#This Row],[Saldanha_Bay]]</f>
        <v>0.66200000000000003</v>
      </c>
      <c r="Z16" s="9">
        <f>tbl_raw_data[[#This Row],[Kouga]]</f>
        <v>0.61599999999999999</v>
      </c>
      <c r="AA16" s="9">
        <f>tbl_raw_data[[#This Row],[Midvaal]]</f>
        <v>0.67600000000000005</v>
      </c>
      <c r="AB16" s="9">
        <f>tbl_raw_data[[#This Row],[Overstrand]]</f>
        <v>0.624</v>
      </c>
      <c r="AC16" s="9">
        <f>tbl_raw_data[[#This Row],[Knysna]]</f>
        <v>0.61099999999999999</v>
      </c>
    </row>
    <row r="17" spans="1:29" s="22" customFormat="1" ht="15.75" customHeight="1" x14ac:dyDescent="0.25">
      <c r="A17" s="46">
        <v>13</v>
      </c>
      <c r="B17" s="11" t="s">
        <v>39</v>
      </c>
      <c r="C17" s="31">
        <f>VALUE(IFERROR(MID(tbl_raw_data[[#This Row],[City_of_Johannesburg]],FIND(" ",tbl_raw_data[[#This Row],[City_of_Johannesburg]])+1,99),tbl_raw_data[[#This Row],[City_of_Johannesburg]]))</f>
        <v>59400</v>
      </c>
      <c r="D17" s="31">
        <f>VALUE(IFERROR(MID(tbl_raw_data[[#This Row],[City_of_Cape Town]],FIND(" ",tbl_raw_data[[#This Row],[City_of_Cape Town]])+1,99),tbl_raw_data[[#This Row],[City_of_Cape Town]]))</f>
        <v>42000</v>
      </c>
      <c r="E17" s="31">
        <f>VALUE(IFERROR(MID(tbl_raw_data[[#This Row],[Ekurhuleni]],FIND(" ",tbl_raw_data[[#This Row],[Ekurhuleni]])+1,99),tbl_raw_data[[#This Row],[Ekurhuleni]]))</f>
        <v>62964</v>
      </c>
      <c r="F17" s="31">
        <f>VALUE(IFERROR(MID(tbl_raw_data[[#This Row],[City_of_Tshwane]],FIND(" ",tbl_raw_data[[#This Row],[City_of_Tshwane]])+1,99),tbl_raw_data[[#This Row],[City_of_Tshwane]]))</f>
        <v>44659</v>
      </c>
      <c r="G17" s="31">
        <f>VALUE(IFERROR(MID(tbl_raw_data[[#This Row],[Nelson_Mandela_Bay]],FIND(" ",tbl_raw_data[[#This Row],[Nelson_Mandela_Bay]])+1,99),tbl_raw_data[[#This Row],[Nelson_Mandela_Bay]]))</f>
        <v>33810</v>
      </c>
      <c r="H17" s="31">
        <f>VALUE(IFERROR(MID(tbl_raw_data[[#This Row],[Buffalo_City]],FIND(" ",tbl_raw_data[[#This Row],[Buffalo_City]])+1,99),tbl_raw_data[[#This Row],[Buffalo_City]]))</f>
        <v>26647</v>
      </c>
      <c r="I17" s="31">
        <f>VALUE(IFERROR(MID(tbl_raw_data[[#This Row],[Mangaung]],FIND(" ",tbl_raw_data[[#This Row],[Mangaung]])+1,99),tbl_raw_data[[#This Row],[Mangaung]]))</f>
        <v>22446</v>
      </c>
      <c r="J17" s="31">
        <f>VALUE(IFERROR(MID(tbl_raw_data[[#This Row],[Polokwane]],FIND(" ",tbl_raw_data[[#This Row],[Polokwane]])+1,99),tbl_raw_data[[#This Row],[Polokwane]]))</f>
        <v>61725</v>
      </c>
      <c r="K17" s="31">
        <f>VALUE(IFERROR(MID(tbl_raw_data[[#This Row],[Rustenburg]],FIND(" ",tbl_raw_data[[#This Row],[Rustenburg]])+1,99),tbl_raw_data[[#This Row],[Rustenburg]]))</f>
        <v>51438</v>
      </c>
      <c r="L17" s="31">
        <f>VALUE(IFERROR(MID(tbl_raw_data[[#This Row],[Madibeng]],FIND(" ",tbl_raw_data[[#This Row],[Madibeng]])+1,99),tbl_raw_data[[#This Row],[Madibeng]]))</f>
        <v>21739</v>
      </c>
      <c r="M17" s="31">
        <f>VALUE(IFERROR(MID(tbl_raw_data[[#This Row],[Emalahleni]],FIND(" ",tbl_raw_data[[#This Row],[Emalahleni]])+1,99),tbl_raw_data[[#This Row],[Emalahleni]]))</f>
        <v>43077</v>
      </c>
      <c r="N17" s="31">
        <f>VALUE(IFERROR(MID(tbl_raw_data[[#This Row],[Govan_Mbeki]],FIND(" ",tbl_raw_data[[#This Row],[Govan_Mbeki]])+1,99),tbl_raw_data[[#This Row],[Govan_Mbeki]]))</f>
        <v>25554</v>
      </c>
      <c r="O17" s="31">
        <f>VALUE(IFERROR(MID(tbl_raw_data[[#This Row],[Drakenstein]],FIND(" ",tbl_raw_data[[#This Row],[Drakenstein]])+1,99),tbl_raw_data[[#This Row],[Drakenstein]]))</f>
        <v>47500</v>
      </c>
      <c r="P17" s="31">
        <f>VALUE(IFERROR(MID(tbl_raw_data[[#This Row],[KwaDukuza]],FIND(" ",tbl_raw_data[[#This Row],[KwaDukuza]])+1,99),tbl_raw_data[[#This Row],[KwaDukuza]]))</f>
        <v>39152</v>
      </c>
      <c r="Q17" s="31">
        <f>VALUE(IFERROR(MID(tbl_raw_data[[#This Row],[Steve_Tshwete]],FIND(" ",tbl_raw_data[[#This Row],[Steve_Tshwete]])+1,99),tbl_raw_data[[#This Row],[Steve_Tshwete]]))</f>
        <v>82731</v>
      </c>
      <c r="R17" s="31">
        <f>VALUE(IFERROR(MID(tbl_raw_data[[#This Row],[George]],FIND(" ",tbl_raw_data[[#This Row],[George]])+1,99),tbl_raw_data[[#This Row],[George]]))</f>
        <v>55583</v>
      </c>
      <c r="S17" s="31">
        <f>VALUE(IFERROR(MID(tbl_raw_data[[#This Row],[Stellenbosch]],FIND(" ",tbl_raw_data[[#This Row],[Stellenbosch]])+1,99),tbl_raw_data[[#This Row],[Stellenbosch]]))</f>
        <v>153706</v>
      </c>
      <c r="T17" s="31">
        <f>VALUE(IFERROR(MID(tbl_raw_data[[#This Row],[Lephalale]],FIND(" ",tbl_raw_data[[#This Row],[Lephalale]])+1,99),tbl_raw_data[[#This Row],[Lephalale]]))</f>
        <v>76626</v>
      </c>
      <c r="U17" s="31">
        <f>VALUE(IFERROR(MID(tbl_raw_data[[#This Row],[Witzenberg]],FIND(" ",tbl_raw_data[[#This Row],[Witzenberg]])+1,99),tbl_raw_data[[#This Row],[Witzenberg]]))</f>
        <v>41799</v>
      </c>
      <c r="V17" s="31">
        <f>VALUE(IFERROR(MID(tbl_raw_data[[#This Row],[Swartland]],FIND(" ",tbl_raw_data[[#This Row],[Swartland]])+1,99),tbl_raw_data[[#This Row],[Swartland]]))</f>
        <v>45787</v>
      </c>
      <c r="W17" s="31">
        <f>VALUE(IFERROR(MID(tbl_raw_data[[#This Row],[Musina]],FIND(" ",tbl_raw_data[[#This Row],[Musina]])+1,99),tbl_raw_data[[#This Row],[Musina]]))</f>
        <v>29490</v>
      </c>
      <c r="X17" s="31">
        <f>VALUE(IFERROR(MID(tbl_raw_data[[#This Row],[Lesedi]],FIND(" ",tbl_raw_data[[#This Row],[Lesedi]])+1,99),tbl_raw_data[[#This Row],[Lesedi]]))</f>
        <v>30965</v>
      </c>
      <c r="Y17" s="31">
        <f>VALUE(IFERROR(MID(tbl_raw_data[[#This Row],[Saldanha_Bay]],FIND(" ",tbl_raw_data[[#This Row],[Saldanha_Bay]])+1,99),tbl_raw_data[[#This Row],[Saldanha_Bay]]))</f>
        <v>50703</v>
      </c>
      <c r="Z17" s="31">
        <f>VALUE(IFERROR(MID(tbl_raw_data[[#This Row],[Kouga]],FIND(" ",tbl_raw_data[[#This Row],[Kouga]])+1,99),tbl_raw_data[[#This Row],[Kouga]]))</f>
        <v>25320</v>
      </c>
      <c r="AA17" s="31">
        <f>VALUE(IFERROR(MID(tbl_raw_data[[#This Row],[Midvaal]],FIND(" ",tbl_raw_data[[#This Row],[Midvaal]])+1,99),tbl_raw_data[[#This Row],[Midvaal]]))</f>
        <v>75230</v>
      </c>
      <c r="AB17" s="31">
        <f>VALUE(IFERROR(MID(tbl_raw_data[[#This Row],[Overstrand]],FIND(" ",tbl_raw_data[[#This Row],[Overstrand]])+1,99),tbl_raw_data[[#This Row],[Overstrand]]))</f>
        <v>69584</v>
      </c>
      <c r="AC17" s="31">
        <f>VALUE(IFERROR(MID(tbl_raw_data[[#This Row],[Knysna]],FIND(" ",tbl_raw_data[[#This Row],[Knysna]])+1,99),tbl_raw_data[[#This Row],[Knysna]]))</f>
        <v>72942</v>
      </c>
    </row>
    <row r="18" spans="1:29" s="22" customFormat="1" ht="15.75" customHeight="1" x14ac:dyDescent="0.25">
      <c r="A18" s="46">
        <v>14</v>
      </c>
      <c r="B18" s="11" t="s">
        <v>40</v>
      </c>
      <c r="C18" s="25">
        <f>VALUE(IFERROR(MID(tbl_raw_data[[#This Row],[City_of_Johannesburg]],FIND(" ",tbl_raw_data[[#This Row],[City_of_Johannesburg]])+1,99),tbl_raw_data[[#This Row],[City_of_Johannesburg]]))</f>
        <v>16996</v>
      </c>
      <c r="D18" s="25">
        <f>VALUE(IFERROR(MID(tbl_raw_data[[#This Row],[City_of_Cape Town]],FIND(" ",tbl_raw_data[[#This Row],[City_of_Cape Town]])+1,99),tbl_raw_data[[#This Row],[City_of_Cape Town]]))</f>
        <v>52545</v>
      </c>
      <c r="E18" s="25">
        <f>VALUE(IFERROR(MID(tbl_raw_data[[#This Row],[Ekurhuleni]],FIND(" ",tbl_raw_data[[#This Row],[Ekurhuleni]])+1,99),tbl_raw_data[[#This Row],[Ekurhuleni]]))</f>
        <v>187871</v>
      </c>
      <c r="F18" s="25">
        <f>VALUE(IFERROR(MID(tbl_raw_data[[#This Row],[City_of_Tshwane]],FIND(" ",tbl_raw_data[[#This Row],[City_of_Tshwane]])+1,99),tbl_raw_data[[#This Row],[City_of_Tshwane]]))</f>
        <v>97092</v>
      </c>
      <c r="G18" s="25">
        <f>VALUE(IFERROR(MID(tbl_raw_data[[#This Row],[Nelson_Mandela_Bay]],FIND(" ",tbl_raw_data[[#This Row],[Nelson_Mandela_Bay]])+1,99),tbl_raw_data[[#This Row],[Nelson_Mandela_Bay]]))</f>
        <v>52332</v>
      </c>
      <c r="H18" s="25">
        <f>VALUE(IFERROR(MID(tbl_raw_data[[#This Row],[Buffalo_City]],FIND(" ",tbl_raw_data[[#This Row],[Buffalo_City]])+1,99),tbl_raw_data[[#This Row],[Buffalo_City]]))</f>
        <v>99973</v>
      </c>
      <c r="I18" s="25">
        <f>VALUE(IFERROR(MID(tbl_raw_data[[#This Row],[Mangaung]],FIND(" ",tbl_raw_data[[#This Row],[Mangaung]])+1,99),tbl_raw_data[[#This Row],[Mangaung]]))</f>
        <v>82243</v>
      </c>
      <c r="J18" s="25">
        <f>VALUE(IFERROR(MID(tbl_raw_data[[#This Row],[Polokwane]],FIND(" ",tbl_raw_data[[#This Row],[Polokwane]])+1,99),tbl_raw_data[[#This Row],[Polokwane]]))</f>
        <v>9664</v>
      </c>
      <c r="K18" s="25">
        <f>VALUE(IFERROR(MID(tbl_raw_data[[#This Row],[Rustenburg]],FIND(" ",tbl_raw_data[[#This Row],[Rustenburg]])+1,99),tbl_raw_data[[#This Row],[Rustenburg]]))</f>
        <v>13102</v>
      </c>
      <c r="L18" s="25">
        <f>VALUE(IFERROR(MID(tbl_raw_data[[#This Row],[Madibeng]],FIND(" ",tbl_raw_data[[#This Row],[Madibeng]])+1,99),tbl_raw_data[[#This Row],[Madibeng]]))</f>
        <v>44210</v>
      </c>
      <c r="M18" s="25">
        <f>VALUE(IFERROR(MID(tbl_raw_data[[#This Row],[Emalahleni]],FIND(" ",tbl_raw_data[[#This Row],[Emalahleni]])+1,99),tbl_raw_data[[#This Row],[Emalahleni]]))</f>
        <v>122145</v>
      </c>
      <c r="N18" s="25">
        <f>VALUE(IFERROR(MID(tbl_raw_data[[#This Row],[Govan_Mbeki]],FIND(" ",tbl_raw_data[[#This Row],[Govan_Mbeki]])+1,99),tbl_raw_data[[#This Row],[Govan_Mbeki]]))</f>
        <v>70753</v>
      </c>
      <c r="O18" s="25">
        <f>VALUE(IFERROR(MID(tbl_raw_data[[#This Row],[Drakenstein]],FIND(" ",tbl_raw_data[[#This Row],[Drakenstein]])+1,99),tbl_raw_data[[#This Row],[Drakenstein]]))</f>
        <v>86946</v>
      </c>
      <c r="P18" s="25">
        <f>VALUE(IFERROR(MID(tbl_raw_data[[#This Row],[KwaDukuza]],FIND(" ",tbl_raw_data[[#This Row],[KwaDukuza]])+1,99),tbl_raw_data[[#This Row],[KwaDukuza]]))</f>
        <v>77777</v>
      </c>
      <c r="Q18" s="25">
        <f>VALUE(IFERROR(MID(tbl_raw_data[[#This Row],[Steve_Tshwete]],FIND(" ",tbl_raw_data[[#This Row],[Steve_Tshwete]])+1,99),tbl_raw_data[[#This Row],[Steve_Tshwete]]))</f>
        <v>24956</v>
      </c>
      <c r="R18" s="25">
        <f>VALUE(IFERROR(MID(tbl_raw_data[[#This Row],[George]],FIND(" ",tbl_raw_data[[#This Row],[George]])+1,99),tbl_raw_data[[#This Row],[George]]))</f>
        <v>21263</v>
      </c>
      <c r="S18" s="25">
        <f>VALUE(IFERROR(MID(tbl_raw_data[[#This Row],[Stellenbosch]],FIND(" ",tbl_raw_data[[#This Row],[Stellenbosch]])+1,99),tbl_raw_data[[#This Row],[Stellenbosch]]))</f>
        <v>418347</v>
      </c>
      <c r="T18" s="25">
        <f>VALUE(IFERROR(MID(tbl_raw_data[[#This Row],[Lephalale]],FIND(" ",tbl_raw_data[[#This Row],[Lephalale]])+1,99),tbl_raw_data[[#This Row],[Lephalale]]))</f>
        <v>192325</v>
      </c>
      <c r="U18" s="25">
        <f>VALUE(IFERROR(MID(tbl_raw_data[[#This Row],[Witzenberg]],FIND(" ",tbl_raw_data[[#This Row],[Witzenberg]])+1,99),tbl_raw_data[[#This Row],[Witzenberg]]))</f>
        <v>93836</v>
      </c>
      <c r="V18" s="25">
        <f>VALUE(IFERROR(MID(tbl_raw_data[[#This Row],[Swartland]],FIND(" ",tbl_raw_data[[#This Row],[Swartland]])+1,99),tbl_raw_data[[#This Row],[Swartland]]))</f>
        <v>94118</v>
      </c>
      <c r="W18" s="25">
        <f>VALUE(IFERROR(MID(tbl_raw_data[[#This Row],[Musina]],FIND(" ",tbl_raw_data[[#This Row],[Musina]])+1,99),tbl_raw_data[[#This Row],[Musina]]))</f>
        <v>38601</v>
      </c>
      <c r="X18" s="25">
        <f>VALUE(IFERROR(MID(tbl_raw_data[[#This Row],[Lesedi]],FIND(" ",tbl_raw_data[[#This Row],[Lesedi]])+1,99),tbl_raw_data[[#This Row],[Lesedi]]))</f>
        <v>65715</v>
      </c>
      <c r="Y18" s="25">
        <f>VALUE(IFERROR(MID(tbl_raw_data[[#This Row],[Saldanha_Bay]],FIND(" ",tbl_raw_data[[#This Row],[Saldanha_Bay]])+1,99),tbl_raw_data[[#This Row],[Saldanha_Bay]]))</f>
        <v>68407</v>
      </c>
      <c r="Z18" s="25">
        <f>VALUE(IFERROR(MID(tbl_raw_data[[#This Row],[Kouga]],FIND(" ",tbl_raw_data[[#This Row],[Kouga]])+1,99),tbl_raw_data[[#This Row],[Kouga]]))</f>
        <v>73289</v>
      </c>
      <c r="AA18" s="25">
        <f>VALUE(IFERROR(MID(tbl_raw_data[[#This Row],[Midvaal]],FIND(" ",tbl_raw_data[[#This Row],[Midvaal]])+1,99),tbl_raw_data[[#This Row],[Midvaal]]))</f>
        <v>222222</v>
      </c>
      <c r="AB18" s="25">
        <f>VALUE(IFERROR(MID(tbl_raw_data[[#This Row],[Overstrand]],FIND(" ",tbl_raw_data[[#This Row],[Overstrand]])+1,99),tbl_raw_data[[#This Row],[Overstrand]]))</f>
        <v>228766</v>
      </c>
      <c r="AC18" s="25">
        <f>VALUE(IFERROR(MID(tbl_raw_data[[#This Row],[Knysna]],FIND(" ",tbl_raw_data[[#This Row],[Knysna]])+1,99),tbl_raw_data[[#This Row],[Knysna]]))</f>
        <v>183118</v>
      </c>
    </row>
    <row r="19" spans="1:29" ht="15.75" customHeight="1" x14ac:dyDescent="0.25">
      <c r="A19" s="46">
        <v>15</v>
      </c>
      <c r="B19" s="11" t="s">
        <v>42</v>
      </c>
      <c r="C19" s="31">
        <f>IFERROR(VALUE(MID(tbl_raw_data[[#This Row],[City_of_Johannesburg]],FIND(" ",tbl_raw_data[[#This Row],[City_of_Johannesburg]])+1,99)),"n/a")</f>
        <v>1200000</v>
      </c>
      <c r="D19" s="31">
        <f>IFERROR(VALUE(MID(tbl_raw_data[[#This Row],[City_of_Cape Town]],FIND(" ",tbl_raw_data[[#This Row],[City_of_Cape Town]])+1,99)),"n/a")</f>
        <v>1850000</v>
      </c>
      <c r="E19" s="31">
        <f>IFERROR(VALUE(MID(tbl_raw_data[[#This Row],[Ekurhuleni]],FIND(" ",tbl_raw_data[[#This Row],[Ekurhuleni]])+1,99)),"n/a")</f>
        <v>1100000</v>
      </c>
      <c r="F19" s="31">
        <f>IFERROR(VALUE(MID(tbl_raw_data[[#This Row],[City_of_Tshwane]],FIND(" ",tbl_raw_data[[#This Row],[City_of_Tshwane]])+1,99)),"n/a")</f>
        <v>950000</v>
      </c>
      <c r="G19" s="31">
        <f>IFERROR(VALUE(MID(tbl_raw_data[[#This Row],[Nelson_Mandela_Bay]],FIND(" ",tbl_raw_data[[#This Row],[Nelson_Mandela_Bay]])+1,99)),"n/a")</f>
        <v>1200000</v>
      </c>
      <c r="H19" s="31">
        <f>IFERROR(VALUE(MID(tbl_raw_data[[#This Row],[Buffalo_City]],FIND(" ",tbl_raw_data[[#This Row],[Buffalo_City]])+1,99)),"n/a")</f>
        <v>950000</v>
      </c>
      <c r="I19" s="31">
        <f>IFERROR(VALUE(MID(tbl_raw_data[[#This Row],[Mangaung]],FIND(" ",tbl_raw_data[[#This Row],[Mangaung]])+1,99)),"n/a")</f>
        <v>985297</v>
      </c>
      <c r="J19" s="31">
        <f>IFERROR(VALUE(MID(tbl_raw_data[[#This Row],[Polokwane]],FIND(" ",tbl_raw_data[[#This Row],[Polokwane]])+1,99)),"n/a")</f>
        <v>1229000</v>
      </c>
      <c r="K19" s="31">
        <f>IFERROR(VALUE(MID(tbl_raw_data[[#This Row],[Rustenburg]],FIND(" ",tbl_raw_data[[#This Row],[Rustenburg]])+1,99)),"n/a")</f>
        <v>1250000</v>
      </c>
      <c r="L19" s="31">
        <f>IFERROR(VALUE(MID(tbl_raw_data[[#This Row],[Madibeng]],FIND(" ",tbl_raw_data[[#This Row],[Madibeng]])+1,99)),"n/a")</f>
        <v>565000</v>
      </c>
      <c r="M19" s="31">
        <f>IFERROR(VALUE(MID(tbl_raw_data[[#This Row],[Emalahleni]],FIND(" ",tbl_raw_data[[#This Row],[Emalahleni]])+1,99)),"n/a")</f>
        <v>950000</v>
      </c>
      <c r="N19" s="31">
        <f>IFERROR(VALUE(MID(tbl_raw_data[[#This Row],[Govan_Mbeki]],FIND(" ",tbl_raw_data[[#This Row],[Govan_Mbeki]])+1,99)),"n/a")</f>
        <v>750000</v>
      </c>
      <c r="O19" s="31">
        <f>IFERROR(VALUE(MID(tbl_raw_data[[#This Row],[Drakenstein]],FIND(" ",tbl_raw_data[[#This Row],[Drakenstein]])+1,99)),"n/a")</f>
        <v>1200000</v>
      </c>
      <c r="P19" s="31">
        <f>IFERROR(VALUE(MID(tbl_raw_data[[#This Row],[KwaDukuza]],FIND(" ",tbl_raw_data[[#This Row],[KwaDukuza]])+1,99)),"n/a")</f>
        <v>1150000</v>
      </c>
      <c r="Q19" s="31">
        <f>IFERROR(VALUE(MID(tbl_raw_data[[#This Row],[Steve_Tshwete]],FIND(" ",tbl_raw_data[[#This Row],[Steve_Tshwete]])+1,99)),"n/a")</f>
        <v>1280000</v>
      </c>
      <c r="R19" s="31">
        <f>IFERROR(VALUE(MID(tbl_raw_data[[#This Row],[George]],FIND(" ",tbl_raw_data[[#This Row],[George]])+1,99)),"n/a")</f>
        <v>1275000</v>
      </c>
      <c r="S19" s="31">
        <f>IFERROR(VALUE(MID(tbl_raw_data[[#This Row],[Stellenbosch]],FIND(" ",tbl_raw_data[[#This Row],[Stellenbosch]])+1,99)),"n/a")</f>
        <v>4425000</v>
      </c>
      <c r="T19" s="31">
        <f>IFERROR(VALUE(MID(tbl_raw_data[[#This Row],[Lephalale]],FIND(" ",tbl_raw_data[[#This Row],[Lephalale]])+1,99)),"n/a")</f>
        <v>2200000</v>
      </c>
      <c r="U19" s="31">
        <f>IFERROR(VALUE(MID(tbl_raw_data[[#This Row],[Witzenberg]],FIND(" ",tbl_raw_data[[#This Row],[Witzenberg]])+1,99)),"n/a")</f>
        <v>1185000</v>
      </c>
      <c r="V19" s="31">
        <f>IFERROR(VALUE(MID(tbl_raw_data[[#This Row],[Swartland]],FIND(" ",tbl_raw_data[[#This Row],[Swartland]])+1,99)),"n/a")</f>
        <v>1300000</v>
      </c>
      <c r="W19" s="31">
        <f>IFERROR(VALUE(MID(tbl_raw_data[[#This Row],[Musina]],FIND(" ",tbl_raw_data[[#This Row],[Musina]])+1,99)),"n/a")</f>
        <v>450000</v>
      </c>
      <c r="X19" s="31">
        <f>IFERROR(VALUE(MID(tbl_raw_data[[#This Row],[Lesedi]],FIND(" ",tbl_raw_data[[#This Row],[Lesedi]])+1,99)),"n/a")</f>
        <v>400000</v>
      </c>
      <c r="Y19" s="31">
        <f>IFERROR(VALUE(MID(tbl_raw_data[[#This Row],[Saldanha_Bay]],FIND(" ",tbl_raw_data[[#This Row],[Saldanha_Bay]])+1,99)),"n/a")</f>
        <v>1645000</v>
      </c>
      <c r="Z19" s="31">
        <f>IFERROR(VALUE(MID(tbl_raw_data[[#This Row],[Kouga]],FIND(" ",tbl_raw_data[[#This Row],[Kouga]])+1,99)),"n/a")</f>
        <v>1224789</v>
      </c>
      <c r="AA19" s="31">
        <f>IFERROR(VALUE(MID(tbl_raw_data[[#This Row],[Midvaal]],FIND(" ",tbl_raw_data[[#This Row],[Midvaal]])+1,99)),"n/a")</f>
        <v>820000</v>
      </c>
      <c r="AB19" s="31">
        <f>IFERROR(VALUE(MID(tbl_raw_data[[#This Row],[Overstrand]],FIND(" ",tbl_raw_data[[#This Row],[Overstrand]])+1,99)),"n/a")</f>
        <v>2700000</v>
      </c>
      <c r="AC19" s="31">
        <f>IFERROR(VALUE(MID(tbl_raw_data[[#This Row],[Knysna]],FIND(" ",tbl_raw_data[[#This Row],[Knysna]])+1,99)),"n/a")</f>
        <v>1700000</v>
      </c>
    </row>
    <row r="20" spans="1:29" s="22" customFormat="1" ht="15.75" customHeight="1" x14ac:dyDescent="0.25">
      <c r="A20" s="46">
        <v>16</v>
      </c>
      <c r="B20" s="11" t="s">
        <v>43</v>
      </c>
      <c r="C20" s="9">
        <f>tbl_raw_data[[#This Row],[City_of_Johannesburg]]</f>
        <v>0.16700000000000001</v>
      </c>
      <c r="D20" s="9">
        <f>tbl_raw_data[[#This Row],[City_of_Cape Town]]</f>
        <v>8.7999999999999995E-2</v>
      </c>
      <c r="E20" s="9">
        <f>tbl_raw_data[[#This Row],[Ekurhuleni]]</f>
        <v>6.5000000000000002E-2</v>
      </c>
      <c r="F20" s="9">
        <f>tbl_raw_data[[#This Row],[City_of_Tshwane]]</f>
        <v>0.11799999999999999</v>
      </c>
      <c r="G20" s="9">
        <f>tbl_raw_data[[#This Row],[Nelson_Mandela_Bay]]</f>
        <v>7.6999999999999999E-2</v>
      </c>
      <c r="H20" s="9">
        <f>tbl_raw_data[[#This Row],[Buffalo_City]]</f>
        <v>6.8000000000000005E-2</v>
      </c>
      <c r="I20" s="9">
        <f>tbl_raw_data[[#This Row],[Mangaung]]</f>
        <v>6.5000000000000002E-2</v>
      </c>
      <c r="J20" s="9">
        <f>tbl_raw_data[[#This Row],[Polokwane]]</f>
        <v>6.8000000000000005E-2</v>
      </c>
      <c r="K20" s="9">
        <f>tbl_raw_data[[#This Row],[Rustenburg]]</f>
        <v>0.10100000000000001</v>
      </c>
      <c r="L20" s="9">
        <f>tbl_raw_data[[#This Row],[Madibeng]]</f>
        <v>9.4E-2</v>
      </c>
      <c r="M20" s="9">
        <f>tbl_raw_data[[#This Row],[Emalahleni]]</f>
        <v>0.1875</v>
      </c>
      <c r="N20" s="9">
        <f>tbl_raw_data[[#This Row],[Govan_Mbeki]]</f>
        <v>5.5E-2</v>
      </c>
      <c r="O20" s="9">
        <f>tbl_raw_data[[#This Row],[Drakenstein]]</f>
        <v>3.2000000000000001E-2</v>
      </c>
      <c r="P20" s="9">
        <f>tbl_raw_data[[#This Row],[KwaDukuza]]</f>
        <v>3.5700000000000003E-2</v>
      </c>
      <c r="Q20" s="9">
        <f>tbl_raw_data[[#This Row],[Steve_Tshwete]]</f>
        <v>-5.5E-2</v>
      </c>
      <c r="R20" s="9">
        <f>tbl_raw_data[[#This Row],[George]]</f>
        <v>0.23799999999999999</v>
      </c>
      <c r="S20" s="9">
        <f>tbl_raw_data[[#This Row],[Stellenbosch]]</f>
        <v>6.9800000000000001E-2</v>
      </c>
      <c r="T20" s="9">
        <f>tbl_raw_data[[#This Row],[Lephalale]]</f>
        <v>6.7000000000000004E-2</v>
      </c>
      <c r="U20" s="9">
        <f>tbl_raw_data[[#This Row],[Witzenberg]]</f>
        <v>3.1199999999999999E-2</v>
      </c>
      <c r="V20" s="9">
        <f>tbl_raw_data[[#This Row],[Swartland]]</f>
        <v>0.154</v>
      </c>
      <c r="W20" s="9">
        <f>tbl_raw_data[[#This Row],[Musina]]</f>
        <v>0.17100000000000001</v>
      </c>
      <c r="X20" s="9">
        <f>tbl_raw_data[[#This Row],[Lesedi]]</f>
        <v>0.127</v>
      </c>
      <c r="Y20" s="9">
        <f>tbl_raw_data[[#This Row],[Saldanha_Bay]]</f>
        <v>2.1999999999999999E-2</v>
      </c>
      <c r="Z20" s="9">
        <f>tbl_raw_data[[#This Row],[Kouga]]</f>
        <v>9.0200000000000002E-2</v>
      </c>
      <c r="AA20" s="9">
        <f>tbl_raw_data[[#This Row],[Midvaal]]</f>
        <v>5.5E-2</v>
      </c>
      <c r="AB20" s="9">
        <f>tbl_raw_data[[#This Row],[Overstrand]]</f>
        <v>0.20949999999999999</v>
      </c>
      <c r="AC20" s="9">
        <f>tbl_raw_data[[#This Row],[Knysna]]</f>
        <v>0.13300000000000001</v>
      </c>
    </row>
    <row r="21" spans="1:29" ht="15.75" customHeight="1" x14ac:dyDescent="0.25">
      <c r="A21" s="46">
        <v>17</v>
      </c>
      <c r="B21" s="11" t="s">
        <v>44</v>
      </c>
      <c r="C21" s="18">
        <f>tbl_raw_data[[#This Row],[City_of_Johannesburg]]</f>
        <v>3.2</v>
      </c>
      <c r="D21" s="18">
        <f>tbl_raw_data[[#This Row],[City_of_Cape Town]]</f>
        <v>3.2</v>
      </c>
      <c r="E21" s="18">
        <f>tbl_raw_data[[#This Row],[Ekurhuleni]]</f>
        <v>3.4</v>
      </c>
      <c r="F21" s="18">
        <f>tbl_raw_data[[#This Row],[City_of_Tshwane]]</f>
        <v>3.4</v>
      </c>
      <c r="G21" s="18">
        <f>tbl_raw_data[[#This Row],[Nelson_Mandela_Bay]]</f>
        <v>3.3</v>
      </c>
      <c r="H21" s="18">
        <f>tbl_raw_data[[#This Row],[Buffalo_City]]</f>
        <v>3.2</v>
      </c>
      <c r="I21" s="18">
        <f>tbl_raw_data[[#This Row],[Mangaung]]</f>
        <v>3.5</v>
      </c>
      <c r="J21" s="18">
        <f>tbl_raw_data[[#This Row],[Polokwane]]</f>
        <v>3.8</v>
      </c>
      <c r="K21" s="18">
        <f>tbl_raw_data[[#This Row],[Rustenburg]]</f>
        <v>3.6</v>
      </c>
      <c r="L21" s="18">
        <f>tbl_raw_data[[#This Row],[Madibeng]]</f>
        <v>3.8</v>
      </c>
      <c r="M21" s="18">
        <f>tbl_raw_data[[#This Row],[Emalahleni]]</f>
        <v>2.9</v>
      </c>
      <c r="N21" s="18">
        <f>tbl_raw_data[[#This Row],[Govan_Mbeki]]</f>
        <v>3.4</v>
      </c>
      <c r="O21" s="18">
        <f>tbl_raw_data[[#This Row],[Drakenstein]]</f>
        <v>3.4</v>
      </c>
      <c r="P21" s="18">
        <f>tbl_raw_data[[#This Row],[KwaDukuza]]</f>
        <v>3.4</v>
      </c>
      <c r="Q21" s="18">
        <f>tbl_raw_data[[#This Row],[Steve_Tshwete]]</f>
        <v>2.9</v>
      </c>
      <c r="R21" s="18">
        <f>tbl_raw_data[[#This Row],[George]]</f>
        <v>2.84</v>
      </c>
      <c r="S21" s="18">
        <f>tbl_raw_data[[#This Row],[Stellenbosch]]</f>
        <v>2.6</v>
      </c>
      <c r="T21" s="18">
        <f>tbl_raw_data[[#This Row],[Lephalale]]</f>
        <v>3.6</v>
      </c>
      <c r="U21" s="18">
        <f>tbl_raw_data[[#This Row],[Witzenberg]]</f>
        <v>3.7</v>
      </c>
      <c r="V21" s="18">
        <f>tbl_raw_data[[#This Row],[Swartland]]</f>
        <v>3.6</v>
      </c>
      <c r="W21" s="18">
        <f>tbl_raw_data[[#This Row],[Musina]]</f>
        <v>3.7</v>
      </c>
      <c r="X21" s="18">
        <f>tbl_raw_data[[#This Row],[Lesedi]]</f>
        <v>3.8</v>
      </c>
      <c r="Y21" s="18">
        <f>tbl_raw_data[[#This Row],[Saldanha_Bay]]</f>
        <v>3.4</v>
      </c>
      <c r="Z21" s="18">
        <f>tbl_raw_data[[#This Row],[Kouga]]</f>
        <v>3.1</v>
      </c>
      <c r="AA21" s="18">
        <f>tbl_raw_data[[#This Row],[Midvaal]]</f>
        <v>2.8</v>
      </c>
      <c r="AB21" s="18">
        <f>tbl_raw_data[[#This Row],[Overstrand]]</f>
        <v>2.6</v>
      </c>
      <c r="AC21" s="18">
        <f>tbl_raw_data[[#This Row],[Knysna]]</f>
        <v>2.7</v>
      </c>
    </row>
    <row r="22" spans="1:29" ht="15.75" customHeight="1" x14ac:dyDescent="0.25">
      <c r="A22" s="46">
        <v>18</v>
      </c>
      <c r="B22" s="11" t="s">
        <v>45</v>
      </c>
      <c r="C22" s="8">
        <f>IFERROR(VALUE(MID(tbl_raw_data[[#This Row],[City_of_Johannesburg]],FIND(" ",tbl_raw_data[[#This Row],[City_of_Johannesburg]])+1,99)),"n/a")</f>
        <v>11000</v>
      </c>
      <c r="D22" s="8">
        <f>IFERROR(VALUE(MID(tbl_raw_data[[#This Row],[City_of_Cape Town]],FIND(" ",tbl_raw_data[[#This Row],[City_of_Cape Town]])+1,99)),"n/a")</f>
        <v>9080</v>
      </c>
      <c r="E22" s="8">
        <f>IFERROR(VALUE(MID(tbl_raw_data[[#This Row],[Ekurhuleni]],FIND(" ",tbl_raw_data[[#This Row],[Ekurhuleni]])+1,99)),"n/a")</f>
        <v>7200</v>
      </c>
      <c r="F22" s="8">
        <f>IFERROR(VALUE(MID(tbl_raw_data[[#This Row],[City_of_Tshwane]],FIND(" ",tbl_raw_data[[#This Row],[City_of_Tshwane]])+1,99)),"n/a")</f>
        <v>8000</v>
      </c>
      <c r="G22" s="8">
        <f>IFERROR(VALUE(MID(tbl_raw_data[[#This Row],[Nelson_Mandela_Bay]],FIND(" ",tbl_raw_data[[#This Row],[Nelson_Mandela_Bay]])+1,99)),"n/a")</f>
        <v>6236</v>
      </c>
      <c r="H22" s="8">
        <f>IFERROR(VALUE(MID(tbl_raw_data[[#This Row],[Buffalo_City]],FIND(" ",tbl_raw_data[[#This Row],[Buffalo_City]])+1,99)),"n/a")</f>
        <v>7619</v>
      </c>
      <c r="I22" s="8">
        <f>IFERROR(VALUE(MID(tbl_raw_data[[#This Row],[Mangaung]],FIND(" ",tbl_raw_data[[#This Row],[Mangaung]])+1,99)),"n/a")</f>
        <v>6000</v>
      </c>
      <c r="J22" s="8">
        <f>IFERROR(VALUE(MID(tbl_raw_data[[#This Row],[Polokwane]],FIND(" ",tbl_raw_data[[#This Row],[Polokwane]])+1,99)),"n/a")</f>
        <v>7000</v>
      </c>
      <c r="K22" s="8">
        <f>IFERROR(VALUE(MID(tbl_raw_data[[#This Row],[Rustenburg]],FIND(" ",tbl_raw_data[[#This Row],[Rustenburg]])+1,99)),"n/a")</f>
        <v>6600</v>
      </c>
      <c r="L22" s="8">
        <f>IFERROR(VALUE(MID(tbl_raw_data[[#This Row],[Madibeng]],FIND(" ",tbl_raw_data[[#This Row],[Madibeng]])+1,99)),"n/a")</f>
        <v>5042</v>
      </c>
      <c r="M22" s="8">
        <f>IFERROR(VALUE(MID(tbl_raw_data[[#This Row],[Emalahleni]],FIND(" ",tbl_raw_data[[#This Row],[Emalahleni]])+1,99)),"n/a")</f>
        <v>7210</v>
      </c>
      <c r="N22" s="8">
        <f>IFERROR(VALUE(MID(tbl_raw_data[[#This Row],[Govan_Mbeki]],FIND(" ",tbl_raw_data[[#This Row],[Govan_Mbeki]])+1,99)),"n/a")</f>
        <v>6000</v>
      </c>
      <c r="O22" s="8">
        <f>IFERROR(VALUE(MID(tbl_raw_data[[#This Row],[Drakenstein]],FIND(" ",tbl_raw_data[[#This Row],[Drakenstein]])+1,99)),"n/a")</f>
        <v>8071</v>
      </c>
      <c r="P22" s="8">
        <f>IFERROR(VALUE(MID(tbl_raw_data[[#This Row],[KwaDukuza]],FIND(" ",tbl_raw_data[[#This Row],[KwaDukuza]])+1,99)),"n/a")</f>
        <v>7857</v>
      </c>
      <c r="Q22" s="8">
        <f>IFERROR(VALUE(MID(tbl_raw_data[[#This Row],[Steve_Tshwete]],FIND(" ",tbl_raw_data[[#This Row],[Steve_Tshwete]])+1,99)),"n/a")</f>
        <v>6960</v>
      </c>
      <c r="R22" s="8">
        <f>IFERROR(VALUE(MID(tbl_raw_data[[#This Row],[George]],FIND(" ",tbl_raw_data[[#This Row],[George]])+1,99)),"n/a")</f>
        <v>7870</v>
      </c>
      <c r="S22" s="8">
        <f>IFERROR(VALUE(MID(tbl_raw_data[[#This Row],[Stellenbosch]],FIND(" ",tbl_raw_data[[#This Row],[Stellenbosch]])+1,99)),"n/a")</f>
        <v>15500</v>
      </c>
      <c r="T22" s="8">
        <f>IFERROR(VALUE(MID(tbl_raw_data[[#This Row],[Lephalale]],FIND(" ",tbl_raw_data[[#This Row],[Lephalale]])+1,99)),"n/a")</f>
        <v>9500</v>
      </c>
      <c r="U22" s="8">
        <f>IFERROR(VALUE(MID(tbl_raw_data[[#This Row],[Witzenberg]],FIND(" ",tbl_raw_data[[#This Row],[Witzenberg]])+1,99)),"n/a")</f>
        <v>4500</v>
      </c>
      <c r="V22" s="8">
        <f>IFERROR(VALUE(MID(tbl_raw_data[[#This Row],[Swartland]],FIND(" ",tbl_raw_data[[#This Row],[Swartland]])+1,99)),"n/a")</f>
        <v>7200</v>
      </c>
      <c r="W22" s="8">
        <f>IFERROR(VALUE(MID(tbl_raw_data[[#This Row],[Musina]],FIND(" ",tbl_raw_data[[#This Row],[Musina]])+1,99)),"n/a")</f>
        <v>7428</v>
      </c>
      <c r="X22" s="8">
        <f>IFERROR(VALUE(MID(tbl_raw_data[[#This Row],[Lesedi]],FIND(" ",tbl_raw_data[[#This Row],[Lesedi]])+1,99)),"n/a")</f>
        <v>6450</v>
      </c>
      <c r="Y22" s="8">
        <f>IFERROR(VALUE(MID(tbl_raw_data[[#This Row],[Saldanha_Bay]],FIND(" ",tbl_raw_data[[#This Row],[Saldanha_Bay]])+1,99)),"n/a")</f>
        <v>7580</v>
      </c>
      <c r="Z22" s="8">
        <f>IFERROR(VALUE(MID(tbl_raw_data[[#This Row],[Kouga]],FIND(" ",tbl_raw_data[[#This Row],[Kouga]])+1,99)),"n/a")</f>
        <v>7452</v>
      </c>
      <c r="AA22" s="8">
        <f>IFERROR(VALUE(MID(tbl_raw_data[[#This Row],[Midvaal]],FIND(" ",tbl_raw_data[[#This Row],[Midvaal]])+1,99)),"n/a")</f>
        <v>10278</v>
      </c>
      <c r="AB22" s="8">
        <f>IFERROR(VALUE(MID(tbl_raw_data[[#This Row],[Overstrand]],FIND(" ",tbl_raw_data[[#This Row],[Overstrand]])+1,99)),"n/a")</f>
        <v>9340</v>
      </c>
      <c r="AC22" s="8">
        <f>IFERROR(VALUE(MID(tbl_raw_data[[#This Row],[Knysna]],FIND(" ",tbl_raw_data[[#This Row],[Knysna]])+1,99)),"n/a")</f>
        <v>6582</v>
      </c>
    </row>
    <row r="23" spans="1:29" ht="15.75" customHeight="1" x14ac:dyDescent="0.25">
      <c r="A23" s="46">
        <v>19</v>
      </c>
      <c r="B23" s="11" t="s">
        <v>46</v>
      </c>
      <c r="C23" s="9">
        <f>tbl_raw_data[[#This Row],[City_of_Johannesburg]]</f>
        <v>2.5000000000000001E-2</v>
      </c>
      <c r="D23" s="9">
        <f>tbl_raw_data[[#This Row],[City_of_Cape Town]]</f>
        <v>2.1999999999999999E-2</v>
      </c>
      <c r="E23" s="9">
        <f>tbl_raw_data[[#This Row],[Ekurhuleni]]</f>
        <v>3.2000000000000001E-2</v>
      </c>
      <c r="F23" s="9">
        <f>tbl_raw_data[[#This Row],[City_of_Tshwane]]</f>
        <v>2.1000000000000001E-2</v>
      </c>
      <c r="G23" s="9">
        <f>tbl_raw_data[[#This Row],[Nelson_Mandela_Bay]]</f>
        <v>2.9000000000000001E-2</v>
      </c>
      <c r="H23" s="9">
        <f>tbl_raw_data[[#This Row],[Buffalo_City]]</f>
        <v>2.5000000000000001E-2</v>
      </c>
      <c r="I23" s="9">
        <f>tbl_raw_data[[#This Row],[Mangaung]]</f>
        <v>-1.7000000000000001E-2</v>
      </c>
      <c r="J23" s="9">
        <f>tbl_raw_data[[#This Row],[Polokwane]]</f>
        <v>3.9E-2</v>
      </c>
      <c r="K23" s="9">
        <f>tbl_raw_data[[#This Row],[Rustenburg]]</f>
        <v>8.9999999999999993E-3</v>
      </c>
      <c r="L23" s="9">
        <f>tbl_raw_data[[#This Row],[Madibeng]]</f>
        <v>0.03</v>
      </c>
      <c r="M23" s="9">
        <f>tbl_raw_data[[#This Row],[Emalahleni]]</f>
        <v>4.2299999999999997E-2</v>
      </c>
      <c r="N23" s="9">
        <f>tbl_raw_data[[#This Row],[Govan_Mbeki]]</f>
        <v>4.3999999999999997E-2</v>
      </c>
      <c r="O23" s="9">
        <f>tbl_raw_data[[#This Row],[Drakenstein]]</f>
        <v>1.9E-2</v>
      </c>
      <c r="P23" s="9">
        <f>tbl_raw_data[[#This Row],[KwaDukuza]]</f>
        <v>8.0399999999999999E-2</v>
      </c>
      <c r="Q23" s="9">
        <f>tbl_raw_data[[#This Row],[Steve_Tshwete]]</f>
        <v>5.5E-2</v>
      </c>
      <c r="R23" s="9">
        <f>tbl_raw_data[[#This Row],[George]]</f>
        <v>5.5E-2</v>
      </c>
      <c r="S23" s="9">
        <f>tbl_raw_data[[#This Row],[Stellenbosch]]</f>
        <v>5.7700000000000001E-2</v>
      </c>
      <c r="T23" s="9">
        <f>tbl_raw_data[[#This Row],[Lephalale]]</f>
        <v>3.3000000000000002E-2</v>
      </c>
      <c r="U23" s="9">
        <f>tbl_raw_data[[#This Row],[Witzenberg]]</f>
        <v>2.1999999999999999E-2</v>
      </c>
      <c r="V23" s="9">
        <f>tbl_raw_data[[#This Row],[Swartland]]</f>
        <v>2.9000000000000001E-2</v>
      </c>
      <c r="W23" s="9">
        <f>tbl_raw_data[[#This Row],[Musina]]</f>
        <v>-5.5E-2</v>
      </c>
      <c r="X23" s="9">
        <f>tbl_raw_data[[#This Row],[Lesedi]]</f>
        <v>7.8E-2</v>
      </c>
      <c r="Y23" s="9">
        <f>tbl_raw_data[[#This Row],[Saldanha_Bay]]</f>
        <v>0.1</v>
      </c>
      <c r="Z23" s="9">
        <f>tbl_raw_data[[#This Row],[Kouga]]</f>
        <v>6.6100000000000006E-2</v>
      </c>
      <c r="AA23" s="9">
        <f>tbl_raw_data[[#This Row],[Midvaal]]</f>
        <v>5.5E-2</v>
      </c>
      <c r="AB23" s="9">
        <f>tbl_raw_data[[#This Row],[Overstrand]]</f>
        <v>2.1000000000000001E-2</v>
      </c>
      <c r="AC23" s="9">
        <f>tbl_raw_data[[#This Row],[Knysna]]</f>
        <v>6.0000000000000001E-3</v>
      </c>
    </row>
    <row r="24" spans="1:29" ht="15.75" customHeight="1" x14ac:dyDescent="0.25">
      <c r="A24" s="46">
        <v>20</v>
      </c>
      <c r="B24" s="11" t="s">
        <v>47</v>
      </c>
      <c r="C24" s="9">
        <f>VALUE(IFERROR(LEFT(tbl_raw_data[[#This Row],[City_of_Johannesburg]],FIND(" ",tbl_raw_data[[#This Row],[City_of_Johannesburg]])),tbl_raw_data[[#This Row],[City_of_Johannesburg]]))</f>
        <v>0.45900000000000002</v>
      </c>
      <c r="D24" s="9">
        <f>VALUE(IFERROR(LEFT(tbl_raw_data[[#This Row],[City_of_Cape Town]],FIND(" ",tbl_raw_data[[#This Row],[City_of_Cape Town]])),tbl_raw_data[[#This Row],[City_of_Cape Town]]))</f>
        <v>0.39500000000000002</v>
      </c>
      <c r="E24" s="9">
        <f>VALUE(IFERROR(LEFT(tbl_raw_data[[#This Row],[Ekurhuleni]],FIND(" ",tbl_raw_data[[#This Row],[Ekurhuleni]])),tbl_raw_data[[#This Row],[Ekurhuleni]]))</f>
        <v>0.318</v>
      </c>
      <c r="F24" s="9">
        <f>VALUE(IFERROR(LEFT(tbl_raw_data[[#This Row],[City_of_Tshwane]],FIND(" ",tbl_raw_data[[#This Row],[City_of_Tshwane]])),tbl_raw_data[[#This Row],[City_of_Tshwane]]))</f>
        <v>0.30399999999999999</v>
      </c>
      <c r="G24" s="9">
        <f>VALUE(IFERROR(LEFT(tbl_raw_data[[#This Row],[Nelson_Mandela_Bay]],FIND(" ",tbl_raw_data[[#This Row],[Nelson_Mandela_Bay]])),tbl_raw_data[[#This Row],[Nelson_Mandela_Bay]]))</f>
        <v>0.246</v>
      </c>
      <c r="H24" s="9">
        <f>VALUE(IFERROR(LEFT(tbl_raw_data[[#This Row],[Buffalo_City]],FIND(" ",tbl_raw_data[[#This Row],[Buffalo_City]])),tbl_raw_data[[#This Row],[Buffalo_City]]))</f>
        <v>0.38200000000000001</v>
      </c>
      <c r="I24" s="9">
        <f>VALUE(IFERROR(LEFT(tbl_raw_data[[#This Row],[Mangaung]],FIND(" ",tbl_raw_data[[#This Row],[Mangaung]])),tbl_raw_data[[#This Row],[Mangaung]]))</f>
        <v>0.311</v>
      </c>
      <c r="J24" s="9">
        <f>VALUE(IFERROR(LEFT(tbl_raw_data[[#This Row],[Polokwane]],FIND(" ",tbl_raw_data[[#This Row],[Polokwane]])),tbl_raw_data[[#This Row],[Polokwane]]))</f>
        <v>0.42299999999999999</v>
      </c>
      <c r="K24" s="9">
        <f>VALUE(IFERROR(LEFT(tbl_raw_data[[#This Row],[Rustenburg]],FIND(" ",tbl_raw_data[[#This Row],[Rustenburg]])),tbl_raw_data[[#This Row],[Rustenburg]]))</f>
        <v>0.35399999999999998</v>
      </c>
      <c r="L24" s="9">
        <f>VALUE(IFERROR(LEFT(tbl_raw_data[[#This Row],[Madibeng]],FIND(" ",tbl_raw_data[[#This Row],[Madibeng]])),tbl_raw_data[[#This Row],[Madibeng]]))</f>
        <v>0.16900000000000001</v>
      </c>
      <c r="M24" s="9">
        <f>VALUE(IFERROR(LEFT(tbl_raw_data[[#This Row],[Emalahleni]],FIND(" ",tbl_raw_data[[#This Row],[Emalahleni]])),tbl_raw_data[[#This Row],[Emalahleni]]))</f>
        <v>0.44169999999999998</v>
      </c>
      <c r="N24" s="9">
        <f>VALUE(IFERROR(LEFT(tbl_raw_data[[#This Row],[Govan_Mbeki]],FIND(" ",tbl_raw_data[[#This Row],[Govan_Mbeki]])),tbl_raw_data[[#This Row],[Govan_Mbeki]]))</f>
        <v>0.439</v>
      </c>
      <c r="O24" s="9">
        <f>VALUE(IFERROR(LEFT(tbl_raw_data[[#This Row],[Drakenstein]],FIND(" ",tbl_raw_data[[#This Row],[Drakenstein]])),tbl_raw_data[[#This Row],[Drakenstein]]))</f>
        <v>0.34100000000000003</v>
      </c>
      <c r="P24" s="9">
        <f>VALUE(IFERROR(LEFT(tbl_raw_data[[#This Row],[KwaDukuza]],FIND(" ",tbl_raw_data[[#This Row],[KwaDukuza]])),tbl_raw_data[[#This Row],[KwaDukuza]]))</f>
        <v>0.254</v>
      </c>
      <c r="Q24" s="9">
        <f>VALUE(IFERROR(LEFT(tbl_raw_data[[#This Row],[Steve_Tshwete]],FIND(" ",tbl_raw_data[[#This Row],[Steve_Tshwete]])),tbl_raw_data[[#This Row],[Steve_Tshwete]]))</f>
        <v>0.30099999999999999</v>
      </c>
      <c r="R24" s="9">
        <f>VALUE(IFERROR(LEFT(tbl_raw_data[[#This Row],[George]],FIND(" ",tbl_raw_data[[#This Row],[George]])),tbl_raw_data[[#This Row],[George]]))</f>
        <v>0.32</v>
      </c>
      <c r="S24" s="9">
        <f>VALUE(IFERROR(LEFT(tbl_raw_data[[#This Row],[Stellenbosch]],FIND(" ",tbl_raw_data[[#This Row],[Stellenbosch]])),tbl_raw_data[[#This Row],[Stellenbosch]]))</f>
        <v>0.52</v>
      </c>
      <c r="T24" s="9">
        <f>VALUE(IFERROR(LEFT(tbl_raw_data[[#This Row],[Lephalale]],FIND(" ",tbl_raw_data[[#This Row],[Lephalale]])),tbl_raw_data[[#This Row],[Lephalale]]))</f>
        <v>0.30499999999999999</v>
      </c>
      <c r="U24" s="9">
        <f>VALUE(IFERROR(LEFT(tbl_raw_data[[#This Row],[Witzenberg]],FIND(" ",tbl_raw_data[[#This Row],[Witzenberg]])),tbl_raw_data[[#This Row],[Witzenberg]]))</f>
        <v>0.193</v>
      </c>
      <c r="V24" s="9">
        <f>VALUE(IFERROR(LEFT(tbl_raw_data[[#This Row],[Swartland]],FIND(" ",tbl_raw_data[[#This Row],[Swartland]])),tbl_raw_data[[#This Row],[Swartland]]))</f>
        <v>0.26700000000000002</v>
      </c>
      <c r="W24" s="9">
        <f>VALUE(IFERROR(LEFT(tbl_raw_data[[#This Row],[Musina]],FIND(" ",tbl_raw_data[[#This Row],[Musina]])),tbl_raw_data[[#This Row],[Musina]]))</f>
        <v>0.27600000000000002</v>
      </c>
      <c r="X24" s="9">
        <f>VALUE(IFERROR(LEFT(tbl_raw_data[[#This Row],[Lesedi]],FIND(" ",tbl_raw_data[[#This Row],[Lesedi]])),tbl_raw_data[[#This Row],[Lesedi]]))</f>
        <v>0.187</v>
      </c>
      <c r="Y24" s="9">
        <f>VALUE(IFERROR(LEFT(tbl_raw_data[[#This Row],[Saldanha_Bay]],FIND(" ",tbl_raw_data[[#This Row],[Saldanha_Bay]])),tbl_raw_data[[#This Row],[Saldanha_Bay]]))</f>
        <v>0.186</v>
      </c>
      <c r="Z24" s="9">
        <f>VALUE(IFERROR(LEFT(tbl_raw_data[[#This Row],[Kouga]],FIND(" ",tbl_raw_data[[#This Row],[Kouga]])),tbl_raw_data[[#This Row],[Kouga]]))</f>
        <v>0.38</v>
      </c>
      <c r="AA24" s="9">
        <f>VALUE(IFERROR(LEFT(tbl_raw_data[[#This Row],[Midvaal]],FIND(" ",tbl_raw_data[[#This Row],[Midvaal]])),tbl_raw_data[[#This Row],[Midvaal]]))</f>
        <v>0.2</v>
      </c>
      <c r="AB24" s="9">
        <f>VALUE(IFERROR(LEFT(tbl_raw_data[[#This Row],[Overstrand]],FIND(" ",tbl_raw_data[[#This Row],[Overstrand]])),tbl_raw_data[[#This Row],[Overstrand]]))</f>
        <v>0.2</v>
      </c>
      <c r="AC24" s="9">
        <f>VALUE(IFERROR(LEFT(tbl_raw_data[[#This Row],[Knysna]],FIND(" ",tbl_raw_data[[#This Row],[Knysna]])),tbl_raw_data[[#This Row],[Knysna]]))</f>
        <v>0.32200000000000001</v>
      </c>
    </row>
    <row r="25" spans="1:29" ht="15" x14ac:dyDescent="0.25">
      <c r="A25" s="46">
        <v>21</v>
      </c>
      <c r="B25" s="11" t="s">
        <v>48</v>
      </c>
      <c r="C25" s="9">
        <f>tbl_raw_data[[#This Row],[City_of_Johannesburg]]/100</f>
        <v>1.0590000000000002</v>
      </c>
      <c r="D25" s="9">
        <f>tbl_raw_data[[#This Row],[City_of_Cape Town]]/100</f>
        <v>1.6659999999999998E-2</v>
      </c>
      <c r="E25" s="9">
        <f>tbl_raw_data[[#This Row],[Ekurhuleni]]/100</f>
        <v>1.0529999999999999</v>
      </c>
      <c r="F25" s="9">
        <f>tbl_raw_data[[#This Row],[City_of_Tshwane]]/100</f>
        <v>0.94499999999999995</v>
      </c>
      <c r="G25" s="9">
        <f>tbl_raw_data[[#This Row],[Nelson_Mandela_Bay]]/100</f>
        <v>1.1159999999999999</v>
      </c>
      <c r="H25" s="9">
        <f>tbl_raw_data[[#This Row],[Buffalo_City]]/100</f>
        <v>1.0105999999999999</v>
      </c>
      <c r="I25" s="9">
        <f>tbl_raw_data[[#This Row],[Mangaung]]/100</f>
        <v>-2.725E-3</v>
      </c>
      <c r="J25" s="9">
        <f>tbl_raw_data[[#This Row],[Polokwane]]/100</f>
        <v>0.97299999999999998</v>
      </c>
      <c r="K25" s="9">
        <f>tbl_raw_data[[#This Row],[Rustenburg]]/100</f>
        <v>1.0880000000000001</v>
      </c>
      <c r="L25" s="9">
        <f>tbl_raw_data[[#This Row],[Madibeng]]/100</f>
        <v>-8.9999999999999998E-4</v>
      </c>
      <c r="M25" s="9">
        <f>tbl_raw_data[[#This Row],[Emalahleni]]/100</f>
        <v>1.0960000000000001E-2</v>
      </c>
      <c r="N25" s="9">
        <f>tbl_raw_data[[#This Row],[Govan_Mbeki]]/100</f>
        <v>1.0049999999999999</v>
      </c>
      <c r="O25" s="9">
        <f>tbl_raw_data[[#This Row],[Drakenstein]]/100</f>
        <v>1.57E-3</v>
      </c>
      <c r="P25" s="9">
        <f>tbl_raw_data[[#This Row],[KwaDukuza]]/100</f>
        <v>0.96099999999999997</v>
      </c>
      <c r="Q25" s="9">
        <f>tbl_raw_data[[#This Row],[Steve_Tshwete]]/100</f>
        <v>1.056</v>
      </c>
      <c r="R25" s="9">
        <f>tbl_raw_data[[#This Row],[George]]/100</f>
        <v>1.0669999999999999</v>
      </c>
      <c r="S25" s="9">
        <f>tbl_raw_data[[#This Row],[Stellenbosch]]/100</f>
        <v>1.2944</v>
      </c>
      <c r="T25" s="9">
        <f>tbl_raw_data[[#This Row],[Lephalale]]/100</f>
        <v>-1.7399999999999998E-3</v>
      </c>
      <c r="U25" s="9">
        <f>tbl_raw_data[[#This Row],[Witzenberg]]/100</f>
        <v>1.1320000000000001</v>
      </c>
      <c r="V25" s="9">
        <f>tbl_raw_data[[#This Row],[Swartland]]/100</f>
        <v>0.92500000000000004</v>
      </c>
      <c r="W25" s="9">
        <f>tbl_raw_data[[#This Row],[Musina]]/100</f>
        <v>1.0580000000000001</v>
      </c>
      <c r="X25" s="9">
        <f>tbl_raw_data[[#This Row],[Lesedi]]/100</f>
        <v>1.014</v>
      </c>
      <c r="Y25" s="9">
        <f>tbl_raw_data[[#This Row],[Saldanha_Bay]]/100</f>
        <v>0.98340000000000005</v>
      </c>
      <c r="Z25" s="9">
        <f>tbl_raw_data[[#This Row],[Kouga]]/100</f>
        <v>0.95900000000000007</v>
      </c>
      <c r="AA25" s="9">
        <f>tbl_raw_data[[#This Row],[Midvaal]]/100</f>
        <v>1.091</v>
      </c>
      <c r="AB25" s="9">
        <f>tbl_raw_data[[#This Row],[Overstrand]]/100</f>
        <v>1.0109999999999999</v>
      </c>
      <c r="AC25" s="9">
        <f>tbl_raw_data[[#This Row],[Knysna]]/100</f>
        <v>1.1040000000000001</v>
      </c>
    </row>
    <row r="26" spans="1:29" ht="15.75" customHeight="1" x14ac:dyDescent="0.25">
      <c r="A26" s="46">
        <v>22</v>
      </c>
      <c r="B26" s="11" t="s">
        <v>49</v>
      </c>
      <c r="C26" s="9">
        <f>tbl_raw_data[[#This Row],[City_of_Johannesburg]]</f>
        <v>0.24399999999999999</v>
      </c>
      <c r="D26" s="9">
        <f>tbl_raw_data[[#This Row],[City_of_Cape Town]]</f>
        <v>0.32400000000000001</v>
      </c>
      <c r="E26" s="9">
        <f>tbl_raw_data[[#This Row],[Ekurhuleni]]</f>
        <v>0.17100000000000001</v>
      </c>
      <c r="F26" s="9">
        <f>tbl_raw_data[[#This Row],[City_of_Tshwane]]</f>
        <v>0.16600000000000001</v>
      </c>
      <c r="G26" s="9">
        <f>tbl_raw_data[[#This Row],[Nelson_Mandela_Bay]]</f>
        <v>0.13300000000000001</v>
      </c>
      <c r="H26" s="9">
        <f>tbl_raw_data[[#This Row],[Buffalo_City]]</f>
        <v>0.11899999999999999</v>
      </c>
      <c r="I26" s="9">
        <f>tbl_raw_data[[#This Row],[Mangaung]]</f>
        <v>0.105</v>
      </c>
      <c r="J26" s="9">
        <f>tbl_raw_data[[#This Row],[Polokwane]]</f>
        <v>0.14599999999999999</v>
      </c>
      <c r="K26" s="9">
        <f>tbl_raw_data[[#This Row],[Rustenburg]]</f>
        <v>9.9000000000000005E-2</v>
      </c>
      <c r="L26" s="9">
        <f>tbl_raw_data[[#This Row],[Madibeng]]</f>
        <v>5.5E-2</v>
      </c>
      <c r="M26" s="9">
        <f>tbl_raw_data[[#This Row],[Emalahleni]]</f>
        <v>6.4000000000000001E-2</v>
      </c>
      <c r="N26" s="9">
        <f>tbl_raw_data[[#This Row],[Govan_Mbeki]]</f>
        <v>0.109</v>
      </c>
      <c r="O26" s="9">
        <f>tbl_raw_data[[#This Row],[Drakenstein]]</f>
        <v>0.186</v>
      </c>
      <c r="P26" s="9">
        <f>tbl_raw_data[[#This Row],[KwaDukuza]]</f>
        <v>0.104</v>
      </c>
      <c r="Q26" s="9">
        <f>tbl_raw_data[[#This Row],[Steve_Tshwete]]</f>
        <v>0.106</v>
      </c>
      <c r="R26" s="9">
        <f>tbl_raw_data[[#This Row],[George]]</f>
        <v>0.184</v>
      </c>
      <c r="S26" s="9">
        <f>tbl_raw_data[[#This Row],[Stellenbosch]]</f>
        <v>0.42099999999999999</v>
      </c>
      <c r="T26" s="9">
        <f>tbl_raw_data[[#This Row],[Lephalale]]</f>
        <v>0.113</v>
      </c>
      <c r="U26" s="9">
        <f>tbl_raw_data[[#This Row],[Witzenberg]]</f>
        <v>0.158</v>
      </c>
      <c r="V26" s="9">
        <f>tbl_raw_data[[#This Row],[Swartland]]</f>
        <v>0.154</v>
      </c>
      <c r="W26" s="9">
        <f>tbl_raw_data[[#This Row],[Musina]]</f>
        <v>8.7999999999999995E-2</v>
      </c>
      <c r="X26" s="9">
        <f>tbl_raw_data[[#This Row],[Lesedi]]</f>
        <v>0.105</v>
      </c>
      <c r="Y26" s="9">
        <f>tbl_raw_data[[#This Row],[Saldanha_Bay]]</f>
        <v>0.111</v>
      </c>
      <c r="Z26" s="9">
        <f>tbl_raw_data[[#This Row],[Kouga]]</f>
        <v>0.10299999999999999</v>
      </c>
      <c r="AA26" s="9">
        <f>tbl_raw_data[[#This Row],[Midvaal]]</f>
        <v>9.1600000000000001E-2</v>
      </c>
      <c r="AB26" s="9">
        <f>tbl_raw_data[[#This Row],[Overstrand]]</f>
        <v>0.24399999999999999</v>
      </c>
      <c r="AC26" s="9">
        <f>tbl_raw_data[[#This Row],[Knysna]]</f>
        <v>0.22900000000000001</v>
      </c>
    </row>
    <row r="27" spans="1:29" ht="14.25" customHeight="1" x14ac:dyDescent="0.25">
      <c r="A27" s="46">
        <v>23</v>
      </c>
      <c r="B27" s="40" t="s">
        <v>484</v>
      </c>
      <c r="C27" s="41">
        <f>C22/C19</f>
        <v>9.1666666666666667E-3</v>
      </c>
      <c r="D27" s="41">
        <f t="shared" ref="D27:AC27" si="0">D22/D19</f>
        <v>4.908108108108108E-3</v>
      </c>
      <c r="E27" s="41">
        <f t="shared" si="0"/>
        <v>6.5454545454545453E-3</v>
      </c>
      <c r="F27" s="41">
        <f t="shared" si="0"/>
        <v>8.4210526315789472E-3</v>
      </c>
      <c r="G27" s="41">
        <f t="shared" si="0"/>
        <v>5.1966666666666663E-3</v>
      </c>
      <c r="H27" s="41">
        <f t="shared" si="0"/>
        <v>8.0199999999999994E-3</v>
      </c>
      <c r="I27" s="41">
        <f t="shared" si="0"/>
        <v>6.0895344246455641E-3</v>
      </c>
      <c r="J27" s="41">
        <f t="shared" si="0"/>
        <v>5.6956875508543531E-3</v>
      </c>
      <c r="K27" s="41">
        <f t="shared" si="0"/>
        <v>5.28E-3</v>
      </c>
      <c r="L27" s="41">
        <f t="shared" si="0"/>
        <v>8.9238938053097343E-3</v>
      </c>
      <c r="M27" s="41">
        <f t="shared" si="0"/>
        <v>7.5894736842105261E-3</v>
      </c>
      <c r="N27" s="41">
        <f t="shared" si="0"/>
        <v>8.0000000000000002E-3</v>
      </c>
      <c r="O27" s="41">
        <f t="shared" si="0"/>
        <v>6.7258333333333337E-3</v>
      </c>
      <c r="P27" s="41">
        <f t="shared" si="0"/>
        <v>6.832173913043478E-3</v>
      </c>
      <c r="Q27" s="41">
        <f t="shared" si="0"/>
        <v>5.4374999999999996E-3</v>
      </c>
      <c r="R27" s="41">
        <f t="shared" si="0"/>
        <v>6.1725490196078434E-3</v>
      </c>
      <c r="S27" s="41">
        <f t="shared" si="0"/>
        <v>3.5028248587570623E-3</v>
      </c>
      <c r="T27" s="41">
        <f t="shared" si="0"/>
        <v>4.3181818181818182E-3</v>
      </c>
      <c r="U27" s="41">
        <f t="shared" si="0"/>
        <v>3.7974683544303796E-3</v>
      </c>
      <c r="V27" s="41">
        <f t="shared" si="0"/>
        <v>5.5384615384615381E-3</v>
      </c>
      <c r="W27" s="41">
        <f t="shared" si="0"/>
        <v>1.6506666666666666E-2</v>
      </c>
      <c r="X27" s="41">
        <f t="shared" si="0"/>
        <v>1.6125E-2</v>
      </c>
      <c r="Y27" s="41">
        <f t="shared" si="0"/>
        <v>4.6079027355623104E-3</v>
      </c>
      <c r="Z27" s="41">
        <f t="shared" si="0"/>
        <v>6.084313298045623E-3</v>
      </c>
      <c r="AA27" s="41">
        <f t="shared" si="0"/>
        <v>1.2534146341463414E-2</v>
      </c>
      <c r="AB27" s="41">
        <f t="shared" si="0"/>
        <v>3.4592592592592591E-3</v>
      </c>
      <c r="AC27" s="41">
        <f t="shared" si="0"/>
        <v>3.8717647058823528E-3</v>
      </c>
    </row>
    <row r="28" spans="1:29" ht="15.75" customHeigh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AA28" s="11"/>
    </row>
    <row r="29" spans="1:29" ht="15.75" customHeigh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AA29" s="11"/>
    </row>
    <row r="30" spans="1:29" ht="15.75" customHeigh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AA30" s="11"/>
    </row>
    <row r="31" spans="1:29" ht="15.75" customHeigh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AA31" s="11"/>
    </row>
    <row r="32" spans="1:29" ht="15.75" customHeigh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AA32" s="11"/>
    </row>
    <row r="33" spans="1:27" ht="15.75" customHeigh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AA33" s="11"/>
    </row>
    <row r="34" spans="1:27" ht="15.75" customHeigh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AA34" s="11"/>
    </row>
    <row r="35" spans="1:27" ht="15.75" customHeigh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AA35" s="11"/>
    </row>
    <row r="36" spans="1:27" ht="15.7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AA36" s="11"/>
    </row>
    <row r="37" spans="1:27" ht="15.75" customHeigh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AA37" s="11"/>
    </row>
    <row r="38" spans="1:27" ht="15.75" customHeigh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AA38" s="11"/>
    </row>
    <row r="39" spans="1:27" ht="15.75" customHeigh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AA39" s="11"/>
    </row>
    <row r="40" spans="1:27" ht="15.75" customHeigh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AA40" s="11"/>
    </row>
    <row r="41" spans="1:27" ht="15.75" customHeigh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AA41" s="11"/>
    </row>
    <row r="42" spans="1:27" ht="15.75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AA42" s="11"/>
    </row>
    <row r="43" spans="1:27" ht="15.7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AA43" s="11"/>
    </row>
    <row r="44" spans="1:27" ht="15.7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AA44" s="11"/>
    </row>
    <row r="45" spans="1:27" ht="15.75" customHeigh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AA45" s="11"/>
    </row>
    <row r="46" spans="1:27" ht="15.75" customHeigh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AA46" s="11"/>
    </row>
    <row r="47" spans="1:27" ht="15.75" customHeigh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</row>
    <row r="48" spans="1:27" ht="15.75" customHeigh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</row>
    <row r="49" spans="1:18" ht="15.75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</row>
    <row r="50" spans="1:18" ht="15.75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</row>
    <row r="51" spans="1:18" ht="15.7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</row>
    <row r="52" spans="1:18" ht="15.7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</row>
    <row r="53" spans="1:18" ht="15.7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</row>
  </sheetData>
  <conditionalFormatting sqref="C5:G5 C6:AC26">
    <cfRule type="expression" dxfId="12" priority="2">
      <formula>C5="n/a"</formula>
    </cfRule>
  </conditionalFormatting>
  <conditionalFormatting sqref="C5:G5 C6:AC25">
    <cfRule type="expression" dxfId="11" priority="1">
      <formula>C5=0</formula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theme="6"/>
  </sheetPr>
  <dimension ref="A1:AC59"/>
  <sheetViews>
    <sheetView zoomScale="85" zoomScaleNormal="85" workbookViewId="0">
      <selection activeCell="E40" sqref="E40"/>
    </sheetView>
  </sheetViews>
  <sheetFormatPr defaultColWidth="8.42578125" defaultRowHeight="15" x14ac:dyDescent="0.25"/>
  <cols>
    <col min="1" max="1" width="3" bestFit="1" customWidth="1"/>
    <col min="2" max="2" width="51" bestFit="1" customWidth="1"/>
    <col min="3" max="3" width="20.85546875" bestFit="1" customWidth="1"/>
    <col min="4" max="4" width="18.28515625" bestFit="1" customWidth="1"/>
    <col min="5" max="5" width="11.28515625" customWidth="1"/>
    <col min="6" max="6" width="16.28515625" bestFit="1" customWidth="1"/>
    <col min="7" max="7" width="20.5703125" bestFit="1" customWidth="1"/>
    <col min="8" max="8" width="13.140625" bestFit="1" customWidth="1"/>
    <col min="9" max="9" width="10.5703125" bestFit="1" customWidth="1"/>
    <col min="10" max="10" width="10.85546875" bestFit="1" customWidth="1"/>
    <col min="11" max="12" width="11.7109375" bestFit="1" customWidth="1"/>
    <col min="13" max="13" width="12.42578125" bestFit="1" customWidth="1"/>
    <col min="14" max="14" width="13.5703125" bestFit="1" customWidth="1"/>
    <col min="15" max="15" width="14.140625" bestFit="1" customWidth="1"/>
    <col min="16" max="16" width="14.42578125" bestFit="1" customWidth="1"/>
    <col min="17" max="17" width="14.7109375" bestFit="1" customWidth="1"/>
    <col min="18" max="19" width="14.140625" bestFit="1" customWidth="1"/>
    <col min="20" max="20" width="9.5703125" bestFit="1" customWidth="1"/>
    <col min="21" max="22" width="14.140625" bestFit="1" customWidth="1"/>
    <col min="23" max="23" width="8.7109375" bestFit="1" customWidth="1"/>
    <col min="24" max="24" width="8.42578125" bestFit="1" customWidth="1"/>
    <col min="25" max="25" width="14.140625" bestFit="1" customWidth="1"/>
    <col min="26" max="26" width="13.140625" bestFit="1" customWidth="1"/>
    <col min="27" max="27" width="8.42578125" bestFit="1" customWidth="1"/>
    <col min="28" max="29" width="14.140625" bestFit="1" customWidth="1"/>
  </cols>
  <sheetData>
    <row r="1" spans="1:29" ht="23.25" x14ac:dyDescent="0.35">
      <c r="B1" s="49" t="s">
        <v>472</v>
      </c>
    </row>
    <row r="2" spans="1:29" ht="45" x14ac:dyDescent="0.25">
      <c r="B2" s="10" t="s">
        <v>488</v>
      </c>
      <c r="C2" t="s">
        <v>5806</v>
      </c>
    </row>
    <row r="3" spans="1:29" x14ac:dyDescent="0.25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</row>
    <row r="4" spans="1:29" x14ac:dyDescent="0.25">
      <c r="A4" s="50" t="s">
        <v>485</v>
      </c>
      <c r="B4" s="34" t="s">
        <v>19</v>
      </c>
      <c r="C4" s="34" t="s">
        <v>32</v>
      </c>
      <c r="D4" s="34" t="s">
        <v>33</v>
      </c>
      <c r="E4" s="34" t="s">
        <v>35</v>
      </c>
      <c r="F4" s="34" t="s">
        <v>28</v>
      </c>
      <c r="G4" s="34" t="s">
        <v>385</v>
      </c>
      <c r="H4" s="34" t="s">
        <v>386</v>
      </c>
      <c r="I4" s="34" t="s">
        <v>25</v>
      </c>
      <c r="J4" s="34" t="s">
        <v>26</v>
      </c>
      <c r="K4" s="34" t="s">
        <v>10</v>
      </c>
      <c r="L4" s="34" t="s">
        <v>13</v>
      </c>
      <c r="M4" s="34" t="s">
        <v>8</v>
      </c>
      <c r="N4" s="34" t="s">
        <v>30</v>
      </c>
      <c r="O4" s="34" t="s">
        <v>14</v>
      </c>
      <c r="P4" s="34" t="s">
        <v>3</v>
      </c>
      <c r="Q4" s="34" t="s">
        <v>29</v>
      </c>
      <c r="R4" s="34" t="s">
        <v>17</v>
      </c>
      <c r="S4" s="34" t="s">
        <v>15</v>
      </c>
      <c r="T4" s="34" t="s">
        <v>4</v>
      </c>
      <c r="U4" s="34" t="s">
        <v>12</v>
      </c>
      <c r="V4" s="34" t="s">
        <v>5</v>
      </c>
      <c r="W4" s="34" t="s">
        <v>0</v>
      </c>
      <c r="X4" s="34" t="s">
        <v>11</v>
      </c>
      <c r="Y4" s="34" t="s">
        <v>31</v>
      </c>
      <c r="Z4" s="34" t="s">
        <v>9</v>
      </c>
      <c r="AA4" s="34" t="s">
        <v>6</v>
      </c>
      <c r="AB4" s="34" t="s">
        <v>34</v>
      </c>
      <c r="AC4" s="34" t="s">
        <v>16</v>
      </c>
    </row>
    <row r="5" spans="1:29" x14ac:dyDescent="0.25">
      <c r="A5" s="44">
        <v>1</v>
      </c>
      <c r="B5" s="33" t="s">
        <v>18</v>
      </c>
      <c r="C5" s="24" t="str">
        <f>INDEX(tbl_data_cleaned[],MATCH($B5,Row_Titles,0),MATCH(C$4,tbl_data_cleaned[#Headers],0))</f>
        <v>Gauteng</v>
      </c>
      <c r="D5" s="24" t="str">
        <f>INDEX(tbl_data_cleaned[],MATCH($B5,Row_Titles,0),MATCH(D$4,tbl_data_cleaned[#Headers],0))</f>
        <v>Western_Cape</v>
      </c>
      <c r="E5" s="24" t="str">
        <f>INDEX(tbl_data_cleaned[],MATCH($B5,Row_Titles,0),MATCH(E$4,tbl_data_cleaned[#Headers],0))</f>
        <v>Gauteng</v>
      </c>
      <c r="F5" s="24" t="str">
        <f>INDEX(tbl_data_cleaned[],MATCH($B5,Row_Titles,0),MATCH(F$4,tbl_data_cleaned[#Headers],0))</f>
        <v>Gauteng</v>
      </c>
      <c r="G5" s="24" t="str">
        <f>INDEX(tbl_data_cleaned[],MATCH($B5,Row_Titles,0),MATCH(G$4,tbl_data_cleaned[#Headers],0))</f>
        <v>Eastern_Cape</v>
      </c>
      <c r="H5" s="24" t="str">
        <f>INDEX(tbl_data_cleaned[],MATCH($B5,Row_Titles,0),MATCH(H$4,tbl_data_cleaned[#Headers],0))</f>
        <v>Eastern_Cape</v>
      </c>
      <c r="I5" s="24" t="str">
        <f>INDEX(tbl_data_cleaned[],MATCH($B5,Row_Titles,0),MATCH(I$4,tbl_data_cleaned[#Headers],0))</f>
        <v>Free_State</v>
      </c>
      <c r="J5" s="24" t="str">
        <f>INDEX(tbl_data_cleaned[],MATCH($B5,Row_Titles,0),MATCH(J$4,tbl_data_cleaned[#Headers],0))</f>
        <v>Limpopo</v>
      </c>
      <c r="K5" s="24" t="str">
        <f>INDEX(tbl_data_cleaned[],MATCH($B5,Row_Titles,0),MATCH(K$4,tbl_data_cleaned[#Headers],0))</f>
        <v>North_West</v>
      </c>
      <c r="L5" s="24" t="str">
        <f>INDEX(tbl_data_cleaned[],MATCH($B5,Row_Titles,0),MATCH(L$4,tbl_data_cleaned[#Headers],0))</f>
        <v>North_West</v>
      </c>
      <c r="M5" s="24" t="str">
        <f>INDEX(tbl_data_cleaned[],MATCH($B5,Row_Titles,0),MATCH(M$4,tbl_data_cleaned[#Headers],0))</f>
        <v>Mpumalanga</v>
      </c>
      <c r="N5" s="24" t="str">
        <f>INDEX(tbl_data_cleaned[],MATCH($B5,Row_Titles,0),MATCH(N$4,tbl_data_cleaned[#Headers],0))</f>
        <v>Mpumalanga</v>
      </c>
      <c r="O5" s="24" t="str">
        <f>INDEX(tbl_data_cleaned[],MATCH($B5,Row_Titles,0),MATCH(O$4,tbl_data_cleaned[#Headers],0))</f>
        <v>Western_Cape</v>
      </c>
      <c r="P5" s="24" t="str">
        <f>INDEX(tbl_data_cleaned[],MATCH($B5,Row_Titles,0),MATCH(P$4,tbl_data_cleaned[#Headers],0))</f>
        <v>KwaZulu_Natal</v>
      </c>
      <c r="Q5" s="24" t="str">
        <f>INDEX(tbl_data_cleaned[],MATCH($B5,Row_Titles,0),MATCH(Q$4,tbl_data_cleaned[#Headers],0))</f>
        <v>Mpumalanga</v>
      </c>
      <c r="R5" s="24" t="str">
        <f>INDEX(tbl_data_cleaned[],MATCH($B5,Row_Titles,0),MATCH(R$4,tbl_data_cleaned[#Headers],0))</f>
        <v>Western_Cape</v>
      </c>
      <c r="S5" s="24" t="str">
        <f>INDEX(tbl_data_cleaned[],MATCH($B5,Row_Titles,0),MATCH(S$4,tbl_data_cleaned[#Headers],0))</f>
        <v>Western_Cape</v>
      </c>
      <c r="T5" s="24" t="str">
        <f>INDEX(tbl_data_cleaned[],MATCH($B5,Row_Titles,0),MATCH(T$4,tbl_data_cleaned[#Headers],0))</f>
        <v>Limpopo</v>
      </c>
      <c r="U5" s="24" t="str">
        <f>INDEX(tbl_data_cleaned[],MATCH($B5,Row_Titles,0),MATCH(U$4,tbl_data_cleaned[#Headers],0))</f>
        <v>Western_Cape</v>
      </c>
      <c r="V5" s="24" t="str">
        <f>INDEX(tbl_data_cleaned[],MATCH($B5,Row_Titles,0),MATCH(V$4,tbl_data_cleaned[#Headers],0))</f>
        <v>Western_Cape</v>
      </c>
      <c r="W5" s="24" t="str">
        <f>INDEX(tbl_data_cleaned[],MATCH($B5,Row_Titles,0),MATCH(W$4,tbl_data_cleaned[#Headers],0))</f>
        <v>Limpopo</v>
      </c>
      <c r="X5" s="24" t="str">
        <f>INDEX(tbl_data_cleaned[],MATCH($B5,Row_Titles,0),MATCH(X$4,tbl_data_cleaned[#Headers],0))</f>
        <v>Gauteng</v>
      </c>
      <c r="Y5" s="24" t="str">
        <f>INDEX(tbl_data_cleaned[],MATCH($B5,Row_Titles,0),MATCH(Y$4,tbl_data_cleaned[#Headers],0))</f>
        <v>Western_Cape</v>
      </c>
      <c r="Z5" s="24" t="str">
        <f>INDEX(tbl_data_cleaned[],MATCH($B5,Row_Titles,0),MATCH(Z$4,tbl_data_cleaned[#Headers],0))</f>
        <v>Eastern_Cape</v>
      </c>
      <c r="AA5" s="24" t="str">
        <f>INDEX(tbl_data_cleaned[],MATCH($B5,Row_Titles,0),MATCH(AA$4,tbl_data_cleaned[#Headers],0))</f>
        <v>Gauteng</v>
      </c>
      <c r="AB5" s="24" t="str">
        <f>INDEX(tbl_data_cleaned[],MATCH($B5,Row_Titles,0),MATCH(AB$4,tbl_data_cleaned[#Headers],0))</f>
        <v>Western_Cape</v>
      </c>
      <c r="AC5" s="24" t="str">
        <f>INDEX(tbl_data_cleaned[],MATCH($B5,Row_Titles,0),MATCH(AC$4,tbl_data_cleaned[#Headers],0))</f>
        <v>Western_Cape</v>
      </c>
    </row>
    <row r="6" spans="1:29" x14ac:dyDescent="0.25">
      <c r="A6" s="44">
        <v>2</v>
      </c>
      <c r="B6" s="33" t="s">
        <v>475</v>
      </c>
      <c r="C6" s="24">
        <v>0</v>
      </c>
      <c r="D6" s="24">
        <v>0</v>
      </c>
      <c r="E6" s="24">
        <v>0</v>
      </c>
      <c r="F6" s="24">
        <v>0</v>
      </c>
      <c r="G6" s="24">
        <v>0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24">
        <v>0</v>
      </c>
    </row>
    <row r="7" spans="1:29" x14ac:dyDescent="0.25">
      <c r="A7" s="44">
        <v>3</v>
      </c>
      <c r="B7" s="33" t="s">
        <v>476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4">
        <v>0</v>
      </c>
      <c r="U7" s="24">
        <v>0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4">
        <v>0</v>
      </c>
      <c r="AB7" s="24">
        <v>0</v>
      </c>
      <c r="AC7" s="24">
        <v>0</v>
      </c>
    </row>
    <row r="8" spans="1:29" x14ac:dyDescent="0.25">
      <c r="A8" s="44">
        <v>4</v>
      </c>
      <c r="B8" s="33" t="s">
        <v>477</v>
      </c>
      <c r="C8" s="24">
        <f>_xlfn.RANK.AVG(INDEX(tbl_data_cleaned[],MATCH($B8,tbl_data_cleaned[Municipality],0),MATCH(C$4,tbl_data_cleaned[#Headers],0)),tbl_data_cleaned[#This Row],0)</f>
        <v>1</v>
      </c>
      <c r="D8" s="24">
        <f>_xlfn.RANK.AVG(INDEX(tbl_data_cleaned[],MATCH($B8,tbl_data_cleaned[Municipality],0),MATCH(D$4,tbl_data_cleaned[#Headers],0)),tbl_data_cleaned[#This Row],0)</f>
        <v>2</v>
      </c>
      <c r="E8" s="24">
        <f>_xlfn.RANK.AVG(INDEX(tbl_data_cleaned[],MATCH($B8,tbl_data_cleaned[Municipality],0),MATCH(E$4,tbl_data_cleaned[#Headers],0)),tbl_data_cleaned[#This Row],0)</f>
        <v>3</v>
      </c>
      <c r="F8" s="24">
        <f>_xlfn.RANK.AVG(INDEX(tbl_data_cleaned[],MATCH($B8,tbl_data_cleaned[Municipality],0),MATCH(F$4,tbl_data_cleaned[#Headers],0)),tbl_data_cleaned[#This Row],0)</f>
        <v>4</v>
      </c>
      <c r="G8" s="24">
        <f>_xlfn.RANK.AVG(INDEX(tbl_data_cleaned[],MATCH($B8,tbl_data_cleaned[Municipality],0),MATCH(G$4,tbl_data_cleaned[#Headers],0)),tbl_data_cleaned[#This Row],0)</f>
        <v>5</v>
      </c>
      <c r="H8" s="24">
        <f>_xlfn.RANK.AVG(INDEX(tbl_data_cleaned[],MATCH($B8,tbl_data_cleaned[Municipality],0),MATCH(H$4,tbl_data_cleaned[#Headers],0)),tbl_data_cleaned[#This Row],0)</f>
        <v>7</v>
      </c>
      <c r="I8" s="24">
        <f>_xlfn.RANK.AVG(INDEX(tbl_data_cleaned[],MATCH($B8,tbl_data_cleaned[Municipality],0),MATCH(I$4,tbl_data_cleaned[#Headers],0)),tbl_data_cleaned[#This Row],0)</f>
        <v>6</v>
      </c>
      <c r="J8" s="24">
        <f>_xlfn.RANK.AVG(INDEX(tbl_data_cleaned[],MATCH($B8,tbl_data_cleaned[Municipality],0),MATCH(J$4,tbl_data_cleaned[#Headers],0)),tbl_data_cleaned[#This Row],0)</f>
        <v>8</v>
      </c>
      <c r="K8" s="24">
        <f>_xlfn.RANK.AVG(INDEX(tbl_data_cleaned[],MATCH($B8,tbl_data_cleaned[Municipality],0),MATCH(K$4,tbl_data_cleaned[#Headers],0)),tbl_data_cleaned[#This Row],0)</f>
        <v>9</v>
      </c>
      <c r="L8" s="24">
        <f>_xlfn.RANK.AVG(INDEX(tbl_data_cleaned[],MATCH($B8,tbl_data_cleaned[Municipality],0),MATCH(L$4,tbl_data_cleaned[#Headers],0)),tbl_data_cleaned[#This Row],0)</f>
        <v>10</v>
      </c>
      <c r="M8" s="24">
        <f>_xlfn.RANK.AVG(INDEX(tbl_data_cleaned[],MATCH($B8,tbl_data_cleaned[Municipality],0),MATCH(M$4,tbl_data_cleaned[#Headers],0)),tbl_data_cleaned[#This Row],0)</f>
        <v>11</v>
      </c>
      <c r="N8" s="24">
        <f>_xlfn.RANK.AVG(INDEX(tbl_data_cleaned[],MATCH($B8,tbl_data_cleaned[Municipality],0),MATCH(N$4,tbl_data_cleaned[#Headers],0)),tbl_data_cleaned[#This Row],0)</f>
        <v>12</v>
      </c>
      <c r="O8" s="24">
        <f>_xlfn.RANK.AVG(INDEX(tbl_data_cleaned[],MATCH($B8,tbl_data_cleaned[Municipality],0),MATCH(O$4,tbl_data_cleaned[#Headers],0)),tbl_data_cleaned[#This Row],0)</f>
        <v>13</v>
      </c>
      <c r="P8" s="24">
        <f>_xlfn.RANK.AVG(INDEX(tbl_data_cleaned[],MATCH($B8,tbl_data_cleaned[Municipality],0),MATCH(P$4,tbl_data_cleaned[#Headers],0)),tbl_data_cleaned[#This Row],0)</f>
        <v>20</v>
      </c>
      <c r="Q8" s="24">
        <f>_xlfn.RANK.AVG(INDEX(tbl_data_cleaned[],MATCH($B8,tbl_data_cleaned[Municipality],0),MATCH(Q$4,tbl_data_cleaned[#Headers],0)),tbl_data_cleaned[#This Row],0)</f>
        <v>16</v>
      </c>
      <c r="R8" s="24">
        <f>_xlfn.RANK.AVG(INDEX(tbl_data_cleaned[],MATCH($B8,tbl_data_cleaned[Municipality],0),MATCH(R$4,tbl_data_cleaned[#Headers],0)),tbl_data_cleaned[#This Row],0)</f>
        <v>14</v>
      </c>
      <c r="S8" s="24">
        <f>_xlfn.RANK.AVG(INDEX(tbl_data_cleaned[],MATCH($B8,tbl_data_cleaned[Municipality],0),MATCH(S$4,tbl_data_cleaned[#Headers],0)),tbl_data_cleaned[#This Row],0)</f>
        <v>15</v>
      </c>
      <c r="T8" s="24">
        <f>_xlfn.RANK.AVG(INDEX(tbl_data_cleaned[],MATCH($B8,tbl_data_cleaned[Municipality],0),MATCH(T$4,tbl_data_cleaned[#Headers],0)),tbl_data_cleaned[#This Row],0)</f>
        <v>27</v>
      </c>
      <c r="U8" s="24">
        <f>_xlfn.RANK.AVG(INDEX(tbl_data_cleaned[],MATCH($B8,tbl_data_cleaned[Municipality],0),MATCH(U$4,tbl_data_cleaned[#Headers],0)),tbl_data_cleaned[#This Row],0)</f>
        <v>18</v>
      </c>
      <c r="V8" s="24">
        <f>_xlfn.RANK.AVG(INDEX(tbl_data_cleaned[],MATCH($B8,tbl_data_cleaned[Municipality],0),MATCH(V$4,tbl_data_cleaned[#Headers],0)),tbl_data_cleaned[#This Row],0)</f>
        <v>19</v>
      </c>
      <c r="W8" s="24">
        <f>_xlfn.RANK.AVG(INDEX(tbl_data_cleaned[],MATCH($B8,tbl_data_cleaned[Municipality],0),MATCH(W$4,tbl_data_cleaned[#Headers],0)),tbl_data_cleaned[#This Row],0)</f>
        <v>21</v>
      </c>
      <c r="X8" s="24">
        <f>_xlfn.RANK.AVG(INDEX(tbl_data_cleaned[],MATCH($B8,tbl_data_cleaned[Municipality],0),MATCH(X$4,tbl_data_cleaned[#Headers],0)),tbl_data_cleaned[#This Row],0)</f>
        <v>17</v>
      </c>
      <c r="Y8" s="24">
        <f>_xlfn.RANK.AVG(INDEX(tbl_data_cleaned[],MATCH($B8,tbl_data_cleaned[Municipality],0),MATCH(Y$4,tbl_data_cleaned[#Headers],0)),tbl_data_cleaned[#This Row],0)</f>
        <v>24</v>
      </c>
      <c r="Z8" s="24">
        <f>_xlfn.RANK.AVG(INDEX(tbl_data_cleaned[],MATCH($B8,tbl_data_cleaned[Municipality],0),MATCH(Z$4,tbl_data_cleaned[#Headers],0)),tbl_data_cleaned[#This Row],0)</f>
        <v>22</v>
      </c>
      <c r="AA8" s="24">
        <f>_xlfn.RANK.AVG(INDEX(tbl_data_cleaned[],MATCH($B8,tbl_data_cleaned[Municipality],0),MATCH(AA$4,tbl_data_cleaned[#Headers],0)),tbl_data_cleaned[#This Row],0)</f>
        <v>23</v>
      </c>
      <c r="AB8" s="24">
        <f>_xlfn.RANK.AVG(INDEX(tbl_data_cleaned[],MATCH($B8,tbl_data_cleaned[Municipality],0),MATCH(AB$4,tbl_data_cleaned[#Headers],0)),tbl_data_cleaned[#This Row],0)</f>
        <v>25</v>
      </c>
      <c r="AC8" s="24">
        <f>_xlfn.RANK.AVG(INDEX(tbl_data_cleaned[],MATCH($B8,tbl_data_cleaned[Municipality],0),MATCH(AC$4,tbl_data_cleaned[#Headers],0)),tbl_data_cleaned[#This Row],0)</f>
        <v>26</v>
      </c>
    </row>
    <row r="9" spans="1:29" x14ac:dyDescent="0.25">
      <c r="A9" s="44">
        <v>5</v>
      </c>
      <c r="B9" s="33" t="s">
        <v>478</v>
      </c>
      <c r="C9" s="24">
        <f>_xlfn.RANK.AVG(INDEX(tbl_data_cleaned[],MATCH($B9,tbl_data_cleaned[Municipality],0),MATCH(C$4,tbl_data_cleaned[#Headers],0)),tbl_data_cleaned[#This Row],0)</f>
        <v>10</v>
      </c>
      <c r="D9" s="24">
        <f>_xlfn.RANK.AVG(INDEX(tbl_data_cleaned[],MATCH($B9,tbl_data_cleaned[Municipality],0),MATCH(D$4,tbl_data_cleaned[#Headers],0)),tbl_data_cleaned[#This Row],0)</f>
        <v>9</v>
      </c>
      <c r="E9" s="24">
        <f>_xlfn.RANK.AVG(INDEX(tbl_data_cleaned[],MATCH($B9,tbl_data_cleaned[Municipality],0),MATCH(E$4,tbl_data_cleaned[#Headers],0)),tbl_data_cleaned[#This Row],0)</f>
        <v>22</v>
      </c>
      <c r="F9" s="24">
        <f>_xlfn.RANK.AVG(INDEX(tbl_data_cleaned[],MATCH($B9,tbl_data_cleaned[Municipality],0),MATCH(F$4,tbl_data_cleaned[#Headers],0)),tbl_data_cleaned[#This Row],0)</f>
        <v>7</v>
      </c>
      <c r="G9" s="24">
        <f>_xlfn.RANK.AVG(INDEX(tbl_data_cleaned[],MATCH($B9,tbl_data_cleaned[Municipality],0),MATCH(G$4,tbl_data_cleaned[#Headers],0)),tbl_data_cleaned[#This Row],0)</f>
        <v>8</v>
      </c>
      <c r="H9" s="24">
        <f>_xlfn.RANK.AVG(INDEX(tbl_data_cleaned[],MATCH($B9,tbl_data_cleaned[Municipality],0),MATCH(H$4,tbl_data_cleaned[#Headers],0)),tbl_data_cleaned[#This Row],0)</f>
        <v>28</v>
      </c>
      <c r="I9" s="24">
        <f>_xlfn.RANK.AVG(INDEX(tbl_data_cleaned[],MATCH($B9,tbl_data_cleaned[Municipality],0),MATCH(I$4,tbl_data_cleaned[#Headers],0)),tbl_data_cleaned[#This Row],0)</f>
        <v>27</v>
      </c>
      <c r="J9" s="24">
        <f>_xlfn.RANK.AVG(INDEX(tbl_data_cleaned[],MATCH($B9,tbl_data_cleaned[Municipality],0),MATCH(J$4,tbl_data_cleaned[#Headers],0)),tbl_data_cleaned[#This Row],0)</f>
        <v>15</v>
      </c>
      <c r="K9" s="24">
        <f>_xlfn.RANK.AVG(INDEX(tbl_data_cleaned[],MATCH($B9,tbl_data_cleaned[Municipality],0),MATCH(K$4,tbl_data_cleaned[#Headers],0)),tbl_data_cleaned[#This Row],0)</f>
        <v>2</v>
      </c>
      <c r="L9" s="24">
        <f>_xlfn.RANK.AVG(INDEX(tbl_data_cleaned[],MATCH($B9,tbl_data_cleaned[Municipality],0),MATCH(L$4,tbl_data_cleaned[#Headers],0)),tbl_data_cleaned[#This Row],0)</f>
        <v>24</v>
      </c>
      <c r="M9" s="24">
        <f>_xlfn.RANK.AVG(INDEX(tbl_data_cleaned[],MATCH($B9,tbl_data_cleaned[Municipality],0),MATCH(M$4,tbl_data_cleaned[#Headers],0)),tbl_data_cleaned[#This Row],0)</f>
        <v>25</v>
      </c>
      <c r="N9" s="24">
        <f>_xlfn.RANK.AVG(INDEX(tbl_data_cleaned[],MATCH($B9,tbl_data_cleaned[Municipality],0),MATCH(N$4,tbl_data_cleaned[#Headers],0)),tbl_data_cleaned[#This Row],0)</f>
        <v>19</v>
      </c>
      <c r="O9" s="24">
        <f>_xlfn.RANK.AVG(INDEX(tbl_data_cleaned[],MATCH($B9,tbl_data_cleaned[Municipality],0),MATCH(O$4,tbl_data_cleaned[#Headers],0)),tbl_data_cleaned[#This Row],0)</f>
        <v>12</v>
      </c>
      <c r="P9" s="24">
        <f>_xlfn.RANK.AVG(INDEX(tbl_data_cleaned[],MATCH($B9,tbl_data_cleaned[Municipality],0),MATCH(P$4,tbl_data_cleaned[#Headers],0)),tbl_data_cleaned[#This Row],0)</f>
        <v>18</v>
      </c>
      <c r="Q9" s="24">
        <f>_xlfn.RANK.AVG(INDEX(tbl_data_cleaned[],MATCH($B9,tbl_data_cleaned[Municipality],0),MATCH(Q$4,tbl_data_cleaned[#Headers],0)),tbl_data_cleaned[#This Row],0)</f>
        <v>17</v>
      </c>
      <c r="R9" s="24">
        <f>_xlfn.RANK.AVG(INDEX(tbl_data_cleaned[],MATCH($B9,tbl_data_cleaned[Municipality],0),MATCH(R$4,tbl_data_cleaned[#Headers],0)),tbl_data_cleaned[#This Row],0)</f>
        <v>23</v>
      </c>
      <c r="S9" s="24">
        <f>_xlfn.RANK.AVG(INDEX(tbl_data_cleaned[],MATCH($B9,tbl_data_cleaned[Municipality],0),MATCH(S$4,tbl_data_cleaned[#Headers],0)),tbl_data_cleaned[#This Row],0)</f>
        <v>5</v>
      </c>
      <c r="T9" s="24">
        <f>_xlfn.RANK.AVG(INDEX(tbl_data_cleaned[],MATCH($B9,tbl_data_cleaned[Municipality],0),MATCH(T$4,tbl_data_cleaned[#Headers],0)),tbl_data_cleaned[#This Row],0)</f>
        <v>3</v>
      </c>
      <c r="U9" s="24">
        <f>_xlfn.RANK.AVG(INDEX(tbl_data_cleaned[],MATCH($B9,tbl_data_cleaned[Municipality],0),MATCH(U$4,tbl_data_cleaned[#Headers],0)),tbl_data_cleaned[#This Row],0)</f>
        <v>14</v>
      </c>
      <c r="V9" s="24">
        <f>_xlfn.RANK.AVG(INDEX(tbl_data_cleaned[],MATCH($B9,tbl_data_cleaned[Municipality],0),MATCH(V$4,tbl_data_cleaned[#Headers],0)),tbl_data_cleaned[#This Row],0)</f>
        <v>26</v>
      </c>
      <c r="W9" s="24">
        <f>_xlfn.RANK.AVG(INDEX(tbl_data_cleaned[],MATCH($B9,tbl_data_cleaned[Municipality],0),MATCH(W$4,tbl_data_cleaned[#Headers],0)),tbl_data_cleaned[#This Row],0)</f>
        <v>13</v>
      </c>
      <c r="X9" s="24">
        <f>_xlfn.RANK.AVG(INDEX(tbl_data_cleaned[],MATCH($B9,tbl_data_cleaned[Municipality],0),MATCH(X$4,tbl_data_cleaned[#Headers],0)),tbl_data_cleaned[#This Row],0)</f>
        <v>20</v>
      </c>
      <c r="Y9" s="24">
        <f>_xlfn.RANK.AVG(INDEX(tbl_data_cleaned[],MATCH($B9,tbl_data_cleaned[Municipality],0),MATCH(Y$4,tbl_data_cleaned[#Headers],0)),tbl_data_cleaned[#This Row],0)</f>
        <v>4</v>
      </c>
      <c r="Z9" s="24">
        <f>_xlfn.RANK.AVG(INDEX(tbl_data_cleaned[],MATCH($B9,tbl_data_cleaned[Municipality],0),MATCH(Z$4,tbl_data_cleaned[#Headers],0)),tbl_data_cleaned[#This Row],0)</f>
        <v>21</v>
      </c>
      <c r="AA9" s="24">
        <f>_xlfn.RANK.AVG(INDEX(tbl_data_cleaned[],MATCH($B9,tbl_data_cleaned[Municipality],0),MATCH(AA$4,tbl_data_cleaned[#Headers],0)),tbl_data_cleaned[#This Row],0)</f>
        <v>11</v>
      </c>
      <c r="AB9" s="24">
        <f>_xlfn.RANK.AVG(INDEX(tbl_data_cleaned[],MATCH($B9,tbl_data_cleaned[Municipality],0),MATCH(AB$4,tbl_data_cleaned[#Headers],0)),tbl_data_cleaned[#This Row],0)</f>
        <v>16</v>
      </c>
      <c r="AC9" s="24">
        <f>_xlfn.RANK.AVG(INDEX(tbl_data_cleaned[],MATCH($B9,tbl_data_cleaned[Municipality],0),MATCH(AC$4,tbl_data_cleaned[#Headers],0)),tbl_data_cleaned[#This Row],0)</f>
        <v>6</v>
      </c>
    </row>
    <row r="10" spans="1:29" x14ac:dyDescent="0.25">
      <c r="A10" s="44">
        <v>6</v>
      </c>
      <c r="B10" s="33" t="s">
        <v>479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  <c r="O10" s="24">
        <v>0</v>
      </c>
      <c r="P10" s="24">
        <v>0</v>
      </c>
      <c r="Q10" s="24">
        <v>0</v>
      </c>
      <c r="R10" s="24">
        <v>0</v>
      </c>
      <c r="S10" s="24">
        <v>0</v>
      </c>
      <c r="T10" s="24">
        <v>0</v>
      </c>
      <c r="U10" s="24">
        <v>0</v>
      </c>
      <c r="V10" s="24">
        <v>0</v>
      </c>
      <c r="W10" s="24">
        <v>0</v>
      </c>
      <c r="X10" s="24">
        <v>0</v>
      </c>
      <c r="Y10" s="24">
        <v>0</v>
      </c>
      <c r="Z10" s="24">
        <v>0</v>
      </c>
      <c r="AA10" s="24">
        <v>0</v>
      </c>
      <c r="AB10" s="24">
        <v>0</v>
      </c>
      <c r="AC10" s="24">
        <v>0</v>
      </c>
    </row>
    <row r="11" spans="1:29" x14ac:dyDescent="0.25">
      <c r="A11" s="44">
        <v>7</v>
      </c>
      <c r="B11" s="33" t="s">
        <v>480</v>
      </c>
      <c r="C11" s="24">
        <f>_xlfn.RANK.AVG(INDEX(tbl_data_cleaned[],MATCH($B11,tbl_data_cleaned[Municipality],0),MATCH(C$4,tbl_data_cleaned[#Headers],0)),tbl_data_cleaned[#This Row],0)</f>
        <v>1</v>
      </c>
      <c r="D11" s="24">
        <f>_xlfn.RANK.AVG(INDEX(tbl_data_cleaned[],MATCH($B11,tbl_data_cleaned[Municipality],0),MATCH(D$4,tbl_data_cleaned[#Headers],0)),tbl_data_cleaned[#This Row],0)</f>
        <v>2</v>
      </c>
      <c r="E11" s="24">
        <f>_xlfn.RANK.AVG(INDEX(tbl_data_cleaned[],MATCH($B11,tbl_data_cleaned[Municipality],0),MATCH(E$4,tbl_data_cleaned[#Headers],0)),tbl_data_cleaned[#This Row],0)</f>
        <v>3</v>
      </c>
      <c r="F11" s="24">
        <f>_xlfn.RANK.AVG(INDEX(tbl_data_cleaned[],MATCH($B11,tbl_data_cleaned[Municipality],0),MATCH(F$4,tbl_data_cleaned[#Headers],0)),tbl_data_cleaned[#This Row],0)</f>
        <v>5</v>
      </c>
      <c r="G11" s="24">
        <f>_xlfn.RANK.AVG(INDEX(tbl_data_cleaned[],MATCH($B11,tbl_data_cleaned[Municipality],0),MATCH(G$4,tbl_data_cleaned[#Headers],0)),tbl_data_cleaned[#This Row],0)</f>
        <v>4</v>
      </c>
      <c r="H11" s="24">
        <f>_xlfn.RANK.AVG(INDEX(tbl_data_cleaned[],MATCH($B11,tbl_data_cleaned[Municipality],0),MATCH(H$4,tbl_data_cleaned[#Headers],0)),tbl_data_cleaned[#This Row],0)</f>
        <v>6</v>
      </c>
      <c r="I11" s="24">
        <f>_xlfn.RANK.AVG(INDEX(tbl_data_cleaned[],MATCH($B11,tbl_data_cleaned[Municipality],0),MATCH(I$4,tbl_data_cleaned[#Headers],0)),tbl_data_cleaned[#This Row],0)</f>
        <v>7</v>
      </c>
      <c r="J11" s="24">
        <f>_xlfn.RANK.AVG(INDEX(tbl_data_cleaned[],MATCH($B11,tbl_data_cleaned[Municipality],0),MATCH(J$4,tbl_data_cleaned[#Headers],0)),tbl_data_cleaned[#This Row],0)</f>
        <v>10</v>
      </c>
      <c r="K11" s="24">
        <f>_xlfn.RANK.AVG(INDEX(tbl_data_cleaned[],MATCH($B11,tbl_data_cleaned[Municipality],0),MATCH(K$4,tbl_data_cleaned[#Headers],0)),tbl_data_cleaned[#This Row],0)</f>
        <v>14</v>
      </c>
      <c r="L11" s="24">
        <f>_xlfn.RANK.AVG(INDEX(tbl_data_cleaned[],MATCH($B11,tbl_data_cleaned[Municipality],0),MATCH(L$4,tbl_data_cleaned[#Headers],0)),tbl_data_cleaned[#This Row],0)</f>
        <v>19</v>
      </c>
      <c r="M11" s="24">
        <f>_xlfn.RANK.AVG(INDEX(tbl_data_cleaned[],MATCH($B11,tbl_data_cleaned[Municipality],0),MATCH(M$4,tbl_data_cleaned[#Headers],0)),tbl_data_cleaned[#This Row],0)</f>
        <v>17</v>
      </c>
      <c r="N11" s="24">
        <f>_xlfn.RANK.AVG(INDEX(tbl_data_cleaned[],MATCH($B11,tbl_data_cleaned[Municipality],0),MATCH(N$4,tbl_data_cleaned[#Headers],0)),tbl_data_cleaned[#This Row],0)</f>
        <v>20</v>
      </c>
      <c r="O11" s="24">
        <f>_xlfn.RANK.AVG(INDEX(tbl_data_cleaned[],MATCH($B11,tbl_data_cleaned[Municipality],0),MATCH(O$4,tbl_data_cleaned[#Headers],0)),tbl_data_cleaned[#This Row],0)</f>
        <v>15</v>
      </c>
      <c r="P11" s="24">
        <f>_xlfn.RANK.AVG(INDEX(tbl_data_cleaned[],MATCH($B11,tbl_data_cleaned[Municipality],0),MATCH(P$4,tbl_data_cleaned[#Headers],0)),tbl_data_cleaned[#This Row],0)</f>
        <v>11</v>
      </c>
      <c r="Q11" s="24">
        <f>_xlfn.RANK.AVG(INDEX(tbl_data_cleaned[],MATCH($B11,tbl_data_cleaned[Municipality],0),MATCH(Q$4,tbl_data_cleaned[#Headers],0)),tbl_data_cleaned[#This Row],0)</f>
        <v>13</v>
      </c>
      <c r="R11" s="24">
        <f>_xlfn.RANK.AVG(INDEX(tbl_data_cleaned[],MATCH($B11,tbl_data_cleaned[Municipality],0),MATCH(R$4,tbl_data_cleaned[#Headers],0)),tbl_data_cleaned[#This Row],0)</f>
        <v>9</v>
      </c>
      <c r="S11" s="24">
        <f>_xlfn.RANK.AVG(INDEX(tbl_data_cleaned[],MATCH($B11,tbl_data_cleaned[Municipality],0),MATCH(S$4,tbl_data_cleaned[#Headers],0)),tbl_data_cleaned[#This Row],0)</f>
        <v>8</v>
      </c>
      <c r="T11" s="24">
        <f>_xlfn.RANK.AVG(INDEX(tbl_data_cleaned[],MATCH($B11,tbl_data_cleaned[Municipality],0),MATCH(T$4,tbl_data_cleaned[#Headers],0)),tbl_data_cleaned[#This Row],0)</f>
        <v>28</v>
      </c>
      <c r="U11" s="24">
        <f>_xlfn.RANK.AVG(INDEX(tbl_data_cleaned[],MATCH($B11,tbl_data_cleaned[Municipality],0),MATCH(U$4,tbl_data_cleaned[#Headers],0)),tbl_data_cleaned[#This Row],0)</f>
        <v>23</v>
      </c>
      <c r="V11" s="24">
        <f>_xlfn.RANK.AVG(INDEX(tbl_data_cleaned[],MATCH($B11,tbl_data_cleaned[Municipality],0),MATCH(V$4,tbl_data_cleaned[#Headers],0)),tbl_data_cleaned[#This Row],0)</f>
        <v>24</v>
      </c>
      <c r="W11" s="24">
        <f>_xlfn.RANK.AVG(INDEX(tbl_data_cleaned[],MATCH($B11,tbl_data_cleaned[Municipality],0),MATCH(W$4,tbl_data_cleaned[#Headers],0)),tbl_data_cleaned[#This Row],0)</f>
        <v>21</v>
      </c>
      <c r="X11" s="24">
        <f>_xlfn.RANK.AVG(INDEX(tbl_data_cleaned[],MATCH($B11,tbl_data_cleaned[Municipality],0),MATCH(X$4,tbl_data_cleaned[#Headers],0)),tbl_data_cleaned[#This Row],0)</f>
        <v>12</v>
      </c>
      <c r="Y11" s="24">
        <f>_xlfn.RANK.AVG(INDEX(tbl_data_cleaned[],MATCH($B11,tbl_data_cleaned[Municipality],0),MATCH(Y$4,tbl_data_cleaned[#Headers],0)),tbl_data_cleaned[#This Row],0)</f>
        <v>25</v>
      </c>
      <c r="Z11" s="24">
        <f>_xlfn.RANK.AVG(INDEX(tbl_data_cleaned[],MATCH($B11,tbl_data_cleaned[Municipality],0),MATCH(Z$4,tbl_data_cleaned[#Headers],0)),tbl_data_cleaned[#This Row],0)</f>
        <v>22</v>
      </c>
      <c r="AA11" s="24">
        <f>_xlfn.RANK.AVG(INDEX(tbl_data_cleaned[],MATCH($B11,tbl_data_cleaned[Municipality],0),MATCH(AA$4,tbl_data_cleaned[#Headers],0)),tbl_data_cleaned[#This Row],0)</f>
        <v>16</v>
      </c>
      <c r="AB11" s="24">
        <f>_xlfn.RANK.AVG(INDEX(tbl_data_cleaned[],MATCH($B11,tbl_data_cleaned[Municipality],0),MATCH(AB$4,tbl_data_cleaned[#Headers],0)),tbl_data_cleaned[#This Row],0)</f>
        <v>26</v>
      </c>
      <c r="AC11" s="24">
        <f>_xlfn.RANK.AVG(INDEX(tbl_data_cleaned[],MATCH($B11,tbl_data_cleaned[Municipality],0),MATCH(AC$4,tbl_data_cleaned[#Headers],0)),tbl_data_cleaned[#This Row],0)</f>
        <v>18</v>
      </c>
    </row>
    <row r="12" spans="1:29" x14ac:dyDescent="0.25">
      <c r="A12" s="44">
        <v>8</v>
      </c>
      <c r="B12" s="33" t="s">
        <v>38</v>
      </c>
      <c r="C12" s="24">
        <f>_xlfn.RANK.AVG(INDEX(tbl_data_cleaned[],MATCH($B12,tbl_data_cleaned[Municipality],0),MATCH(C$4,tbl_data_cleaned[#Headers],0)),tbl_data_cleaned[#This Row],0)</f>
        <v>1</v>
      </c>
      <c r="D12" s="24">
        <f>_xlfn.RANK.AVG(INDEX(tbl_data_cleaned[],MATCH($B12,tbl_data_cleaned[Municipality],0),MATCH(D$4,tbl_data_cleaned[#Headers],0)),tbl_data_cleaned[#This Row],0)</f>
        <v>2</v>
      </c>
      <c r="E12" s="24">
        <f>_xlfn.RANK.AVG(INDEX(tbl_data_cleaned[],MATCH($B12,tbl_data_cleaned[Municipality],0),MATCH(E$4,tbl_data_cleaned[#Headers],0)),tbl_data_cleaned[#This Row],0)</f>
        <v>3</v>
      </c>
      <c r="F12" s="24">
        <f>_xlfn.RANK.AVG(INDEX(tbl_data_cleaned[],MATCH($B12,tbl_data_cleaned[Municipality],0),MATCH(F$4,tbl_data_cleaned[#Headers],0)),tbl_data_cleaned[#This Row],0)</f>
        <v>4</v>
      </c>
      <c r="G12" s="24">
        <f>_xlfn.RANK.AVG(INDEX(tbl_data_cleaned[],MATCH($B12,tbl_data_cleaned[Municipality],0),MATCH(G$4,tbl_data_cleaned[#Headers],0)),tbl_data_cleaned[#This Row],0)</f>
        <v>5</v>
      </c>
      <c r="H12" s="24">
        <f>_xlfn.RANK.AVG(INDEX(tbl_data_cleaned[],MATCH($B12,tbl_data_cleaned[Municipality],0),MATCH(H$4,tbl_data_cleaned[#Headers],0)),tbl_data_cleaned[#This Row],0)</f>
        <v>8</v>
      </c>
      <c r="I12" s="24">
        <f>_xlfn.RANK.AVG(INDEX(tbl_data_cleaned[],MATCH($B12,tbl_data_cleaned[Municipality],0),MATCH(I$4,tbl_data_cleaned[#Headers],0)),tbl_data_cleaned[#This Row],0)</f>
        <v>9</v>
      </c>
      <c r="J12" s="24">
        <f>_xlfn.RANK.AVG(INDEX(tbl_data_cleaned[],MATCH($B12,tbl_data_cleaned[Municipality],0),MATCH(J$4,tbl_data_cleaned[#Headers],0)),tbl_data_cleaned[#This Row],0)</f>
        <v>7</v>
      </c>
      <c r="K12" s="24">
        <f>_xlfn.RANK.AVG(INDEX(tbl_data_cleaned[],MATCH($B12,tbl_data_cleaned[Municipality],0),MATCH(K$4,tbl_data_cleaned[#Headers],0)),tbl_data_cleaned[#This Row],0)</f>
        <v>6</v>
      </c>
      <c r="L12" s="24">
        <f>_xlfn.RANK.AVG(INDEX(tbl_data_cleaned[],MATCH($B12,tbl_data_cleaned[Municipality],0),MATCH(L$4,tbl_data_cleaned[#Headers],0)),tbl_data_cleaned[#This Row],0)</f>
        <v>13</v>
      </c>
      <c r="M12" s="24">
        <f>_xlfn.RANK.AVG(INDEX(tbl_data_cleaned[],MATCH($B12,tbl_data_cleaned[Municipality],0),MATCH(M$4,tbl_data_cleaned[#Headers],0)),tbl_data_cleaned[#This Row],0)</f>
        <v>10</v>
      </c>
      <c r="N12" s="24">
        <f>_xlfn.RANK.AVG(INDEX(tbl_data_cleaned[],MATCH($B12,tbl_data_cleaned[Municipality],0),MATCH(N$4,tbl_data_cleaned[#Headers],0)),tbl_data_cleaned[#This Row],0)</f>
        <v>12</v>
      </c>
      <c r="O12" s="24">
        <f>_xlfn.RANK.AVG(INDEX(tbl_data_cleaned[],MATCH($B12,tbl_data_cleaned[Municipality],0),MATCH(O$4,tbl_data_cleaned[#Headers],0)),tbl_data_cleaned[#This Row],0)</f>
        <v>11</v>
      </c>
      <c r="P12" s="24">
        <f>_xlfn.RANK.AVG(INDEX(tbl_data_cleaned[],MATCH($B12,tbl_data_cleaned[Municipality],0),MATCH(P$4,tbl_data_cleaned[#Headers],0)),tbl_data_cleaned[#This Row],0)</f>
        <v>16.5</v>
      </c>
      <c r="Q12" s="24">
        <f>_xlfn.RANK.AVG(INDEX(tbl_data_cleaned[],MATCH($B12,tbl_data_cleaned[Municipality],0),MATCH(Q$4,tbl_data_cleaned[#Headers],0)),tbl_data_cleaned[#This Row],0)</f>
        <v>15</v>
      </c>
      <c r="R12" s="24">
        <f>_xlfn.RANK.AVG(INDEX(tbl_data_cleaned[],MATCH($B12,tbl_data_cleaned[Municipality],0),MATCH(R$4,tbl_data_cleaned[#Headers],0)),tbl_data_cleaned[#This Row],0)</f>
        <v>14</v>
      </c>
      <c r="S12" s="24">
        <f>_xlfn.RANK.AVG(INDEX(tbl_data_cleaned[],MATCH($B12,tbl_data_cleaned[Municipality],0),MATCH(S$4,tbl_data_cleaned[#Headers],0)),tbl_data_cleaned[#This Row],0)</f>
        <v>19</v>
      </c>
      <c r="T12" s="24">
        <f>_xlfn.RANK.AVG(INDEX(tbl_data_cleaned[],MATCH($B12,tbl_data_cleaned[Municipality],0),MATCH(T$4,tbl_data_cleaned[#Headers],0)),tbl_data_cleaned[#This Row],0)</f>
        <v>18</v>
      </c>
      <c r="U12" s="24">
        <f>_xlfn.RANK.AVG(INDEX(tbl_data_cleaned[],MATCH($B12,tbl_data_cleaned[Municipality],0),MATCH(U$4,tbl_data_cleaned[#Headers],0)),tbl_data_cleaned[#This Row],0)</f>
        <v>21.5</v>
      </c>
      <c r="V12" s="24">
        <f>_xlfn.RANK.AVG(INDEX(tbl_data_cleaned[],MATCH($B12,tbl_data_cleaned[Municipality],0),MATCH(V$4,tbl_data_cleaned[#Headers],0)),tbl_data_cleaned[#This Row],0)</f>
        <v>24</v>
      </c>
      <c r="W12" s="24">
        <f>_xlfn.RANK.AVG(INDEX(tbl_data_cleaned[],MATCH($B12,tbl_data_cleaned[Municipality],0),MATCH(W$4,tbl_data_cleaned[#Headers],0)),tbl_data_cleaned[#This Row],0)</f>
        <v>28</v>
      </c>
      <c r="X12" s="24">
        <f>_xlfn.RANK.AVG(INDEX(tbl_data_cleaned[],MATCH($B12,tbl_data_cleaned[Municipality],0),MATCH(X$4,tbl_data_cleaned[#Headers],0)),tbl_data_cleaned[#This Row],0)</f>
        <v>25</v>
      </c>
      <c r="Y12" s="24">
        <f>_xlfn.RANK.AVG(INDEX(tbl_data_cleaned[],MATCH($B12,tbl_data_cleaned[Municipality],0),MATCH(Y$4,tbl_data_cleaned[#Headers],0)),tbl_data_cleaned[#This Row],0)</f>
        <v>16.5</v>
      </c>
      <c r="Z12" s="24">
        <f>_xlfn.RANK.AVG(INDEX(tbl_data_cleaned[],MATCH($B12,tbl_data_cleaned[Municipality],0),MATCH(Z$4,tbl_data_cleaned[#Headers],0)),tbl_data_cleaned[#This Row],0)</f>
        <v>27</v>
      </c>
      <c r="AA12" s="24">
        <f>_xlfn.RANK.AVG(INDEX(tbl_data_cleaned[],MATCH($B12,tbl_data_cleaned[Municipality],0),MATCH(AA$4,tbl_data_cleaned[#Headers],0)),tbl_data_cleaned[#This Row],0)</f>
        <v>23</v>
      </c>
      <c r="AB12" s="24">
        <f>_xlfn.RANK.AVG(INDEX(tbl_data_cleaned[],MATCH($B12,tbl_data_cleaned[Municipality],0),MATCH(AB$4,tbl_data_cleaned[#Headers],0)),tbl_data_cleaned[#This Row],0)</f>
        <v>26</v>
      </c>
      <c r="AC12" s="24">
        <f>_xlfn.RANK.AVG(INDEX(tbl_data_cleaned[],MATCH($B12,tbl_data_cleaned[Municipality],0),MATCH(AC$4,tbl_data_cleaned[#Headers],0)),tbl_data_cleaned[#This Row],0)</f>
        <v>21.5</v>
      </c>
    </row>
    <row r="13" spans="1:29" x14ac:dyDescent="0.25">
      <c r="A13" s="44">
        <v>9</v>
      </c>
      <c r="B13" s="33" t="s">
        <v>481</v>
      </c>
      <c r="C13" s="24">
        <f>_xlfn.RANK.AVG(INDEX(tbl_data_cleaned[],MATCH($B13,tbl_data_cleaned[Municipality],0),MATCH(C$4,tbl_data_cleaned[#Headers],0)),tbl_data_cleaned[#This Row],0)</f>
        <v>3</v>
      </c>
      <c r="D13" s="24">
        <f>_xlfn.RANK.AVG(INDEX(tbl_data_cleaned[],MATCH($B13,tbl_data_cleaned[Municipality],0),MATCH(D$4,tbl_data_cleaned[#Headers],0)),tbl_data_cleaned[#This Row],0)</f>
        <v>4</v>
      </c>
      <c r="E13" s="24">
        <f>_xlfn.RANK.AVG(INDEX(tbl_data_cleaned[],MATCH($B13,tbl_data_cleaned[Municipality],0),MATCH(E$4,tbl_data_cleaned[#Headers],0)),tbl_data_cleaned[#This Row],0)</f>
        <v>2</v>
      </c>
      <c r="F13" s="24">
        <f>_xlfn.RANK.AVG(INDEX(tbl_data_cleaned[],MATCH($B13,tbl_data_cleaned[Municipality],0),MATCH(F$4,tbl_data_cleaned[#Headers],0)),tbl_data_cleaned[#This Row],0)</f>
        <v>5</v>
      </c>
      <c r="G13" s="24">
        <f>_xlfn.RANK.AVG(INDEX(tbl_data_cleaned[],MATCH($B13,tbl_data_cleaned[Municipality],0),MATCH(G$4,tbl_data_cleaned[#Headers],0)),tbl_data_cleaned[#This Row],0)</f>
        <v>6</v>
      </c>
      <c r="H13" s="24">
        <f>_xlfn.RANK.AVG(INDEX(tbl_data_cleaned[],MATCH($B13,tbl_data_cleaned[Municipality],0),MATCH(H$4,tbl_data_cleaned[#Headers],0)),tbl_data_cleaned[#This Row],0)</f>
        <v>9</v>
      </c>
      <c r="I13" s="24">
        <f>_xlfn.RANK.AVG(INDEX(tbl_data_cleaned[],MATCH($B13,tbl_data_cleaned[Municipality],0),MATCH(I$4,tbl_data_cleaned[#Headers],0)),tbl_data_cleaned[#This Row],0)</f>
        <v>10</v>
      </c>
      <c r="J13" s="24">
        <f>_xlfn.RANK.AVG(INDEX(tbl_data_cleaned[],MATCH($B13,tbl_data_cleaned[Municipality],0),MATCH(J$4,tbl_data_cleaned[#Headers],0)),tbl_data_cleaned[#This Row],0)</f>
        <v>7.5</v>
      </c>
      <c r="K13" s="24">
        <f>_xlfn.RANK.AVG(INDEX(tbl_data_cleaned[],MATCH($B13,tbl_data_cleaned[Municipality],0),MATCH(K$4,tbl_data_cleaned[#Headers],0)),tbl_data_cleaned[#This Row],0)</f>
        <v>7.5</v>
      </c>
      <c r="L13" s="24">
        <f>_xlfn.RANK.AVG(INDEX(tbl_data_cleaned[],MATCH($B13,tbl_data_cleaned[Municipality],0),MATCH(L$4,tbl_data_cleaned[#Headers],0)),tbl_data_cleaned[#This Row],0)</f>
        <v>15</v>
      </c>
      <c r="M13" s="24">
        <f>_xlfn.RANK.AVG(INDEX(tbl_data_cleaned[],MATCH($B13,tbl_data_cleaned[Municipality],0),MATCH(M$4,tbl_data_cleaned[#Headers],0)),tbl_data_cleaned[#This Row],0)</f>
        <v>21</v>
      </c>
      <c r="N13" s="24">
        <f>_xlfn.RANK.AVG(INDEX(tbl_data_cleaned[],MATCH($B13,tbl_data_cleaned[Municipality],0),MATCH(N$4,tbl_data_cleaned[#Headers],0)),tbl_data_cleaned[#This Row],0)</f>
        <v>21</v>
      </c>
      <c r="O13" s="24">
        <f>_xlfn.RANK.AVG(INDEX(tbl_data_cleaned[],MATCH($B13,tbl_data_cleaned[Municipality],0),MATCH(O$4,tbl_data_cleaned[#Headers],0)),tbl_data_cleaned[#This Row],0)</f>
        <v>12.5</v>
      </c>
      <c r="P13" s="24">
        <f>_xlfn.RANK.AVG(INDEX(tbl_data_cleaned[],MATCH($B13,tbl_data_cleaned[Municipality],0),MATCH(P$4,tbl_data_cleaned[#Headers],0)),tbl_data_cleaned[#This Row],0)</f>
        <v>11</v>
      </c>
      <c r="Q13" s="24">
        <f>_xlfn.RANK.AVG(INDEX(tbl_data_cleaned[],MATCH($B13,tbl_data_cleaned[Municipality],0),MATCH(Q$4,tbl_data_cleaned[#Headers],0)),tbl_data_cleaned[#This Row],0)</f>
        <v>12.5</v>
      </c>
      <c r="R13" s="24">
        <f>_xlfn.RANK.AVG(INDEX(tbl_data_cleaned[],MATCH($B13,tbl_data_cleaned[Municipality],0),MATCH(R$4,tbl_data_cleaned[#Headers],0)),tbl_data_cleaned[#This Row],0)</f>
        <v>16.5</v>
      </c>
      <c r="S13" s="24">
        <f>_xlfn.RANK.AVG(INDEX(tbl_data_cleaned[],MATCH($B13,tbl_data_cleaned[Municipality],0),MATCH(S$4,tbl_data_cleaned[#Headers],0)),tbl_data_cleaned[#This Row],0)</f>
        <v>14</v>
      </c>
      <c r="T13" s="24">
        <f>_xlfn.RANK.AVG(INDEX(tbl_data_cleaned[],MATCH($B13,tbl_data_cleaned[Municipality],0),MATCH(T$4,tbl_data_cleaned[#Headers],0)),tbl_data_cleaned[#This Row],0)</f>
        <v>23.5</v>
      </c>
      <c r="U13" s="24">
        <f>_xlfn.RANK.AVG(INDEX(tbl_data_cleaned[],MATCH($B13,tbl_data_cleaned[Municipality],0),MATCH(U$4,tbl_data_cleaned[#Headers],0)),tbl_data_cleaned[#This Row],0)</f>
        <v>21</v>
      </c>
      <c r="V13" s="24">
        <f>_xlfn.RANK.AVG(INDEX(tbl_data_cleaned[],MATCH($B13,tbl_data_cleaned[Municipality],0),MATCH(V$4,tbl_data_cleaned[#Headers],0)),tbl_data_cleaned[#This Row],0)</f>
        <v>25.5</v>
      </c>
      <c r="W13" s="24">
        <f>_xlfn.RANK.AVG(INDEX(tbl_data_cleaned[],MATCH($B13,tbl_data_cleaned[Municipality],0),MATCH(W$4,tbl_data_cleaned[#Headers],0)),tbl_data_cleaned[#This Row],0)</f>
        <v>27</v>
      </c>
      <c r="X13" s="24">
        <f>_xlfn.RANK.AVG(INDEX(tbl_data_cleaned[],MATCH($B13,tbl_data_cleaned[Municipality],0),MATCH(X$4,tbl_data_cleaned[#Headers],0)),tbl_data_cleaned[#This Row],0)</f>
        <v>28</v>
      </c>
      <c r="Y13" s="24">
        <f>_xlfn.RANK.AVG(INDEX(tbl_data_cleaned[],MATCH($B13,tbl_data_cleaned[Municipality],0),MATCH(Y$4,tbl_data_cleaned[#Headers],0)),tbl_data_cleaned[#This Row],0)</f>
        <v>16.5</v>
      </c>
      <c r="Z13" s="24">
        <f>_xlfn.RANK.AVG(INDEX(tbl_data_cleaned[],MATCH($B13,tbl_data_cleaned[Municipality],0),MATCH(Z$4,tbl_data_cleaned[#Headers],0)),tbl_data_cleaned[#This Row],0)</f>
        <v>25.5</v>
      </c>
      <c r="AA13" s="24">
        <f>_xlfn.RANK.AVG(INDEX(tbl_data_cleaned[],MATCH($B13,tbl_data_cleaned[Municipality],0),MATCH(AA$4,tbl_data_cleaned[#Headers],0)),tbl_data_cleaned[#This Row],0)</f>
        <v>23.5</v>
      </c>
      <c r="AB13" s="24">
        <f>_xlfn.RANK.AVG(INDEX(tbl_data_cleaned[],MATCH($B13,tbl_data_cleaned[Municipality],0),MATCH(AB$4,tbl_data_cleaned[#Headers],0)),tbl_data_cleaned[#This Row],0)</f>
        <v>19</v>
      </c>
      <c r="AC13" s="24">
        <f>_xlfn.RANK.AVG(INDEX(tbl_data_cleaned[],MATCH($B13,tbl_data_cleaned[Municipality],0),MATCH(AC$4,tbl_data_cleaned[#Headers],0)),tbl_data_cleaned[#This Row],0)</f>
        <v>18</v>
      </c>
    </row>
    <row r="14" spans="1:29" x14ac:dyDescent="0.25">
      <c r="A14" s="44">
        <v>10</v>
      </c>
      <c r="B14" s="33" t="s">
        <v>482</v>
      </c>
      <c r="C14" s="24">
        <f>_xlfn.RANK.AVG(INDEX(tbl_data_cleaned[],MATCH($B14,tbl_data_cleaned[Municipality],0),MATCH(C$4,tbl_data_cleaned[#Headers],0)),tbl_data_cleaned[#This Row],0)</f>
        <v>17</v>
      </c>
      <c r="D14" s="24">
        <f>_xlfn.RANK.AVG(INDEX(tbl_data_cleaned[],MATCH($B14,tbl_data_cleaned[Municipality],0),MATCH(D$4,tbl_data_cleaned[#Headers],0)),tbl_data_cleaned[#This Row],0)</f>
        <v>4</v>
      </c>
      <c r="E14" s="24">
        <f>_xlfn.RANK.AVG(INDEX(tbl_data_cleaned[],MATCH($B14,tbl_data_cleaned[Municipality],0),MATCH(E$4,tbl_data_cleaned[#Headers],0)),tbl_data_cleaned[#This Row],0)</f>
        <v>27</v>
      </c>
      <c r="F14" s="24">
        <f>_xlfn.RANK.AVG(INDEX(tbl_data_cleaned[],MATCH($B14,tbl_data_cleaned[Municipality],0),MATCH(F$4,tbl_data_cleaned[#Headers],0)),tbl_data_cleaned[#This Row],0)</f>
        <v>8.5</v>
      </c>
      <c r="G14" s="24">
        <f>_xlfn.RANK.AVG(INDEX(tbl_data_cleaned[],MATCH($B14,tbl_data_cleaned[Municipality],0),MATCH(G$4,tbl_data_cleaned[#Headers],0)),tbl_data_cleaned[#This Row],0)</f>
        <v>25.5</v>
      </c>
      <c r="H14" s="24">
        <f>_xlfn.RANK.AVG(INDEX(tbl_data_cleaned[],MATCH($B14,tbl_data_cleaned[Municipality],0),MATCH(H$4,tbl_data_cleaned[#Headers],0)),tbl_data_cleaned[#This Row],0)</f>
        <v>22</v>
      </c>
      <c r="I14" s="24">
        <f>_xlfn.RANK.AVG(INDEX(tbl_data_cleaned[],MATCH($B14,tbl_data_cleaned[Municipality],0),MATCH(I$4,tbl_data_cleaned[#Headers],0)),tbl_data_cleaned[#This Row],0)</f>
        <v>24</v>
      </c>
      <c r="J14" s="24">
        <f>_xlfn.RANK.AVG(INDEX(tbl_data_cleaned[],MATCH($B14,tbl_data_cleaned[Municipality],0),MATCH(J$4,tbl_data_cleaned[#Headers],0)),tbl_data_cleaned[#This Row],0)</f>
        <v>5</v>
      </c>
      <c r="K14" s="24">
        <f>_xlfn.RANK.AVG(INDEX(tbl_data_cleaned[],MATCH($B14,tbl_data_cleaned[Municipality],0),MATCH(K$4,tbl_data_cleaned[#Headers],0)),tbl_data_cleaned[#This Row],0)</f>
        <v>6.5</v>
      </c>
      <c r="L14" s="24">
        <f>_xlfn.RANK.AVG(INDEX(tbl_data_cleaned[],MATCH($B14,tbl_data_cleaned[Municipality],0),MATCH(L$4,tbl_data_cleaned[#Headers],0)),tbl_data_cleaned[#This Row],0)</f>
        <v>15</v>
      </c>
      <c r="M14" s="24">
        <f>_xlfn.RANK.AVG(INDEX(tbl_data_cleaned[],MATCH($B14,tbl_data_cleaned[Municipality],0),MATCH(M$4,tbl_data_cleaned[#Headers],0)),tbl_data_cleaned[#This Row],0)</f>
        <v>18</v>
      </c>
      <c r="N14" s="24">
        <f>_xlfn.RANK.AVG(INDEX(tbl_data_cleaned[],MATCH($B14,tbl_data_cleaned[Municipality],0),MATCH(N$4,tbl_data_cleaned[#Headers],0)),tbl_data_cleaned[#This Row],0)</f>
        <v>23</v>
      </c>
      <c r="O14" s="24">
        <f>_xlfn.RANK.AVG(INDEX(tbl_data_cleaned[],MATCH($B14,tbl_data_cleaned[Municipality],0),MATCH(O$4,tbl_data_cleaned[#Headers],0)),tbl_data_cleaned[#This Row],0)</f>
        <v>20</v>
      </c>
      <c r="P14" s="24">
        <f>_xlfn.RANK.AVG(INDEX(tbl_data_cleaned[],MATCH($B14,tbl_data_cleaned[Municipality],0),MATCH(P$4,tbl_data_cleaned[#Headers],0)),tbl_data_cleaned[#This Row],0)</f>
        <v>15</v>
      </c>
      <c r="Q14" s="24">
        <f>_xlfn.RANK.AVG(INDEX(tbl_data_cleaned[],MATCH($B14,tbl_data_cleaned[Municipality],0),MATCH(Q$4,tbl_data_cleaned[#Headers],0)),tbl_data_cleaned[#This Row],0)</f>
        <v>8.5</v>
      </c>
      <c r="R14" s="24">
        <f>_xlfn.RANK.AVG(INDEX(tbl_data_cleaned[],MATCH($B14,tbl_data_cleaned[Municipality],0),MATCH(R$4,tbl_data_cleaned[#Headers],0)),tbl_data_cleaned[#This Row],0)</f>
        <v>10</v>
      </c>
      <c r="S14" s="24">
        <f>_xlfn.RANK.AVG(INDEX(tbl_data_cleaned[],MATCH($B14,tbl_data_cleaned[Municipality],0),MATCH(S$4,tbl_data_cleaned[#Headers],0)),tbl_data_cleaned[#This Row],0)</f>
        <v>11</v>
      </c>
      <c r="T14" s="24">
        <f>_xlfn.RANK.AVG(INDEX(tbl_data_cleaned[],MATCH($B14,tbl_data_cleaned[Municipality],0),MATCH(T$4,tbl_data_cleaned[#Headers],0)),tbl_data_cleaned[#This Row],0)</f>
        <v>21</v>
      </c>
      <c r="U14" s="24">
        <f>_xlfn.RANK.AVG(INDEX(tbl_data_cleaned[],MATCH($B14,tbl_data_cleaned[Municipality],0),MATCH(U$4,tbl_data_cleaned[#Headers],0)),tbl_data_cleaned[#This Row],0)</f>
        <v>28</v>
      </c>
      <c r="V14" s="24">
        <f>_xlfn.RANK.AVG(INDEX(tbl_data_cleaned[],MATCH($B14,tbl_data_cleaned[Municipality],0),MATCH(V$4,tbl_data_cleaned[#Headers],0)),tbl_data_cleaned[#This Row],0)</f>
        <v>12</v>
      </c>
      <c r="W14" s="24">
        <f>_xlfn.RANK.AVG(INDEX(tbl_data_cleaned[],MATCH($B14,tbl_data_cleaned[Municipality],0),MATCH(W$4,tbl_data_cleaned[#Headers],0)),tbl_data_cleaned[#This Row],0)</f>
        <v>2</v>
      </c>
      <c r="X14" s="24">
        <f>_xlfn.RANK.AVG(INDEX(tbl_data_cleaned[],MATCH($B14,tbl_data_cleaned[Municipality],0),MATCH(X$4,tbl_data_cleaned[#Headers],0)),tbl_data_cleaned[#This Row],0)</f>
        <v>25.5</v>
      </c>
      <c r="Y14" s="24">
        <f>_xlfn.RANK.AVG(INDEX(tbl_data_cleaned[],MATCH($B14,tbl_data_cleaned[Municipality],0),MATCH(Y$4,tbl_data_cleaned[#Headers],0)),tbl_data_cleaned[#This Row],0)</f>
        <v>19</v>
      </c>
      <c r="Z14" s="24">
        <f>_xlfn.RANK.AVG(INDEX(tbl_data_cleaned[],MATCH($B14,tbl_data_cleaned[Municipality],0),MATCH(Z$4,tbl_data_cleaned[#Headers],0)),tbl_data_cleaned[#This Row],0)</f>
        <v>13</v>
      </c>
      <c r="AA14" s="24">
        <f>_xlfn.RANK.AVG(INDEX(tbl_data_cleaned[],MATCH($B14,tbl_data_cleaned[Municipality],0),MATCH(AA$4,tbl_data_cleaned[#Headers],0)),tbl_data_cleaned[#This Row],0)</f>
        <v>15</v>
      </c>
      <c r="AB14" s="24">
        <f>_xlfn.RANK.AVG(INDEX(tbl_data_cleaned[],MATCH($B14,tbl_data_cleaned[Municipality],0),MATCH(AB$4,tbl_data_cleaned[#Headers],0)),tbl_data_cleaned[#This Row],0)</f>
        <v>6.5</v>
      </c>
      <c r="AC14" s="24">
        <f>_xlfn.RANK.AVG(INDEX(tbl_data_cleaned[],MATCH($B14,tbl_data_cleaned[Municipality],0),MATCH(AC$4,tbl_data_cleaned[#Headers],0)),tbl_data_cleaned[#This Row],0)</f>
        <v>3</v>
      </c>
    </row>
    <row r="15" spans="1:29" x14ac:dyDescent="0.25">
      <c r="A15" s="52">
        <v>11</v>
      </c>
      <c r="B15" s="53" t="s">
        <v>483</v>
      </c>
      <c r="C15" s="38">
        <f>_xlfn.RANK.AVG(INDEX(tbl_data_cleaned[],MATCH($B15,tbl_data_cleaned[Municipality],0),MATCH(C$4,tbl_data_cleaned[#Headers],0)),tbl_data_cleaned[#This Row],1)</f>
        <v>19.5</v>
      </c>
      <c r="D15" s="38">
        <f>_xlfn.RANK.AVG(INDEX(tbl_data_cleaned[],MATCH($B15,tbl_data_cleaned[Municipality],0),MATCH(D$4,tbl_data_cleaned[#Headers],0)),tbl_data_cleaned[#This Row],1)</f>
        <v>8</v>
      </c>
      <c r="E15" s="38">
        <f>_xlfn.RANK.AVG(INDEX(tbl_data_cleaned[],MATCH($B15,tbl_data_cleaned[Municipality],0),MATCH(E$4,tbl_data_cleaned[#Headers],0)),tbl_data_cleaned[#This Row],1)</f>
        <v>18</v>
      </c>
      <c r="F15" s="38">
        <f>_xlfn.RANK.AVG(INDEX(tbl_data_cleaned[],MATCH($B15,tbl_data_cleaned[Municipality],0),MATCH(F$4,tbl_data_cleaned[#Headers],0)),tbl_data_cleaned[#This Row],1)</f>
        <v>14</v>
      </c>
      <c r="G15" s="38">
        <f>_xlfn.RANK.AVG(INDEX(tbl_data_cleaned[],MATCH($B15,tbl_data_cleaned[Municipality],0),MATCH(G$4,tbl_data_cleaned[#Headers],0)),tbl_data_cleaned[#This Row],1)</f>
        <v>24</v>
      </c>
      <c r="H15" s="38">
        <f>_xlfn.RANK.AVG(INDEX(tbl_data_cleaned[],MATCH($B15,tbl_data_cleaned[Municipality],0),MATCH(H$4,tbl_data_cleaned[#Headers],0)),tbl_data_cleaned[#This Row],1)</f>
        <v>17</v>
      </c>
      <c r="I15" s="38">
        <f>_xlfn.RANK.AVG(INDEX(tbl_data_cleaned[],MATCH($B15,tbl_data_cleaned[Municipality],0),MATCH(I$4,tbl_data_cleaned[#Headers],0)),tbl_data_cleaned[#This Row],1)</f>
        <v>21.5</v>
      </c>
      <c r="J15" s="38">
        <f>_xlfn.RANK.AVG(INDEX(tbl_data_cleaned[],MATCH($B15,tbl_data_cleaned[Municipality],0),MATCH(J$4,tbl_data_cleaned[#Headers],0)),tbl_data_cleaned[#This Row],1)</f>
        <v>13</v>
      </c>
      <c r="K15" s="38">
        <f>_xlfn.RANK.AVG(INDEX(tbl_data_cleaned[],MATCH($B15,tbl_data_cleaned[Municipality],0),MATCH(K$4,tbl_data_cleaned[#Headers],0)),tbl_data_cleaned[#This Row],1)</f>
        <v>2</v>
      </c>
      <c r="L15" s="38">
        <f>_xlfn.RANK.AVG(INDEX(tbl_data_cleaned[],MATCH($B15,tbl_data_cleaned[Municipality],0),MATCH(L$4,tbl_data_cleaned[#Headers],0)),tbl_data_cleaned[#This Row],1)</f>
        <v>19.5</v>
      </c>
      <c r="M15" s="38">
        <f>_xlfn.RANK.AVG(INDEX(tbl_data_cleaned[],MATCH($B15,tbl_data_cleaned[Municipality],0),MATCH(M$4,tbl_data_cleaned[#Headers],0)),tbl_data_cleaned[#This Row],1)</f>
        <v>25</v>
      </c>
      <c r="N15" s="38">
        <f>_xlfn.RANK.AVG(INDEX(tbl_data_cleaned[],MATCH($B15,tbl_data_cleaned[Municipality],0),MATCH(N$4,tbl_data_cleaned[#Headers],0)),tbl_data_cleaned[#This Row],1)</f>
        <v>27</v>
      </c>
      <c r="O15" s="38">
        <f>_xlfn.RANK.AVG(INDEX(tbl_data_cleaned[],MATCH($B15,tbl_data_cleaned[Municipality],0),MATCH(O$4,tbl_data_cleaned[#Headers],0)),tbl_data_cleaned[#This Row],1)</f>
        <v>9</v>
      </c>
      <c r="P15" s="38">
        <f>_xlfn.RANK.AVG(INDEX(tbl_data_cleaned[],MATCH($B15,tbl_data_cleaned[Municipality],0),MATCH(P$4,tbl_data_cleaned[#Headers],0)),tbl_data_cleaned[#This Row],1)</f>
        <v>7</v>
      </c>
      <c r="Q15" s="38">
        <f>_xlfn.RANK.AVG(INDEX(tbl_data_cleaned[],MATCH($B15,tbl_data_cleaned[Municipality],0),MATCH(Q$4,tbl_data_cleaned[#Headers],0)),tbl_data_cleaned[#This Row],1)</f>
        <v>23</v>
      </c>
      <c r="R15" s="38">
        <f>_xlfn.RANK.AVG(INDEX(tbl_data_cleaned[],MATCH($B15,tbl_data_cleaned[Municipality],0),MATCH(R$4,tbl_data_cleaned[#Headers],0)),tbl_data_cleaned[#This Row],1)</f>
        <v>11</v>
      </c>
      <c r="S15" s="38">
        <f>_xlfn.RANK.AVG(INDEX(tbl_data_cleaned[],MATCH($B15,tbl_data_cleaned[Municipality],0),MATCH(S$4,tbl_data_cleaned[#Headers],0)),tbl_data_cleaned[#This Row],1)</f>
        <v>1</v>
      </c>
      <c r="T15" s="38">
        <f>_xlfn.RANK.AVG(INDEX(tbl_data_cleaned[],MATCH($B15,tbl_data_cleaned[Municipality],0),MATCH(T$4,tbl_data_cleaned[#Headers],0)),tbl_data_cleaned[#This Row],1)</f>
        <v>21.5</v>
      </c>
      <c r="U15" s="38">
        <f>_xlfn.RANK.AVG(INDEX(tbl_data_cleaned[],MATCH($B15,tbl_data_cleaned[Municipality],0),MATCH(U$4,tbl_data_cleaned[#Headers],0)),tbl_data_cleaned[#This Row],1)</f>
        <v>10</v>
      </c>
      <c r="V15" s="38">
        <f>_xlfn.RANK.AVG(INDEX(tbl_data_cleaned[],MATCH($B15,tbl_data_cleaned[Municipality],0),MATCH(V$4,tbl_data_cleaned[#Headers],0)),tbl_data_cleaned[#This Row],1)</f>
        <v>5</v>
      </c>
      <c r="W15" s="38">
        <f>_xlfn.RANK.AVG(INDEX(tbl_data_cleaned[],MATCH($B15,tbl_data_cleaned[Municipality],0),MATCH(W$4,tbl_data_cleaned[#Headers],0)),tbl_data_cleaned[#This Row],1)</f>
        <v>26</v>
      </c>
      <c r="X15" s="38">
        <f>_xlfn.RANK.AVG(INDEX(tbl_data_cleaned[],MATCH($B15,tbl_data_cleaned[Municipality],0),MATCH(X$4,tbl_data_cleaned[#Headers],0)),tbl_data_cleaned[#This Row],1)</f>
        <v>15</v>
      </c>
      <c r="Y15" s="38">
        <f>_xlfn.RANK.AVG(INDEX(tbl_data_cleaned[],MATCH($B15,tbl_data_cleaned[Municipality],0),MATCH(Y$4,tbl_data_cleaned[#Headers],0)),tbl_data_cleaned[#This Row],1)</f>
        <v>6</v>
      </c>
      <c r="Z15" s="38">
        <f>_xlfn.RANK.AVG(INDEX(tbl_data_cleaned[],MATCH($B15,tbl_data_cleaned[Municipality],0),MATCH(Z$4,tbl_data_cleaned[#Headers],0)),tbl_data_cleaned[#This Row],1)</f>
        <v>12</v>
      </c>
      <c r="AA15" s="38">
        <f>_xlfn.RANK.AVG(INDEX(tbl_data_cleaned[],MATCH($B15,tbl_data_cleaned[Municipality],0),MATCH(AA$4,tbl_data_cleaned[#Headers],0)),tbl_data_cleaned[#This Row],1)</f>
        <v>3</v>
      </c>
      <c r="AB15" s="38">
        <f>_xlfn.RANK.AVG(INDEX(tbl_data_cleaned[],MATCH($B15,tbl_data_cleaned[Municipality],0),MATCH(AB$4,tbl_data_cleaned[#Headers],0)),tbl_data_cleaned[#This Row],1)</f>
        <v>16</v>
      </c>
      <c r="AC15" s="38">
        <f>_xlfn.RANK.AVG(INDEX(tbl_data_cleaned[],MATCH($B15,tbl_data_cleaned[Municipality],0),MATCH(AC$4,tbl_data_cleaned[#Headers],0)),tbl_data_cleaned[#This Row],1)</f>
        <v>4</v>
      </c>
    </row>
    <row r="16" spans="1:29" x14ac:dyDescent="0.25">
      <c r="A16" s="44">
        <v>12</v>
      </c>
      <c r="B16" s="33" t="s">
        <v>41</v>
      </c>
      <c r="C16" s="24">
        <f>_xlfn.RANK.AVG(INDEX(tbl_data_cleaned[],MATCH($B16,tbl_data_cleaned[Municipality],0),MATCH(C$4,tbl_data_cleaned[#Headers],0)),tbl_data_cleaned[#This Row],0)</f>
        <v>2</v>
      </c>
      <c r="D16" s="24">
        <f>_xlfn.RANK.AVG(INDEX(tbl_data_cleaned[],MATCH($B16,tbl_data_cleaned[Municipality],0),MATCH(D$4,tbl_data_cleaned[#Headers],0)),tbl_data_cleaned[#This Row],0)</f>
        <v>21</v>
      </c>
      <c r="E16" s="24">
        <f>_xlfn.RANK.AVG(INDEX(tbl_data_cleaned[],MATCH($B16,tbl_data_cleaned[Municipality],0),MATCH(E$4,tbl_data_cleaned[#Headers],0)),tbl_data_cleaned[#This Row],0)</f>
        <v>19</v>
      </c>
      <c r="F16" s="24">
        <f>_xlfn.RANK.AVG(INDEX(tbl_data_cleaned[],MATCH($B16,tbl_data_cleaned[Municipality],0),MATCH(F$4,tbl_data_cleaned[#Headers],0)),tbl_data_cleaned[#This Row],0)</f>
        <v>15.5</v>
      </c>
      <c r="G16" s="24">
        <f>_xlfn.RANK.AVG(INDEX(tbl_data_cleaned[],MATCH($B16,tbl_data_cleaned[Municipality],0),MATCH(G$4,tbl_data_cleaned[#Headers],0)),tbl_data_cleaned[#This Row],0)</f>
        <v>21</v>
      </c>
      <c r="H16" s="24">
        <f>_xlfn.RANK.AVG(INDEX(tbl_data_cleaned[],MATCH($B16,tbl_data_cleaned[Municipality],0),MATCH(H$4,tbl_data_cleaned[#Headers],0)),tbl_data_cleaned[#This Row],0)</f>
        <v>14</v>
      </c>
      <c r="I16" s="24">
        <f>_xlfn.RANK.AVG(INDEX(tbl_data_cleaned[],MATCH($B16,tbl_data_cleaned[Municipality],0),MATCH(I$4,tbl_data_cleaned[#Headers],0)),tbl_data_cleaned[#This Row],0)</f>
        <v>12</v>
      </c>
      <c r="J16" s="24">
        <f>_xlfn.RANK.AVG(INDEX(tbl_data_cleaned[],MATCH($B16,tbl_data_cleaned[Municipality],0),MATCH(J$4,tbl_data_cleaned[#Headers],0)),tbl_data_cleaned[#This Row],0)</f>
        <v>7</v>
      </c>
      <c r="K16" s="24">
        <f>_xlfn.RANK.AVG(INDEX(tbl_data_cleaned[],MATCH($B16,tbl_data_cleaned[Municipality],0),MATCH(K$4,tbl_data_cleaned[#Headers],0)),tbl_data_cleaned[#This Row],0)</f>
        <v>13</v>
      </c>
      <c r="L16" s="24">
        <f>_xlfn.RANK.AVG(INDEX(tbl_data_cleaned[],MATCH($B16,tbl_data_cleaned[Municipality],0),MATCH(L$4,tbl_data_cleaned[#Headers],0)),tbl_data_cleaned[#This Row],0)</f>
        <v>26</v>
      </c>
      <c r="M16" s="24">
        <f>_xlfn.RANK.AVG(INDEX(tbl_data_cleaned[],MATCH($B16,tbl_data_cleaned[Municipality],0),MATCH(M$4,tbl_data_cleaned[#Headers],0)),tbl_data_cleaned[#This Row],0)</f>
        <v>24</v>
      </c>
      <c r="N16" s="24">
        <f>_xlfn.RANK.AVG(INDEX(tbl_data_cleaned[],MATCH($B16,tbl_data_cleaned[Municipality],0),MATCH(N$4,tbl_data_cleaned[#Headers],0)),tbl_data_cleaned[#This Row],0)</f>
        <v>28</v>
      </c>
      <c r="O16" s="24">
        <f>_xlfn.RANK.AVG(INDEX(tbl_data_cleaned[],MATCH($B16,tbl_data_cleaned[Municipality],0),MATCH(O$4,tbl_data_cleaned[#Headers],0)),tbl_data_cleaned[#This Row],0)</f>
        <v>11</v>
      </c>
      <c r="P16" s="24">
        <f>_xlfn.RANK.AVG(INDEX(tbl_data_cleaned[],MATCH($B16,tbl_data_cleaned[Municipality],0),MATCH(P$4,tbl_data_cleaned[#Headers],0)),tbl_data_cleaned[#This Row],0)</f>
        <v>10</v>
      </c>
      <c r="Q16" s="24">
        <f>_xlfn.RANK.AVG(INDEX(tbl_data_cleaned[],MATCH($B16,tbl_data_cleaned[Municipality],0),MATCH(Q$4,tbl_data_cleaned[#Headers],0)),tbl_data_cleaned[#This Row],0)</f>
        <v>3</v>
      </c>
      <c r="R16" s="24">
        <f>_xlfn.RANK.AVG(INDEX(tbl_data_cleaned[],MATCH($B16,tbl_data_cleaned[Municipality],0),MATCH(R$4,tbl_data_cleaned[#Headers],0)),tbl_data_cleaned[#This Row],0)</f>
        <v>8</v>
      </c>
      <c r="S16" s="24">
        <f>_xlfn.RANK.AVG(INDEX(tbl_data_cleaned[],MATCH($B16,tbl_data_cleaned[Municipality],0),MATCH(S$4,tbl_data_cleaned[#Headers],0)),tbl_data_cleaned[#This Row],0)</f>
        <v>6</v>
      </c>
      <c r="T16" s="24">
        <f>_xlfn.RANK.AVG(INDEX(tbl_data_cleaned[],MATCH($B16,tbl_data_cleaned[Municipality],0),MATCH(T$4,tbl_data_cleaned[#Headers],0)),tbl_data_cleaned[#This Row],0)</f>
        <v>17.5</v>
      </c>
      <c r="U16" s="24">
        <f>_xlfn.RANK.AVG(INDEX(tbl_data_cleaned[],MATCH($B16,tbl_data_cleaned[Municipality],0),MATCH(U$4,tbl_data_cleaned[#Headers],0)),tbl_data_cleaned[#This Row],0)</f>
        <v>23</v>
      </c>
      <c r="V16" s="24">
        <f>_xlfn.RANK.AVG(INDEX(tbl_data_cleaned[],MATCH($B16,tbl_data_cleaned[Municipality],0),MATCH(V$4,tbl_data_cleaned[#Headers],0)),tbl_data_cleaned[#This Row],0)</f>
        <v>4.5</v>
      </c>
      <c r="W16" s="24">
        <f>_xlfn.RANK.AVG(INDEX(tbl_data_cleaned[],MATCH($B16,tbl_data_cleaned[Municipality],0),MATCH(W$4,tbl_data_cleaned[#Headers],0)),tbl_data_cleaned[#This Row],0)</f>
        <v>15.5</v>
      </c>
      <c r="X16" s="24">
        <f>_xlfn.RANK.AVG(INDEX(tbl_data_cleaned[],MATCH($B16,tbl_data_cleaned[Municipality],0),MATCH(X$4,tbl_data_cleaned[#Headers],0)),tbl_data_cleaned[#This Row],0)</f>
        <v>17.5</v>
      </c>
      <c r="Y16" s="24">
        <f>_xlfn.RANK.AVG(INDEX(tbl_data_cleaned[],MATCH($B16,tbl_data_cleaned[Municipality],0),MATCH(Y$4,tbl_data_cleaned[#Headers],0)),tbl_data_cleaned[#This Row],0)</f>
        <v>9</v>
      </c>
      <c r="Z16" s="24">
        <f>_xlfn.RANK.AVG(INDEX(tbl_data_cleaned[],MATCH($B16,tbl_data_cleaned[Municipality],0),MATCH(Z$4,tbl_data_cleaned[#Headers],0)),tbl_data_cleaned[#This Row],0)</f>
        <v>25</v>
      </c>
      <c r="AA16" s="24">
        <f>_xlfn.RANK.AVG(INDEX(tbl_data_cleaned[],MATCH($B16,tbl_data_cleaned[Municipality],0),MATCH(AA$4,tbl_data_cleaned[#Headers],0)),tbl_data_cleaned[#This Row],0)</f>
        <v>4.5</v>
      </c>
      <c r="AB16" s="24">
        <f>_xlfn.RANK.AVG(INDEX(tbl_data_cleaned[],MATCH($B16,tbl_data_cleaned[Municipality],0),MATCH(AB$4,tbl_data_cleaned[#Headers],0)),tbl_data_cleaned[#This Row],0)</f>
        <v>21</v>
      </c>
      <c r="AC16" s="24">
        <f>_xlfn.RANK.AVG(INDEX(tbl_data_cleaned[],MATCH($B16,tbl_data_cleaned[Municipality],0),MATCH(AC$4,tbl_data_cleaned[#Headers],0)),tbl_data_cleaned[#This Row],0)</f>
        <v>27</v>
      </c>
    </row>
    <row r="17" spans="1:29" x14ac:dyDescent="0.25">
      <c r="A17" s="44">
        <v>13</v>
      </c>
      <c r="B17" s="33" t="s">
        <v>39</v>
      </c>
      <c r="C17" s="24">
        <f>_xlfn.RANK.AVG(INDEX(tbl_data_cleaned[],MATCH($B17,tbl_data_cleaned[Municipality],0),MATCH(C$4,tbl_data_cleaned[#Headers],0)),tbl_data_cleaned[#This Row],0)</f>
        <v>9</v>
      </c>
      <c r="D17" s="24">
        <f>_xlfn.RANK.AVG(INDEX(tbl_data_cleaned[],MATCH($B17,tbl_data_cleaned[Municipality],0),MATCH(D$4,tbl_data_cleaned[#Headers],0)),tbl_data_cleaned[#This Row],0)</f>
        <v>17</v>
      </c>
      <c r="E17" s="24">
        <f>_xlfn.RANK.AVG(INDEX(tbl_data_cleaned[],MATCH($B17,tbl_data_cleaned[Municipality],0),MATCH(E$4,tbl_data_cleaned[#Headers],0)),tbl_data_cleaned[#This Row],0)</f>
        <v>7</v>
      </c>
      <c r="F17" s="24">
        <f>_xlfn.RANK.AVG(INDEX(tbl_data_cleaned[],MATCH($B17,tbl_data_cleaned[Municipality],0),MATCH(F$4,tbl_data_cleaned[#Headers],0)),tbl_data_cleaned[#This Row],0)</f>
        <v>15</v>
      </c>
      <c r="G17" s="24">
        <f>_xlfn.RANK.AVG(INDEX(tbl_data_cleaned[],MATCH($B17,tbl_data_cleaned[Municipality],0),MATCH(G$4,tbl_data_cleaned[#Headers],0)),tbl_data_cleaned[#This Row],0)</f>
        <v>20</v>
      </c>
      <c r="H17" s="24">
        <f>_xlfn.RANK.AVG(INDEX(tbl_data_cleaned[],MATCH($B17,tbl_data_cleaned[Municipality],0),MATCH(H$4,tbl_data_cleaned[#Headers],0)),tbl_data_cleaned[#This Row],0)</f>
        <v>23</v>
      </c>
      <c r="I17" s="24">
        <f>_xlfn.RANK.AVG(INDEX(tbl_data_cleaned[],MATCH($B17,tbl_data_cleaned[Municipality],0),MATCH(I$4,tbl_data_cleaned[#Headers],0)),tbl_data_cleaned[#This Row],0)</f>
        <v>26</v>
      </c>
      <c r="J17" s="24">
        <f>_xlfn.RANK.AVG(INDEX(tbl_data_cleaned[],MATCH($B17,tbl_data_cleaned[Municipality],0),MATCH(J$4,tbl_data_cleaned[#Headers],0)),tbl_data_cleaned[#This Row],0)</f>
        <v>8</v>
      </c>
      <c r="K17" s="24">
        <f>_xlfn.RANK.AVG(INDEX(tbl_data_cleaned[],MATCH($B17,tbl_data_cleaned[Municipality],0),MATCH(K$4,tbl_data_cleaned[#Headers],0)),tbl_data_cleaned[#This Row],0)</f>
        <v>11</v>
      </c>
      <c r="L17" s="24">
        <f>_xlfn.RANK.AVG(INDEX(tbl_data_cleaned[],MATCH($B17,tbl_data_cleaned[Municipality],0),MATCH(L$4,tbl_data_cleaned[#Headers],0)),tbl_data_cleaned[#This Row],0)</f>
        <v>27</v>
      </c>
      <c r="M17" s="24">
        <f>_xlfn.RANK.AVG(INDEX(tbl_data_cleaned[],MATCH($B17,tbl_data_cleaned[Municipality],0),MATCH(M$4,tbl_data_cleaned[#Headers],0)),tbl_data_cleaned[#This Row],0)</f>
        <v>16</v>
      </c>
      <c r="N17" s="24">
        <f>_xlfn.RANK.AVG(INDEX(tbl_data_cleaned[],MATCH($B17,tbl_data_cleaned[Municipality],0),MATCH(N$4,tbl_data_cleaned[#Headers],0)),tbl_data_cleaned[#This Row],0)</f>
        <v>24</v>
      </c>
      <c r="O17" s="24">
        <f>_xlfn.RANK.AVG(INDEX(tbl_data_cleaned[],MATCH($B17,tbl_data_cleaned[Municipality],0),MATCH(O$4,tbl_data_cleaned[#Headers],0)),tbl_data_cleaned[#This Row],0)</f>
        <v>13</v>
      </c>
      <c r="P17" s="24">
        <f>_xlfn.RANK.AVG(INDEX(tbl_data_cleaned[],MATCH($B17,tbl_data_cleaned[Municipality],0),MATCH(P$4,tbl_data_cleaned[#Headers],0)),tbl_data_cleaned[#This Row],0)</f>
        <v>19</v>
      </c>
      <c r="Q17" s="24">
        <f>_xlfn.RANK.AVG(INDEX(tbl_data_cleaned[],MATCH($B17,tbl_data_cleaned[Municipality],0),MATCH(Q$4,tbl_data_cleaned[#Headers],0)),tbl_data_cleaned[#This Row],0)</f>
        <v>2</v>
      </c>
      <c r="R17" s="24">
        <f>_xlfn.RANK.AVG(INDEX(tbl_data_cleaned[],MATCH($B17,tbl_data_cleaned[Municipality],0),MATCH(R$4,tbl_data_cleaned[#Headers],0)),tbl_data_cleaned[#This Row],0)</f>
        <v>10</v>
      </c>
      <c r="S17" s="24">
        <f>_xlfn.RANK.AVG(INDEX(tbl_data_cleaned[],MATCH($B17,tbl_data_cleaned[Municipality],0),MATCH(S$4,tbl_data_cleaned[#Headers],0)),tbl_data_cleaned[#This Row],0)</f>
        <v>1</v>
      </c>
      <c r="T17" s="24">
        <f>_xlfn.RANK.AVG(INDEX(tbl_data_cleaned[],MATCH($B17,tbl_data_cleaned[Municipality],0),MATCH(T$4,tbl_data_cleaned[#Headers],0)),tbl_data_cleaned[#This Row],0)</f>
        <v>3</v>
      </c>
      <c r="U17" s="24">
        <f>_xlfn.RANK.AVG(INDEX(tbl_data_cleaned[],MATCH($B17,tbl_data_cleaned[Municipality],0),MATCH(U$4,tbl_data_cleaned[#Headers],0)),tbl_data_cleaned[#This Row],0)</f>
        <v>18</v>
      </c>
      <c r="V17" s="24">
        <f>_xlfn.RANK.AVG(INDEX(tbl_data_cleaned[],MATCH($B17,tbl_data_cleaned[Municipality],0),MATCH(V$4,tbl_data_cleaned[#Headers],0)),tbl_data_cleaned[#This Row],0)</f>
        <v>14</v>
      </c>
      <c r="W17" s="24">
        <f>_xlfn.RANK.AVG(INDEX(tbl_data_cleaned[],MATCH($B17,tbl_data_cleaned[Municipality],0),MATCH(W$4,tbl_data_cleaned[#Headers],0)),tbl_data_cleaned[#This Row],0)</f>
        <v>22</v>
      </c>
      <c r="X17" s="24">
        <f>_xlfn.RANK.AVG(INDEX(tbl_data_cleaned[],MATCH($B17,tbl_data_cleaned[Municipality],0),MATCH(X$4,tbl_data_cleaned[#Headers],0)),tbl_data_cleaned[#This Row],0)</f>
        <v>21</v>
      </c>
      <c r="Y17" s="24">
        <f>_xlfn.RANK.AVG(INDEX(tbl_data_cleaned[],MATCH($B17,tbl_data_cleaned[Municipality],0),MATCH(Y$4,tbl_data_cleaned[#Headers],0)),tbl_data_cleaned[#This Row],0)</f>
        <v>12</v>
      </c>
      <c r="Z17" s="24">
        <f>_xlfn.RANK.AVG(INDEX(tbl_data_cleaned[],MATCH($B17,tbl_data_cleaned[Municipality],0),MATCH(Z$4,tbl_data_cleaned[#Headers],0)),tbl_data_cleaned[#This Row],0)</f>
        <v>25</v>
      </c>
      <c r="AA17" s="24">
        <f>_xlfn.RANK.AVG(INDEX(tbl_data_cleaned[],MATCH($B17,tbl_data_cleaned[Municipality],0),MATCH(AA$4,tbl_data_cleaned[#Headers],0)),tbl_data_cleaned[#This Row],0)</f>
        <v>4</v>
      </c>
      <c r="AB17" s="24">
        <f>_xlfn.RANK.AVG(INDEX(tbl_data_cleaned[],MATCH($B17,tbl_data_cleaned[Municipality],0),MATCH(AB$4,tbl_data_cleaned[#Headers],0)),tbl_data_cleaned[#This Row],0)</f>
        <v>6</v>
      </c>
      <c r="AC17" s="24">
        <f>_xlfn.RANK.AVG(INDEX(tbl_data_cleaned[],MATCH($B17,tbl_data_cleaned[Municipality],0),MATCH(AC$4,tbl_data_cleaned[#Headers],0)),tbl_data_cleaned[#This Row],0)</f>
        <v>5</v>
      </c>
    </row>
    <row r="18" spans="1:29" x14ac:dyDescent="0.25">
      <c r="A18" s="44">
        <v>14</v>
      </c>
      <c r="B18" s="33" t="s">
        <v>40</v>
      </c>
      <c r="C18" s="24">
        <f>_xlfn.RANK.AVG(INDEX(tbl_data_cleaned[],MATCH($B18,tbl_data_cleaned[Municipality],0),MATCH(C$4,tbl_data_cleaned[#Headers],0)),tbl_data_cleaned[#This Row],0)</f>
        <v>25</v>
      </c>
      <c r="D18" s="24">
        <f>_xlfn.RANK.AVG(INDEX(tbl_data_cleaned[],MATCH($B18,tbl_data_cleaned[Municipality],0),MATCH(D$4,tbl_data_cleaned[#Headers],0)),tbl_data_cleaned[#This Row],0)</f>
        <v>19</v>
      </c>
      <c r="E18" s="24">
        <f>_xlfn.RANK.AVG(INDEX(tbl_data_cleaned[],MATCH($B18,tbl_data_cleaned[Municipality],0),MATCH(E$4,tbl_data_cleaned[#Headers],0)),tbl_data_cleaned[#This Row],0)</f>
        <v>5</v>
      </c>
      <c r="F18" s="24">
        <f>_xlfn.RANK.AVG(INDEX(tbl_data_cleaned[],MATCH($B18,tbl_data_cleaned[Municipality],0),MATCH(F$4,tbl_data_cleaned[#Headers],0)),tbl_data_cleaned[#This Row],0)</f>
        <v>9</v>
      </c>
      <c r="G18" s="24">
        <f>_xlfn.RANK.AVG(INDEX(tbl_data_cleaned[],MATCH($B18,tbl_data_cleaned[Municipality],0),MATCH(G$4,tbl_data_cleaned[#Headers],0)),tbl_data_cleaned[#This Row],0)</f>
        <v>20</v>
      </c>
      <c r="H18" s="24">
        <f>_xlfn.RANK.AVG(INDEX(tbl_data_cleaned[],MATCH($B18,tbl_data_cleaned[Municipality],0),MATCH(H$4,tbl_data_cleaned[#Headers],0)),tbl_data_cleaned[#This Row],0)</f>
        <v>8</v>
      </c>
      <c r="I18" s="24">
        <f>_xlfn.RANK.AVG(INDEX(tbl_data_cleaned[],MATCH($B18,tbl_data_cleaned[Municipality],0),MATCH(I$4,tbl_data_cleaned[#Headers],0)),tbl_data_cleaned[#This Row],0)</f>
        <v>13</v>
      </c>
      <c r="J18" s="24">
        <f>_xlfn.RANK.AVG(INDEX(tbl_data_cleaned[],MATCH($B18,tbl_data_cleaned[Municipality],0),MATCH(J$4,tbl_data_cleaned[#Headers],0)),tbl_data_cleaned[#This Row],0)</f>
        <v>27</v>
      </c>
      <c r="K18" s="24">
        <f>_xlfn.RANK.AVG(INDEX(tbl_data_cleaned[],MATCH($B18,tbl_data_cleaned[Municipality],0),MATCH(K$4,tbl_data_cleaned[#Headers],0)),tbl_data_cleaned[#This Row],0)</f>
        <v>26</v>
      </c>
      <c r="L18" s="24">
        <f>_xlfn.RANK.AVG(INDEX(tbl_data_cleaned[],MATCH($B18,tbl_data_cleaned[Municipality],0),MATCH(L$4,tbl_data_cleaned[#Headers],0)),tbl_data_cleaned[#This Row],0)</f>
        <v>21</v>
      </c>
      <c r="M18" s="24">
        <f>_xlfn.RANK.AVG(INDEX(tbl_data_cleaned[],MATCH($B18,tbl_data_cleaned[Municipality],0),MATCH(M$4,tbl_data_cleaned[#Headers],0)),tbl_data_cleaned[#This Row],0)</f>
        <v>7</v>
      </c>
      <c r="N18" s="24">
        <f>_xlfn.RANK.AVG(INDEX(tbl_data_cleaned[],MATCH($B18,tbl_data_cleaned[Municipality],0),MATCH(N$4,tbl_data_cleaned[#Headers],0)),tbl_data_cleaned[#This Row],0)</f>
        <v>16</v>
      </c>
      <c r="O18" s="24">
        <f>_xlfn.RANK.AVG(INDEX(tbl_data_cleaned[],MATCH($B18,tbl_data_cleaned[Municipality],0),MATCH(O$4,tbl_data_cleaned[#Headers],0)),tbl_data_cleaned[#This Row],0)</f>
        <v>12</v>
      </c>
      <c r="P18" s="24">
        <f>_xlfn.RANK.AVG(INDEX(tbl_data_cleaned[],MATCH($B18,tbl_data_cleaned[Municipality],0),MATCH(P$4,tbl_data_cleaned[#Headers],0)),tbl_data_cleaned[#This Row],0)</f>
        <v>14</v>
      </c>
      <c r="Q18" s="24">
        <f>_xlfn.RANK.AVG(INDEX(tbl_data_cleaned[],MATCH($B18,tbl_data_cleaned[Municipality],0),MATCH(Q$4,tbl_data_cleaned[#Headers],0)),tbl_data_cleaned[#This Row],0)</f>
        <v>23</v>
      </c>
      <c r="R18" s="24">
        <f>_xlfn.RANK.AVG(INDEX(tbl_data_cleaned[],MATCH($B18,tbl_data_cleaned[Municipality],0),MATCH(R$4,tbl_data_cleaned[#Headers],0)),tbl_data_cleaned[#This Row],0)</f>
        <v>24</v>
      </c>
      <c r="S18" s="24">
        <f>_xlfn.RANK.AVG(INDEX(tbl_data_cleaned[],MATCH($B18,tbl_data_cleaned[Municipality],0),MATCH(S$4,tbl_data_cleaned[#Headers],0)),tbl_data_cleaned[#This Row],0)</f>
        <v>1</v>
      </c>
      <c r="T18" s="24">
        <f>_xlfn.RANK.AVG(INDEX(tbl_data_cleaned[],MATCH($B18,tbl_data_cleaned[Municipality],0),MATCH(T$4,tbl_data_cleaned[#Headers],0)),tbl_data_cleaned[#This Row],0)</f>
        <v>4</v>
      </c>
      <c r="U18" s="24">
        <f>_xlfn.RANK.AVG(INDEX(tbl_data_cleaned[],MATCH($B18,tbl_data_cleaned[Municipality],0),MATCH(U$4,tbl_data_cleaned[#Headers],0)),tbl_data_cleaned[#This Row],0)</f>
        <v>11</v>
      </c>
      <c r="V18" s="24">
        <f>_xlfn.RANK.AVG(INDEX(tbl_data_cleaned[],MATCH($B18,tbl_data_cleaned[Municipality],0),MATCH(V$4,tbl_data_cleaned[#Headers],0)),tbl_data_cleaned[#This Row],0)</f>
        <v>10</v>
      </c>
      <c r="W18" s="24">
        <f>_xlfn.RANK.AVG(INDEX(tbl_data_cleaned[],MATCH($B18,tbl_data_cleaned[Municipality],0),MATCH(W$4,tbl_data_cleaned[#Headers],0)),tbl_data_cleaned[#This Row],0)</f>
        <v>22</v>
      </c>
      <c r="X18" s="24">
        <f>_xlfn.RANK.AVG(INDEX(tbl_data_cleaned[],MATCH($B18,tbl_data_cleaned[Municipality],0),MATCH(X$4,tbl_data_cleaned[#Headers],0)),tbl_data_cleaned[#This Row],0)</f>
        <v>18</v>
      </c>
      <c r="Y18" s="24">
        <f>_xlfn.RANK.AVG(INDEX(tbl_data_cleaned[],MATCH($B18,tbl_data_cleaned[Municipality],0),MATCH(Y$4,tbl_data_cleaned[#Headers],0)),tbl_data_cleaned[#This Row],0)</f>
        <v>17</v>
      </c>
      <c r="Z18" s="24">
        <f>_xlfn.RANK.AVG(INDEX(tbl_data_cleaned[],MATCH($B18,tbl_data_cleaned[Municipality],0),MATCH(Z$4,tbl_data_cleaned[#Headers],0)),tbl_data_cleaned[#This Row],0)</f>
        <v>15</v>
      </c>
      <c r="AA18" s="24">
        <f>_xlfn.RANK.AVG(INDEX(tbl_data_cleaned[],MATCH($B18,tbl_data_cleaned[Municipality],0),MATCH(AA$4,tbl_data_cleaned[#Headers],0)),tbl_data_cleaned[#This Row],0)</f>
        <v>3</v>
      </c>
      <c r="AB18" s="24">
        <f>_xlfn.RANK.AVG(INDEX(tbl_data_cleaned[],MATCH($B18,tbl_data_cleaned[Municipality],0),MATCH(AB$4,tbl_data_cleaned[#Headers],0)),tbl_data_cleaned[#This Row],0)</f>
        <v>2</v>
      </c>
      <c r="AC18" s="24">
        <f>_xlfn.RANK.AVG(INDEX(tbl_data_cleaned[],MATCH($B18,tbl_data_cleaned[Municipality],0),MATCH(AC$4,tbl_data_cleaned[#Headers],0)),tbl_data_cleaned[#This Row],0)</f>
        <v>6</v>
      </c>
    </row>
    <row r="19" spans="1:29" x14ac:dyDescent="0.25">
      <c r="A19" s="44">
        <v>15</v>
      </c>
      <c r="B19" s="33" t="s">
        <v>42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0</v>
      </c>
      <c r="U19" s="24">
        <v>0</v>
      </c>
      <c r="V19" s="24">
        <v>0</v>
      </c>
      <c r="W19" s="24">
        <v>0</v>
      </c>
      <c r="X19" s="24">
        <v>0</v>
      </c>
      <c r="Y19" s="24">
        <v>0</v>
      </c>
      <c r="Z19" s="24">
        <v>0</v>
      </c>
      <c r="AA19" s="24">
        <v>0</v>
      </c>
      <c r="AB19" s="24">
        <v>0</v>
      </c>
      <c r="AC19" s="24">
        <v>0</v>
      </c>
    </row>
    <row r="20" spans="1:29" x14ac:dyDescent="0.25">
      <c r="A20" s="44">
        <v>16</v>
      </c>
      <c r="B20" s="33" t="s">
        <v>43</v>
      </c>
      <c r="C20" s="24">
        <f>_xlfn.RANK.AVG(INDEX(tbl_data_cleaned[],MATCH($B20,tbl_data_cleaned[Municipality],0),MATCH(C$4,tbl_data_cleaned[#Headers],0)),tbl_data_cleaned[#This Row],0)</f>
        <v>6</v>
      </c>
      <c r="D20" s="24">
        <f>_xlfn.RANK.AVG(INDEX(tbl_data_cleaned[],MATCH($B20,tbl_data_cleaned[Municipality],0),MATCH(D$4,tbl_data_cleaned[#Headers],0)),tbl_data_cleaned[#This Row],0)</f>
        <v>14</v>
      </c>
      <c r="E20" s="24">
        <f>_xlfn.RANK.AVG(INDEX(tbl_data_cleaned[],MATCH($B20,tbl_data_cleaned[Municipality],0),MATCH(E$4,tbl_data_cleaned[#Headers],0)),tbl_data_cleaned[#This Row],0)</f>
        <v>20.5</v>
      </c>
      <c r="F20" s="24">
        <f>_xlfn.RANK.AVG(INDEX(tbl_data_cleaned[],MATCH($B20,tbl_data_cleaned[Municipality],0),MATCH(F$4,tbl_data_cleaned[#Headers],0)),tbl_data_cleaned[#This Row],0)</f>
        <v>10</v>
      </c>
      <c r="G20" s="24">
        <f>_xlfn.RANK.AVG(INDEX(tbl_data_cleaned[],MATCH($B20,tbl_data_cleaned[Municipality],0),MATCH(G$4,tbl_data_cleaned[#Headers],0)),tbl_data_cleaned[#This Row],0)</f>
        <v>15</v>
      </c>
      <c r="H20" s="24">
        <f>_xlfn.RANK.AVG(INDEX(tbl_data_cleaned[],MATCH($B20,tbl_data_cleaned[Municipality],0),MATCH(H$4,tbl_data_cleaned[#Headers],0)),tbl_data_cleaned[#This Row],0)</f>
        <v>17.5</v>
      </c>
      <c r="I20" s="24">
        <f>_xlfn.RANK.AVG(INDEX(tbl_data_cleaned[],MATCH($B20,tbl_data_cleaned[Municipality],0),MATCH(I$4,tbl_data_cleaned[#Headers],0)),tbl_data_cleaned[#This Row],0)</f>
        <v>20.5</v>
      </c>
      <c r="J20" s="24">
        <f>_xlfn.RANK.AVG(INDEX(tbl_data_cleaned[],MATCH($B20,tbl_data_cleaned[Municipality],0),MATCH(J$4,tbl_data_cleaned[#Headers],0)),tbl_data_cleaned[#This Row],0)</f>
        <v>17.5</v>
      </c>
      <c r="K20" s="24">
        <f>_xlfn.RANK.AVG(INDEX(tbl_data_cleaned[],MATCH($B20,tbl_data_cleaned[Municipality],0),MATCH(K$4,tbl_data_cleaned[#Headers],0)),tbl_data_cleaned[#This Row],0)</f>
        <v>11</v>
      </c>
      <c r="L20" s="24">
        <f>_xlfn.RANK.AVG(INDEX(tbl_data_cleaned[],MATCH($B20,tbl_data_cleaned[Municipality],0),MATCH(L$4,tbl_data_cleaned[#Headers],0)),tbl_data_cleaned[#This Row],0)</f>
        <v>12</v>
      </c>
      <c r="M20" s="24">
        <f>_xlfn.RANK.AVG(INDEX(tbl_data_cleaned[],MATCH($B20,tbl_data_cleaned[Municipality],0),MATCH(M$4,tbl_data_cleaned[#Headers],0)),tbl_data_cleaned[#This Row],0)</f>
        <v>4</v>
      </c>
      <c r="N20" s="24">
        <f>_xlfn.RANK.AVG(INDEX(tbl_data_cleaned[],MATCH($B20,tbl_data_cleaned[Municipality],0),MATCH(N$4,tbl_data_cleaned[#Headers],0)),tbl_data_cleaned[#This Row],0)</f>
        <v>22.5</v>
      </c>
      <c r="O20" s="24">
        <f>_xlfn.RANK.AVG(INDEX(tbl_data_cleaned[],MATCH($B20,tbl_data_cleaned[Municipality],0),MATCH(O$4,tbl_data_cleaned[#Headers],0)),tbl_data_cleaned[#This Row],0)</f>
        <v>25</v>
      </c>
      <c r="P20" s="24">
        <f>_xlfn.RANK.AVG(INDEX(tbl_data_cleaned[],MATCH($B20,tbl_data_cleaned[Municipality],0),MATCH(P$4,tbl_data_cleaned[#Headers],0)),tbl_data_cleaned[#This Row],0)</f>
        <v>24</v>
      </c>
      <c r="Q20" s="24">
        <f>_xlfn.RANK.AVG(INDEX(tbl_data_cleaned[],MATCH($B20,tbl_data_cleaned[Municipality],0),MATCH(Q$4,tbl_data_cleaned[#Headers],0)),tbl_data_cleaned[#This Row],0)</f>
        <v>28</v>
      </c>
      <c r="R20" s="24">
        <f>_xlfn.RANK.AVG(INDEX(tbl_data_cleaned[],MATCH($B20,tbl_data_cleaned[Municipality],0),MATCH(R$4,tbl_data_cleaned[#Headers],0)),tbl_data_cleaned[#This Row],0)</f>
        <v>2</v>
      </c>
      <c r="S20" s="24">
        <f>_xlfn.RANK.AVG(INDEX(tbl_data_cleaned[],MATCH($B20,tbl_data_cleaned[Municipality],0),MATCH(S$4,tbl_data_cleaned[#Headers],0)),tbl_data_cleaned[#This Row],0)</f>
        <v>16</v>
      </c>
      <c r="T20" s="24">
        <f>_xlfn.RANK.AVG(INDEX(tbl_data_cleaned[],MATCH($B20,tbl_data_cleaned[Municipality],0),MATCH(T$4,tbl_data_cleaned[#Headers],0)),tbl_data_cleaned[#This Row],0)</f>
        <v>19</v>
      </c>
      <c r="U20" s="24">
        <f>_xlfn.RANK.AVG(INDEX(tbl_data_cleaned[],MATCH($B20,tbl_data_cleaned[Municipality],0),MATCH(U$4,tbl_data_cleaned[#Headers],0)),tbl_data_cleaned[#This Row],0)</f>
        <v>26</v>
      </c>
      <c r="V20" s="24">
        <f>_xlfn.RANK.AVG(INDEX(tbl_data_cleaned[],MATCH($B20,tbl_data_cleaned[Municipality],0),MATCH(V$4,tbl_data_cleaned[#Headers],0)),tbl_data_cleaned[#This Row],0)</f>
        <v>7</v>
      </c>
      <c r="W20" s="24">
        <f>_xlfn.RANK.AVG(INDEX(tbl_data_cleaned[],MATCH($B20,tbl_data_cleaned[Municipality],0),MATCH(W$4,tbl_data_cleaned[#Headers],0)),tbl_data_cleaned[#This Row],0)</f>
        <v>5</v>
      </c>
      <c r="X20" s="24">
        <f>_xlfn.RANK.AVG(INDEX(tbl_data_cleaned[],MATCH($B20,tbl_data_cleaned[Municipality],0),MATCH(X$4,tbl_data_cleaned[#Headers],0)),tbl_data_cleaned[#This Row],0)</f>
        <v>9</v>
      </c>
      <c r="Y20" s="24">
        <f>_xlfn.RANK.AVG(INDEX(tbl_data_cleaned[],MATCH($B20,tbl_data_cleaned[Municipality],0),MATCH(Y$4,tbl_data_cleaned[#Headers],0)),tbl_data_cleaned[#This Row],0)</f>
        <v>27</v>
      </c>
      <c r="Z20" s="24">
        <f>_xlfn.RANK.AVG(INDEX(tbl_data_cleaned[],MATCH($B20,tbl_data_cleaned[Municipality],0),MATCH(Z$4,tbl_data_cleaned[#Headers],0)),tbl_data_cleaned[#This Row],0)</f>
        <v>13</v>
      </c>
      <c r="AA20" s="24">
        <f>_xlfn.RANK.AVG(INDEX(tbl_data_cleaned[],MATCH($B20,tbl_data_cleaned[Municipality],0),MATCH(AA$4,tbl_data_cleaned[#Headers],0)),tbl_data_cleaned[#This Row],0)</f>
        <v>22.5</v>
      </c>
      <c r="AB20" s="24">
        <f>_xlfn.RANK.AVG(INDEX(tbl_data_cleaned[],MATCH($B20,tbl_data_cleaned[Municipality],0),MATCH(AB$4,tbl_data_cleaned[#Headers],0)),tbl_data_cleaned[#This Row],0)</f>
        <v>3</v>
      </c>
      <c r="AC20" s="24">
        <f>_xlfn.RANK.AVG(INDEX(tbl_data_cleaned[],MATCH($B20,tbl_data_cleaned[Municipality],0),MATCH(AC$4,tbl_data_cleaned[#Headers],0)),tbl_data_cleaned[#This Row],0)</f>
        <v>8</v>
      </c>
    </row>
    <row r="21" spans="1:29" x14ac:dyDescent="0.25">
      <c r="A21" s="44">
        <v>17</v>
      </c>
      <c r="B21" s="33" t="s">
        <v>44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v>0</v>
      </c>
      <c r="O21" s="24">
        <v>0</v>
      </c>
      <c r="P21" s="24">
        <v>0</v>
      </c>
      <c r="Q21" s="24">
        <v>0</v>
      </c>
      <c r="R21" s="24">
        <v>0</v>
      </c>
      <c r="S21" s="24">
        <v>0</v>
      </c>
      <c r="T21" s="24">
        <v>0</v>
      </c>
      <c r="U21" s="24">
        <v>0</v>
      </c>
      <c r="V21" s="24">
        <v>0</v>
      </c>
      <c r="W21" s="24">
        <v>0</v>
      </c>
      <c r="X21" s="24">
        <v>0</v>
      </c>
      <c r="Y21" s="24">
        <v>0</v>
      </c>
      <c r="Z21" s="24">
        <v>0</v>
      </c>
      <c r="AA21" s="24">
        <v>0</v>
      </c>
      <c r="AB21" s="24">
        <v>0</v>
      </c>
      <c r="AC21" s="24">
        <v>0</v>
      </c>
    </row>
    <row r="22" spans="1:29" x14ac:dyDescent="0.25">
      <c r="A22" s="44">
        <v>18</v>
      </c>
      <c r="B22" s="33" t="s">
        <v>45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0</v>
      </c>
      <c r="O22" s="24">
        <v>0</v>
      </c>
      <c r="P22" s="24">
        <v>0</v>
      </c>
      <c r="Q22" s="24">
        <v>0</v>
      </c>
      <c r="R22" s="24">
        <v>0</v>
      </c>
      <c r="S22" s="24">
        <v>0</v>
      </c>
      <c r="T22" s="24">
        <v>0</v>
      </c>
      <c r="U22" s="24">
        <v>0</v>
      </c>
      <c r="V22" s="24">
        <v>0</v>
      </c>
      <c r="W22" s="24">
        <v>0</v>
      </c>
      <c r="X22" s="24">
        <v>0</v>
      </c>
      <c r="Y22" s="24">
        <v>0</v>
      </c>
      <c r="Z22" s="24">
        <v>0</v>
      </c>
      <c r="AA22" s="24">
        <v>0</v>
      </c>
      <c r="AB22" s="24">
        <v>0</v>
      </c>
      <c r="AC22" s="24">
        <v>0</v>
      </c>
    </row>
    <row r="23" spans="1:29" x14ac:dyDescent="0.25">
      <c r="A23" s="44">
        <v>19</v>
      </c>
      <c r="B23" s="33" t="s">
        <v>46</v>
      </c>
      <c r="C23" s="24">
        <f>_xlfn.RANK.AVG(INDEX(tbl_data_cleaned[],MATCH($B23,tbl_data_cleaned[Municipality],0),MATCH(C$4,tbl_data_cleaned[#Headers],0)),tbl_data_cleaned[#This Row],0)</f>
        <v>18.5</v>
      </c>
      <c r="D23" s="24">
        <f>_xlfn.RANK.AVG(INDEX(tbl_data_cleaned[],MATCH($B23,tbl_data_cleaned[Municipality],0),MATCH(D$4,tbl_data_cleaned[#Headers],0)),tbl_data_cleaned[#This Row],0)</f>
        <v>20.5</v>
      </c>
      <c r="E23" s="24">
        <f>_xlfn.RANK.AVG(INDEX(tbl_data_cleaned[],MATCH($B23,tbl_data_cleaned[Municipality],0),MATCH(E$4,tbl_data_cleaned[#Headers],0)),tbl_data_cleaned[#This Row],0)</f>
        <v>14</v>
      </c>
      <c r="F23" s="24">
        <f>_xlfn.RANK.AVG(INDEX(tbl_data_cleaned[],MATCH($B23,tbl_data_cleaned[Municipality],0),MATCH(F$4,tbl_data_cleaned[#Headers],0)),tbl_data_cleaned[#This Row],0)</f>
        <v>22.5</v>
      </c>
      <c r="G23" s="24">
        <f>_xlfn.RANK.AVG(INDEX(tbl_data_cleaned[],MATCH($B23,tbl_data_cleaned[Municipality],0),MATCH(G$4,tbl_data_cleaned[#Headers],0)),tbl_data_cleaned[#This Row],0)</f>
        <v>16.5</v>
      </c>
      <c r="H23" s="24">
        <f>_xlfn.RANK.AVG(INDEX(tbl_data_cleaned[],MATCH($B23,tbl_data_cleaned[Municipality],0),MATCH(H$4,tbl_data_cleaned[#Headers],0)),tbl_data_cleaned[#This Row],0)</f>
        <v>18.5</v>
      </c>
      <c r="I23" s="24">
        <f>_xlfn.RANK.AVG(INDEX(tbl_data_cleaned[],MATCH($B23,tbl_data_cleaned[Municipality],0),MATCH(I$4,tbl_data_cleaned[#Headers],0)),tbl_data_cleaned[#This Row],0)</f>
        <v>27</v>
      </c>
      <c r="J23" s="24">
        <f>_xlfn.RANK.AVG(INDEX(tbl_data_cleaned[],MATCH($B23,tbl_data_cleaned[Municipality],0),MATCH(J$4,tbl_data_cleaned[#Headers],0)),tbl_data_cleaned[#This Row],0)</f>
        <v>12</v>
      </c>
      <c r="K23" s="24">
        <f>_xlfn.RANK.AVG(INDEX(tbl_data_cleaned[],MATCH($B23,tbl_data_cleaned[Municipality],0),MATCH(K$4,tbl_data_cleaned[#Headers],0)),tbl_data_cleaned[#This Row],0)</f>
        <v>25</v>
      </c>
      <c r="L23" s="24">
        <f>_xlfn.RANK.AVG(INDEX(tbl_data_cleaned[],MATCH($B23,tbl_data_cleaned[Municipality],0),MATCH(L$4,tbl_data_cleaned[#Headers],0)),tbl_data_cleaned[#This Row],0)</f>
        <v>15</v>
      </c>
      <c r="M23" s="24">
        <f>_xlfn.RANK.AVG(INDEX(tbl_data_cleaned[],MATCH($B23,tbl_data_cleaned[Municipality],0),MATCH(M$4,tbl_data_cleaned[#Headers],0)),tbl_data_cleaned[#This Row],0)</f>
        <v>11</v>
      </c>
      <c r="N23" s="24">
        <f>_xlfn.RANK.AVG(INDEX(tbl_data_cleaned[],MATCH($B23,tbl_data_cleaned[Municipality],0),MATCH(N$4,tbl_data_cleaned[#Headers],0)),tbl_data_cleaned[#This Row],0)</f>
        <v>10</v>
      </c>
      <c r="O23" s="24">
        <f>_xlfn.RANK.AVG(INDEX(tbl_data_cleaned[],MATCH($B23,tbl_data_cleaned[Municipality],0),MATCH(O$4,tbl_data_cleaned[#Headers],0)),tbl_data_cleaned[#This Row],0)</f>
        <v>24</v>
      </c>
      <c r="P23" s="24">
        <f>_xlfn.RANK.AVG(INDEX(tbl_data_cleaned[],MATCH($B23,tbl_data_cleaned[Municipality],0),MATCH(P$4,tbl_data_cleaned[#Headers],0)),tbl_data_cleaned[#This Row],0)</f>
        <v>3</v>
      </c>
      <c r="Q23" s="24">
        <f>_xlfn.RANK.AVG(INDEX(tbl_data_cleaned[],MATCH($B23,tbl_data_cleaned[Municipality],0),MATCH(Q$4,tbl_data_cleaned[#Headers],0)),tbl_data_cleaned[#This Row],0)</f>
        <v>8</v>
      </c>
      <c r="R23" s="24">
        <f>_xlfn.RANK.AVG(INDEX(tbl_data_cleaned[],MATCH($B23,tbl_data_cleaned[Municipality],0),MATCH(R$4,tbl_data_cleaned[#Headers],0)),tbl_data_cleaned[#This Row],0)</f>
        <v>8</v>
      </c>
      <c r="S23" s="24">
        <f>_xlfn.RANK.AVG(INDEX(tbl_data_cleaned[],MATCH($B23,tbl_data_cleaned[Municipality],0),MATCH(S$4,tbl_data_cleaned[#Headers],0)),tbl_data_cleaned[#This Row],0)</f>
        <v>6</v>
      </c>
      <c r="T23" s="24">
        <f>_xlfn.RANK.AVG(INDEX(tbl_data_cleaned[],MATCH($B23,tbl_data_cleaned[Municipality],0),MATCH(T$4,tbl_data_cleaned[#Headers],0)),tbl_data_cleaned[#This Row],0)</f>
        <v>13</v>
      </c>
      <c r="U23" s="24">
        <f>_xlfn.RANK.AVG(INDEX(tbl_data_cleaned[],MATCH($B23,tbl_data_cleaned[Municipality],0),MATCH(U$4,tbl_data_cleaned[#Headers],0)),tbl_data_cleaned[#This Row],0)</f>
        <v>20.5</v>
      </c>
      <c r="V23" s="24">
        <f>_xlfn.RANK.AVG(INDEX(tbl_data_cleaned[],MATCH($B23,tbl_data_cleaned[Municipality],0),MATCH(V$4,tbl_data_cleaned[#Headers],0)),tbl_data_cleaned[#This Row],0)</f>
        <v>16.5</v>
      </c>
      <c r="W23" s="24">
        <f>_xlfn.RANK.AVG(INDEX(tbl_data_cleaned[],MATCH($B23,tbl_data_cleaned[Municipality],0),MATCH(W$4,tbl_data_cleaned[#Headers],0)),tbl_data_cleaned[#This Row],0)</f>
        <v>28</v>
      </c>
      <c r="X23" s="24">
        <f>_xlfn.RANK.AVG(INDEX(tbl_data_cleaned[],MATCH($B23,tbl_data_cleaned[Municipality],0),MATCH(X$4,tbl_data_cleaned[#Headers],0)),tbl_data_cleaned[#This Row],0)</f>
        <v>4</v>
      </c>
      <c r="Y23" s="24">
        <f>_xlfn.RANK.AVG(INDEX(tbl_data_cleaned[],MATCH($B23,tbl_data_cleaned[Municipality],0),MATCH(Y$4,tbl_data_cleaned[#Headers],0)),tbl_data_cleaned[#This Row],0)</f>
        <v>2</v>
      </c>
      <c r="Z23" s="24">
        <f>_xlfn.RANK.AVG(INDEX(tbl_data_cleaned[],MATCH($B23,tbl_data_cleaned[Municipality],0),MATCH(Z$4,tbl_data_cleaned[#Headers],0)),tbl_data_cleaned[#This Row],0)</f>
        <v>5</v>
      </c>
      <c r="AA23" s="24">
        <f>_xlfn.RANK.AVG(INDEX(tbl_data_cleaned[],MATCH($B23,tbl_data_cleaned[Municipality],0),MATCH(AA$4,tbl_data_cleaned[#Headers],0)),tbl_data_cleaned[#This Row],0)</f>
        <v>8</v>
      </c>
      <c r="AB23" s="24">
        <f>_xlfn.RANK.AVG(INDEX(tbl_data_cleaned[],MATCH($B23,tbl_data_cleaned[Municipality],0),MATCH(AB$4,tbl_data_cleaned[#Headers],0)),tbl_data_cleaned[#This Row],0)</f>
        <v>22.5</v>
      </c>
      <c r="AC23" s="24">
        <f>_xlfn.RANK.AVG(INDEX(tbl_data_cleaned[],MATCH($B23,tbl_data_cleaned[Municipality],0),MATCH(AC$4,tbl_data_cleaned[#Headers],0)),tbl_data_cleaned[#This Row],0)</f>
        <v>26</v>
      </c>
    </row>
    <row r="24" spans="1:29" x14ac:dyDescent="0.25">
      <c r="A24" s="44">
        <v>20</v>
      </c>
      <c r="B24" s="33" t="s">
        <v>47</v>
      </c>
      <c r="C24" s="24">
        <f>_xlfn.RANK.AVG(INDEX(tbl_data_cleaned[],MATCH($B24,tbl_data_cleaned[Municipality],0),MATCH(C$4,tbl_data_cleaned[#Headers],0)),tbl_data_cleaned[#This Row],0)</f>
        <v>3</v>
      </c>
      <c r="D24" s="24">
        <f>_xlfn.RANK.AVG(INDEX(tbl_data_cleaned[],MATCH($B24,tbl_data_cleaned[Municipality],0),MATCH(D$4,tbl_data_cleaned[#Headers],0)),tbl_data_cleaned[#This Row],0)</f>
        <v>7</v>
      </c>
      <c r="E24" s="24">
        <f>_xlfn.RANK.AVG(INDEX(tbl_data_cleaned[],MATCH($B24,tbl_data_cleaned[Municipality],0),MATCH(E$4,tbl_data_cleaned[#Headers],0)),tbl_data_cleaned[#This Row],0)</f>
        <v>14</v>
      </c>
      <c r="F24" s="24">
        <f>_xlfn.RANK.AVG(INDEX(tbl_data_cleaned[],MATCH($B24,tbl_data_cleaned[Municipality],0),MATCH(F$4,tbl_data_cleaned[#Headers],0)),tbl_data_cleaned[#This Row],0)</f>
        <v>17</v>
      </c>
      <c r="G24" s="24">
        <f>_xlfn.RANK.AVG(INDEX(tbl_data_cleaned[],MATCH($B24,tbl_data_cleaned[Municipality],0),MATCH(G$4,tbl_data_cleaned[#Headers],0)),tbl_data_cleaned[#This Row],0)</f>
        <v>22</v>
      </c>
      <c r="H24" s="24">
        <f>_xlfn.RANK.AVG(INDEX(tbl_data_cleaned[],MATCH($B24,tbl_data_cleaned[Municipality],0),MATCH(H$4,tbl_data_cleaned[#Headers],0)),tbl_data_cleaned[#This Row],0)</f>
        <v>8</v>
      </c>
      <c r="I24" s="24">
        <f>_xlfn.RANK.AVG(INDEX(tbl_data_cleaned[],MATCH($B24,tbl_data_cleaned[Municipality],0),MATCH(I$4,tbl_data_cleaned[#Headers],0)),tbl_data_cleaned[#This Row],0)</f>
        <v>15</v>
      </c>
      <c r="J24" s="24">
        <f>_xlfn.RANK.AVG(INDEX(tbl_data_cleaned[],MATCH($B24,tbl_data_cleaned[Municipality],0),MATCH(J$4,tbl_data_cleaned[#Headers],0)),tbl_data_cleaned[#This Row],0)</f>
        <v>6</v>
      </c>
      <c r="K24" s="24">
        <f>_xlfn.RANK.AVG(INDEX(tbl_data_cleaned[],MATCH($B24,tbl_data_cleaned[Municipality],0),MATCH(K$4,tbl_data_cleaned[#Headers],0)),tbl_data_cleaned[#This Row],0)</f>
        <v>10</v>
      </c>
      <c r="L24" s="24">
        <f>_xlfn.RANK.AVG(INDEX(tbl_data_cleaned[],MATCH($B24,tbl_data_cleaned[Municipality],0),MATCH(L$4,tbl_data_cleaned[#Headers],0)),tbl_data_cleaned[#This Row],0)</f>
        <v>28</v>
      </c>
      <c r="M24" s="24">
        <f>_xlfn.RANK.AVG(INDEX(tbl_data_cleaned[],MATCH($B24,tbl_data_cleaned[Municipality],0),MATCH(M$4,tbl_data_cleaned[#Headers],0)),tbl_data_cleaned[#This Row],0)</f>
        <v>4</v>
      </c>
      <c r="N24" s="24">
        <f>_xlfn.RANK.AVG(INDEX(tbl_data_cleaned[],MATCH($B24,tbl_data_cleaned[Municipality],0),MATCH(N$4,tbl_data_cleaned[#Headers],0)),tbl_data_cleaned[#This Row],0)</f>
        <v>5</v>
      </c>
      <c r="O24" s="24">
        <f>_xlfn.RANK.AVG(INDEX(tbl_data_cleaned[],MATCH($B24,tbl_data_cleaned[Municipality],0),MATCH(O$4,tbl_data_cleaned[#Headers],0)),tbl_data_cleaned[#This Row],0)</f>
        <v>11</v>
      </c>
      <c r="P24" s="24">
        <f>_xlfn.RANK.AVG(INDEX(tbl_data_cleaned[],MATCH($B24,tbl_data_cleaned[Municipality],0),MATCH(P$4,tbl_data_cleaned[#Headers],0)),tbl_data_cleaned[#This Row],0)</f>
        <v>21</v>
      </c>
      <c r="Q24" s="24">
        <f>_xlfn.RANK.AVG(INDEX(tbl_data_cleaned[],MATCH($B24,tbl_data_cleaned[Municipality],0),MATCH(Q$4,tbl_data_cleaned[#Headers],0)),tbl_data_cleaned[#This Row],0)</f>
        <v>18</v>
      </c>
      <c r="R24" s="24">
        <f>_xlfn.RANK.AVG(INDEX(tbl_data_cleaned[],MATCH($B24,tbl_data_cleaned[Municipality],0),MATCH(R$4,tbl_data_cleaned[#Headers],0)),tbl_data_cleaned[#This Row],0)</f>
        <v>13</v>
      </c>
      <c r="S24" s="24">
        <f>_xlfn.RANK.AVG(INDEX(tbl_data_cleaned[],MATCH($B24,tbl_data_cleaned[Municipality],0),MATCH(S$4,tbl_data_cleaned[#Headers],0)),tbl_data_cleaned[#This Row],0)</f>
        <v>2</v>
      </c>
      <c r="T24" s="24">
        <f>_xlfn.RANK.AVG(INDEX(tbl_data_cleaned[],MATCH($B24,tbl_data_cleaned[Municipality],0),MATCH(T$4,tbl_data_cleaned[#Headers],0)),tbl_data_cleaned[#This Row],0)</f>
        <v>16</v>
      </c>
      <c r="U24" s="24">
        <f>_xlfn.RANK.AVG(INDEX(tbl_data_cleaned[],MATCH($B24,tbl_data_cleaned[Municipality],0),MATCH(U$4,tbl_data_cleaned[#Headers],0)),tbl_data_cleaned[#This Row],0)</f>
        <v>25</v>
      </c>
      <c r="V24" s="24">
        <f>_xlfn.RANK.AVG(INDEX(tbl_data_cleaned[],MATCH($B24,tbl_data_cleaned[Municipality],0),MATCH(V$4,tbl_data_cleaned[#Headers],0)),tbl_data_cleaned[#This Row],0)</f>
        <v>20</v>
      </c>
      <c r="W24" s="24">
        <f>_xlfn.RANK.AVG(INDEX(tbl_data_cleaned[],MATCH($B24,tbl_data_cleaned[Municipality],0),MATCH(W$4,tbl_data_cleaned[#Headers],0)),tbl_data_cleaned[#This Row],0)</f>
        <v>19</v>
      </c>
      <c r="X24" s="24">
        <f>_xlfn.RANK.AVG(INDEX(tbl_data_cleaned[],MATCH($B24,tbl_data_cleaned[Municipality],0),MATCH(X$4,tbl_data_cleaned[#Headers],0)),tbl_data_cleaned[#This Row],0)</f>
        <v>26</v>
      </c>
      <c r="Y24" s="24">
        <f>_xlfn.RANK.AVG(INDEX(tbl_data_cleaned[],MATCH($B24,tbl_data_cleaned[Municipality],0),MATCH(Y$4,tbl_data_cleaned[#Headers],0)),tbl_data_cleaned[#This Row],0)</f>
        <v>27</v>
      </c>
      <c r="Z24" s="24">
        <f>_xlfn.RANK.AVG(INDEX(tbl_data_cleaned[],MATCH($B24,tbl_data_cleaned[Municipality],0),MATCH(Z$4,tbl_data_cleaned[#Headers],0)),tbl_data_cleaned[#This Row],0)</f>
        <v>9</v>
      </c>
      <c r="AA24" s="24">
        <f>_xlfn.RANK.AVG(INDEX(tbl_data_cleaned[],MATCH($B24,tbl_data_cleaned[Municipality],0),MATCH(AA$4,tbl_data_cleaned[#Headers],0)),tbl_data_cleaned[#This Row],0)</f>
        <v>23.5</v>
      </c>
      <c r="AB24" s="24">
        <f>_xlfn.RANK.AVG(INDEX(tbl_data_cleaned[],MATCH($B24,tbl_data_cleaned[Municipality],0),MATCH(AB$4,tbl_data_cleaned[#Headers],0)),tbl_data_cleaned[#This Row],0)</f>
        <v>23.5</v>
      </c>
      <c r="AC24" s="24">
        <f>_xlfn.RANK.AVG(INDEX(tbl_data_cleaned[],MATCH($B24,tbl_data_cleaned[Municipality],0),MATCH(AC$4,tbl_data_cleaned[#Headers],0)),tbl_data_cleaned[#This Row],0)</f>
        <v>12</v>
      </c>
    </row>
    <row r="25" spans="1:29" x14ac:dyDescent="0.25">
      <c r="A25" s="44">
        <v>21</v>
      </c>
      <c r="B25" s="53" t="s">
        <v>48</v>
      </c>
      <c r="C25" s="38">
        <f>_xlfn.RANK.AVG(INDEX(tbl_data_cleaned[],MATCH($B25,tbl_data_cleaned[Municipality],0),MATCH(C$4,tbl_data_cleaned[#Headers],0)),tbl_data_cleaned[#This Row],1)</f>
        <v>20</v>
      </c>
      <c r="D25" s="38">
        <f>_xlfn.RANK.AVG(INDEX(tbl_data_cleaned[],MATCH($B25,tbl_data_cleaned[Municipality],0),MATCH(D$4,tbl_data_cleaned[#Headers],0)),tbl_data_cleaned[#This Row],1)</f>
        <v>6</v>
      </c>
      <c r="E25" s="38">
        <f>_xlfn.RANK.AVG(INDEX(tbl_data_cleaned[],MATCH($B25,tbl_data_cleaned[Municipality],0),MATCH(E$4,tbl_data_cleaned[#Headers],0)),tbl_data_cleaned[#This Row],1)</f>
        <v>17</v>
      </c>
      <c r="F25" s="38">
        <f>_xlfn.RANK.AVG(INDEX(tbl_data_cleaned[],MATCH($B25,tbl_data_cleaned[Municipality],0),MATCH(F$4,tbl_data_cleaned[#Headers],0)),tbl_data_cleaned[#This Row],1)</f>
        <v>8</v>
      </c>
      <c r="G25" s="38">
        <f>_xlfn.RANK.AVG(INDEX(tbl_data_cleaned[],MATCH($B25,tbl_data_cleaned[Municipality],0),MATCH(G$4,tbl_data_cleaned[#Headers],0)),tbl_data_cleaned[#This Row],1)</f>
        <v>25</v>
      </c>
      <c r="H25" s="38">
        <f>_xlfn.RANK.AVG(INDEX(tbl_data_cleaned[],MATCH($B25,tbl_data_cleaned[Municipality],0),MATCH(H$4,tbl_data_cleaned[#Headers],0)),tbl_data_cleaned[#This Row],1)</f>
        <v>14</v>
      </c>
      <c r="I25" s="38">
        <f>_xlfn.RANK.AVG(INDEX(tbl_data_cleaned[],MATCH($B25,tbl_data_cleaned[Municipality],0),MATCH(I$4,tbl_data_cleaned[#Headers],0)),tbl_data_cleaned[#This Row],1)</f>
        <v>1</v>
      </c>
      <c r="J25" s="38">
        <f>_xlfn.RANK.AVG(INDEX(tbl_data_cleaned[],MATCH($B25,tbl_data_cleaned[Municipality],0),MATCH(J$4,tbl_data_cleaned[#Headers],0)),tbl_data_cleaned[#This Row],1)</f>
        <v>11</v>
      </c>
      <c r="K25" s="38">
        <f>_xlfn.RANK.AVG(INDEX(tbl_data_cleaned[],MATCH($B25,tbl_data_cleaned[Municipality],0),MATCH(K$4,tbl_data_cleaned[#Headers],0)),tbl_data_cleaned[#This Row],1)</f>
        <v>22</v>
      </c>
      <c r="L25" s="38">
        <f>_xlfn.RANK.AVG(INDEX(tbl_data_cleaned[],MATCH($B25,tbl_data_cleaned[Municipality],0),MATCH(L$4,tbl_data_cleaned[#Headers],0)),tbl_data_cleaned[#This Row],1)</f>
        <v>3</v>
      </c>
      <c r="M25" s="38">
        <f>_xlfn.RANK.AVG(INDEX(tbl_data_cleaned[],MATCH($B25,tbl_data_cleaned[Municipality],0),MATCH(M$4,tbl_data_cleaned[#Headers],0)),tbl_data_cleaned[#This Row],1)</f>
        <v>5</v>
      </c>
      <c r="N25" s="38">
        <f>_xlfn.RANK.AVG(INDEX(tbl_data_cleaned[],MATCH($B25,tbl_data_cleaned[Municipality],0),MATCH(N$4,tbl_data_cleaned[#Headers],0)),tbl_data_cleaned[#This Row],1)</f>
        <v>13</v>
      </c>
      <c r="O25" s="38">
        <f>_xlfn.RANK.AVG(INDEX(tbl_data_cleaned[],MATCH($B25,tbl_data_cleaned[Municipality],0),MATCH(O$4,tbl_data_cleaned[#Headers],0)),tbl_data_cleaned[#This Row],1)</f>
        <v>4</v>
      </c>
      <c r="P25" s="38">
        <f>_xlfn.RANK.AVG(INDEX(tbl_data_cleaned[],MATCH($B25,tbl_data_cleaned[Municipality],0),MATCH(P$4,tbl_data_cleaned[#Headers],0)),tbl_data_cleaned[#This Row],1)</f>
        <v>10</v>
      </c>
      <c r="Q25" s="38">
        <f>_xlfn.RANK.AVG(INDEX(tbl_data_cleaned[],MATCH($B25,tbl_data_cleaned[Municipality],0),MATCH(Q$4,tbl_data_cleaned[#Headers],0)),tbl_data_cleaned[#This Row],1)</f>
        <v>18</v>
      </c>
      <c r="R25" s="38">
        <f>_xlfn.RANK.AVG(INDEX(tbl_data_cleaned[],MATCH($B25,tbl_data_cleaned[Municipality],0),MATCH(R$4,tbl_data_cleaned[#Headers],0)),tbl_data_cleaned[#This Row],1)</f>
        <v>21</v>
      </c>
      <c r="S25" s="38">
        <f>_xlfn.RANK.AVG(INDEX(tbl_data_cleaned[],MATCH($B25,tbl_data_cleaned[Municipality],0),MATCH(S$4,tbl_data_cleaned[#Headers],0)),tbl_data_cleaned[#This Row],1)</f>
        <v>27</v>
      </c>
      <c r="T25" s="38">
        <f>_xlfn.RANK.AVG(INDEX(tbl_data_cleaned[],MATCH($B25,tbl_data_cleaned[Municipality],0),MATCH(T$4,tbl_data_cleaned[#Headers],0)),tbl_data_cleaned[#This Row],1)</f>
        <v>2</v>
      </c>
      <c r="U25" s="38">
        <f>_xlfn.RANK.AVG(INDEX(tbl_data_cleaned[],MATCH($B25,tbl_data_cleaned[Municipality],0),MATCH(U$4,tbl_data_cleaned[#Headers],0)),tbl_data_cleaned[#This Row],1)</f>
        <v>26</v>
      </c>
      <c r="V25" s="38">
        <f>_xlfn.RANK.AVG(INDEX(tbl_data_cleaned[],MATCH($B25,tbl_data_cleaned[Municipality],0),MATCH(V$4,tbl_data_cleaned[#Headers],0)),tbl_data_cleaned[#This Row],1)</f>
        <v>7</v>
      </c>
      <c r="W25" s="38">
        <f>_xlfn.RANK.AVG(INDEX(tbl_data_cleaned[],MATCH($B25,tbl_data_cleaned[Municipality],0),MATCH(W$4,tbl_data_cleaned[#Headers],0)),tbl_data_cleaned[#This Row],1)</f>
        <v>19</v>
      </c>
      <c r="X25" s="38">
        <f>_xlfn.RANK.AVG(INDEX(tbl_data_cleaned[],MATCH($B25,tbl_data_cleaned[Municipality],0),MATCH(X$4,tbl_data_cleaned[#Headers],0)),tbl_data_cleaned[#This Row],1)</f>
        <v>16</v>
      </c>
      <c r="Y25" s="38">
        <f>_xlfn.RANK.AVG(INDEX(tbl_data_cleaned[],MATCH($B25,tbl_data_cleaned[Municipality],0),MATCH(Y$4,tbl_data_cleaned[#Headers],0)),tbl_data_cleaned[#This Row],1)</f>
        <v>12</v>
      </c>
      <c r="Z25" s="38">
        <f>_xlfn.RANK.AVG(INDEX(tbl_data_cleaned[],MATCH($B25,tbl_data_cleaned[Municipality],0),MATCH(Z$4,tbl_data_cleaned[#Headers],0)),tbl_data_cleaned[#This Row],1)</f>
        <v>9</v>
      </c>
      <c r="AA25" s="38">
        <f>_xlfn.RANK.AVG(INDEX(tbl_data_cleaned[],MATCH($B25,tbl_data_cleaned[Municipality],0),MATCH(AA$4,tbl_data_cleaned[#Headers],0)),tbl_data_cleaned[#This Row],1)</f>
        <v>23</v>
      </c>
      <c r="AB25" s="38">
        <f>_xlfn.RANK.AVG(INDEX(tbl_data_cleaned[],MATCH($B25,tbl_data_cleaned[Municipality],0),MATCH(AB$4,tbl_data_cleaned[#Headers],0)),tbl_data_cleaned[#This Row],1)</f>
        <v>15</v>
      </c>
      <c r="AC25" s="38">
        <f>_xlfn.RANK.AVG(INDEX(tbl_data_cleaned[],MATCH($B25,tbl_data_cleaned[Municipality],0),MATCH(AC$4,tbl_data_cleaned[#Headers],0)),tbl_data_cleaned[#This Row],1)</f>
        <v>24</v>
      </c>
    </row>
    <row r="26" spans="1:29" x14ac:dyDescent="0.25">
      <c r="A26" s="44">
        <v>22</v>
      </c>
      <c r="B26" s="48" t="s">
        <v>49</v>
      </c>
      <c r="C26" s="24">
        <f>_xlfn.RANK.AVG(INDEX(tbl_data_cleaned[],MATCH($B26,tbl_data_cleaned[Municipality],0),MATCH(C$4,tbl_data_cleaned[#Headers],0)),tbl_data_cleaned[#This Row],0)</f>
        <v>4.5</v>
      </c>
      <c r="D26" s="24">
        <f>_xlfn.RANK.AVG(INDEX(tbl_data_cleaned[],MATCH($B26,tbl_data_cleaned[Municipality],0),MATCH(D$4,tbl_data_cleaned[#Headers],0)),tbl_data_cleaned[#This Row],0)</f>
        <v>3</v>
      </c>
      <c r="E26" s="24">
        <f>_xlfn.RANK.AVG(INDEX(tbl_data_cleaned[],MATCH($B26,tbl_data_cleaned[Municipality],0),MATCH(E$4,tbl_data_cleaned[#Headers],0)),tbl_data_cleaned[#This Row],0)</f>
        <v>9</v>
      </c>
      <c r="F26" s="24">
        <f>_xlfn.RANK.AVG(INDEX(tbl_data_cleaned[],MATCH($B26,tbl_data_cleaned[Municipality],0),MATCH(F$4,tbl_data_cleaned[#Headers],0)),tbl_data_cleaned[#This Row],0)</f>
        <v>10</v>
      </c>
      <c r="G26" s="24">
        <f>_xlfn.RANK.AVG(INDEX(tbl_data_cleaned[],MATCH($B26,tbl_data_cleaned[Municipality],0),MATCH(G$4,tbl_data_cleaned[#Headers],0)),tbl_data_cleaned[#This Row],0)</f>
        <v>14</v>
      </c>
      <c r="H26" s="24">
        <f>_xlfn.RANK.AVG(INDEX(tbl_data_cleaned[],MATCH($B26,tbl_data_cleaned[Municipality],0),MATCH(H$4,tbl_data_cleaned[#Headers],0)),tbl_data_cleaned[#This Row],0)</f>
        <v>15</v>
      </c>
      <c r="I26" s="24">
        <f>_xlfn.RANK.AVG(INDEX(tbl_data_cleaned[],MATCH($B26,tbl_data_cleaned[Municipality],0),MATCH(I$4,tbl_data_cleaned[#Headers],0)),tbl_data_cleaned[#This Row],0)</f>
        <v>20.5</v>
      </c>
      <c r="J26" s="24">
        <f>_xlfn.RANK.AVG(INDEX(tbl_data_cleaned[],MATCH($B26,tbl_data_cleaned[Municipality],0),MATCH(J$4,tbl_data_cleaned[#Headers],0)),tbl_data_cleaned[#This Row],0)</f>
        <v>13</v>
      </c>
      <c r="K26" s="24">
        <f>_xlfn.RANK.AVG(INDEX(tbl_data_cleaned[],MATCH($B26,tbl_data_cleaned[Municipality],0),MATCH(K$4,tbl_data_cleaned[#Headers],0)),tbl_data_cleaned[#This Row],0)</f>
        <v>24</v>
      </c>
      <c r="L26" s="24">
        <f>_xlfn.RANK.AVG(INDEX(tbl_data_cleaned[],MATCH($B26,tbl_data_cleaned[Municipality],0),MATCH(L$4,tbl_data_cleaned[#Headers],0)),tbl_data_cleaned[#This Row],0)</f>
        <v>28</v>
      </c>
      <c r="M26" s="24">
        <f>_xlfn.RANK.AVG(INDEX(tbl_data_cleaned[],MATCH($B26,tbl_data_cleaned[Municipality],0),MATCH(M$4,tbl_data_cleaned[#Headers],0)),tbl_data_cleaned[#This Row],0)</f>
        <v>27</v>
      </c>
      <c r="N26" s="24">
        <f>_xlfn.RANK.AVG(INDEX(tbl_data_cleaned[],MATCH($B26,tbl_data_cleaned[Municipality],0),MATCH(N$4,tbl_data_cleaned[#Headers],0)),tbl_data_cleaned[#This Row],0)</f>
        <v>18</v>
      </c>
      <c r="O26" s="24">
        <f>_xlfn.RANK.AVG(INDEX(tbl_data_cleaned[],MATCH($B26,tbl_data_cleaned[Municipality],0),MATCH(O$4,tbl_data_cleaned[#Headers],0)),tbl_data_cleaned[#This Row],0)</f>
        <v>7</v>
      </c>
      <c r="P26" s="24">
        <f>_xlfn.RANK.AVG(INDEX(tbl_data_cleaned[],MATCH($B26,tbl_data_cleaned[Municipality],0),MATCH(P$4,tbl_data_cleaned[#Headers],0)),tbl_data_cleaned[#This Row],0)</f>
        <v>22</v>
      </c>
      <c r="Q26" s="24">
        <f>_xlfn.RANK.AVG(INDEX(tbl_data_cleaned[],MATCH($B26,tbl_data_cleaned[Municipality],0),MATCH(Q$4,tbl_data_cleaned[#Headers],0)),tbl_data_cleaned[#This Row],0)</f>
        <v>19</v>
      </c>
      <c r="R26" s="24">
        <f>_xlfn.RANK.AVG(INDEX(tbl_data_cleaned[],MATCH($B26,tbl_data_cleaned[Municipality],0),MATCH(R$4,tbl_data_cleaned[#Headers],0)),tbl_data_cleaned[#This Row],0)</f>
        <v>8</v>
      </c>
      <c r="S26" s="24">
        <f>_xlfn.RANK.AVG(INDEX(tbl_data_cleaned[],MATCH($B26,tbl_data_cleaned[Municipality],0),MATCH(S$4,tbl_data_cleaned[#Headers],0)),tbl_data_cleaned[#This Row],0)</f>
        <v>2</v>
      </c>
      <c r="T26" s="24">
        <f>_xlfn.RANK.AVG(INDEX(tbl_data_cleaned[],MATCH($B26,tbl_data_cleaned[Municipality],0),MATCH(T$4,tbl_data_cleaned[#Headers],0)),tbl_data_cleaned[#This Row],0)</f>
        <v>16</v>
      </c>
      <c r="U26" s="24">
        <f>_xlfn.RANK.AVG(INDEX(tbl_data_cleaned[],MATCH($B26,tbl_data_cleaned[Municipality],0),MATCH(U$4,tbl_data_cleaned[#Headers],0)),tbl_data_cleaned[#This Row],0)</f>
        <v>11</v>
      </c>
      <c r="V26" s="24">
        <f>_xlfn.RANK.AVG(INDEX(tbl_data_cleaned[],MATCH($B26,tbl_data_cleaned[Municipality],0),MATCH(V$4,tbl_data_cleaned[#Headers],0)),tbl_data_cleaned[#This Row],0)</f>
        <v>12</v>
      </c>
      <c r="W26" s="24">
        <f>_xlfn.RANK.AVG(INDEX(tbl_data_cleaned[],MATCH($B26,tbl_data_cleaned[Municipality],0),MATCH(W$4,tbl_data_cleaned[#Headers],0)),tbl_data_cleaned[#This Row],0)</f>
        <v>26</v>
      </c>
      <c r="X26" s="24">
        <f>_xlfn.RANK.AVG(INDEX(tbl_data_cleaned[],MATCH($B26,tbl_data_cleaned[Municipality],0),MATCH(X$4,tbl_data_cleaned[#Headers],0)),tbl_data_cleaned[#This Row],0)</f>
        <v>20.5</v>
      </c>
      <c r="Y26" s="24">
        <f>_xlfn.RANK.AVG(INDEX(tbl_data_cleaned[],MATCH($B26,tbl_data_cleaned[Municipality],0),MATCH(Y$4,tbl_data_cleaned[#Headers],0)),tbl_data_cleaned[#This Row],0)</f>
        <v>17</v>
      </c>
      <c r="Z26" s="24">
        <f>_xlfn.RANK.AVG(INDEX(tbl_data_cleaned[],MATCH($B26,tbl_data_cleaned[Municipality],0),MATCH(Z$4,tbl_data_cleaned[#Headers],0)),tbl_data_cleaned[#This Row],0)</f>
        <v>23</v>
      </c>
      <c r="AA26" s="24">
        <f>_xlfn.RANK.AVG(INDEX(tbl_data_cleaned[],MATCH($B26,tbl_data_cleaned[Municipality],0),MATCH(AA$4,tbl_data_cleaned[#Headers],0)),tbl_data_cleaned[#This Row],0)</f>
        <v>25</v>
      </c>
      <c r="AB26" s="24">
        <f>_xlfn.RANK.AVG(INDEX(tbl_data_cleaned[],MATCH($B26,tbl_data_cleaned[Municipality],0),MATCH(AB$4,tbl_data_cleaned[#Headers],0)),tbl_data_cleaned[#This Row],0)</f>
        <v>4.5</v>
      </c>
      <c r="AC26" s="24">
        <f>_xlfn.RANK.AVG(INDEX(tbl_data_cleaned[],MATCH($B26,tbl_data_cleaned[Municipality],0),MATCH(AC$4,tbl_data_cleaned[#Headers],0)),tbl_data_cleaned[#This Row],0)</f>
        <v>6</v>
      </c>
    </row>
    <row r="27" spans="1:29" x14ac:dyDescent="0.25">
      <c r="A27" s="44">
        <v>23</v>
      </c>
      <c r="B27" s="39" t="s">
        <v>484</v>
      </c>
      <c r="C27" s="24">
        <f>_xlfn.RANK.AVG(INDEX(tbl_data_cleaned[],MATCH($B27,tbl_data_cleaned[Municipality],0),MATCH(C$4,tbl_data_cleaned[#Headers],0)),tbl_data_cleaned[#This Row],0)</f>
        <v>5</v>
      </c>
      <c r="D27" s="24">
        <f>_xlfn.RANK.AVG(INDEX(tbl_data_cleaned[],MATCH($B27,tbl_data_cleaned[Municipality],0),MATCH(D$4,tbl_data_cleaned[#Headers],0)),tbl_data_cleaned[#This Row],0)</f>
        <v>22</v>
      </c>
      <c r="E27" s="24">
        <f>_xlfn.RANK.AVG(INDEX(tbl_data_cleaned[],MATCH($B27,tbl_data_cleaned[Municipality],0),MATCH(E$4,tbl_data_cleaned[#Headers],0)),tbl_data_cleaned[#This Row],0)</f>
        <v>13</v>
      </c>
      <c r="F27" s="24">
        <f>_xlfn.RANK.AVG(INDEX(tbl_data_cleaned[],MATCH($B27,tbl_data_cleaned[Municipality],0),MATCH(F$4,tbl_data_cleaned[#Headers],0)),tbl_data_cleaned[#This Row],0)</f>
        <v>7</v>
      </c>
      <c r="G27" s="24">
        <f>_xlfn.RANK.AVG(INDEX(tbl_data_cleaned[],MATCH($B27,tbl_data_cleaned[Municipality],0),MATCH(G$4,tbl_data_cleaned[#Headers],0)),tbl_data_cleaned[#This Row],0)</f>
        <v>21</v>
      </c>
      <c r="H27" s="24">
        <f>_xlfn.RANK.AVG(INDEX(tbl_data_cleaned[],MATCH($B27,tbl_data_cleaned[Municipality],0),MATCH(H$4,tbl_data_cleaned[#Headers],0)),tbl_data_cleaned[#This Row],0)</f>
        <v>8</v>
      </c>
      <c r="I27" s="24">
        <f>_xlfn.RANK.AVG(INDEX(tbl_data_cleaned[],MATCH($B27,tbl_data_cleaned[Municipality],0),MATCH(I$4,tbl_data_cleaned[#Headers],0)),tbl_data_cleaned[#This Row],0)</f>
        <v>15</v>
      </c>
      <c r="J27" s="24">
        <f>_xlfn.RANK.AVG(INDEX(tbl_data_cleaned[],MATCH($B27,tbl_data_cleaned[Municipality],0),MATCH(J$4,tbl_data_cleaned[#Headers],0)),tbl_data_cleaned[#This Row],0)</f>
        <v>17</v>
      </c>
      <c r="K27" s="24">
        <f>_xlfn.RANK.AVG(INDEX(tbl_data_cleaned[],MATCH($B27,tbl_data_cleaned[Municipality],0),MATCH(K$4,tbl_data_cleaned[#Headers],0)),tbl_data_cleaned[#This Row],0)</f>
        <v>20</v>
      </c>
      <c r="L27" s="24">
        <f>_xlfn.RANK.AVG(INDEX(tbl_data_cleaned[],MATCH($B27,tbl_data_cleaned[Municipality],0),MATCH(L$4,tbl_data_cleaned[#Headers],0)),tbl_data_cleaned[#This Row],0)</f>
        <v>6</v>
      </c>
      <c r="M27" s="24">
        <f>_xlfn.RANK.AVG(INDEX(tbl_data_cleaned[],MATCH($B27,tbl_data_cleaned[Municipality],0),MATCH(M$4,tbl_data_cleaned[#Headers],0)),tbl_data_cleaned[#This Row],0)</f>
        <v>10</v>
      </c>
      <c r="N27" s="24">
        <f>_xlfn.RANK.AVG(INDEX(tbl_data_cleaned[],MATCH($B27,tbl_data_cleaned[Municipality],0),MATCH(N$4,tbl_data_cleaned[#Headers],0)),tbl_data_cleaned[#This Row],0)</f>
        <v>9</v>
      </c>
      <c r="O27" s="24">
        <f>_xlfn.RANK.AVG(INDEX(tbl_data_cleaned[],MATCH($B27,tbl_data_cleaned[Municipality],0),MATCH(O$4,tbl_data_cleaned[#Headers],0)),tbl_data_cleaned[#This Row],0)</f>
        <v>12</v>
      </c>
      <c r="P27" s="24">
        <f>_xlfn.RANK.AVG(INDEX(tbl_data_cleaned[],MATCH($B27,tbl_data_cleaned[Municipality],0),MATCH(P$4,tbl_data_cleaned[#Headers],0)),tbl_data_cleaned[#This Row],0)</f>
        <v>11</v>
      </c>
      <c r="Q27" s="24">
        <f>_xlfn.RANK.AVG(INDEX(tbl_data_cleaned[],MATCH($B27,tbl_data_cleaned[Municipality],0),MATCH(Q$4,tbl_data_cleaned[#Headers],0)),tbl_data_cleaned[#This Row],0)</f>
        <v>19</v>
      </c>
      <c r="R27" s="24">
        <f>_xlfn.RANK.AVG(INDEX(tbl_data_cleaned[],MATCH($B27,tbl_data_cleaned[Municipality],0),MATCH(R$4,tbl_data_cleaned[#Headers],0)),tbl_data_cleaned[#This Row],0)</f>
        <v>14</v>
      </c>
      <c r="S27" s="24">
        <f>_xlfn.RANK.AVG(INDEX(tbl_data_cleaned[],MATCH($B27,tbl_data_cleaned[Municipality],0),MATCH(S$4,tbl_data_cleaned[#Headers],0)),tbl_data_cleaned[#This Row],0)</f>
        <v>27</v>
      </c>
      <c r="T27" s="24">
        <f>_xlfn.RANK.AVG(INDEX(tbl_data_cleaned[],MATCH($B27,tbl_data_cleaned[Municipality],0),MATCH(T$4,tbl_data_cleaned[#Headers],0)),tbl_data_cleaned[#This Row],0)</f>
        <v>24</v>
      </c>
      <c r="U27" s="24">
        <f>_xlfn.RANK.AVG(INDEX(tbl_data_cleaned[],MATCH($B27,tbl_data_cleaned[Municipality],0),MATCH(U$4,tbl_data_cleaned[#Headers],0)),tbl_data_cleaned[#This Row],0)</f>
        <v>26</v>
      </c>
      <c r="V27" s="24">
        <f>_xlfn.RANK.AVG(INDEX(tbl_data_cleaned[],MATCH($B27,tbl_data_cleaned[Municipality],0),MATCH(V$4,tbl_data_cleaned[#Headers],0)),tbl_data_cleaned[#This Row],0)</f>
        <v>18</v>
      </c>
      <c r="W27" s="24">
        <f>_xlfn.RANK.AVG(INDEX(tbl_data_cleaned[],MATCH($B27,tbl_data_cleaned[Municipality],0),MATCH(W$4,tbl_data_cleaned[#Headers],0)),tbl_data_cleaned[#This Row],0)</f>
        <v>2</v>
      </c>
      <c r="X27" s="24">
        <f>_xlfn.RANK.AVG(INDEX(tbl_data_cleaned[],MATCH($B27,tbl_data_cleaned[Municipality],0),MATCH(X$4,tbl_data_cleaned[#Headers],0)),tbl_data_cleaned[#This Row],0)</f>
        <v>3</v>
      </c>
      <c r="Y27" s="24">
        <f>_xlfn.RANK.AVG(INDEX(tbl_data_cleaned[],MATCH($B27,tbl_data_cleaned[Municipality],0),MATCH(Y$4,tbl_data_cleaned[#Headers],0)),tbl_data_cleaned[#This Row],0)</f>
        <v>23</v>
      </c>
      <c r="Z27" s="24">
        <f>_xlfn.RANK.AVG(INDEX(tbl_data_cleaned[],MATCH($B27,tbl_data_cleaned[Municipality],0),MATCH(Z$4,tbl_data_cleaned[#Headers],0)),tbl_data_cleaned[#This Row],0)</f>
        <v>16</v>
      </c>
      <c r="AA27" s="24">
        <f>_xlfn.RANK.AVG(INDEX(tbl_data_cleaned[],MATCH($B27,tbl_data_cleaned[Municipality],0),MATCH(AA$4,tbl_data_cleaned[#Headers],0)),tbl_data_cleaned[#This Row],0)</f>
        <v>4</v>
      </c>
      <c r="AB27" s="24">
        <f>_xlfn.RANK.AVG(INDEX(tbl_data_cleaned[],MATCH($B27,tbl_data_cleaned[Municipality],0),MATCH(AB$4,tbl_data_cleaned[#Headers],0)),tbl_data_cleaned[#This Row],0)</f>
        <v>28</v>
      </c>
      <c r="AC27" s="24">
        <f>_xlfn.RANK.AVG(INDEX(tbl_data_cleaned[],MATCH($B27,tbl_data_cleaned[Municipality],0),MATCH(AC$4,tbl_data_cleaned[#Headers],0)),tbl_data_cleaned[#This Row],0)</f>
        <v>25</v>
      </c>
    </row>
    <row r="28" spans="1:29" x14ac:dyDescent="0.25">
      <c r="A28" s="51"/>
      <c r="B28" s="33" t="s">
        <v>459</v>
      </c>
      <c r="C28" s="24">
        <f>SUBTOTAL(109,tbl_ranked[City_of_Johannesburg])</f>
        <v>145.5</v>
      </c>
      <c r="D28" s="24">
        <f>SUBTOTAL(109,tbl_ranked[City_of_Cape Town])</f>
        <v>160.5</v>
      </c>
      <c r="E28" s="24">
        <f>SUBTOTAL(109,tbl_ranked[Ekurhuleni])</f>
        <v>196.5</v>
      </c>
      <c r="F28" s="24">
        <f>SUBTOTAL(109,tbl_ranked[City_of_Tshwane])</f>
        <v>161.5</v>
      </c>
      <c r="G28" s="24">
        <f>SUBTOTAL(109,tbl_ranked[Nelson_Mandela_Bay])</f>
        <v>252</v>
      </c>
      <c r="H28" s="24">
        <f>SUBTOTAL(109,tbl_ranked[Buffalo_City])</f>
        <v>223</v>
      </c>
      <c r="I28" s="24">
        <f>SUBTOTAL(109,tbl_ranked[Mangaung])</f>
        <v>254.5</v>
      </c>
      <c r="J28" s="24">
        <f>SUBTOTAL(109,tbl_ranked[Polokwane])</f>
        <v>184</v>
      </c>
      <c r="K28" s="24">
        <f>SUBTOTAL(109,tbl_ranked[Rustenburg])</f>
        <v>209</v>
      </c>
      <c r="L28" s="24">
        <f>SUBTOTAL(109,tbl_ranked[Madibeng])</f>
        <v>281.5</v>
      </c>
      <c r="M28" s="24">
        <f>SUBTOTAL(109,tbl_ranked[Emalahleni])</f>
        <v>235</v>
      </c>
      <c r="N28" s="24">
        <f>SUBTOTAL(109,tbl_ranked[Govan_Mbeki])</f>
        <v>279.5</v>
      </c>
      <c r="O28" s="24">
        <f>SUBTOTAL(109,tbl_ranked[Drakenstein])</f>
        <v>211.5</v>
      </c>
      <c r="P28" s="24">
        <f>SUBTOTAL(109,tbl_ranked[KwaDukuza])</f>
        <v>232.5</v>
      </c>
      <c r="Q28" s="24">
        <f>SUBTOTAL(109,tbl_ranked[Steve_Tshwete])</f>
        <v>243</v>
      </c>
      <c r="R28" s="24">
        <f>SUBTOTAL(109,tbl_ranked[George])</f>
        <v>205.5</v>
      </c>
      <c r="S28" s="24">
        <f>SUBTOTAL(109,tbl_ranked[Stellenbosch])</f>
        <v>161</v>
      </c>
      <c r="T28" s="24">
        <f>SUBTOTAL(109,tbl_ranked[Lephalale])</f>
        <v>256.5</v>
      </c>
      <c r="U28" s="24">
        <f>SUBTOTAL(109,tbl_ranked[Witzenberg])</f>
        <v>322</v>
      </c>
      <c r="V28" s="24">
        <f>SUBTOTAL(109,tbl_ranked[Swartland])</f>
        <v>244.5</v>
      </c>
      <c r="W28" s="24">
        <f>SUBTOTAL(109,tbl_ranked[Musina])</f>
        <v>296.5</v>
      </c>
      <c r="X28" s="24">
        <f>SUBTOTAL(109,tbl_ranked[Lesedi])</f>
        <v>277.5</v>
      </c>
      <c r="Y28" s="24">
        <f>SUBTOTAL(109,tbl_ranked[Saldanha_Bay])</f>
        <v>257</v>
      </c>
      <c r="Z28" s="24">
        <f>SUBTOTAL(109,tbl_ranked[Kouga])</f>
        <v>282.5</v>
      </c>
      <c r="AA28" s="24">
        <f>SUBTOTAL(109,tbl_ranked[Midvaal])</f>
        <v>232</v>
      </c>
      <c r="AB28" s="24">
        <f>SUBTOTAL(109,tbl_ranked[Overstrand])</f>
        <v>260</v>
      </c>
      <c r="AC28" s="24">
        <f>SUBTOTAL(109,tbl_ranked[Knysna])</f>
        <v>235.5</v>
      </c>
    </row>
    <row r="29" spans="1:29" x14ac:dyDescent="0.25">
      <c r="B29" t="s">
        <v>473</v>
      </c>
      <c r="C29" s="37">
        <f>_xlfn.RANK.EQ(tbl_ranked[[#Totals],[City_of_Johannesburg]],tbl_ranked[[#Totals],[City_of_Johannesburg]:[Knysna]],1)</f>
        <v>1</v>
      </c>
      <c r="D29" s="37">
        <f>_xlfn.RANK.EQ(tbl_ranked[[#Totals],[City_of_Cape Town]],tbl_ranked[[#Totals],[City_of_Johannesburg]:[Knysna]],1)</f>
        <v>2</v>
      </c>
      <c r="E29" s="37">
        <f>_xlfn.RANK.EQ(tbl_ranked[[#Totals],[Ekurhuleni]],tbl_ranked[[#Totals],[City_of_Johannesburg]:[Knysna]],1)</f>
        <v>6</v>
      </c>
      <c r="F29" s="37">
        <f>_xlfn.RANK.EQ(tbl_ranked[[#Totals],[City_of_Tshwane]],tbl_ranked[[#Totals],[City_of_Johannesburg]:[Knysna]],1)</f>
        <v>4</v>
      </c>
      <c r="G29" s="37">
        <f>_xlfn.RANK.EQ(tbl_ranked[[#Totals],[Nelson_Mandela_Bay]],tbl_ranked[[#Totals],[City_of_Johannesburg]:[Knysna]],1)</f>
        <v>17</v>
      </c>
      <c r="H29" s="37">
        <f>_xlfn.RANK.EQ(tbl_ranked[[#Totals],[Buffalo_City]],tbl_ranked[[#Totals],[City_of_Johannesburg]:[Knysna]],1)</f>
        <v>10</v>
      </c>
      <c r="I29" s="37">
        <f>_xlfn.RANK.EQ(tbl_ranked[[#Totals],[Mangaung]],tbl_ranked[[#Totals],[City_of_Johannesburg]:[Knysna]],1)</f>
        <v>18</v>
      </c>
      <c r="J29" s="37">
        <f>_xlfn.RANK.EQ(tbl_ranked[[#Totals],[Polokwane]],tbl_ranked[[#Totals],[City_of_Johannesburg]:[Knysna]],1)</f>
        <v>5</v>
      </c>
      <c r="K29" s="37">
        <f>_xlfn.RANK.EQ(tbl_ranked[[#Totals],[Rustenburg]],tbl_ranked[[#Totals],[City_of_Johannesburg]:[Knysna]],1)</f>
        <v>8</v>
      </c>
      <c r="L29" s="37">
        <f>_xlfn.RANK.EQ(tbl_ranked[[#Totals],[Madibeng]],tbl_ranked[[#Totals],[City_of_Johannesburg]:[Knysna]],1)</f>
        <v>24</v>
      </c>
      <c r="M29" s="37">
        <f>_xlfn.RANK.EQ(tbl_ranked[[#Totals],[Emalahleni]],tbl_ranked[[#Totals],[City_of_Johannesburg]:[Knysna]],1)</f>
        <v>13</v>
      </c>
      <c r="N29" s="37">
        <f>_xlfn.RANK.EQ(tbl_ranked[[#Totals],[Govan_Mbeki]],tbl_ranked[[#Totals],[City_of_Johannesburg]:[Knysna]],1)</f>
        <v>23</v>
      </c>
      <c r="O29" s="37">
        <f>_xlfn.RANK.EQ(tbl_ranked[[#Totals],[Drakenstein]],tbl_ranked[[#Totals],[City_of_Johannesburg]:[Knysna]],1)</f>
        <v>9</v>
      </c>
      <c r="P29" s="37">
        <f>_xlfn.RANK.EQ(tbl_ranked[[#Totals],[KwaDukuza]],tbl_ranked[[#Totals],[City_of_Johannesburg]:[Knysna]],1)</f>
        <v>12</v>
      </c>
      <c r="Q29" s="37">
        <f>_xlfn.RANK.EQ(tbl_ranked[[#Totals],[Steve_Tshwete]],tbl_ranked[[#Totals],[City_of_Johannesburg]:[Knysna]],1)</f>
        <v>15</v>
      </c>
      <c r="R29" s="37">
        <f>_xlfn.RANK.EQ(tbl_ranked[[#Totals],[George]],tbl_ranked[[#Totals],[City_of_Johannesburg]:[Knysna]],1)</f>
        <v>7</v>
      </c>
      <c r="S29" s="37">
        <f>_xlfn.RANK.EQ(tbl_ranked[[#Totals],[Stellenbosch]],tbl_ranked[[#Totals],[City_of_Johannesburg]:[Knysna]],1)</f>
        <v>3</v>
      </c>
      <c r="T29" s="37">
        <f>_xlfn.RANK.EQ(tbl_ranked[[#Totals],[Lephalale]],tbl_ranked[[#Totals],[City_of_Johannesburg]:[Knysna]],1)</f>
        <v>19</v>
      </c>
      <c r="U29" s="37">
        <f>_xlfn.RANK.EQ(tbl_ranked[[#Totals],[Witzenberg]],tbl_ranked[[#Totals],[City_of_Johannesburg]:[Knysna]],1)</f>
        <v>27</v>
      </c>
      <c r="V29" s="37">
        <f>_xlfn.RANK.EQ(tbl_ranked[[#Totals],[Swartland]],tbl_ranked[[#Totals],[City_of_Johannesburg]:[Knysna]],1)</f>
        <v>16</v>
      </c>
      <c r="W29" s="37">
        <f>_xlfn.RANK.EQ(tbl_ranked[[#Totals],[Musina]],tbl_ranked[[#Totals],[City_of_Johannesburg]:[Knysna]],1)</f>
        <v>26</v>
      </c>
      <c r="X29" s="37">
        <f>_xlfn.RANK.EQ(tbl_ranked[[#Totals],[Lesedi]],tbl_ranked[[#Totals],[City_of_Johannesburg]:[Knysna]],1)</f>
        <v>22</v>
      </c>
      <c r="Y29" s="37">
        <f>_xlfn.RANK.EQ(tbl_ranked[[#Totals],[Saldanha_Bay]],tbl_ranked[[#Totals],[City_of_Johannesburg]:[Knysna]],1)</f>
        <v>20</v>
      </c>
      <c r="Z29" s="37">
        <f>_xlfn.RANK.EQ(tbl_ranked[[#Totals],[Kouga]],tbl_ranked[[#Totals],[City_of_Johannesburg]:[Knysna]],1)</f>
        <v>25</v>
      </c>
      <c r="AA29" s="37">
        <f>_xlfn.RANK.EQ(tbl_ranked[[#Totals],[Midvaal]],tbl_ranked[[#Totals],[City_of_Johannesburg]:[Knysna]],1)</f>
        <v>11</v>
      </c>
      <c r="AB29" s="37">
        <f>_xlfn.RANK.EQ(tbl_ranked[[#Totals],[Overstrand]],tbl_ranked[[#Totals],[City_of_Johannesburg]:[Knysna]],1)</f>
        <v>21</v>
      </c>
      <c r="AC29" s="37">
        <f>_xlfn.RANK.EQ(tbl_ranked[[#Totals],[Knysna]],tbl_ranked[[#Totals],[City_of_Johannesburg]:[Knysna]],1)</f>
        <v>14</v>
      </c>
    </row>
    <row r="32" spans="1:29" ht="20.25" thickBot="1" x14ac:dyDescent="0.35">
      <c r="B32" s="36" t="s">
        <v>474</v>
      </c>
    </row>
    <row r="33" spans="1:13" ht="15.75" thickTop="1" x14ac:dyDescent="0.25">
      <c r="A33" s="43">
        <v>1</v>
      </c>
      <c r="B33" t="str">
        <f t="shared" ref="B33:B59" si="0">INDEX($C$4:$AC$29,1,IFERROR(MATCH(A33,$C$29:$AC$29,0),MATCH(A33,$C$29:$AC$29,1)))</f>
        <v>City_of_Johannesburg</v>
      </c>
    </row>
    <row r="34" spans="1:13" x14ac:dyDescent="0.25">
      <c r="A34" s="43">
        <v>2</v>
      </c>
      <c r="B34" t="str">
        <f t="shared" si="0"/>
        <v>City_of_Cape Town</v>
      </c>
    </row>
    <row r="35" spans="1:13" x14ac:dyDescent="0.25">
      <c r="A35" s="43">
        <v>3</v>
      </c>
      <c r="B35" t="str">
        <f t="shared" si="0"/>
        <v>Stellenbosch</v>
      </c>
    </row>
    <row r="36" spans="1:13" x14ac:dyDescent="0.25">
      <c r="A36" s="43">
        <v>4</v>
      </c>
      <c r="B36" t="str">
        <f t="shared" si="0"/>
        <v>City_of_Tshwane</v>
      </c>
    </row>
    <row r="37" spans="1:13" x14ac:dyDescent="0.25">
      <c r="A37" s="43">
        <v>5</v>
      </c>
      <c r="B37" t="str">
        <f t="shared" si="0"/>
        <v>Polokwane</v>
      </c>
    </row>
    <row r="38" spans="1:13" x14ac:dyDescent="0.25">
      <c r="A38" s="43">
        <v>6</v>
      </c>
      <c r="B38" t="str">
        <f t="shared" si="0"/>
        <v>Ekurhuleni</v>
      </c>
      <c r="F38" s="54"/>
      <c r="G38" s="54"/>
      <c r="H38" s="54"/>
      <c r="I38" s="54"/>
      <c r="J38" s="54"/>
      <c r="K38" s="54"/>
      <c r="L38" s="54"/>
      <c r="M38" s="54"/>
    </row>
    <row r="39" spans="1:13" x14ac:dyDescent="0.25">
      <c r="A39" s="43">
        <v>7</v>
      </c>
      <c r="B39" t="str">
        <f t="shared" si="0"/>
        <v>George</v>
      </c>
    </row>
    <row r="40" spans="1:13" x14ac:dyDescent="0.25">
      <c r="A40" s="43">
        <v>8</v>
      </c>
      <c r="B40" t="str">
        <f t="shared" si="0"/>
        <v>Rustenburg</v>
      </c>
    </row>
    <row r="41" spans="1:13" x14ac:dyDescent="0.25">
      <c r="A41" s="43">
        <v>9</v>
      </c>
      <c r="B41" t="str">
        <f t="shared" si="0"/>
        <v>Drakenstein</v>
      </c>
    </row>
    <row r="42" spans="1:13" x14ac:dyDescent="0.25">
      <c r="A42" s="43">
        <v>10</v>
      </c>
      <c r="B42" t="str">
        <f t="shared" si="0"/>
        <v>Buffalo_City</v>
      </c>
    </row>
    <row r="43" spans="1:13" x14ac:dyDescent="0.25">
      <c r="A43" s="43">
        <v>11</v>
      </c>
      <c r="B43" t="str">
        <f t="shared" si="0"/>
        <v>Midvaal</v>
      </c>
    </row>
    <row r="44" spans="1:13" x14ac:dyDescent="0.25">
      <c r="A44" s="43">
        <v>12</v>
      </c>
      <c r="B44" t="str">
        <f t="shared" si="0"/>
        <v>KwaDukuza</v>
      </c>
    </row>
    <row r="45" spans="1:13" x14ac:dyDescent="0.25">
      <c r="A45" s="43">
        <v>13</v>
      </c>
      <c r="B45" t="str">
        <f t="shared" si="0"/>
        <v>Emalahleni</v>
      </c>
    </row>
    <row r="46" spans="1:13" x14ac:dyDescent="0.25">
      <c r="A46" s="43">
        <v>14</v>
      </c>
      <c r="B46" t="str">
        <f t="shared" si="0"/>
        <v>Knysna</v>
      </c>
    </row>
    <row r="47" spans="1:13" x14ac:dyDescent="0.25">
      <c r="A47" s="43">
        <v>15</v>
      </c>
      <c r="B47" t="str">
        <f t="shared" si="0"/>
        <v>Steve_Tshwete</v>
      </c>
    </row>
    <row r="48" spans="1:13" x14ac:dyDescent="0.25">
      <c r="A48" s="43">
        <v>16</v>
      </c>
      <c r="B48" t="str">
        <f t="shared" si="0"/>
        <v>Swartland</v>
      </c>
    </row>
    <row r="49" spans="1:2" x14ac:dyDescent="0.25">
      <c r="A49" s="43">
        <v>17</v>
      </c>
      <c r="B49" t="str">
        <f t="shared" si="0"/>
        <v>Nelson_Mandela_Bay</v>
      </c>
    </row>
    <row r="50" spans="1:2" x14ac:dyDescent="0.25">
      <c r="A50" s="43">
        <v>18</v>
      </c>
      <c r="B50" t="str">
        <f t="shared" si="0"/>
        <v>Mangaung</v>
      </c>
    </row>
    <row r="51" spans="1:2" x14ac:dyDescent="0.25">
      <c r="A51" s="43">
        <v>19</v>
      </c>
      <c r="B51" t="str">
        <f t="shared" si="0"/>
        <v>Lephalale</v>
      </c>
    </row>
    <row r="52" spans="1:2" x14ac:dyDescent="0.25">
      <c r="A52" s="43">
        <v>20</v>
      </c>
      <c r="B52" t="str">
        <f t="shared" si="0"/>
        <v>Saldanha_Bay</v>
      </c>
    </row>
    <row r="53" spans="1:2" x14ac:dyDescent="0.25">
      <c r="A53" s="43">
        <v>21</v>
      </c>
      <c r="B53" t="str">
        <f t="shared" si="0"/>
        <v>Overstrand</v>
      </c>
    </row>
    <row r="54" spans="1:2" x14ac:dyDescent="0.25">
      <c r="A54" s="43">
        <v>22</v>
      </c>
      <c r="B54" t="str">
        <f t="shared" si="0"/>
        <v>Lesedi</v>
      </c>
    </row>
    <row r="55" spans="1:2" x14ac:dyDescent="0.25">
      <c r="A55" s="43">
        <v>23</v>
      </c>
      <c r="B55" t="str">
        <f t="shared" si="0"/>
        <v>Govan_Mbeki</v>
      </c>
    </row>
    <row r="56" spans="1:2" x14ac:dyDescent="0.25">
      <c r="A56" s="43">
        <v>24</v>
      </c>
      <c r="B56" t="str">
        <f t="shared" si="0"/>
        <v>Madibeng</v>
      </c>
    </row>
    <row r="57" spans="1:2" x14ac:dyDescent="0.25">
      <c r="A57" s="43">
        <v>25</v>
      </c>
      <c r="B57" t="str">
        <f t="shared" si="0"/>
        <v>Kouga</v>
      </c>
    </row>
    <row r="58" spans="1:2" x14ac:dyDescent="0.25">
      <c r="A58" s="43">
        <v>26</v>
      </c>
      <c r="B58" t="str">
        <f t="shared" si="0"/>
        <v>Musina</v>
      </c>
    </row>
    <row r="59" spans="1:2" x14ac:dyDescent="0.25">
      <c r="A59" s="43">
        <v>27</v>
      </c>
      <c r="B59" t="str">
        <f t="shared" si="0"/>
        <v>Witzenberg</v>
      </c>
    </row>
  </sheetData>
  <conditionalFormatting sqref="C5:AC28">
    <cfRule type="expression" dxfId="10" priority="1">
      <formula>C5=0</formula>
    </cfRule>
    <cfRule type="expression" dxfId="9" priority="2">
      <formula>C5="n/a"</formula>
    </cfRule>
  </conditionalFormatting>
  <pageMargins left="0.7" right="0.7" top="0.75" bottom="0.75" header="0.3" footer="0.3"/>
  <pageSetup paperSize="9" orientation="portrait" r:id="rId1"/>
  <ignoredErrors>
    <ignoredError sqref="C5" calculatedColumn="1"/>
  </ignoredErrors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2:Y88"/>
  <sheetViews>
    <sheetView workbookViewId="0">
      <selection activeCell="M5" sqref="M5"/>
    </sheetView>
  </sheetViews>
  <sheetFormatPr defaultRowHeight="15" x14ac:dyDescent="0.25"/>
  <cols>
    <col min="1" max="1" width="3" bestFit="1" customWidth="1"/>
    <col min="2" max="2" width="23" bestFit="1" customWidth="1"/>
    <col min="3" max="3" width="12.7109375" customWidth="1"/>
    <col min="4" max="4" width="7" bestFit="1" customWidth="1"/>
    <col min="5" max="5" width="8.5703125" bestFit="1" customWidth="1"/>
    <col min="6" max="6" width="25.140625" bestFit="1" customWidth="1"/>
    <col min="7" max="7" width="19.85546875" bestFit="1" customWidth="1"/>
    <col min="8" max="8" width="27.5703125" bestFit="1" customWidth="1"/>
    <col min="9" max="9" width="15.28515625" customWidth="1"/>
    <col min="10" max="10" width="15" bestFit="1" customWidth="1"/>
    <col min="11" max="11" width="15.42578125" bestFit="1" customWidth="1"/>
    <col min="12" max="12" width="19" bestFit="1" customWidth="1"/>
    <col min="13" max="13" width="15.140625" customWidth="1"/>
    <col min="14" max="14" width="20.140625" customWidth="1"/>
    <col min="15" max="15" width="14.5703125" bestFit="1" customWidth="1"/>
    <col min="16" max="16" width="20.140625" customWidth="1"/>
    <col min="17" max="17" width="14.5703125" customWidth="1"/>
    <col min="18" max="19" width="13.7109375" customWidth="1"/>
    <col min="20" max="20" width="21.5703125" bestFit="1" customWidth="1"/>
    <col min="21" max="21" width="32.140625" bestFit="1" customWidth="1"/>
    <col min="22" max="22" width="12.42578125" bestFit="1" customWidth="1"/>
    <col min="23" max="23" width="26" bestFit="1" customWidth="1"/>
    <col min="24" max="24" width="51" bestFit="1" customWidth="1"/>
    <col min="25" max="25" width="16" bestFit="1" customWidth="1"/>
    <col min="26" max="26" width="32" bestFit="1" customWidth="1"/>
    <col min="27" max="27" width="22.7109375" bestFit="1" customWidth="1"/>
    <col min="28" max="28" width="12.42578125" bestFit="1" customWidth="1"/>
    <col min="29" max="29" width="26" bestFit="1" customWidth="1"/>
    <col min="30" max="31" width="16" bestFit="1" customWidth="1"/>
    <col min="32" max="32" width="35.7109375" bestFit="1" customWidth="1"/>
    <col min="33" max="33" width="16" bestFit="1" customWidth="1"/>
  </cols>
  <sheetData>
    <row r="2" spans="1:25" x14ac:dyDescent="0.25">
      <c r="H2" s="6" t="s">
        <v>5772</v>
      </c>
      <c r="I2" s="6"/>
      <c r="J2" s="71" t="s">
        <v>5773</v>
      </c>
      <c r="K2" s="71"/>
      <c r="L2" s="71"/>
      <c r="M2" s="71"/>
      <c r="N2" s="71"/>
      <c r="O2" s="71"/>
      <c r="P2" s="71"/>
    </row>
    <row r="3" spans="1:25" ht="60" x14ac:dyDescent="0.25">
      <c r="B3" s="10" t="s">
        <v>5776</v>
      </c>
      <c r="C3" s="10" t="s">
        <v>5785</v>
      </c>
      <c r="F3" s="10" t="s">
        <v>5784</v>
      </c>
      <c r="H3" t="s">
        <v>5763</v>
      </c>
      <c r="I3" s="10" t="s">
        <v>5764</v>
      </c>
      <c r="J3" s="10" t="s">
        <v>5763</v>
      </c>
      <c r="K3" s="70" t="s">
        <v>5767</v>
      </c>
      <c r="L3" s="70"/>
      <c r="M3" s="70"/>
      <c r="N3" s="70" t="s">
        <v>5769</v>
      </c>
      <c r="O3" s="70"/>
      <c r="P3" s="70" t="s">
        <v>5781</v>
      </c>
      <c r="Q3" s="10" t="s">
        <v>5783</v>
      </c>
      <c r="S3" s="70" t="s">
        <v>5775</v>
      </c>
    </row>
    <row r="4" spans="1:25" x14ac:dyDescent="0.25">
      <c r="A4" s="4" t="s">
        <v>485</v>
      </c>
      <c r="B4" t="s">
        <v>20</v>
      </c>
      <c r="C4" t="s">
        <v>5686</v>
      </c>
      <c r="D4" t="s">
        <v>5687</v>
      </c>
      <c r="E4" t="s">
        <v>5688</v>
      </c>
      <c r="F4" t="s">
        <v>40</v>
      </c>
      <c r="G4" t="s">
        <v>5777</v>
      </c>
      <c r="H4" t="s">
        <v>490</v>
      </c>
      <c r="I4" t="s">
        <v>5761</v>
      </c>
      <c r="J4" t="s">
        <v>5766</v>
      </c>
      <c r="K4" t="s">
        <v>5771</v>
      </c>
      <c r="L4" t="s">
        <v>5779</v>
      </c>
      <c r="M4" t="s">
        <v>5770</v>
      </c>
      <c r="N4" t="s">
        <v>5768</v>
      </c>
      <c r="O4" t="s">
        <v>5780</v>
      </c>
      <c r="P4" t="s">
        <v>5778</v>
      </c>
      <c r="Q4" t="s">
        <v>489</v>
      </c>
      <c r="R4" t="s">
        <v>5782</v>
      </c>
      <c r="S4" t="s">
        <v>5774</v>
      </c>
      <c r="T4" t="s">
        <v>42</v>
      </c>
      <c r="U4" t="s">
        <v>43</v>
      </c>
      <c r="V4" t="s">
        <v>45</v>
      </c>
      <c r="W4" t="s">
        <v>46</v>
      </c>
      <c r="X4" t="s">
        <v>47</v>
      </c>
      <c r="Y4" t="s">
        <v>484</v>
      </c>
    </row>
    <row r="5" spans="1:25" x14ac:dyDescent="0.25">
      <c r="A5" s="72">
        <v>34</v>
      </c>
      <c r="B5" s="73" t="s">
        <v>5679</v>
      </c>
      <c r="C5" s="74">
        <v>222415</v>
      </c>
      <c r="D5" s="73">
        <v>143.54</v>
      </c>
      <c r="E5" s="75">
        <f t="shared" ref="E5:E44" si="0">C5/D5</f>
        <v>1549.4983976591891</v>
      </c>
      <c r="F5" s="74">
        <v>51445</v>
      </c>
      <c r="G5" s="76">
        <f>IFERROR(_xlfn.RANK.EQ(Table712[[#This Row],[Median household income]],Table712[Median household income]),"")</f>
        <v>1</v>
      </c>
      <c r="H5" s="74" t="str">
        <f>IFERROR(IFERROR(INDEX(tbl_master_lookup[],MATCH(Table712[[#This Row],[Place]],tbl_master_lookup[SP_Name],0),7),INDEX(tbl_master_lookup[],MATCH(Table712[[#This Row],[Place]],tbl_master_lookup[Suburb],0),7)),"")</f>
        <v>JOHANNESBURG EAST</v>
      </c>
      <c r="I5" s="77">
        <f>IFERROR(INDEX(tbl_education_districts[],MATCH(Table712[[#This Row],[Education District]],tbl_education_districts[Education District],0),13),"")</f>
        <v>2</v>
      </c>
      <c r="J5" s="73" t="str">
        <f>IFERROR(IFERROR(INDEX(tbl_master_lookup[],MATCH(Table712[[#This Row],[Place]],tbl_master_lookup[SP_Name],0),8),INDEX(tbl_master_lookup[],MATCH(Table712[[#This Row],[Place]],tbl_master_lookup[Suburb],0),8)),"")</f>
        <v>SANDTON</v>
      </c>
      <c r="K5" s="78">
        <f>IFERROR(INDEX(tbl_station_ranks[#Data],MATCH(Table712[[#This Row],[Police Station]],tbl_station_ranks[Station],0),MATCH("Combined AVE. % Change",tbl_station_ranks[#Headers],0)),"")</f>
        <v>-1.2555617937388824E-2</v>
      </c>
      <c r="L5" s="79">
        <f>IFERROR(_xlfn.RANK.EQ(Table712[[#This Row],[Ave. % change]],Table712[Ave. % change],1),"")</f>
        <v>3</v>
      </c>
      <c r="M5" s="73">
        <f>IFERROR(INDEX(tbl_station_ranks[#Data],MATCH(Table712[[#This Row],[Police Station]],tbl_station_ranks[Station],0),2),"")</f>
        <v>5189</v>
      </c>
      <c r="N5" s="75">
        <f>IFERROR(Table712[[#This Row],[No. of Incidents]]/Table712[[#This Row],[Population]],"")</f>
        <v>2.3330260998583728E-2</v>
      </c>
      <c r="O5" s="80">
        <f>IFERROR(_xlfn.RANK.EQ(Table712[[#This Row],[Incidents/Population]],Table712[Incidents/Population],1),"")</f>
        <v>3</v>
      </c>
      <c r="P5" s="81">
        <f t="shared" ref="P5:P44" si="1">IFERROR(AVERAGE(L5,O5),"")</f>
        <v>3</v>
      </c>
      <c r="Q5" s="73">
        <v>73</v>
      </c>
      <c r="R5" s="77">
        <f>IFERROR(_xlfn.RANK.EQ(Table712[[#This Row],[Walkability ]],Table712[[Walkability ]],0),"")</f>
        <v>4</v>
      </c>
      <c r="S5" s="82">
        <f t="shared" ref="S5:S44" si="2">IFERROR(AVERAGE(G5,I5,P5,R5),"")</f>
        <v>2.5</v>
      </c>
      <c r="T5" s="73"/>
      <c r="U5" s="73"/>
      <c r="V5" s="73"/>
      <c r="W5" s="73"/>
      <c r="X5" s="73"/>
      <c r="Y5" s="73"/>
    </row>
    <row r="6" spans="1:25" x14ac:dyDescent="0.25">
      <c r="A6" s="72">
        <v>30</v>
      </c>
      <c r="B6" s="73" t="s">
        <v>5675</v>
      </c>
      <c r="C6" s="74">
        <v>337053</v>
      </c>
      <c r="D6" s="73">
        <v>167.98</v>
      </c>
      <c r="E6" s="75">
        <f t="shared" si="0"/>
        <v>2006.5067269913086</v>
      </c>
      <c r="F6" s="74">
        <v>23274</v>
      </c>
      <c r="G6" s="76">
        <f>IFERROR(_xlfn.RANK.EQ(Table712[[#This Row],[Median household income]],Table712[Median household income]),"")</f>
        <v>5</v>
      </c>
      <c r="H6" s="74" t="str">
        <f>IFERROR(IFERROR(INDEX(tbl_master_lookup[],MATCH(Table712[[#This Row],[Place]],tbl_master_lookup[SP_Name],0),7),INDEX(tbl_master_lookup[],MATCH(Table712[[#This Row],[Place]],tbl_master_lookup[Suburb],0),7)),"")</f>
        <v>JOHANNESBURG NORTH</v>
      </c>
      <c r="I6" s="77">
        <f>IFERROR(INDEX(tbl_education_districts[],MATCH(Table712[[#This Row],[Education District]],tbl_education_districts[Education District],0),13),"")</f>
        <v>3</v>
      </c>
      <c r="J6" s="73" t="str">
        <f>IFERROR(IFERROR(INDEX(tbl_master_lookup[],MATCH(Table712[[#This Row],[Place]],tbl_master_lookup[SP_Name],0),8),INDEX(tbl_master_lookup[],MATCH(Table712[[#This Row],[Place]],tbl_master_lookup[Suburb],0),8)),"")</f>
        <v>RANDBURG</v>
      </c>
      <c r="K6" s="78">
        <f>IFERROR(INDEX(tbl_station_ranks[#Data],MATCH(Table712[[#This Row],[Police Station]],tbl_station_ranks[Station],0),MATCH("Combined AVE. % Change",tbl_station_ranks[#Headers],0)),"")</f>
        <v>8.8775833136332822E-3</v>
      </c>
      <c r="L6" s="79">
        <f>IFERROR(_xlfn.RANK.EQ(Table712[[#This Row],[Ave. % change]],Table712[Ave. % change],1),"")</f>
        <v>5</v>
      </c>
      <c r="M6" s="73">
        <f>IFERROR(INDEX(tbl_station_ranks[#Data],MATCH(Table712[[#This Row],[Police Station]],tbl_station_ranks[Station],0),2),"")</f>
        <v>3189</v>
      </c>
      <c r="N6" s="75">
        <f>IFERROR(Table712[[#This Row],[No. of Incidents]]/Table712[[#This Row],[Population]],"")</f>
        <v>9.4614200140630701E-3</v>
      </c>
      <c r="O6" s="80">
        <f>IFERROR(_xlfn.RANK.EQ(Table712[[#This Row],[Incidents/Population]],Table712[Incidents/Population],1),"")</f>
        <v>1</v>
      </c>
      <c r="P6" s="81">
        <f t="shared" si="1"/>
        <v>3</v>
      </c>
      <c r="Q6" s="73">
        <v>88</v>
      </c>
      <c r="R6" s="77">
        <f>IFERROR(_xlfn.RANK.EQ(Table712[[#This Row],[Walkability ]],Table712[[Walkability ]],0),"")</f>
        <v>2</v>
      </c>
      <c r="S6" s="82">
        <f t="shared" si="2"/>
        <v>3.25</v>
      </c>
      <c r="T6" s="73"/>
      <c r="U6" s="73"/>
      <c r="V6" s="73"/>
      <c r="W6" s="73"/>
      <c r="X6" s="73"/>
      <c r="Y6" s="73"/>
    </row>
    <row r="7" spans="1:25" x14ac:dyDescent="0.25">
      <c r="A7" s="72">
        <v>25</v>
      </c>
      <c r="B7" s="73" t="s">
        <v>5670</v>
      </c>
      <c r="C7" s="74">
        <v>87387</v>
      </c>
      <c r="D7" s="73">
        <v>152.87</v>
      </c>
      <c r="E7" s="75">
        <f t="shared" si="0"/>
        <v>571.64257212010205</v>
      </c>
      <c r="F7" s="74">
        <v>26387</v>
      </c>
      <c r="G7" s="76">
        <f>IFERROR(_xlfn.RANK.EQ(Table712[[#This Row],[Median household income]],Table712[Median household income]),"")</f>
        <v>4</v>
      </c>
      <c r="H7" s="74" t="str">
        <f>IFERROR(IFERROR(INDEX(tbl_master_lookup[],MATCH(Table712[[#This Row],[Place]],tbl_master_lookup[SP_Name],0),7),INDEX(tbl_master_lookup[],MATCH(Table712[[#This Row],[Place]],tbl_master_lookup[Suburb],0),7)),"")</f>
        <v>EKURHULENI NORTH</v>
      </c>
      <c r="I7" s="77">
        <f>IFERROR(INDEX(tbl_education_districts[],MATCH(Table712[[#This Row],[Education District]],tbl_education_districts[Education District],0),13),"")</f>
        <v>12</v>
      </c>
      <c r="J7" s="73" t="str">
        <f>IFERROR(IFERROR(INDEX(tbl_master_lookup[],MATCH(Table712[[#This Row],[Place]],tbl_master_lookup[SP_Name],0),8),INDEX(tbl_master_lookup[],MATCH(Table712[[#This Row],[Place]],tbl_master_lookup[Suburb],0),8)),"")</f>
        <v>MIDRAND</v>
      </c>
      <c r="K7" s="78">
        <f>IFERROR(INDEX(tbl_station_ranks[#Data],MATCH(Table712[[#This Row],[Police Station]],tbl_station_ranks[Station],0),MATCH("Combined AVE. % Change",tbl_station_ranks[#Headers],0)),"")</f>
        <v>3.3276525170645079E-3</v>
      </c>
      <c r="L7" s="79">
        <f>IFERROR(_xlfn.RANK.EQ(Table712[[#This Row],[Ave. % change]],Table712[Ave. % change],1),"")</f>
        <v>4</v>
      </c>
      <c r="M7" s="73">
        <f>IFERROR(INDEX(tbl_station_ranks[#Data],MATCH(Table712[[#This Row],[Police Station]],tbl_station_ranks[Station],0),2),"")</f>
        <v>5874</v>
      </c>
      <c r="N7" s="75">
        <f>IFERROR(Table712[[#This Row],[No. of Incidents]]/Table712[[#This Row],[Population]],"")</f>
        <v>6.7218236122077654E-2</v>
      </c>
      <c r="O7" s="80">
        <f>IFERROR(_xlfn.RANK.EQ(Table712[[#This Row],[Incidents/Population]],Table712[Incidents/Population],1),"")</f>
        <v>10</v>
      </c>
      <c r="P7" s="81">
        <f t="shared" si="1"/>
        <v>7</v>
      </c>
      <c r="Q7" s="73">
        <v>82</v>
      </c>
      <c r="R7" s="77">
        <f>IFERROR(_xlfn.RANK.EQ(Table712[[#This Row],[Walkability ]],Table712[[Walkability ]],0),"")</f>
        <v>3</v>
      </c>
      <c r="S7" s="82">
        <f t="shared" si="2"/>
        <v>6.5</v>
      </c>
      <c r="T7" s="73"/>
      <c r="U7" s="73"/>
      <c r="V7" s="73"/>
      <c r="W7" s="73"/>
      <c r="X7" s="73"/>
      <c r="Y7" s="73"/>
    </row>
    <row r="8" spans="1:25" x14ac:dyDescent="0.25">
      <c r="A8" s="72">
        <v>33</v>
      </c>
      <c r="B8" s="73" t="s">
        <v>5678</v>
      </c>
      <c r="C8" s="74">
        <v>326416</v>
      </c>
      <c r="D8" s="73">
        <v>161.5</v>
      </c>
      <c r="E8" s="75">
        <f t="shared" si="0"/>
        <v>2021.1517027863777</v>
      </c>
      <c r="F8" s="74">
        <v>20965</v>
      </c>
      <c r="G8" s="76">
        <f>IFERROR(_xlfn.RANK.EQ(Table712[[#This Row],[Median household income]],Table712[Median household income]),"")</f>
        <v>6</v>
      </c>
      <c r="H8" s="74" t="str">
        <f>IFERROR(IFERROR(INDEX(tbl_master_lookup[],MATCH(Table712[[#This Row],[Place]],tbl_master_lookup[SP_Name],0),7),INDEX(tbl_master_lookup[],MATCH(Table712[[#This Row],[Place]],tbl_master_lookup[Suburb],0),7)),"")</f>
        <v>JOHANNESBURG WEST</v>
      </c>
      <c r="I8" s="77">
        <f>IFERROR(INDEX(tbl_education_districts[],MATCH(Table712[[#This Row],[Education District]],tbl_education_districts[Education District],0),13),"")</f>
        <v>13</v>
      </c>
      <c r="J8" s="73" t="str">
        <f>IFERROR(IFERROR(INDEX(tbl_master_lookup[],MATCH(Table712[[#This Row],[Place]],tbl_master_lookup[SP_Name],0),8),INDEX(tbl_master_lookup[],MATCH(Table712[[#This Row],[Place]],tbl_master_lookup[Suburb],0),8)),"")</f>
        <v>ROODEPOORT</v>
      </c>
      <c r="K8" s="78">
        <f>IFERROR(INDEX(tbl_station_ranks[#Data],MATCH(Table712[[#This Row],[Police Station]],tbl_station_ranks[Station],0),MATCH("Combined AVE. % Change",tbl_station_ranks[#Headers],0)),"")</f>
        <v>-1.9379341219919695E-2</v>
      </c>
      <c r="L8" s="79">
        <f>IFERROR(_xlfn.RANK.EQ(Table712[[#This Row],[Ave. % change]],Table712[Ave. % change],1),"")</f>
        <v>2</v>
      </c>
      <c r="M8" s="73">
        <f>IFERROR(INDEX(tbl_station_ranks[#Data],MATCH(Table712[[#This Row],[Police Station]],tbl_station_ranks[Station],0),2),"")</f>
        <v>5138</v>
      </c>
      <c r="N8" s="75">
        <f>IFERROR(Table712[[#This Row],[No. of Incidents]]/Table712[[#This Row],[Population]],"")</f>
        <v>1.5740649968138818E-2</v>
      </c>
      <c r="O8" s="80">
        <f>IFERROR(_xlfn.RANK.EQ(Table712[[#This Row],[Incidents/Population]],Table712[Incidents/Population],1),"")</f>
        <v>2</v>
      </c>
      <c r="P8" s="81">
        <f t="shared" si="1"/>
        <v>2</v>
      </c>
      <c r="Q8" s="73">
        <v>68</v>
      </c>
      <c r="R8" s="77">
        <f>IFERROR(_xlfn.RANK.EQ(Table712[[#This Row],[Walkability ]],Table712[[Walkability ]],0),"")</f>
        <v>5</v>
      </c>
      <c r="S8" s="82">
        <f t="shared" si="2"/>
        <v>6.5</v>
      </c>
      <c r="T8" s="73"/>
      <c r="U8" s="73"/>
      <c r="V8" s="73"/>
      <c r="W8" s="73"/>
      <c r="X8" s="73"/>
      <c r="Y8" s="73"/>
    </row>
    <row r="9" spans="1:25" x14ac:dyDescent="0.25">
      <c r="A9" s="72">
        <v>5</v>
      </c>
      <c r="B9" s="73" t="s">
        <v>5650</v>
      </c>
      <c r="C9" s="74">
        <v>138329</v>
      </c>
      <c r="D9" s="73">
        <v>12</v>
      </c>
      <c r="E9" s="75">
        <f t="shared" si="0"/>
        <v>11527.416666666666</v>
      </c>
      <c r="F9" s="74">
        <v>5331</v>
      </c>
      <c r="G9" s="76">
        <f>IFERROR(_xlfn.RANK.EQ(Table712[[#This Row],[Median household income]],Table712[Median household income]),"")</f>
        <v>14</v>
      </c>
      <c r="H9" s="74" t="str">
        <f>IFERROR(IFERROR(INDEX(tbl_master_lookup[],MATCH(Table712[[#This Row],[Place]],tbl_master_lookup[SP_Name],0),7),INDEX(tbl_master_lookup[],MATCH(Table712[[#This Row],[Place]],tbl_master_lookup[Suburb],0),7)),"")</f>
        <v>JOHANNESBURG EAST</v>
      </c>
      <c r="I9" s="77">
        <f>IFERROR(INDEX(tbl_education_districts[],MATCH(Table712[[#This Row],[Education District]],tbl_education_districts[Education District],0),13),"")</f>
        <v>2</v>
      </c>
      <c r="J9" s="73" t="str">
        <f>IFERROR(IFERROR(INDEX(tbl_master_lookup[],MATCH(Table712[[#This Row],[Place]],tbl_master_lookup[SP_Name],0),8),INDEX(tbl_master_lookup[],MATCH(Table712[[#This Row],[Place]],tbl_master_lookup[Suburb],0),8)),"")</f>
        <v>DIEPSLOOT</v>
      </c>
      <c r="K9" s="78">
        <f>IFERROR(INDEX(tbl_station_ranks[#Data],MATCH(Table712[[#This Row],[Police Station]],tbl_station_ranks[Station],0),MATCH("Combined AVE. % Change",tbl_station_ranks[#Headers],0)),"")</f>
        <v>3.4956946451409857E-2</v>
      </c>
      <c r="L9" s="79">
        <f>IFERROR(_xlfn.RANK.EQ(Table712[[#This Row],[Ave. % change]],Table712[Ave. % change],1),"")</f>
        <v>8</v>
      </c>
      <c r="M9" s="73">
        <f>IFERROR(INDEX(tbl_station_ranks[#Data],MATCH(Table712[[#This Row],[Police Station]],tbl_station_ranks[Station],0),2),"")</f>
        <v>3580</v>
      </c>
      <c r="N9" s="75">
        <f>IFERROR(Table712[[#This Row],[No. of Incidents]]/Table712[[#This Row],[Population]],"")</f>
        <v>2.5880328781383515E-2</v>
      </c>
      <c r="O9" s="80">
        <f>IFERROR(_xlfn.RANK.EQ(Table712[[#This Row],[Incidents/Population]],Table712[Incidents/Population],1),"")</f>
        <v>4</v>
      </c>
      <c r="P9" s="81">
        <f t="shared" si="1"/>
        <v>6</v>
      </c>
      <c r="Q9" s="73">
        <v>45</v>
      </c>
      <c r="R9" s="77">
        <f>IFERROR(_xlfn.RANK.EQ(Table712[[#This Row],[Walkability ]],Table712[[Walkability ]],0),"")</f>
        <v>7</v>
      </c>
      <c r="S9" s="82">
        <f t="shared" si="2"/>
        <v>7.25</v>
      </c>
      <c r="T9" s="73"/>
      <c r="U9" s="73"/>
      <c r="V9" s="73"/>
      <c r="W9" s="73"/>
      <c r="X9" s="73"/>
      <c r="Y9" s="73"/>
    </row>
    <row r="10" spans="1:25" x14ac:dyDescent="0.25">
      <c r="A10" s="72">
        <v>1</v>
      </c>
      <c r="B10" s="73" t="s">
        <v>5646</v>
      </c>
      <c r="C10" s="74">
        <v>179624</v>
      </c>
      <c r="D10" s="73">
        <v>6.91</v>
      </c>
      <c r="E10" s="75">
        <f t="shared" si="0"/>
        <v>25994.790159189579</v>
      </c>
      <c r="F10" s="74">
        <v>4801</v>
      </c>
      <c r="G10" s="76">
        <f>IFERROR(_xlfn.RANK.EQ(Table712[[#This Row],[Median household income]],Table712[Median household income]),"")</f>
        <v>15</v>
      </c>
      <c r="H10" s="74" t="str">
        <f>IFERROR(IFERROR(INDEX(tbl_master_lookup[],MATCH(Table712[[#This Row],[Place]],tbl_master_lookup[SP_Name],0),7),INDEX(tbl_master_lookup[],MATCH(Table712[[#This Row],[Place]],tbl_master_lookup[Suburb],0),7)),"")</f>
        <v>JOHANNESBURG EAST</v>
      </c>
      <c r="I10" s="77">
        <f>IFERROR(INDEX(tbl_education_districts[],MATCH(Table712[[#This Row],[Education District]],tbl_education_districts[Education District],0),13),"")</f>
        <v>2</v>
      </c>
      <c r="J10" s="73" t="str">
        <f>IFERROR(IFERROR(INDEX(tbl_master_lookup[],MATCH(Table712[[#This Row],[Place]],tbl_master_lookup[SP_Name],0),8),INDEX(tbl_master_lookup[],MATCH(Table712[[#This Row],[Place]],tbl_master_lookup[Suburb],0),8)),"")</f>
        <v>ALEXANDRA</v>
      </c>
      <c r="K10" s="78">
        <f>IFERROR(INDEX(tbl_station_ranks[#Data],MATCH(Table712[[#This Row],[Police Station]],tbl_station_ranks[Station],0),MATCH("Combined AVE. % Change",tbl_station_ranks[#Headers],0)),"")</f>
        <v>3.6353808128018431E-2</v>
      </c>
      <c r="L10" s="79">
        <f>IFERROR(_xlfn.RANK.EQ(Table712[[#This Row],[Ave. % change]],Table712[Ave. % change],1),"")</f>
        <v>9</v>
      </c>
      <c r="M10" s="73">
        <f>IFERROR(INDEX(tbl_station_ranks[#Data],MATCH(Table712[[#This Row],[Police Station]],tbl_station_ranks[Station],0),2),"")</f>
        <v>5883</v>
      </c>
      <c r="N10" s="75">
        <f>IFERROR(Table712[[#This Row],[No. of Incidents]]/Table712[[#This Row],[Population]],"")</f>
        <v>3.2751748096022805E-2</v>
      </c>
      <c r="O10" s="80">
        <f>IFERROR(_xlfn.RANK.EQ(Table712[[#This Row],[Incidents/Population]],Table712[Incidents/Population],1),"")</f>
        <v>6</v>
      </c>
      <c r="P10" s="81">
        <f t="shared" si="1"/>
        <v>7.5</v>
      </c>
      <c r="Q10" s="73">
        <v>44</v>
      </c>
      <c r="R10" s="77">
        <f>IFERROR(_xlfn.RANK.EQ(Table712[[#This Row],[Walkability ]],Table712[[Walkability ]],0),"")</f>
        <v>8</v>
      </c>
      <c r="S10" s="82">
        <f t="shared" si="2"/>
        <v>8.125</v>
      </c>
      <c r="T10" s="73"/>
      <c r="U10" s="73"/>
      <c r="V10" s="73"/>
      <c r="W10" s="73"/>
      <c r="X10" s="73"/>
      <c r="Y10" s="73"/>
    </row>
    <row r="11" spans="1:25" x14ac:dyDescent="0.25">
      <c r="A11" s="72">
        <v>32</v>
      </c>
      <c r="B11" s="73" t="s">
        <v>5677</v>
      </c>
      <c r="C11" s="73">
        <v>196</v>
      </c>
      <c r="D11" s="73">
        <v>2.17</v>
      </c>
      <c r="E11" s="75">
        <f t="shared" si="0"/>
        <v>90.322580645161295</v>
      </c>
      <c r="F11" s="74">
        <v>15955</v>
      </c>
      <c r="G11" s="76">
        <f>IFERROR(_xlfn.RANK.EQ(Table712[[#This Row],[Median household income]],Table712[Median household income]),"")</f>
        <v>8</v>
      </c>
      <c r="H11" s="74" t="str">
        <f>IFERROR(IFERROR(INDEX(tbl_master_lookup[],MATCH(Table712[[#This Row],[Place]],tbl_master_lookup[SP_Name],0),7),INDEX(tbl_master_lookup[],MATCH(Table712[[#This Row],[Place]],tbl_master_lookup[Suburb],0),7)),"")</f>
        <v>TSHWANE NORTH</v>
      </c>
      <c r="I11" s="77">
        <f>IFERROR(INDEX(tbl_education_districts[],MATCH(Table712[[#This Row],[Education District]],tbl_education_districts[Education District],0),13),"")</f>
        <v>16</v>
      </c>
      <c r="J11" s="73" t="str">
        <f>IFERROR(IFERROR(INDEX(tbl_master_lookup[],MATCH(Table712[[#This Row],[Place]],tbl_master_lookup[SP_Name],0),8),INDEX(tbl_master_lookup[],MATCH(Table712[[#This Row],[Place]],tbl_master_lookup[Suburb],0),8)),"")</f>
        <v>RIETFONTEIN</v>
      </c>
      <c r="K11" s="78">
        <f>IFERROR(INDEX(tbl_station_ranks[#Data],MATCH(Table712[[#This Row],[Police Station]],tbl_station_ranks[Station],0),MATCH("Combined AVE. % Change",tbl_station_ranks[#Headers],0)),"")</f>
        <v>-0.15914065540824196</v>
      </c>
      <c r="L11" s="79">
        <f>IFERROR(_xlfn.RANK.EQ(Table712[[#This Row],[Ave. % change]],Table712[Ave. % change],1),"")</f>
        <v>1</v>
      </c>
      <c r="M11" s="73">
        <f>IFERROR(INDEX(tbl_station_ranks[#Data],MATCH(Table712[[#This Row],[Police Station]],tbl_station_ranks[Station],0),2),"")</f>
        <v>85</v>
      </c>
      <c r="N11" s="75">
        <f>IFERROR(Table712[[#This Row],[No. of Incidents]]/Table712[[#This Row],[Population]],"")</f>
        <v>0.43367346938775508</v>
      </c>
      <c r="O11" s="80">
        <f>IFERROR(_xlfn.RANK.EQ(Table712[[#This Row],[Incidents/Population]],Table712[Incidents/Population],1),"")</f>
        <v>13</v>
      </c>
      <c r="P11" s="81">
        <f t="shared" si="1"/>
        <v>7</v>
      </c>
      <c r="Q11" s="73">
        <v>34</v>
      </c>
      <c r="R11" s="77">
        <f>IFERROR(_xlfn.RANK.EQ(Table712[[#This Row],[Walkability ]],Table712[[Walkability ]],0),"")</f>
        <v>9</v>
      </c>
      <c r="S11" s="82">
        <f t="shared" si="2"/>
        <v>10</v>
      </c>
      <c r="T11" s="73"/>
      <c r="U11" s="73"/>
      <c r="V11" s="73"/>
      <c r="W11" s="73"/>
      <c r="X11" s="73"/>
      <c r="Y11" s="73"/>
    </row>
    <row r="12" spans="1:25" x14ac:dyDescent="0.25">
      <c r="A12" s="72">
        <v>3</v>
      </c>
      <c r="B12" s="73" t="s">
        <v>5648</v>
      </c>
      <c r="C12" s="74">
        <v>9933</v>
      </c>
      <c r="D12" s="73">
        <v>289.83999999999997</v>
      </c>
      <c r="E12" s="75">
        <f t="shared" si="0"/>
        <v>34.270632072867791</v>
      </c>
      <c r="F12" s="74">
        <v>7424</v>
      </c>
      <c r="G12" s="76">
        <f>IFERROR(_xlfn.RANK.EQ(Table712[[#This Row],[Median household income]],Table712[Median household income]),"")</f>
        <v>12</v>
      </c>
      <c r="H12" s="74" t="str">
        <f>IFERROR(IFERROR(INDEX(tbl_master_lookup[],MATCH(Table712[[#This Row],[Place]],tbl_master_lookup[SP_Name],0),7),INDEX(tbl_master_lookup[],MATCH(Table712[[#This Row],[Place]],tbl_master_lookup[Suburb],0),7)),"")</f>
        <v>EKURHULENI SOUTH</v>
      </c>
      <c r="I12" s="77">
        <f>IFERROR(INDEX(tbl_education_districts[],MATCH(Table712[[#This Row],[Education District]],tbl_education_districts[Education District],0),13),"")</f>
        <v>15</v>
      </c>
      <c r="J12" s="73" t="str">
        <f>IFERROR(IFERROR(INDEX(tbl_master_lookup[],MATCH(Table712[[#This Row],[Place]],tbl_master_lookup[SP_Name],0),8),INDEX(tbl_master_lookup[],MATCH(Table712[[#This Row],[Place]],tbl_master_lookup[Suburb],0),8)),"")</f>
        <v>ALBERTON</v>
      </c>
      <c r="K12" s="78">
        <f>IFERROR(INDEX(tbl_station_ranks[#Data],MATCH(Table712[[#This Row],[Police Station]],tbl_station_ranks[Station],0),MATCH("Combined AVE. % Change",tbl_station_ranks[#Headers],0)),"")</f>
        <v>2.8498202876798041E-2</v>
      </c>
      <c r="L12" s="79">
        <f>IFERROR(_xlfn.RANK.EQ(Table712[[#This Row],[Ave. % change]],Table712[Ave. % change],1),"")</f>
        <v>7</v>
      </c>
      <c r="M12" s="73">
        <f>IFERROR(INDEX(tbl_station_ranks[#Data],MATCH(Table712[[#This Row],[Police Station]],tbl_station_ranks[Station],0),2),"")</f>
        <v>4185</v>
      </c>
      <c r="N12" s="75">
        <f>IFERROR(Table712[[#This Row],[No. of Incidents]]/Table712[[#This Row],[Population]],"")</f>
        <v>0.42132286318332829</v>
      </c>
      <c r="O12" s="80">
        <f>IFERROR(_xlfn.RANK.EQ(Table712[[#This Row],[Incidents/Population]],Table712[Incidents/Population],1),"")</f>
        <v>12</v>
      </c>
      <c r="P12" s="81">
        <f t="shared" si="1"/>
        <v>9.5</v>
      </c>
      <c r="Q12" s="73">
        <v>51</v>
      </c>
      <c r="R12" s="77">
        <f>IFERROR(_xlfn.RANK.EQ(Table712[[#This Row],[Walkability ]],Table712[[Walkability ]],0),"")</f>
        <v>6</v>
      </c>
      <c r="S12" s="82">
        <f t="shared" si="2"/>
        <v>10.625</v>
      </c>
      <c r="T12" s="73"/>
      <c r="U12" s="73"/>
      <c r="V12" s="73"/>
      <c r="W12" s="73"/>
      <c r="X12" s="73"/>
      <c r="Y12" s="73"/>
    </row>
    <row r="13" spans="1:25" x14ac:dyDescent="0.25">
      <c r="A13" s="72">
        <v>11</v>
      </c>
      <c r="B13" s="73" t="s">
        <v>5656</v>
      </c>
      <c r="C13" s="74">
        <v>184383</v>
      </c>
      <c r="D13" s="73">
        <v>9.2100000000000009</v>
      </c>
      <c r="E13" s="75">
        <f t="shared" si="0"/>
        <v>20019.869706840389</v>
      </c>
      <c r="F13" s="74">
        <v>6154</v>
      </c>
      <c r="G13" s="76">
        <f>IFERROR(_xlfn.RANK.EQ(Table712[[#This Row],[Median household income]],Table712[Median household income]),"")</f>
        <v>13</v>
      </c>
      <c r="H13" s="74" t="str">
        <f>IFERROR(IFERROR(INDEX(tbl_master_lookup[],MATCH(Table712[[#This Row],[Place]],tbl_master_lookup[SP_Name],0),7),INDEX(tbl_master_lookup[],MATCH(Table712[[#This Row],[Place]],tbl_master_lookup[Suburb],0),7)),"")</f>
        <v>EKURHULENI NORTH</v>
      </c>
      <c r="I13" s="77">
        <f>IFERROR(INDEX(tbl_education_districts[],MATCH(Table712[[#This Row],[Education District]],tbl_education_districts[Education District],0),13),"")</f>
        <v>12</v>
      </c>
      <c r="J13" s="73" t="str">
        <f>IFERROR(IFERROR(INDEX(tbl_master_lookup[],MATCH(Table712[[#This Row],[Place]],tbl_master_lookup[SP_Name],0),8),INDEX(tbl_master_lookup[],MATCH(Table712[[#This Row],[Place]],tbl_master_lookup[Suburb],0),8)),"")</f>
        <v>IVORY PARK</v>
      </c>
      <c r="K13" s="78">
        <f>IFERROR(INDEX(tbl_station_ranks[#Data],MATCH(Table712[[#This Row],[Police Station]],tbl_station_ranks[Station],0),MATCH("Combined AVE. % Change",tbl_station_ranks[#Headers],0)),"")</f>
        <v>6.0345587192497288E-2</v>
      </c>
      <c r="L13" s="79">
        <f>IFERROR(_xlfn.RANK.EQ(Table712[[#This Row],[Ave. % change]],Table712[Ave. % change],1),"")</f>
        <v>13</v>
      </c>
      <c r="M13" s="73">
        <f>IFERROR(INDEX(tbl_station_ranks[#Data],MATCH(Table712[[#This Row],[Police Station]],tbl_station_ranks[Station],0),2),"")</f>
        <v>5083</v>
      </c>
      <c r="N13" s="75">
        <f>IFERROR(Table712[[#This Row],[No. of Incidents]]/Table712[[#This Row],[Population]],"")</f>
        <v>2.7567617405075306E-2</v>
      </c>
      <c r="O13" s="80">
        <f>IFERROR(_xlfn.RANK.EQ(Table712[[#This Row],[Incidents/Population]],Table712[Incidents/Population],1),"")</f>
        <v>5</v>
      </c>
      <c r="P13" s="81">
        <f t="shared" si="1"/>
        <v>9</v>
      </c>
      <c r="Q13" s="73">
        <v>23</v>
      </c>
      <c r="R13" s="77">
        <f>IFERROR(_xlfn.RANK.EQ(Table712[[#This Row],[Walkability ]],Table712[[Walkability ]],0),"")</f>
        <v>10</v>
      </c>
      <c r="S13" s="82">
        <f t="shared" si="2"/>
        <v>11</v>
      </c>
      <c r="T13" s="73"/>
      <c r="U13" s="73"/>
      <c r="V13" s="73"/>
      <c r="W13" s="73"/>
      <c r="X13" s="73"/>
      <c r="Y13" s="73"/>
    </row>
    <row r="14" spans="1:25" x14ac:dyDescent="0.25">
      <c r="A14" s="72">
        <v>20</v>
      </c>
      <c r="B14" s="73" t="s">
        <v>5665</v>
      </c>
      <c r="C14" s="74">
        <v>89714</v>
      </c>
      <c r="D14" s="73">
        <v>20.28</v>
      </c>
      <c r="E14" s="75">
        <f t="shared" si="0"/>
        <v>4423.7672583826425</v>
      </c>
      <c r="F14" s="74">
        <v>11504</v>
      </c>
      <c r="G14" s="76">
        <f>IFERROR(_xlfn.RANK.EQ(Table712[[#This Row],[Median household income]],Table712[Median household income]),"")</f>
        <v>10</v>
      </c>
      <c r="H14" s="74" t="str">
        <f>IFERROR(IFERROR(INDEX(tbl_master_lookup[],MATCH(Table712[[#This Row],[Place]],tbl_master_lookup[SP_Name],0),7),INDEX(tbl_master_lookup[],MATCH(Table712[[#This Row],[Place]],tbl_master_lookup[Suburb],0),7)),"")</f>
        <v>JOHANNESBURG SOUTH</v>
      </c>
      <c r="I14" s="77">
        <f>IFERROR(INDEX(tbl_education_districts[],MATCH(Table712[[#This Row],[Education District]],tbl_education_districts[Education District],0),13),"")</f>
        <v>31</v>
      </c>
      <c r="J14" s="73" t="str">
        <f>IFERROR(IFERROR(INDEX(tbl_master_lookup[],MATCH(Table712[[#This Row],[Place]],tbl_master_lookup[SP_Name],0),8),INDEX(tbl_master_lookup[],MATCH(Table712[[#This Row],[Place]],tbl_master_lookup[Suburb],0),8)),"")</f>
        <v>LENASIA</v>
      </c>
      <c r="K14" s="78">
        <f>IFERROR(INDEX(tbl_station_ranks[#Data],MATCH(Table712[[#This Row],[Police Station]],tbl_station_ranks[Station],0),MATCH("Combined AVE. % Change",tbl_station_ranks[#Headers],0)),"")</f>
        <v>3.8836138433373156E-2</v>
      </c>
      <c r="L14" s="79">
        <f>IFERROR(_xlfn.RANK.EQ(Table712[[#This Row],[Ave. % change]],Table712[Ave. % change],1),"")</f>
        <v>10</v>
      </c>
      <c r="M14" s="73">
        <f>IFERROR(INDEX(tbl_station_ranks[#Data],MATCH(Table712[[#This Row],[Police Station]],tbl_station_ranks[Station],0),2),"")</f>
        <v>3284</v>
      </c>
      <c r="N14" s="75">
        <f>IFERROR(Table712[[#This Row],[No. of Incidents]]/Table712[[#This Row],[Population]],"")</f>
        <v>3.6605212118509929E-2</v>
      </c>
      <c r="O14" s="80">
        <f>IFERROR(_xlfn.RANK.EQ(Table712[[#This Row],[Incidents/Population]],Table712[Incidents/Population],1),"")</f>
        <v>8</v>
      </c>
      <c r="P14" s="81">
        <f t="shared" si="1"/>
        <v>9</v>
      </c>
      <c r="Q14" s="73">
        <v>23</v>
      </c>
      <c r="R14" s="77">
        <f>IFERROR(_xlfn.RANK.EQ(Table712[[#This Row],[Walkability ]],Table712[[Walkability ]],0),"")</f>
        <v>10</v>
      </c>
      <c r="S14" s="82">
        <f t="shared" si="2"/>
        <v>15</v>
      </c>
      <c r="T14" s="73"/>
      <c r="U14" s="73"/>
      <c r="V14" s="73"/>
      <c r="W14" s="73"/>
      <c r="X14" s="73"/>
      <c r="Y14" s="73"/>
    </row>
    <row r="15" spans="1:25" x14ac:dyDescent="0.25">
      <c r="A15" s="72">
        <v>4</v>
      </c>
      <c r="B15" s="73" t="s">
        <v>5649</v>
      </c>
      <c r="C15" s="74">
        <v>6601</v>
      </c>
      <c r="D15" s="73">
        <v>4.08</v>
      </c>
      <c r="E15" s="75">
        <f t="shared" si="0"/>
        <v>1617.892156862745</v>
      </c>
      <c r="F15" s="74">
        <v>50547</v>
      </c>
      <c r="G15" s="76">
        <f>IFERROR(_xlfn.RANK.EQ(Table712[[#This Row],[Median household income]],Table712[Median household income]),"")</f>
        <v>2</v>
      </c>
      <c r="H15" s="74" t="str">
        <f>IFERROR(IFERROR(INDEX(tbl_master_lookup[],MATCH(Table712[[#This Row],[Place]],tbl_master_lookup[SP_Name],0),7),INDEX(tbl_master_lookup[],MATCH(Table712[[#This Row],[Place]],tbl_master_lookup[Suburb],0),7)),"")</f>
        <v>JOHANNESBURG NORTH</v>
      </c>
      <c r="I15" s="77">
        <f>IFERROR(INDEX(tbl_education_districts[],MATCH(Table712[[#This Row],[Education District]],tbl_education_districts[Education District],0),13),"")</f>
        <v>3</v>
      </c>
      <c r="J15" s="73" t="str">
        <f>IFERROR(IFERROR(INDEX(tbl_master_lookup[],MATCH(Table712[[#This Row],[Place]],tbl_master_lookup[SP_Name],0),8),INDEX(tbl_master_lookup[],MATCH(Table712[[#This Row],[Place]],tbl_master_lookup[Suburb],0),8)),"")</f>
        <v/>
      </c>
      <c r="K15" s="78" t="str">
        <f>IFERROR(INDEX(tbl_station_ranks[#Data],MATCH(Table712[[#This Row],[Police Station]],tbl_station_ranks[Station],0),MATCH("Combined AVE. % Change",tbl_station_ranks[#Headers],0)),"")</f>
        <v/>
      </c>
      <c r="L15" s="79" t="str">
        <f>IFERROR(_xlfn.RANK.EQ(Table712[[#This Row],[Ave. % change]],Table712[Ave. % change],1),"")</f>
        <v/>
      </c>
      <c r="M15" s="73" t="str">
        <f>IFERROR(INDEX(tbl_station_ranks[#Data],MATCH(Table712[[#This Row],[Police Station]],tbl_station_ranks[Station],0),2),"")</f>
        <v/>
      </c>
      <c r="N15" s="75" t="str">
        <f>IFERROR(Table712[[#This Row],[No. of Incidents]]/Table712[[#This Row],[Population]],"")</f>
        <v/>
      </c>
      <c r="O15" s="80" t="str">
        <f>IFERROR(_xlfn.RANK.EQ(Table712[[#This Row],[Incidents/Population]],Table712[Incidents/Population],1),"")</f>
        <v/>
      </c>
      <c r="P15" s="81" t="str">
        <f t="shared" si="1"/>
        <v/>
      </c>
      <c r="Q15" s="73"/>
      <c r="R15" s="77" t="str">
        <f>IFERROR(_xlfn.RANK.EQ(Table712[[#This Row],[Walkability ]],Table712[[Walkability ]],0),"")</f>
        <v/>
      </c>
      <c r="S15" s="82">
        <f t="shared" si="2"/>
        <v>2.5</v>
      </c>
      <c r="T15" s="73"/>
      <c r="U15" s="73"/>
      <c r="V15" s="73"/>
      <c r="W15" s="73"/>
      <c r="X15" s="73"/>
      <c r="Y15" s="73"/>
    </row>
    <row r="16" spans="1:25" x14ac:dyDescent="0.25">
      <c r="A16" s="72">
        <v>2</v>
      </c>
      <c r="B16" s="73" t="s">
        <v>5647</v>
      </c>
      <c r="C16" s="74">
        <v>1728</v>
      </c>
      <c r="D16" s="73">
        <v>9.07</v>
      </c>
      <c r="E16" s="75">
        <f t="shared" si="0"/>
        <v>190.51819184123482</v>
      </c>
      <c r="F16" s="74">
        <v>28621</v>
      </c>
      <c r="G16" s="76">
        <f>IFERROR(_xlfn.RANK.EQ(Table712[[#This Row],[Median household income]],Table712[Median household income]),"")</f>
        <v>3</v>
      </c>
      <c r="H16" s="74" t="str">
        <f>IFERROR(IFERROR(INDEX(tbl_master_lookup[],MATCH(Table712[[#This Row],[Place]],tbl_master_lookup[SP_Name],0),7),INDEX(tbl_master_lookup[],MATCH(Table712[[#This Row],[Place]],tbl_master_lookup[Suburb],0),7)),"")</f>
        <v>JOHANNESBURG NORTH</v>
      </c>
      <c r="I16" s="77">
        <f>IFERROR(INDEX(tbl_education_districts[],MATCH(Table712[[#This Row],[Education District]],tbl_education_districts[Education District],0),13),"")</f>
        <v>3</v>
      </c>
      <c r="J16" s="73" t="str">
        <f>IFERROR(IFERROR(INDEX(tbl_master_lookup[],MATCH(Table712[[#This Row],[Place]],tbl_master_lookup[SP_Name],0),8),INDEX(tbl_master_lookup[],MATCH(Table712[[#This Row],[Place]],tbl_master_lookup[Suburb],0),8)),"")</f>
        <v/>
      </c>
      <c r="K16" s="78" t="str">
        <f>IFERROR(INDEX(tbl_station_ranks[#Data],MATCH(Table712[[#This Row],[Police Station]],tbl_station_ranks[Station],0),MATCH("Combined AVE. % Change",tbl_station_ranks[#Headers],0)),"")</f>
        <v/>
      </c>
      <c r="L16" s="79" t="str">
        <f>IFERROR(_xlfn.RANK.EQ(Table712[[#This Row],[Ave. % change]],Table712[Ave. % change],1),"")</f>
        <v/>
      </c>
      <c r="M16" s="73" t="str">
        <f>IFERROR(INDEX(tbl_station_ranks[#Data],MATCH(Table712[[#This Row],[Police Station]],tbl_station_ranks[Station],0),2),"")</f>
        <v/>
      </c>
      <c r="N16" s="75" t="str">
        <f>IFERROR(Table712[[#This Row],[No. of Incidents]]/Table712[[#This Row],[Population]],"")</f>
        <v/>
      </c>
      <c r="O16" s="80" t="str">
        <f>IFERROR(_xlfn.RANK.EQ(Table712[[#This Row],[Incidents/Population]],Table712[Incidents/Population],1),"")</f>
        <v/>
      </c>
      <c r="P16" s="81" t="str">
        <f t="shared" si="1"/>
        <v/>
      </c>
      <c r="Q16" s="73"/>
      <c r="R16" s="77" t="str">
        <f>IFERROR(_xlfn.RANK.EQ(Table712[[#This Row],[Walkability ]],Table712[[Walkability ]],0),"")</f>
        <v/>
      </c>
      <c r="S16" s="82">
        <f t="shared" si="2"/>
        <v>3</v>
      </c>
      <c r="T16" s="73"/>
      <c r="U16" s="73"/>
      <c r="V16" s="73"/>
      <c r="W16" s="73"/>
      <c r="X16" s="73"/>
      <c r="Y16" s="73"/>
    </row>
    <row r="17" spans="1:25" x14ac:dyDescent="0.25">
      <c r="A17" s="72">
        <v>17</v>
      </c>
      <c r="B17" s="73" t="s">
        <v>5662</v>
      </c>
      <c r="C17" s="74">
        <v>4788</v>
      </c>
      <c r="D17" s="73">
        <v>1.83</v>
      </c>
      <c r="E17" s="75">
        <f t="shared" si="0"/>
        <v>2616.3934426229507</v>
      </c>
      <c r="F17" s="74">
        <v>15542</v>
      </c>
      <c r="G17" s="76">
        <f>IFERROR(_xlfn.RANK.EQ(Table712[[#This Row],[Median household income]],Table712[Median household income]),"")</f>
        <v>9</v>
      </c>
      <c r="H17" s="74" t="str">
        <f>IFERROR(IFERROR(INDEX(tbl_master_lookup[],MATCH(Table712[[#This Row],[Place]],tbl_master_lookup[SP_Name],0),7),INDEX(tbl_master_lookup[],MATCH(Table712[[#This Row],[Place]],tbl_master_lookup[Suburb],0),7)),"")</f>
        <v>JOHANNESBURG NORTH</v>
      </c>
      <c r="I17" s="77">
        <f>IFERROR(INDEX(tbl_education_districts[],MATCH(Table712[[#This Row],[Education District]],tbl_education_districts[Education District],0),13),"")</f>
        <v>3</v>
      </c>
      <c r="J17" s="73" t="str">
        <f>IFERROR(IFERROR(INDEX(tbl_master_lookup[],MATCH(Table712[[#This Row],[Place]],tbl_master_lookup[SP_Name],0),8),INDEX(tbl_master_lookup[],MATCH(Table712[[#This Row],[Place]],tbl_master_lookup[Suburb],0),8)),"")</f>
        <v/>
      </c>
      <c r="K17" s="78" t="str">
        <f>IFERROR(INDEX(tbl_station_ranks[#Data],MATCH(Table712[[#This Row],[Police Station]],tbl_station_ranks[Station],0),MATCH("Combined AVE. % Change",tbl_station_ranks[#Headers],0)),"")</f>
        <v/>
      </c>
      <c r="L17" s="79" t="str">
        <f>IFERROR(_xlfn.RANK.EQ(Table712[[#This Row],[Ave. % change]],Table712[Ave. % change],1),"")</f>
        <v/>
      </c>
      <c r="M17" s="73" t="str">
        <f>IFERROR(INDEX(tbl_station_ranks[#Data],MATCH(Table712[[#This Row],[Police Station]],tbl_station_ranks[Station],0),2),"")</f>
        <v/>
      </c>
      <c r="N17" s="75" t="str">
        <f>IFERROR(Table712[[#This Row],[No. of Incidents]]/Table712[[#This Row],[Population]],"")</f>
        <v/>
      </c>
      <c r="O17" s="80" t="str">
        <f>IFERROR(_xlfn.RANK.EQ(Table712[[#This Row],[Incidents/Population]],Table712[Incidents/Population],1),"")</f>
        <v/>
      </c>
      <c r="P17" s="81" t="str">
        <f t="shared" si="1"/>
        <v/>
      </c>
      <c r="Q17" s="73"/>
      <c r="R17" s="77" t="str">
        <f>IFERROR(_xlfn.RANK.EQ(Table712[[#This Row],[Walkability ]],Table712[[Walkability ]],0),"")</f>
        <v/>
      </c>
      <c r="S17" s="82">
        <f t="shared" si="2"/>
        <v>6</v>
      </c>
      <c r="T17" s="73"/>
      <c r="U17" s="73"/>
      <c r="V17" s="73"/>
      <c r="W17" s="73"/>
      <c r="X17" s="73"/>
      <c r="Y17" s="73"/>
    </row>
    <row r="18" spans="1:25" x14ac:dyDescent="0.25">
      <c r="A18" s="72">
        <v>12</v>
      </c>
      <c r="B18" s="73" t="s">
        <v>5657</v>
      </c>
      <c r="C18" s="74">
        <v>957441</v>
      </c>
      <c r="D18" s="73">
        <v>334.81</v>
      </c>
      <c r="E18" s="75">
        <f t="shared" si="0"/>
        <v>2859.6547295481018</v>
      </c>
      <c r="F18" s="74">
        <v>17421</v>
      </c>
      <c r="G18" s="76">
        <f>IFERROR(_xlfn.RANK.EQ(Table712[[#This Row],[Median household income]],Table712[Median household income]),"")</f>
        <v>7</v>
      </c>
      <c r="H18" s="74" t="str">
        <f>IFERROR(IFERROR(INDEX(tbl_master_lookup[],MATCH(Table712[[#This Row],[Place]],tbl_master_lookup[SP_Name],0),7),INDEX(tbl_master_lookup[],MATCH(Table712[[#This Row],[Place]],tbl_master_lookup[Suburb],0),7)),"")</f>
        <v>EKURHULENI NORTH</v>
      </c>
      <c r="I18" s="77">
        <f>IFERROR(INDEX(tbl_education_districts[],MATCH(Table712[[#This Row],[Education District]],tbl_education_districts[Education District],0),13),"")</f>
        <v>12</v>
      </c>
      <c r="J18" s="73" t="str">
        <f>IFERROR(IFERROR(INDEX(tbl_master_lookup[],MATCH(Table712[[#This Row],[Place]],tbl_master_lookup[SP_Name],0),8),INDEX(tbl_master_lookup[],MATCH(Table712[[#This Row],[Place]],tbl_master_lookup[Suburb],0),8)),"")</f>
        <v/>
      </c>
      <c r="K18" s="78" t="str">
        <f>IFERROR(INDEX(tbl_station_ranks[#Data],MATCH(Table712[[#This Row],[Police Station]],tbl_station_ranks[Station],0),MATCH("Combined AVE. % Change",tbl_station_ranks[#Headers],0)),"")</f>
        <v/>
      </c>
      <c r="L18" s="79" t="str">
        <f>IFERROR(_xlfn.RANK.EQ(Table712[[#This Row],[Ave. % change]],Table712[Ave. % change],1),"")</f>
        <v/>
      </c>
      <c r="M18" s="73" t="str">
        <f>IFERROR(INDEX(tbl_station_ranks[#Data],MATCH(Table712[[#This Row],[Police Station]],tbl_station_ranks[Station],0),2),"")</f>
        <v/>
      </c>
      <c r="N18" s="75" t="str">
        <f>IFERROR(Table712[[#This Row],[No. of Incidents]]/Table712[[#This Row],[Population]],"")</f>
        <v/>
      </c>
      <c r="O18" s="80" t="str">
        <f>IFERROR(_xlfn.RANK.EQ(Table712[[#This Row],[Incidents/Population]],Table712[Incidents/Population],1),"")</f>
        <v/>
      </c>
      <c r="P18" s="81" t="str">
        <f t="shared" si="1"/>
        <v/>
      </c>
      <c r="Q18" s="73">
        <v>98</v>
      </c>
      <c r="R18" s="77">
        <f>IFERROR(_xlfn.RANK.EQ(Table712[[#This Row],[Walkability ]],Table712[[Walkability ]],0),"")</f>
        <v>1</v>
      </c>
      <c r="S18" s="82">
        <f t="shared" si="2"/>
        <v>6.666666666666667</v>
      </c>
      <c r="T18" s="73"/>
      <c r="U18" s="73"/>
      <c r="V18" s="73"/>
      <c r="W18" s="73"/>
      <c r="X18" s="73"/>
      <c r="Y18" s="73"/>
    </row>
    <row r="19" spans="1:25" x14ac:dyDescent="0.25">
      <c r="A19" s="72">
        <v>35</v>
      </c>
      <c r="B19" s="73" t="s">
        <v>5680</v>
      </c>
      <c r="C19" s="74">
        <v>1271628</v>
      </c>
      <c r="D19" s="73">
        <v>200.03</v>
      </c>
      <c r="E19" s="75">
        <f t="shared" si="0"/>
        <v>6357.1864220366942</v>
      </c>
      <c r="F19" s="74">
        <v>8594</v>
      </c>
      <c r="G19" s="76">
        <f>IFERROR(_xlfn.RANK.EQ(Table712[[#This Row],[Median household income]],Table712[Median household income]),"")</f>
        <v>11</v>
      </c>
      <c r="H19" s="74" t="str">
        <f>IFERROR(IFERROR(INDEX(tbl_master_lookup[],MATCH(Table712[[#This Row],[Place]],tbl_master_lookup[SP_Name],0),7),INDEX(tbl_master_lookup[],MATCH(Table712[[#This Row],[Place]],tbl_master_lookup[Suburb],0),7)),"")</f>
        <v>JOHANNESBURG CENTRAL</v>
      </c>
      <c r="I19" s="77">
        <f>IFERROR(INDEX(tbl_education_districts[],MATCH(Table712[[#This Row],[Education District]],tbl_education_districts[Education District],0),13),"")</f>
        <v>11</v>
      </c>
      <c r="J19" s="73" t="str">
        <f>IFERROR(IFERROR(INDEX(tbl_master_lookup[],MATCH(Table712[[#This Row],[Place]],tbl_master_lookup[SP_Name],0),8),INDEX(tbl_master_lookup[],MATCH(Table712[[#This Row],[Place]],tbl_master_lookup[Suburb],0),8)),"")</f>
        <v/>
      </c>
      <c r="K19" s="78" t="str">
        <f>IFERROR(INDEX(tbl_station_ranks[#Data],MATCH(Table712[[#This Row],[Police Station]],tbl_station_ranks[Station],0),MATCH("Combined AVE. % Change",tbl_station_ranks[#Headers],0)),"")</f>
        <v/>
      </c>
      <c r="L19" s="79" t="str">
        <f>IFERROR(_xlfn.RANK.EQ(Table712[[#This Row],[Ave. % change]],Table712[Ave. % change],1),"")</f>
        <v/>
      </c>
      <c r="M19" s="73" t="str">
        <f>IFERROR(INDEX(tbl_station_ranks[#Data],MATCH(Table712[[#This Row],[Police Station]],tbl_station_ranks[Station],0),2),"")</f>
        <v/>
      </c>
      <c r="N19" s="75" t="str">
        <f>IFERROR(Table712[[#This Row],[No. of Incidents]]/Table712[[#This Row],[Population]],"")</f>
        <v/>
      </c>
      <c r="O19" s="80" t="str">
        <f>IFERROR(_xlfn.RANK.EQ(Table712[[#This Row],[Incidents/Population]],Table712[Incidents/Population],1),"")</f>
        <v/>
      </c>
      <c r="P19" s="81" t="str">
        <f t="shared" si="1"/>
        <v/>
      </c>
      <c r="Q19" s="73"/>
      <c r="R19" s="77" t="str">
        <f>IFERROR(_xlfn.RANK.EQ(Table712[[#This Row],[Walkability ]],Table712[[Walkability ]],0),"")</f>
        <v/>
      </c>
      <c r="S19" s="82">
        <f t="shared" si="2"/>
        <v>11</v>
      </c>
      <c r="T19" s="73"/>
      <c r="U19" s="73"/>
      <c r="V19" s="73"/>
      <c r="W19" s="73"/>
      <c r="X19" s="73"/>
      <c r="Y19" s="73"/>
    </row>
    <row r="20" spans="1:25" x14ac:dyDescent="0.25">
      <c r="A20" s="72">
        <v>13</v>
      </c>
      <c r="B20" s="73" t="s">
        <v>5658</v>
      </c>
      <c r="C20" s="74">
        <v>46147</v>
      </c>
      <c r="D20" s="73">
        <v>4.96</v>
      </c>
      <c r="E20" s="75">
        <f t="shared" si="0"/>
        <v>9303.8306451612898</v>
      </c>
      <c r="F20" s="73"/>
      <c r="G20" s="76" t="str">
        <f>IFERROR(_xlfn.RANK.EQ(Table712[[#This Row],[Median household income]],Table712[Median household income]),"")</f>
        <v/>
      </c>
      <c r="H20" s="74" t="str">
        <f>IFERROR(IFERROR(INDEX(tbl_master_lookup[],MATCH(Table712[[#This Row],[Place]],tbl_master_lookup[SP_Name],0),7),INDEX(tbl_master_lookup[],MATCH(Table712[[#This Row],[Place]],tbl_master_lookup[Suburb],0),7)),"")</f>
        <v>EKURHULENI NORTH</v>
      </c>
      <c r="I20" s="77">
        <f>IFERROR(INDEX(tbl_education_districts[],MATCH(Table712[[#This Row],[Education District]],tbl_education_districts[Education District],0),13),"")</f>
        <v>12</v>
      </c>
      <c r="J20" s="73" t="str">
        <f>IFERROR(IFERROR(INDEX(tbl_master_lookup[],MATCH(Table712[[#This Row],[Place]],tbl_master_lookup[SP_Name],0),8),INDEX(tbl_master_lookup[],MATCH(Table712[[#This Row],[Place]],tbl_master_lookup[Suburb],0),8)),"")</f>
        <v/>
      </c>
      <c r="K20" s="78" t="str">
        <f>IFERROR(INDEX(tbl_station_ranks[#Data],MATCH(Table712[[#This Row],[Police Station]],tbl_station_ranks[Station],0),MATCH("Combined AVE. % Change",tbl_station_ranks[#Headers],0)),"")</f>
        <v/>
      </c>
      <c r="L20" s="79" t="str">
        <f>IFERROR(_xlfn.RANK.EQ(Table712[[#This Row],[Ave. % change]],Table712[Ave. % change],1),"")</f>
        <v/>
      </c>
      <c r="M20" s="73" t="str">
        <f>IFERROR(INDEX(tbl_station_ranks[#Data],MATCH(Table712[[#This Row],[Police Station]],tbl_station_ranks[Station],0),2),"")</f>
        <v/>
      </c>
      <c r="N20" s="75" t="str">
        <f>IFERROR(Table712[[#This Row],[No. of Incidents]]/Table712[[#This Row],[Population]],"")</f>
        <v/>
      </c>
      <c r="O20" s="80" t="str">
        <f>IFERROR(_xlfn.RANK.EQ(Table712[[#This Row],[Incidents/Population]],Table712[Incidents/Population],1),"")</f>
        <v/>
      </c>
      <c r="P20" s="81" t="str">
        <f t="shared" si="1"/>
        <v/>
      </c>
      <c r="Q20" s="73"/>
      <c r="R20" s="77" t="str">
        <f>IFERROR(_xlfn.RANK.EQ(Table712[[#This Row],[Walkability ]],Table712[[Walkability ]],0),"")</f>
        <v/>
      </c>
      <c r="S20" s="82">
        <f t="shared" si="2"/>
        <v>12</v>
      </c>
      <c r="T20" s="73"/>
      <c r="U20" s="73"/>
      <c r="V20" s="73"/>
      <c r="W20" s="73"/>
      <c r="X20" s="73"/>
      <c r="Y20" s="73"/>
    </row>
    <row r="21" spans="1:25" x14ac:dyDescent="0.25">
      <c r="A21" s="72">
        <v>16</v>
      </c>
      <c r="B21" s="73" t="s">
        <v>5661</v>
      </c>
      <c r="C21" s="74">
        <v>23503</v>
      </c>
      <c r="D21" s="73">
        <v>3.78</v>
      </c>
      <c r="E21" s="75">
        <f t="shared" si="0"/>
        <v>6217.7248677248681</v>
      </c>
      <c r="F21" s="73"/>
      <c r="G21" s="76" t="str">
        <f>IFERROR(_xlfn.RANK.EQ(Table712[[#This Row],[Median household income]],Table712[Median household income]),"")</f>
        <v/>
      </c>
      <c r="H21" s="74" t="str">
        <f>IFERROR(IFERROR(INDEX(tbl_master_lookup[],MATCH(Table712[[#This Row],[Place]],tbl_master_lookup[SP_Name],0),7),INDEX(tbl_master_lookup[],MATCH(Table712[[#This Row],[Place]],tbl_master_lookup[Suburb],0),7)),"")</f>
        <v>SEDIBENG EAST</v>
      </c>
      <c r="I21" s="77">
        <f>IFERROR(INDEX(tbl_education_districts[],MATCH(Table712[[#This Row],[Education District]],tbl_education_districts[Education District],0),13),"")</f>
        <v>29</v>
      </c>
      <c r="J21" s="73" t="str">
        <f>IFERROR(IFERROR(INDEX(tbl_master_lookup[],MATCH(Table712[[#This Row],[Place]],tbl_master_lookup[SP_Name],0),8),INDEX(tbl_master_lookup[],MATCH(Table712[[#This Row],[Place]],tbl_master_lookup[Suburb],0),8)),"")</f>
        <v>DE DEUR</v>
      </c>
      <c r="K21" s="78">
        <f>IFERROR(INDEX(tbl_station_ranks[#Data],MATCH(Table712[[#This Row],[Police Station]],tbl_station_ranks[Station],0),MATCH("Combined AVE. % Change",tbl_station_ranks[#Headers],0)),"")</f>
        <v>1.5822629756311012E-2</v>
      </c>
      <c r="L21" s="79">
        <f>IFERROR(_xlfn.RANK.EQ(Table712[[#This Row],[Ave. % change]],Table712[Ave. % change],1),"")</f>
        <v>6</v>
      </c>
      <c r="M21" s="73">
        <f>IFERROR(INDEX(tbl_station_ranks[#Data],MATCH(Table712[[#This Row],[Police Station]],tbl_station_ranks[Station],0),2),"")</f>
        <v>1604</v>
      </c>
      <c r="N21" s="75">
        <f>IFERROR(Table712[[#This Row],[No. of Incidents]]/Table712[[#This Row],[Population]],"")</f>
        <v>6.8246606816151134E-2</v>
      </c>
      <c r="O21" s="80">
        <f>IFERROR(_xlfn.RANK.EQ(Table712[[#This Row],[Incidents/Population]],Table712[Incidents/Population],1),"")</f>
        <v>11</v>
      </c>
      <c r="P21" s="81">
        <f t="shared" si="1"/>
        <v>8.5</v>
      </c>
      <c r="Q21" s="73"/>
      <c r="R21" s="77" t="str">
        <f>IFERROR(_xlfn.RANK.EQ(Table712[[#This Row],[Walkability ]],Table712[[Walkability ]],0),"")</f>
        <v/>
      </c>
      <c r="S21" s="82">
        <f t="shared" si="2"/>
        <v>18.75</v>
      </c>
      <c r="T21" s="73"/>
      <c r="U21" s="73"/>
      <c r="V21" s="73"/>
      <c r="W21" s="73"/>
      <c r="X21" s="73"/>
      <c r="Y21" s="73"/>
    </row>
    <row r="22" spans="1:25" x14ac:dyDescent="0.25">
      <c r="A22" s="72">
        <v>21</v>
      </c>
      <c r="B22" s="73" t="s">
        <v>5666</v>
      </c>
      <c r="C22" s="74">
        <v>37110</v>
      </c>
      <c r="D22" s="73">
        <v>13.98</v>
      </c>
      <c r="E22" s="75">
        <f t="shared" si="0"/>
        <v>2654.5064377682402</v>
      </c>
      <c r="F22" s="73"/>
      <c r="G22" s="76" t="str">
        <f>IFERROR(_xlfn.RANK.EQ(Table712[[#This Row],[Median household income]],Table712[Median household income]),"")</f>
        <v/>
      </c>
      <c r="H22" s="74" t="str">
        <f>IFERROR(IFERROR(INDEX(tbl_master_lookup[],MATCH(Table712[[#This Row],[Place]],tbl_master_lookup[SP_Name],0),7),INDEX(tbl_master_lookup[],MATCH(Table712[[#This Row],[Place]],tbl_master_lookup[Suburb],0),7)),"")</f>
        <v>JOHANNESBURG SOUTH</v>
      </c>
      <c r="I22" s="77">
        <f>IFERROR(INDEX(tbl_education_districts[],MATCH(Table712[[#This Row],[Education District]],tbl_education_districts[Education District],0),13),"")</f>
        <v>31</v>
      </c>
      <c r="J22" s="73" t="str">
        <f>IFERROR(IFERROR(INDEX(tbl_master_lookup[],MATCH(Table712[[#This Row],[Place]],tbl_master_lookup[SP_Name],0),8),INDEX(tbl_master_lookup[],MATCH(Table712[[#This Row],[Place]],tbl_master_lookup[Suburb],0),8)),"")</f>
        <v>LENASIA SOUTH</v>
      </c>
      <c r="K22" s="78">
        <f>IFERROR(INDEX(tbl_station_ranks[#Data],MATCH(Table712[[#This Row],[Police Station]],tbl_station_ranks[Station],0),MATCH("Combined AVE. % Change",tbl_station_ranks[#Headers],0)),"")</f>
        <v>5.9536599439970833E-2</v>
      </c>
      <c r="L22" s="79">
        <f>IFERROR(_xlfn.RANK.EQ(Table712[[#This Row],[Ave. % change]],Table712[Ave. % change],1),"")</f>
        <v>12</v>
      </c>
      <c r="M22" s="73">
        <f>IFERROR(INDEX(tbl_station_ranks[#Data],MATCH(Table712[[#This Row],[Police Station]],tbl_station_ranks[Station],0),2),"")</f>
        <v>2054</v>
      </c>
      <c r="N22" s="75">
        <f>IFERROR(Table712[[#This Row],[No. of Incidents]]/Table712[[#This Row],[Population]],"")</f>
        <v>5.5348962543788738E-2</v>
      </c>
      <c r="O22" s="80">
        <f>IFERROR(_xlfn.RANK.EQ(Table712[[#This Row],[Incidents/Population]],Table712[Incidents/Population],1),"")</f>
        <v>9</v>
      </c>
      <c r="P22" s="81">
        <f t="shared" si="1"/>
        <v>10.5</v>
      </c>
      <c r="Q22" s="73"/>
      <c r="R22" s="77" t="str">
        <f>IFERROR(_xlfn.RANK.EQ(Table712[[#This Row],[Walkability ]],Table712[[Walkability ]],0),"")</f>
        <v/>
      </c>
      <c r="S22" s="82">
        <f t="shared" si="2"/>
        <v>20.75</v>
      </c>
      <c r="T22" s="73"/>
      <c r="U22" s="73"/>
      <c r="V22" s="73"/>
      <c r="W22" s="73"/>
      <c r="X22" s="73"/>
      <c r="Y22" s="73"/>
    </row>
    <row r="23" spans="1:25" x14ac:dyDescent="0.25">
      <c r="A23" s="72">
        <v>8</v>
      </c>
      <c r="B23" s="73" t="s">
        <v>5653</v>
      </c>
      <c r="C23" s="74">
        <v>71815</v>
      </c>
      <c r="D23" s="73">
        <v>21.33</v>
      </c>
      <c r="E23" s="75">
        <f t="shared" si="0"/>
        <v>3366.8541959681202</v>
      </c>
      <c r="F23" s="73"/>
      <c r="G23" s="76" t="str">
        <f>IFERROR(_xlfn.RANK.EQ(Table712[[#This Row],[Median household income]],Table712[Median household income]),"")</f>
        <v/>
      </c>
      <c r="H23" s="74" t="str">
        <f>IFERROR(IFERROR(INDEX(tbl_master_lookup[],MATCH(Table712[[#This Row],[Place]],tbl_master_lookup[SP_Name],0),7),INDEX(tbl_master_lookup[],MATCH(Table712[[#This Row],[Place]],tbl_master_lookup[Suburb],0),7)),"")</f>
        <v>JOHANNESBURG SOUTH</v>
      </c>
      <c r="I23" s="77">
        <f>IFERROR(INDEX(tbl_education_districts[],MATCH(Table712[[#This Row],[Education District]],tbl_education_districts[Education District],0),13),"")</f>
        <v>31</v>
      </c>
      <c r="J23" s="73" t="str">
        <f>IFERROR(IFERROR(INDEX(tbl_master_lookup[],MATCH(Table712[[#This Row],[Place]],tbl_master_lookup[SP_Name],0),8),INDEX(tbl_master_lookup[],MATCH(Table712[[#This Row],[Place]],tbl_master_lookup[Suburb],0),8)),"")</f>
        <v>ENNERDALE</v>
      </c>
      <c r="K23" s="78">
        <f>IFERROR(INDEX(tbl_station_ranks[#Data],MATCH(Table712[[#This Row],[Police Station]],tbl_station_ranks[Station],0),MATCH("Combined AVE. % Change",tbl_station_ranks[#Headers],0)),"")</f>
        <v>0.11581664832959736</v>
      </c>
      <c r="L23" s="79">
        <f>IFERROR(_xlfn.RANK.EQ(Table712[[#This Row],[Ave. % change]],Table712[Ave. % change],1),"")</f>
        <v>15</v>
      </c>
      <c r="M23" s="73">
        <f>IFERROR(INDEX(tbl_station_ranks[#Data],MATCH(Table712[[#This Row],[Police Station]],tbl_station_ranks[Station],0),2),"")</f>
        <v>2609</v>
      </c>
      <c r="N23" s="75">
        <f>IFERROR(Table712[[#This Row],[No. of Incidents]]/Table712[[#This Row],[Population]],"")</f>
        <v>3.6329457634198981E-2</v>
      </c>
      <c r="O23" s="80">
        <f>IFERROR(_xlfn.RANK.EQ(Table712[[#This Row],[Incidents/Population]],Table712[Incidents/Population],1),"")</f>
        <v>7</v>
      </c>
      <c r="P23" s="81">
        <f t="shared" si="1"/>
        <v>11</v>
      </c>
      <c r="Q23" s="73"/>
      <c r="R23" s="77" t="str">
        <f>IFERROR(_xlfn.RANK.EQ(Table712[[#This Row],[Walkability ]],Table712[[Walkability ]],0),"")</f>
        <v/>
      </c>
      <c r="S23" s="82">
        <f t="shared" si="2"/>
        <v>21</v>
      </c>
      <c r="T23" s="73"/>
      <c r="U23" s="73"/>
      <c r="V23" s="73"/>
      <c r="W23" s="73"/>
      <c r="X23" s="73"/>
      <c r="Y23" s="73"/>
    </row>
    <row r="24" spans="1:25" x14ac:dyDescent="0.25">
      <c r="A24" s="72">
        <v>31</v>
      </c>
      <c r="B24" s="73" t="s">
        <v>5676</v>
      </c>
      <c r="C24" s="73">
        <v>0</v>
      </c>
      <c r="D24" s="73">
        <v>9.19</v>
      </c>
      <c r="E24" s="75">
        <f t="shared" si="0"/>
        <v>0</v>
      </c>
      <c r="F24" s="73"/>
      <c r="G24" s="76" t="str">
        <f>IFERROR(_xlfn.RANK.EQ(Table712[[#This Row],[Median household income]],Table712[Median household income]),"")</f>
        <v/>
      </c>
      <c r="H24" s="74" t="str">
        <f>IFERROR(IFERROR(INDEX(tbl_master_lookup[],MATCH(Table712[[#This Row],[Place]],tbl_master_lookup[SP_Name],0),7),INDEX(tbl_master_lookup[],MATCH(Table712[[#This Row],[Place]],tbl_master_lookup[Suburb],0),7)),"")</f>
        <v>GAUTENG WEST</v>
      </c>
      <c r="I24" s="77">
        <f>IFERROR(INDEX(tbl_education_districts[],MATCH(Table712[[#This Row],[Education District]],tbl_education_districts[Education District],0),13),"")</f>
        <v>34</v>
      </c>
      <c r="J24" s="73" t="str">
        <f>IFERROR(IFERROR(INDEX(tbl_master_lookup[],MATCH(Table712[[#This Row],[Place]],tbl_master_lookup[SP_Name],0),8),INDEX(tbl_master_lookup[],MATCH(Table712[[#This Row],[Place]],tbl_master_lookup[Suburb],0),8)),"")</f>
        <v>RANDFONTEIN</v>
      </c>
      <c r="K24" s="78">
        <f>IFERROR(INDEX(tbl_station_ranks[#Data],MATCH(Table712[[#This Row],[Police Station]],tbl_station_ranks[Station],0),MATCH("Combined AVE. % Change",tbl_station_ranks[#Headers],0)),"")</f>
        <v>4.7748185140079252E-2</v>
      </c>
      <c r="L24" s="79">
        <f>IFERROR(_xlfn.RANK.EQ(Table712[[#This Row],[Ave. % change]],Table712[Ave. % change],1),"")</f>
        <v>11</v>
      </c>
      <c r="M24" s="73">
        <f>IFERROR(INDEX(tbl_station_ranks[#Data],MATCH(Table712[[#This Row],[Police Station]],tbl_station_ranks[Station],0),2),"")</f>
        <v>6237</v>
      </c>
      <c r="N24" s="75" t="str">
        <f>IFERROR(Table712[[#This Row],[No. of Incidents]]/Table712[[#This Row],[Population]],"")</f>
        <v/>
      </c>
      <c r="O24" s="80" t="str">
        <f>IFERROR(_xlfn.RANK.EQ(Table712[[#This Row],[Incidents/Population]],Table712[Incidents/Population],1),"")</f>
        <v/>
      </c>
      <c r="P24" s="81">
        <f t="shared" si="1"/>
        <v>11</v>
      </c>
      <c r="Q24" s="73"/>
      <c r="R24" s="77" t="str">
        <f>IFERROR(_xlfn.RANK.EQ(Table712[[#This Row],[Walkability ]],Table712[[Walkability ]],0),"")</f>
        <v/>
      </c>
      <c r="S24" s="82">
        <f t="shared" si="2"/>
        <v>22.5</v>
      </c>
      <c r="T24" s="73"/>
      <c r="U24" s="73"/>
      <c r="V24" s="73"/>
      <c r="W24" s="73"/>
      <c r="X24" s="73"/>
      <c r="Y24" s="73"/>
    </row>
    <row r="25" spans="1:25" x14ac:dyDescent="0.25">
      <c r="A25" s="72">
        <v>27</v>
      </c>
      <c r="B25" s="73" t="s">
        <v>5672</v>
      </c>
      <c r="C25" s="74">
        <v>76767</v>
      </c>
      <c r="D25" s="73">
        <v>12.16</v>
      </c>
      <c r="E25" s="75">
        <f t="shared" si="0"/>
        <v>6313.0756578947367</v>
      </c>
      <c r="F25" s="74">
        <v>3945</v>
      </c>
      <c r="G25" s="76">
        <f>IFERROR(_xlfn.RANK.EQ(Table712[[#This Row],[Median household income]],Table712[Median household income]),"")</f>
        <v>16</v>
      </c>
      <c r="H25" s="74" t="str">
        <f>IFERROR(IFERROR(INDEX(tbl_master_lookup[],MATCH(Table712[[#This Row],[Place]],tbl_master_lookup[SP_Name],0),7),INDEX(tbl_master_lookup[],MATCH(Table712[[#This Row],[Place]],tbl_master_lookup[Suburb],0),7)),"")</f>
        <v>JOHANNESBURG SOUTH</v>
      </c>
      <c r="I25" s="77">
        <f>IFERROR(INDEX(tbl_education_districts[],MATCH(Table712[[#This Row],[Education District]],tbl_education_districts[Education District],0),13),"")</f>
        <v>31</v>
      </c>
      <c r="J25" s="73" t="str">
        <f>IFERROR(IFERROR(INDEX(tbl_master_lookup[],MATCH(Table712[[#This Row],[Place]],tbl_master_lookup[SP_Name],0),8),INDEX(tbl_master_lookup[],MATCH(Table712[[#This Row],[Place]],tbl_master_lookup[Suburb],0),8)),"")</f>
        <v/>
      </c>
      <c r="K25" s="78" t="str">
        <f>IFERROR(INDEX(tbl_station_ranks[#Data],MATCH(Table712[[#This Row],[Police Station]],tbl_station_ranks[Station],0),MATCH("Combined AVE. % Change",tbl_station_ranks[#Headers],0)),"")</f>
        <v/>
      </c>
      <c r="L25" s="79" t="str">
        <f>IFERROR(_xlfn.RANK.EQ(Table712[[#This Row],[Ave. % change]],Table712[Ave. % change],1),"")</f>
        <v/>
      </c>
      <c r="M25" s="73" t="str">
        <f>IFERROR(INDEX(tbl_station_ranks[#Data],MATCH(Table712[[#This Row],[Police Station]],tbl_station_ranks[Station],0),2),"")</f>
        <v/>
      </c>
      <c r="N25" s="75" t="str">
        <f>IFERROR(Table712[[#This Row],[No. of Incidents]]/Table712[[#This Row],[Population]],"")</f>
        <v/>
      </c>
      <c r="O25" s="80" t="str">
        <f>IFERROR(_xlfn.RANK.EQ(Table712[[#This Row],[Incidents/Population]],Table712[Incidents/Population],1),"")</f>
        <v/>
      </c>
      <c r="P25" s="81" t="str">
        <f t="shared" si="1"/>
        <v/>
      </c>
      <c r="Q25" s="73"/>
      <c r="R25" s="77" t="str">
        <f>IFERROR(_xlfn.RANK.EQ(Table712[[#This Row],[Walkability ]],Table712[[Walkability ]],0),"")</f>
        <v/>
      </c>
      <c r="S25" s="82">
        <f t="shared" si="2"/>
        <v>23.5</v>
      </c>
      <c r="T25" s="73"/>
      <c r="U25" s="73"/>
      <c r="V25" s="73"/>
      <c r="W25" s="73"/>
      <c r="X25" s="73"/>
      <c r="Y25" s="73"/>
    </row>
    <row r="26" spans="1:25" x14ac:dyDescent="0.25">
      <c r="A26" s="72">
        <v>14</v>
      </c>
      <c r="B26" s="73" t="s">
        <v>5659</v>
      </c>
      <c r="C26" s="74">
        <v>5182</v>
      </c>
      <c r="D26" s="73">
        <v>0.56999999999999995</v>
      </c>
      <c r="E26" s="75">
        <f t="shared" si="0"/>
        <v>9091.2280701754389</v>
      </c>
      <c r="F26" s="73"/>
      <c r="G26" s="76" t="str">
        <f>IFERROR(_xlfn.RANK.EQ(Table712[[#This Row],[Median household income]],Table712[Median household income]),"")</f>
        <v/>
      </c>
      <c r="H26" s="74" t="str">
        <f>IFERROR(IFERROR(INDEX(tbl_master_lookup[],MATCH(Table712[[#This Row],[Place]],tbl_master_lookup[SP_Name],0),7),INDEX(tbl_master_lookup[],MATCH(Table712[[#This Row],[Place]],tbl_master_lookup[Suburb],0),7)),"")</f>
        <v>GAUTENG WEST</v>
      </c>
      <c r="I26" s="77">
        <f>IFERROR(INDEX(tbl_education_districts[],MATCH(Table712[[#This Row],[Education District]],tbl_education_districts[Education District],0),13),"")</f>
        <v>34</v>
      </c>
      <c r="J26" s="73" t="str">
        <f>IFERROR(IFERROR(INDEX(tbl_master_lookup[],MATCH(Table712[[#This Row],[Place]],tbl_master_lookup[SP_Name],0),8),INDEX(tbl_master_lookup[],MATCH(Table712[[#This Row],[Place]],tbl_master_lookup[Suburb],0),8)),"")</f>
        <v>KAGISO</v>
      </c>
      <c r="K26" s="78">
        <f>IFERROR(INDEX(tbl_station_ranks[#Data],MATCH(Table712[[#This Row],[Police Station]],tbl_station_ranks[Station],0),MATCH("Combined AVE. % Change",tbl_station_ranks[#Headers],0)),"")</f>
        <v>6.3566133834654273E-2</v>
      </c>
      <c r="L26" s="79">
        <f>IFERROR(_xlfn.RANK.EQ(Table712[[#This Row],[Ave. % change]],Table712[Ave. % change],1),"")</f>
        <v>14</v>
      </c>
      <c r="M26" s="73">
        <f>IFERROR(INDEX(tbl_station_ranks[#Data],MATCH(Table712[[#This Row],[Police Station]],tbl_station_ranks[Station],0),2),"")</f>
        <v>5025</v>
      </c>
      <c r="N26" s="75">
        <f>IFERROR(Table712[[#This Row],[No. of Incidents]]/Table712[[#This Row],[Population]],"")</f>
        <v>0.96970281744500197</v>
      </c>
      <c r="O26" s="80">
        <f>IFERROR(_xlfn.RANK.EQ(Table712[[#This Row],[Incidents/Population]],Table712[Incidents/Population],1),"")</f>
        <v>14</v>
      </c>
      <c r="P26" s="81">
        <f t="shared" si="1"/>
        <v>14</v>
      </c>
      <c r="Q26" s="73"/>
      <c r="R26" s="77" t="str">
        <f>IFERROR(_xlfn.RANK.EQ(Table712[[#This Row],[Walkability ]],Table712[[Walkability ]],0),"")</f>
        <v/>
      </c>
      <c r="S26" s="82">
        <f t="shared" si="2"/>
        <v>24</v>
      </c>
      <c r="T26" s="73"/>
      <c r="U26" s="73"/>
      <c r="V26" s="73"/>
      <c r="W26" s="73"/>
      <c r="X26" s="73"/>
      <c r="Y26" s="73"/>
    </row>
    <row r="27" spans="1:25" x14ac:dyDescent="0.25">
      <c r="A27" s="72">
        <v>18</v>
      </c>
      <c r="B27" s="73" t="s">
        <v>5663</v>
      </c>
      <c r="C27" s="74">
        <v>33136</v>
      </c>
      <c r="D27" s="73">
        <v>6.09</v>
      </c>
      <c r="E27" s="75">
        <f t="shared" si="0"/>
        <v>5441.050903119869</v>
      </c>
      <c r="F27" s="73"/>
      <c r="G27" s="76" t="str">
        <f>IFERROR(_xlfn.RANK.EQ(Table712[[#This Row],[Median household income]],Table712[Median household income]),"")</f>
        <v/>
      </c>
      <c r="H27" s="74" t="str">
        <f>IFERROR(IFERROR(INDEX(tbl_master_lookup[],MATCH(Table712[[#This Row],[Place]],tbl_master_lookup[SP_Name],0),7),INDEX(tbl_master_lookup[],MATCH(Table712[[#This Row],[Place]],tbl_master_lookup[Suburb],0),7)),"")</f>
        <v>JOHANNESBURG SOUTH</v>
      </c>
      <c r="I27" s="77">
        <f>IFERROR(INDEX(tbl_education_districts[],MATCH(Table712[[#This Row],[Education District]],tbl_education_districts[Education District],0),13),"")</f>
        <v>31</v>
      </c>
      <c r="J27" s="73" t="str">
        <f>IFERROR(IFERROR(INDEX(tbl_master_lookup[],MATCH(Table712[[#This Row],[Place]],tbl_master_lookup[SP_Name],0),8),INDEX(tbl_master_lookup[],MATCH(Table712[[#This Row],[Place]],tbl_master_lookup[Suburb],0),8)),"")</f>
        <v/>
      </c>
      <c r="K27" s="78" t="str">
        <f>IFERROR(INDEX(tbl_station_ranks[#Data],MATCH(Table712[[#This Row],[Police Station]],tbl_station_ranks[Station],0),MATCH("Combined AVE. % Change",tbl_station_ranks[#Headers],0)),"")</f>
        <v/>
      </c>
      <c r="L27" s="79" t="str">
        <f>IFERROR(_xlfn.RANK.EQ(Table712[[#This Row],[Ave. % change]],Table712[Ave. % change],1),"")</f>
        <v/>
      </c>
      <c r="M27" s="73" t="str">
        <f>IFERROR(INDEX(tbl_station_ranks[#Data],MATCH(Table712[[#This Row],[Police Station]],tbl_station_ranks[Station],0),2),"")</f>
        <v/>
      </c>
      <c r="N27" s="75" t="str">
        <f>IFERROR(Table712[[#This Row],[No. of Incidents]]/Table712[[#This Row],[Population]],"")</f>
        <v/>
      </c>
      <c r="O27" s="80" t="str">
        <f>IFERROR(_xlfn.RANK.EQ(Table712[[#This Row],[Incidents/Population]],Table712[Incidents/Population],1),"")</f>
        <v/>
      </c>
      <c r="P27" s="81" t="str">
        <f t="shared" si="1"/>
        <v/>
      </c>
      <c r="Q27" s="73"/>
      <c r="R27" s="77" t="str">
        <f>IFERROR(_xlfn.RANK.EQ(Table712[[#This Row],[Walkability ]],Table712[[Walkability ]],0),"")</f>
        <v/>
      </c>
      <c r="S27" s="82">
        <f t="shared" si="2"/>
        <v>31</v>
      </c>
      <c r="T27" s="73"/>
      <c r="U27" s="73"/>
      <c r="V27" s="73"/>
      <c r="W27" s="73"/>
      <c r="X27" s="73"/>
      <c r="Y27" s="73"/>
    </row>
    <row r="28" spans="1:25" x14ac:dyDescent="0.25">
      <c r="A28" s="72">
        <v>38</v>
      </c>
      <c r="B28" s="73" t="s">
        <v>5683</v>
      </c>
      <c r="C28" s="74">
        <v>27291</v>
      </c>
      <c r="D28" s="73">
        <v>4.63</v>
      </c>
      <c r="E28" s="75">
        <f t="shared" si="0"/>
        <v>5894.3844492440603</v>
      </c>
      <c r="F28" s="73"/>
      <c r="G28" s="76" t="str">
        <f>IFERROR(_xlfn.RANK.EQ(Table712[[#This Row],[Median household income]],Table712[Median household income]),"")</f>
        <v/>
      </c>
      <c r="H28" s="74" t="str">
        <f>IFERROR(IFERROR(INDEX(tbl_master_lookup[],MATCH(Table712[[#This Row],[Place]],tbl_master_lookup[SP_Name],0),7),INDEX(tbl_master_lookup[],MATCH(Table712[[#This Row],[Place]],tbl_master_lookup[Suburb],0),7)),"")</f>
        <v>JOHANNESBURG SOUTH</v>
      </c>
      <c r="I28" s="77">
        <f>IFERROR(INDEX(tbl_education_districts[],MATCH(Table712[[#This Row],[Education District]],tbl_education_districts[Education District],0),13),"")</f>
        <v>31</v>
      </c>
      <c r="J28" s="73" t="str">
        <f>IFERROR(IFERROR(INDEX(tbl_master_lookup[],MATCH(Table712[[#This Row],[Place]],tbl_master_lookup[SP_Name],0),8),INDEX(tbl_master_lookup[],MATCH(Table712[[#This Row],[Place]],tbl_master_lookup[Suburb],0),8)),"")</f>
        <v/>
      </c>
      <c r="K28" s="78" t="str">
        <f>IFERROR(INDEX(tbl_station_ranks[#Data],MATCH(Table712[[#This Row],[Police Station]],tbl_station_ranks[Station],0),MATCH("Combined AVE. % Change",tbl_station_ranks[#Headers],0)),"")</f>
        <v/>
      </c>
      <c r="L28" s="79" t="str">
        <f>IFERROR(_xlfn.RANK.EQ(Table712[[#This Row],[Ave. % change]],Table712[Ave. % change],1),"")</f>
        <v/>
      </c>
      <c r="M28" s="73" t="str">
        <f>IFERROR(INDEX(tbl_station_ranks[#Data],MATCH(Table712[[#This Row],[Police Station]],tbl_station_ranks[Station],0),2),"")</f>
        <v/>
      </c>
      <c r="N28" s="75" t="str">
        <f>IFERROR(Table712[[#This Row],[No. of Incidents]]/Table712[[#This Row],[Population]],"")</f>
        <v/>
      </c>
      <c r="O28" s="80" t="str">
        <f>IFERROR(_xlfn.RANK.EQ(Table712[[#This Row],[Incidents/Population]],Table712[Incidents/Population],1),"")</f>
        <v/>
      </c>
      <c r="P28" s="81" t="str">
        <f t="shared" si="1"/>
        <v/>
      </c>
      <c r="Q28" s="73"/>
      <c r="R28" s="77" t="str">
        <f>IFERROR(_xlfn.RANK.EQ(Table712[[#This Row],[Walkability ]],Table712[[Walkability ]],0),"")</f>
        <v/>
      </c>
      <c r="S28" s="82">
        <f t="shared" si="2"/>
        <v>31</v>
      </c>
      <c r="T28" s="73"/>
      <c r="U28" s="73"/>
      <c r="V28" s="73"/>
      <c r="W28" s="73"/>
      <c r="X28" s="73"/>
      <c r="Y28" s="73"/>
    </row>
    <row r="29" spans="1:25" x14ac:dyDescent="0.25">
      <c r="A29" s="72">
        <v>15</v>
      </c>
      <c r="B29" s="73" t="s">
        <v>5660</v>
      </c>
      <c r="C29" s="74">
        <v>21005</v>
      </c>
      <c r="D29" s="73">
        <v>6.82</v>
      </c>
      <c r="E29" s="75">
        <f t="shared" si="0"/>
        <v>3079.9120234604106</v>
      </c>
      <c r="F29" s="73"/>
      <c r="G29" s="76" t="str">
        <f>IFERROR(_xlfn.RANK.EQ(Table712[[#This Row],[Median household income]],Table712[Median household income]),"")</f>
        <v/>
      </c>
      <c r="H29" s="74" t="str">
        <f>IFERROR(IFERROR(INDEX(tbl_master_lookup[],MATCH(Table712[[#This Row],[Place]],tbl_master_lookup[SP_Name],0),7),INDEX(tbl_master_lookup[],MATCH(Table712[[#This Row],[Place]],tbl_master_lookup[Suburb],0),7)),"")</f>
        <v>JOHANNESBURG SOUTH</v>
      </c>
      <c r="I29" s="77">
        <f>IFERROR(INDEX(tbl_education_districts[],MATCH(Table712[[#This Row],[Education District]],tbl_education_districts[Education District],0),13),"")</f>
        <v>31</v>
      </c>
      <c r="J29" s="73" t="str">
        <f>IFERROR(IFERROR(INDEX(tbl_master_lookup[],MATCH(Table712[[#This Row],[Place]],tbl_master_lookup[SP_Name],0),8),INDEX(tbl_master_lookup[],MATCH(Table712[[#This Row],[Place]],tbl_master_lookup[Suburb],0),8)),"")</f>
        <v/>
      </c>
      <c r="K29" s="78" t="str">
        <f>IFERROR(INDEX(tbl_station_ranks[#Data],MATCH(Table712[[#This Row],[Police Station]],tbl_station_ranks[Station],0),MATCH("Combined AVE. % Change",tbl_station_ranks[#Headers],0)),"")</f>
        <v/>
      </c>
      <c r="L29" s="79" t="str">
        <f>IFERROR(_xlfn.RANK.EQ(Table712[[#This Row],[Ave. % change]],Table712[Ave. % change],1),"")</f>
        <v/>
      </c>
      <c r="M29" s="73" t="str">
        <f>IFERROR(INDEX(tbl_station_ranks[#Data],MATCH(Table712[[#This Row],[Police Station]],tbl_station_ranks[Station],0),2),"")</f>
        <v/>
      </c>
      <c r="N29" s="75" t="str">
        <f>IFERROR(Table712[[#This Row],[No. of Incidents]]/Table712[[#This Row],[Population]],"")</f>
        <v/>
      </c>
      <c r="O29" s="80" t="str">
        <f>IFERROR(_xlfn.RANK.EQ(Table712[[#This Row],[Incidents/Population]],Table712[Incidents/Population],1),"")</f>
        <v/>
      </c>
      <c r="P29" s="81" t="str">
        <f t="shared" si="1"/>
        <v/>
      </c>
      <c r="Q29" s="73"/>
      <c r="R29" s="77" t="str">
        <f>IFERROR(_xlfn.RANK.EQ(Table712[[#This Row],[Walkability ]],Table712[[Walkability ]],0),"")</f>
        <v/>
      </c>
      <c r="S29" s="82">
        <f t="shared" si="2"/>
        <v>31</v>
      </c>
      <c r="T29" s="73"/>
      <c r="U29" s="73"/>
      <c r="V29" s="73"/>
      <c r="W29" s="73"/>
      <c r="X29" s="73"/>
      <c r="Y29" s="73"/>
    </row>
    <row r="30" spans="1:25" x14ac:dyDescent="0.25">
      <c r="A30" s="72">
        <v>24</v>
      </c>
      <c r="B30" s="73" t="s">
        <v>5669</v>
      </c>
      <c r="C30" s="74">
        <v>22178</v>
      </c>
      <c r="D30" s="73">
        <v>1.1599999999999999</v>
      </c>
      <c r="E30" s="75">
        <f t="shared" si="0"/>
        <v>19118.96551724138</v>
      </c>
      <c r="F30" s="73"/>
      <c r="G30" s="76" t="str">
        <f>IFERROR(_xlfn.RANK.EQ(Table712[[#This Row],[Median household income]],Table712[Median household income]),"")</f>
        <v/>
      </c>
      <c r="H30" s="74" t="str">
        <f>IFERROR(IFERROR(INDEX(tbl_master_lookup[],MATCH(Table712[[#This Row],[Place]],tbl_master_lookup[SP_Name],0),7),INDEX(tbl_master_lookup[],MATCH(Table712[[#This Row],[Place]],tbl_master_lookup[Suburb],0),7)),"")</f>
        <v>GAUTENG WEST</v>
      </c>
      <c r="I30" s="77">
        <f>IFERROR(INDEX(tbl_education_districts[],MATCH(Table712[[#This Row],[Education District]],tbl_education_districts[Education District],0),13),"")</f>
        <v>34</v>
      </c>
      <c r="J30" s="73" t="str">
        <f>IFERROR(IFERROR(INDEX(tbl_master_lookup[],MATCH(Table712[[#This Row],[Place]],tbl_master_lookup[SP_Name],0),8),INDEX(tbl_master_lookup[],MATCH(Table712[[#This Row],[Place]],tbl_master_lookup[Suburb],0),8)),"")</f>
        <v/>
      </c>
      <c r="K30" s="78" t="str">
        <f>IFERROR(INDEX(tbl_station_ranks[#Data],MATCH(Table712[[#This Row],[Police Station]],tbl_station_ranks[Station],0),MATCH("Combined AVE. % Change",tbl_station_ranks[#Headers],0)),"")</f>
        <v/>
      </c>
      <c r="L30" s="79" t="str">
        <f>IFERROR(_xlfn.RANK.EQ(Table712[[#This Row],[Ave. % change]],Table712[Ave. % change],1),"")</f>
        <v/>
      </c>
      <c r="M30" s="73" t="str">
        <f>IFERROR(INDEX(tbl_station_ranks[#Data],MATCH(Table712[[#This Row],[Police Station]],tbl_station_ranks[Station],0),2),"")</f>
        <v/>
      </c>
      <c r="N30" s="75" t="str">
        <f>IFERROR(Table712[[#This Row],[No. of Incidents]]/Table712[[#This Row],[Population]],"")</f>
        <v/>
      </c>
      <c r="O30" s="80" t="str">
        <f>IFERROR(_xlfn.RANK.EQ(Table712[[#This Row],[Incidents/Population]],Table712[Incidents/Population],1),"")</f>
        <v/>
      </c>
      <c r="P30" s="81" t="str">
        <f t="shared" si="1"/>
        <v/>
      </c>
      <c r="Q30" s="73"/>
      <c r="R30" s="77" t="str">
        <f>IFERROR(_xlfn.RANK.EQ(Table712[[#This Row],[Walkability ]],Table712[[Walkability ]],0),"")</f>
        <v/>
      </c>
      <c r="S30" s="82">
        <f t="shared" si="2"/>
        <v>34</v>
      </c>
      <c r="T30" s="73"/>
      <c r="U30" s="73"/>
      <c r="V30" s="73"/>
      <c r="W30" s="73"/>
      <c r="X30" s="73"/>
      <c r="Y30" s="73"/>
    </row>
    <row r="31" spans="1:25" x14ac:dyDescent="0.25">
      <c r="A31" s="72">
        <v>36</v>
      </c>
      <c r="B31" s="73" t="s">
        <v>5681</v>
      </c>
      <c r="C31" s="74">
        <v>61141</v>
      </c>
      <c r="D31" s="73">
        <v>7.38</v>
      </c>
      <c r="E31" s="75">
        <f t="shared" si="0"/>
        <v>8284.6883468834694</v>
      </c>
      <c r="F31" s="73"/>
      <c r="G31" s="76" t="str">
        <f>IFERROR(_xlfn.RANK.EQ(Table712[[#This Row],[Median household income]],Table712[Median household income]),"")</f>
        <v/>
      </c>
      <c r="H31" s="74" t="str">
        <f>IFERROR(IFERROR(INDEX(tbl_master_lookup[],MATCH(Table712[[#This Row],[Place]],tbl_master_lookup[SP_Name],0),7),INDEX(tbl_master_lookup[],MATCH(Table712[[#This Row],[Place]],tbl_master_lookup[Suburb],0),7)),"")</f>
        <v/>
      </c>
      <c r="I31" s="77" t="str">
        <f>IFERROR(INDEX(tbl_education_districts[],MATCH(Table712[[#This Row],[Education District]],tbl_education_districts[Education District],0),13),"")</f>
        <v/>
      </c>
      <c r="J31" s="73" t="str">
        <f>IFERROR(IFERROR(INDEX(tbl_master_lookup[],MATCH(Table712[[#This Row],[Place]],tbl_master_lookup[SP_Name],0),8),INDEX(tbl_master_lookup[],MATCH(Table712[[#This Row],[Place]],tbl_master_lookup[Suburb],0),8)),"")</f>
        <v/>
      </c>
      <c r="K31" s="78" t="str">
        <f>IFERROR(INDEX(tbl_station_ranks[#Data],MATCH(Table712[[#This Row],[Police Station]],tbl_station_ranks[Station],0),MATCH("Combined AVE. % Change",tbl_station_ranks[#Headers],0)),"")</f>
        <v/>
      </c>
      <c r="L31" s="79" t="str">
        <f>IFERROR(_xlfn.RANK.EQ(Table712[[#This Row],[Ave. % change]],Table712[Ave. % change],1),"")</f>
        <v/>
      </c>
      <c r="M31" s="73" t="str">
        <f>IFERROR(INDEX(tbl_station_ranks[#Data],MATCH(Table712[[#This Row],[Police Station]],tbl_station_ranks[Station],0),2),"")</f>
        <v/>
      </c>
      <c r="N31" s="75" t="str">
        <f>IFERROR(Table712[[#This Row],[No. of Incidents]]/Table712[[#This Row],[Population]],"")</f>
        <v/>
      </c>
      <c r="O31" s="80" t="str">
        <f>IFERROR(_xlfn.RANK.EQ(Table712[[#This Row],[Incidents/Population]],Table712[Incidents/Population],1),"")</f>
        <v/>
      </c>
      <c r="P31" s="81" t="str">
        <f t="shared" si="1"/>
        <v/>
      </c>
      <c r="Q31" s="73"/>
      <c r="R31" s="77" t="str">
        <f>IFERROR(_xlfn.RANK.EQ(Table712[[#This Row],[Walkability ]],Table712[[Walkability ]],0),"")</f>
        <v/>
      </c>
      <c r="S31" s="82" t="str">
        <f t="shared" si="2"/>
        <v/>
      </c>
      <c r="T31" s="73"/>
      <c r="U31" s="73"/>
      <c r="V31" s="73"/>
      <c r="W31" s="73"/>
      <c r="X31" s="73"/>
      <c r="Y31" s="73"/>
    </row>
    <row r="32" spans="1:25" x14ac:dyDescent="0.25">
      <c r="A32" s="72">
        <v>37</v>
      </c>
      <c r="B32" s="73" t="s">
        <v>5682</v>
      </c>
      <c r="C32" s="74">
        <v>53260</v>
      </c>
      <c r="D32" s="73">
        <v>6.56</v>
      </c>
      <c r="E32" s="75">
        <f t="shared" si="0"/>
        <v>8118.9024390243903</v>
      </c>
      <c r="F32" s="73"/>
      <c r="G32" s="76" t="str">
        <f>IFERROR(_xlfn.RANK.EQ(Table712[[#This Row],[Median household income]],Table712[Median household income]),"")</f>
        <v/>
      </c>
      <c r="H32" s="74" t="str">
        <f>IFERROR(IFERROR(INDEX(tbl_master_lookup[],MATCH(Table712[[#This Row],[Place]],tbl_master_lookup[SP_Name],0),7),INDEX(tbl_master_lookup[],MATCH(Table712[[#This Row],[Place]],tbl_master_lookup[Suburb],0),7)),"")</f>
        <v/>
      </c>
      <c r="I32" s="77" t="str">
        <f>IFERROR(INDEX(tbl_education_districts[],MATCH(Table712[[#This Row],[Education District]],tbl_education_districts[Education District],0),13),"")</f>
        <v/>
      </c>
      <c r="J32" s="73" t="str">
        <f>IFERROR(IFERROR(INDEX(tbl_master_lookup[],MATCH(Table712[[#This Row],[Place]],tbl_master_lookup[SP_Name],0),8),INDEX(tbl_master_lookup[],MATCH(Table712[[#This Row],[Place]],tbl_master_lookup[Suburb],0),8)),"")</f>
        <v/>
      </c>
      <c r="K32" s="78" t="str">
        <f>IFERROR(INDEX(tbl_station_ranks[#Data],MATCH(Table712[[#This Row],[Police Station]],tbl_station_ranks[Station],0),MATCH("Combined AVE. % Change",tbl_station_ranks[#Headers],0)),"")</f>
        <v/>
      </c>
      <c r="L32" s="79" t="str">
        <f>IFERROR(_xlfn.RANK.EQ(Table712[[#This Row],[Ave. % change]],Table712[Ave. % change],1),"")</f>
        <v/>
      </c>
      <c r="M32" s="73" t="str">
        <f>IFERROR(INDEX(tbl_station_ranks[#Data],MATCH(Table712[[#This Row],[Police Station]],tbl_station_ranks[Station],0),2),"")</f>
        <v/>
      </c>
      <c r="N32" s="75" t="str">
        <f>IFERROR(Table712[[#This Row],[No. of Incidents]]/Table712[[#This Row],[Population]],"")</f>
        <v/>
      </c>
      <c r="O32" s="80" t="str">
        <f>IFERROR(_xlfn.RANK.EQ(Table712[[#This Row],[Incidents/Population]],Table712[Incidents/Population],1),"")</f>
        <v/>
      </c>
      <c r="P32" s="81" t="str">
        <f t="shared" si="1"/>
        <v/>
      </c>
      <c r="Q32" s="73"/>
      <c r="R32" s="77" t="str">
        <f>IFERROR(_xlfn.RANK.EQ(Table712[[#This Row],[Walkability ]],Table712[[Walkability ]],0),"")</f>
        <v/>
      </c>
      <c r="S32" s="82" t="str">
        <f t="shared" si="2"/>
        <v/>
      </c>
      <c r="T32" s="73"/>
      <c r="U32" s="73"/>
      <c r="V32" s="73"/>
      <c r="W32" s="73"/>
      <c r="X32" s="73"/>
      <c r="Y32" s="73"/>
    </row>
    <row r="33" spans="1:25" x14ac:dyDescent="0.25">
      <c r="A33" s="72">
        <v>29</v>
      </c>
      <c r="B33" s="73" t="s">
        <v>5674</v>
      </c>
      <c r="C33" s="74">
        <v>41204</v>
      </c>
      <c r="D33" s="73">
        <v>3.33</v>
      </c>
      <c r="E33" s="75">
        <f t="shared" si="0"/>
        <v>12373.573573573573</v>
      </c>
      <c r="F33" s="73"/>
      <c r="G33" s="76" t="str">
        <f>IFERROR(_xlfn.RANK.EQ(Table712[[#This Row],[Median household income]],Table712[Median household income]),"")</f>
        <v/>
      </c>
      <c r="H33" s="74" t="str">
        <f>IFERROR(IFERROR(INDEX(tbl_master_lookup[],MATCH(Table712[[#This Row],[Place]],tbl_master_lookup[SP_Name],0),7),INDEX(tbl_master_lookup[],MATCH(Table712[[#This Row],[Place]],tbl_master_lookup[Suburb],0),7)),"")</f>
        <v/>
      </c>
      <c r="I33" s="77" t="str">
        <f>IFERROR(INDEX(tbl_education_districts[],MATCH(Table712[[#This Row],[Education District]],tbl_education_districts[Education District],0),13),"")</f>
        <v/>
      </c>
      <c r="J33" s="73" t="str">
        <f>IFERROR(IFERROR(INDEX(tbl_master_lookup[],MATCH(Table712[[#This Row],[Place]],tbl_master_lookup[SP_Name],0),8),INDEX(tbl_master_lookup[],MATCH(Table712[[#This Row],[Place]],tbl_master_lookup[Suburb],0),8)),"")</f>
        <v/>
      </c>
      <c r="K33" s="78" t="str">
        <f>IFERROR(INDEX(tbl_station_ranks[#Data],MATCH(Table712[[#This Row],[Police Station]],tbl_station_ranks[Station],0),MATCH("Combined AVE. % Change",tbl_station_ranks[#Headers],0)),"")</f>
        <v/>
      </c>
      <c r="L33" s="79" t="str">
        <f>IFERROR(_xlfn.RANK.EQ(Table712[[#This Row],[Ave. % change]],Table712[Ave. % change],1),"")</f>
        <v/>
      </c>
      <c r="M33" s="73" t="str">
        <f>IFERROR(INDEX(tbl_station_ranks[#Data],MATCH(Table712[[#This Row],[Police Station]],tbl_station_ranks[Station],0),2),"")</f>
        <v/>
      </c>
      <c r="N33" s="75" t="str">
        <f>IFERROR(Table712[[#This Row],[No. of Incidents]]/Table712[[#This Row],[Population]],"")</f>
        <v/>
      </c>
      <c r="O33" s="80" t="str">
        <f>IFERROR(_xlfn.RANK.EQ(Table712[[#This Row],[Incidents/Population]],Table712[Incidents/Population],1),"")</f>
        <v/>
      </c>
      <c r="P33" s="81" t="str">
        <f t="shared" si="1"/>
        <v/>
      </c>
      <c r="Q33" s="73"/>
      <c r="R33" s="77" t="str">
        <f>IFERROR(_xlfn.RANK.EQ(Table712[[#This Row],[Walkability ]],Table712[[Walkability ]],0),"")</f>
        <v/>
      </c>
      <c r="S33" s="82" t="str">
        <f t="shared" si="2"/>
        <v/>
      </c>
      <c r="T33" s="73"/>
      <c r="U33" s="73"/>
      <c r="V33" s="73"/>
      <c r="W33" s="73"/>
      <c r="X33" s="73"/>
      <c r="Y33" s="73"/>
    </row>
    <row r="34" spans="1:25" x14ac:dyDescent="0.25">
      <c r="A34" s="72">
        <v>6</v>
      </c>
      <c r="B34" s="73" t="s">
        <v>5651</v>
      </c>
      <c r="C34" s="74">
        <v>35622</v>
      </c>
      <c r="D34" s="73">
        <v>7.53</v>
      </c>
      <c r="E34" s="75">
        <f t="shared" si="0"/>
        <v>4730.6772908366529</v>
      </c>
      <c r="F34" s="73"/>
      <c r="G34" s="76" t="str">
        <f>IFERROR(_xlfn.RANK.EQ(Table712[[#This Row],[Median household income]],Table712[Median household income]),"")</f>
        <v/>
      </c>
      <c r="H34" s="74" t="str">
        <f>IFERROR(IFERROR(INDEX(tbl_master_lookup[],MATCH(Table712[[#This Row],[Place]],tbl_master_lookup[SP_Name],0),7),INDEX(tbl_master_lookup[],MATCH(Table712[[#This Row],[Place]],tbl_master_lookup[Suburb],0),7)),"")</f>
        <v/>
      </c>
      <c r="I34" s="77" t="str">
        <f>IFERROR(INDEX(tbl_education_districts[],MATCH(Table712[[#This Row],[Education District]],tbl_education_districts[Education District],0),13),"")</f>
        <v/>
      </c>
      <c r="J34" s="73" t="str">
        <f>IFERROR(IFERROR(INDEX(tbl_master_lookup[],MATCH(Table712[[#This Row],[Place]],tbl_master_lookup[SP_Name],0),8),INDEX(tbl_master_lookup[],MATCH(Table712[[#This Row],[Place]],tbl_master_lookup[Suburb],0),8)),"")</f>
        <v/>
      </c>
      <c r="K34" s="78" t="str">
        <f>IFERROR(INDEX(tbl_station_ranks[#Data],MATCH(Table712[[#This Row],[Police Station]],tbl_station_ranks[Station],0),MATCH("Combined AVE. % Change",tbl_station_ranks[#Headers],0)),"")</f>
        <v/>
      </c>
      <c r="L34" s="79" t="str">
        <f>IFERROR(_xlfn.RANK.EQ(Table712[[#This Row],[Ave. % change]],Table712[Ave. % change],1),"")</f>
        <v/>
      </c>
      <c r="M34" s="73" t="str">
        <f>IFERROR(INDEX(tbl_station_ranks[#Data],MATCH(Table712[[#This Row],[Police Station]],tbl_station_ranks[Station],0),2),"")</f>
        <v/>
      </c>
      <c r="N34" s="75" t="str">
        <f>IFERROR(Table712[[#This Row],[No. of Incidents]]/Table712[[#This Row],[Population]],"")</f>
        <v/>
      </c>
      <c r="O34" s="80" t="str">
        <f>IFERROR(_xlfn.RANK.EQ(Table712[[#This Row],[Incidents/Population]],Table712[Incidents/Population],1),"")</f>
        <v/>
      </c>
      <c r="P34" s="81" t="str">
        <f t="shared" si="1"/>
        <v/>
      </c>
      <c r="Q34" s="73"/>
      <c r="R34" s="77" t="str">
        <f>IFERROR(_xlfn.RANK.EQ(Table712[[#This Row],[Walkability ]],Table712[[Walkability ]],0),"")</f>
        <v/>
      </c>
      <c r="S34" s="82" t="str">
        <f t="shared" si="2"/>
        <v/>
      </c>
      <c r="T34" s="73"/>
      <c r="U34" s="73"/>
      <c r="V34" s="73"/>
      <c r="W34" s="73"/>
      <c r="X34" s="73"/>
      <c r="Y34" s="73"/>
    </row>
    <row r="35" spans="1:25" x14ac:dyDescent="0.25">
      <c r="A35" s="72">
        <v>7</v>
      </c>
      <c r="B35" s="73" t="s">
        <v>5652</v>
      </c>
      <c r="C35" s="74">
        <v>22309</v>
      </c>
      <c r="D35" s="73">
        <v>1.63</v>
      </c>
      <c r="E35" s="75">
        <f t="shared" si="0"/>
        <v>13686.503067484664</v>
      </c>
      <c r="F35" s="73"/>
      <c r="G35" s="76" t="str">
        <f>IFERROR(_xlfn.RANK.EQ(Table712[[#This Row],[Median household income]],Table712[Median household income]),"")</f>
        <v/>
      </c>
      <c r="H35" s="74" t="str">
        <f>IFERROR(IFERROR(INDEX(tbl_master_lookup[],MATCH(Table712[[#This Row],[Place]],tbl_master_lookup[SP_Name],0),7),INDEX(tbl_master_lookup[],MATCH(Table712[[#This Row],[Place]],tbl_master_lookup[Suburb],0),7)),"")</f>
        <v/>
      </c>
      <c r="I35" s="77" t="str">
        <f>IFERROR(INDEX(tbl_education_districts[],MATCH(Table712[[#This Row],[Education District]],tbl_education_districts[Education District],0),13),"")</f>
        <v/>
      </c>
      <c r="J35" s="73" t="str">
        <f>IFERROR(IFERROR(INDEX(tbl_master_lookup[],MATCH(Table712[[#This Row],[Place]],tbl_master_lookup[SP_Name],0),8),INDEX(tbl_master_lookup[],MATCH(Table712[[#This Row],[Place]],tbl_master_lookup[Suburb],0),8)),"")</f>
        <v/>
      </c>
      <c r="K35" s="78" t="str">
        <f>IFERROR(INDEX(tbl_station_ranks[#Data],MATCH(Table712[[#This Row],[Police Station]],tbl_station_ranks[Station],0),MATCH("Combined AVE. % Change",tbl_station_ranks[#Headers],0)),"")</f>
        <v/>
      </c>
      <c r="L35" s="79" t="str">
        <f>IFERROR(_xlfn.RANK.EQ(Table712[[#This Row],[Ave. % change]],Table712[Ave. % change],1),"")</f>
        <v/>
      </c>
      <c r="M35" s="73" t="str">
        <f>IFERROR(INDEX(tbl_station_ranks[#Data],MATCH(Table712[[#This Row],[Police Station]],tbl_station_ranks[Station],0),2),"")</f>
        <v/>
      </c>
      <c r="N35" s="75" t="str">
        <f>IFERROR(Table712[[#This Row],[No. of Incidents]]/Table712[[#This Row],[Population]],"")</f>
        <v/>
      </c>
      <c r="O35" s="80" t="str">
        <f>IFERROR(_xlfn.RANK.EQ(Table712[[#This Row],[Incidents/Population]],Table712[Incidents/Population],1),"")</f>
        <v/>
      </c>
      <c r="P35" s="81" t="str">
        <f t="shared" si="1"/>
        <v/>
      </c>
      <c r="Q35" s="73"/>
      <c r="R35" s="77" t="str">
        <f>IFERROR(_xlfn.RANK.EQ(Table712[[#This Row],[Walkability ]],Table712[[Walkability ]],0),"")</f>
        <v/>
      </c>
      <c r="S35" s="82" t="str">
        <f t="shared" si="2"/>
        <v/>
      </c>
      <c r="T35" s="73"/>
      <c r="U35" s="73"/>
      <c r="V35" s="73"/>
      <c r="W35" s="73"/>
      <c r="X35" s="73"/>
      <c r="Y35" s="73"/>
    </row>
    <row r="36" spans="1:25" x14ac:dyDescent="0.25">
      <c r="A36" s="72">
        <v>19</v>
      </c>
      <c r="B36" s="73" t="s">
        <v>5664</v>
      </c>
      <c r="C36" s="74">
        <v>13380</v>
      </c>
      <c r="D36" s="73">
        <v>3.5</v>
      </c>
      <c r="E36" s="75">
        <f t="shared" si="0"/>
        <v>3822.8571428571427</v>
      </c>
      <c r="F36" s="73"/>
      <c r="G36" s="76" t="str">
        <f>IFERROR(_xlfn.RANK.EQ(Table712[[#This Row],[Median household income]],Table712[Median household income]),"")</f>
        <v/>
      </c>
      <c r="H36" s="74" t="str">
        <f>IFERROR(IFERROR(INDEX(tbl_master_lookup[],MATCH(Table712[[#This Row],[Place]],tbl_master_lookup[SP_Name],0),7),INDEX(tbl_master_lookup[],MATCH(Table712[[#This Row],[Place]],tbl_master_lookup[Suburb],0),7)),"")</f>
        <v/>
      </c>
      <c r="I36" s="77" t="str">
        <f>IFERROR(INDEX(tbl_education_districts[],MATCH(Table712[[#This Row],[Education District]],tbl_education_districts[Education District],0),13),"")</f>
        <v/>
      </c>
      <c r="J36" s="73" t="str">
        <f>IFERROR(IFERROR(INDEX(tbl_master_lookup[],MATCH(Table712[[#This Row],[Place]],tbl_master_lookup[SP_Name],0),8),INDEX(tbl_master_lookup[],MATCH(Table712[[#This Row],[Place]],tbl_master_lookup[Suburb],0),8)),"")</f>
        <v/>
      </c>
      <c r="K36" s="78" t="str">
        <f>IFERROR(INDEX(tbl_station_ranks[#Data],MATCH(Table712[[#This Row],[Police Station]],tbl_station_ranks[Station],0),MATCH("Combined AVE. % Change",tbl_station_ranks[#Headers],0)),"")</f>
        <v/>
      </c>
      <c r="L36" s="79" t="str">
        <f>IFERROR(_xlfn.RANK.EQ(Table712[[#This Row],[Ave. % change]],Table712[Ave. % change],1),"")</f>
        <v/>
      </c>
      <c r="M36" s="73" t="str">
        <f>IFERROR(INDEX(tbl_station_ranks[#Data],MATCH(Table712[[#This Row],[Police Station]],tbl_station_ranks[Station],0),2),"")</f>
        <v/>
      </c>
      <c r="N36" s="75" t="str">
        <f>IFERROR(Table712[[#This Row],[No. of Incidents]]/Table712[[#This Row],[Population]],"")</f>
        <v/>
      </c>
      <c r="O36" s="80" t="str">
        <f>IFERROR(_xlfn.RANK.EQ(Table712[[#This Row],[Incidents/Population]],Table712[Incidents/Population],1),"")</f>
        <v/>
      </c>
      <c r="P36" s="81" t="str">
        <f t="shared" si="1"/>
        <v/>
      </c>
      <c r="Q36" s="73"/>
      <c r="R36" s="77" t="str">
        <f>IFERROR(_xlfn.RANK.EQ(Table712[[#This Row],[Walkability ]],Table712[[Walkability ]],0),"")</f>
        <v/>
      </c>
      <c r="S36" s="82" t="str">
        <f t="shared" si="2"/>
        <v/>
      </c>
      <c r="T36" s="73"/>
      <c r="U36" s="73"/>
      <c r="V36" s="73"/>
      <c r="W36" s="73"/>
      <c r="X36" s="73"/>
      <c r="Y36" s="73"/>
    </row>
    <row r="37" spans="1:25" x14ac:dyDescent="0.25">
      <c r="A37" s="72">
        <v>28</v>
      </c>
      <c r="B37" s="73" t="s">
        <v>5673</v>
      </c>
      <c r="C37" s="74">
        <v>11153</v>
      </c>
      <c r="D37" s="73">
        <v>2.4300000000000002</v>
      </c>
      <c r="E37" s="75">
        <f t="shared" si="0"/>
        <v>4589.7119341563784</v>
      </c>
      <c r="F37" s="73"/>
      <c r="G37" s="76" t="str">
        <f>IFERROR(_xlfn.RANK.EQ(Table712[[#This Row],[Median household income]],Table712[Median household income]),"")</f>
        <v/>
      </c>
      <c r="H37" s="74" t="str">
        <f>IFERROR(IFERROR(INDEX(tbl_master_lookup[],MATCH(Table712[[#This Row],[Place]],tbl_master_lookup[SP_Name],0),7),INDEX(tbl_master_lookup[],MATCH(Table712[[#This Row],[Place]],tbl_master_lookup[Suburb],0),7)),"")</f>
        <v/>
      </c>
      <c r="I37" s="77" t="str">
        <f>IFERROR(INDEX(tbl_education_districts[],MATCH(Table712[[#This Row],[Education District]],tbl_education_districts[Education District],0),13),"")</f>
        <v/>
      </c>
      <c r="J37" s="73" t="str">
        <f>IFERROR(IFERROR(INDEX(tbl_master_lookup[],MATCH(Table712[[#This Row],[Place]],tbl_master_lookup[SP_Name],0),8),INDEX(tbl_master_lookup[],MATCH(Table712[[#This Row],[Place]],tbl_master_lookup[Suburb],0),8)),"")</f>
        <v/>
      </c>
      <c r="K37" s="78" t="str">
        <f>IFERROR(INDEX(tbl_station_ranks[#Data],MATCH(Table712[[#This Row],[Police Station]],tbl_station_ranks[Station],0),MATCH("Combined AVE. % Change",tbl_station_ranks[#Headers],0)),"")</f>
        <v/>
      </c>
      <c r="L37" s="79" t="str">
        <f>IFERROR(_xlfn.RANK.EQ(Table712[[#This Row],[Ave. % change]],Table712[Ave. % change],1),"")</f>
        <v/>
      </c>
      <c r="M37" s="73" t="str">
        <f>IFERROR(INDEX(tbl_station_ranks[#Data],MATCH(Table712[[#This Row],[Police Station]],tbl_station_ranks[Station],0),2),"")</f>
        <v/>
      </c>
      <c r="N37" s="75" t="str">
        <f>IFERROR(Table712[[#This Row],[No. of Incidents]]/Table712[[#This Row],[Population]],"")</f>
        <v/>
      </c>
      <c r="O37" s="80" t="str">
        <f>IFERROR(_xlfn.RANK.EQ(Table712[[#This Row],[Incidents/Population]],Table712[Incidents/Population],1),"")</f>
        <v/>
      </c>
      <c r="P37" s="81" t="str">
        <f t="shared" si="1"/>
        <v/>
      </c>
      <c r="Q37" s="73"/>
      <c r="R37" s="77" t="str">
        <f>IFERROR(_xlfn.RANK.EQ(Table712[[#This Row],[Walkability ]],Table712[[Walkability ]],0),"")</f>
        <v/>
      </c>
      <c r="S37" s="82" t="str">
        <f t="shared" si="2"/>
        <v/>
      </c>
      <c r="T37" s="73"/>
      <c r="U37" s="73"/>
      <c r="V37" s="73"/>
      <c r="W37" s="73"/>
      <c r="X37" s="73"/>
      <c r="Y37" s="73"/>
    </row>
    <row r="38" spans="1:25" x14ac:dyDescent="0.25">
      <c r="A38" s="72">
        <v>39</v>
      </c>
      <c r="B38" s="73" t="s">
        <v>5684</v>
      </c>
      <c r="C38" s="74">
        <v>6200</v>
      </c>
      <c r="D38" s="73">
        <v>1.96</v>
      </c>
      <c r="E38" s="75">
        <f t="shared" si="0"/>
        <v>3163.2653061224491</v>
      </c>
      <c r="F38" s="73"/>
      <c r="G38" s="76" t="str">
        <f>IFERROR(_xlfn.RANK.EQ(Table712[[#This Row],[Median household income]],Table712[Median household income]),"")</f>
        <v/>
      </c>
      <c r="H38" s="74" t="str">
        <f>IFERROR(IFERROR(INDEX(tbl_master_lookup[],MATCH(Table712[[#This Row],[Place]],tbl_master_lookup[SP_Name],0),7),INDEX(tbl_master_lookup[],MATCH(Table712[[#This Row],[Place]],tbl_master_lookup[Suburb],0),7)),"")</f>
        <v/>
      </c>
      <c r="I38" s="77" t="str">
        <f>IFERROR(INDEX(tbl_education_districts[],MATCH(Table712[[#This Row],[Education District]],tbl_education_districts[Education District],0),13),"")</f>
        <v/>
      </c>
      <c r="J38" s="73" t="str">
        <f>IFERROR(IFERROR(INDEX(tbl_master_lookup[],MATCH(Table712[[#This Row],[Place]],tbl_master_lookup[SP_Name],0),8),INDEX(tbl_master_lookup[],MATCH(Table712[[#This Row],[Place]],tbl_master_lookup[Suburb],0),8)),"")</f>
        <v/>
      </c>
      <c r="K38" s="78" t="str">
        <f>IFERROR(INDEX(tbl_station_ranks[#Data],MATCH(Table712[[#This Row],[Police Station]],tbl_station_ranks[Station],0),MATCH("Combined AVE. % Change",tbl_station_ranks[#Headers],0)),"")</f>
        <v/>
      </c>
      <c r="L38" s="79" t="str">
        <f>IFERROR(_xlfn.RANK.EQ(Table712[[#This Row],[Ave. % change]],Table712[Ave. % change],1),"")</f>
        <v/>
      </c>
      <c r="M38" s="73" t="str">
        <f>IFERROR(INDEX(tbl_station_ranks[#Data],MATCH(Table712[[#This Row],[Police Station]],tbl_station_ranks[Station],0),2),"")</f>
        <v/>
      </c>
      <c r="N38" s="75" t="str">
        <f>IFERROR(Table712[[#This Row],[No. of Incidents]]/Table712[[#This Row],[Population]],"")</f>
        <v/>
      </c>
      <c r="O38" s="80" t="str">
        <f>IFERROR(_xlfn.RANK.EQ(Table712[[#This Row],[Incidents/Population]],Table712[Incidents/Population],1),"")</f>
        <v/>
      </c>
      <c r="P38" s="81" t="str">
        <f t="shared" si="1"/>
        <v/>
      </c>
      <c r="Q38" s="73"/>
      <c r="R38" s="77" t="str">
        <f>IFERROR(_xlfn.RANK.EQ(Table712[[#This Row],[Walkability ]],Table712[[Walkability ]],0),"")</f>
        <v/>
      </c>
      <c r="S38" s="82" t="str">
        <f t="shared" si="2"/>
        <v/>
      </c>
      <c r="T38" s="73"/>
      <c r="U38" s="73"/>
      <c r="V38" s="73"/>
      <c r="W38" s="73"/>
      <c r="X38" s="73"/>
      <c r="Y38" s="73"/>
    </row>
    <row r="39" spans="1:25" x14ac:dyDescent="0.25">
      <c r="A39" s="72">
        <v>10</v>
      </c>
      <c r="B39" s="73" t="s">
        <v>5655</v>
      </c>
      <c r="C39" s="74">
        <v>5243</v>
      </c>
      <c r="D39" s="73">
        <v>0.57999999999999996</v>
      </c>
      <c r="E39" s="75">
        <f t="shared" si="0"/>
        <v>9039.6551724137935</v>
      </c>
      <c r="F39" s="73"/>
      <c r="G39" s="76" t="str">
        <f>IFERROR(_xlfn.RANK.EQ(Table712[[#This Row],[Median household income]],Table712[Median household income]),"")</f>
        <v/>
      </c>
      <c r="H39" s="74" t="str">
        <f>IFERROR(IFERROR(INDEX(tbl_master_lookup[],MATCH(Table712[[#This Row],[Place]],tbl_master_lookup[SP_Name],0),7),INDEX(tbl_master_lookup[],MATCH(Table712[[#This Row],[Place]],tbl_master_lookup[Suburb],0),7)),"")</f>
        <v/>
      </c>
      <c r="I39" s="77" t="str">
        <f>IFERROR(INDEX(tbl_education_districts[],MATCH(Table712[[#This Row],[Education District]],tbl_education_districts[Education District],0),13),"")</f>
        <v/>
      </c>
      <c r="J39" s="73" t="str">
        <f>IFERROR(IFERROR(INDEX(tbl_master_lookup[],MATCH(Table712[[#This Row],[Place]],tbl_master_lookup[SP_Name],0),8),INDEX(tbl_master_lookup[],MATCH(Table712[[#This Row],[Place]],tbl_master_lookup[Suburb],0),8)),"")</f>
        <v/>
      </c>
      <c r="K39" s="78" t="str">
        <f>IFERROR(INDEX(tbl_station_ranks[#Data],MATCH(Table712[[#This Row],[Police Station]],tbl_station_ranks[Station],0),MATCH("Combined AVE. % Change",tbl_station_ranks[#Headers],0)),"")</f>
        <v/>
      </c>
      <c r="L39" s="79" t="str">
        <f>IFERROR(_xlfn.RANK.EQ(Table712[[#This Row],[Ave. % change]],Table712[Ave. % change],1),"")</f>
        <v/>
      </c>
      <c r="M39" s="73" t="str">
        <f>IFERROR(INDEX(tbl_station_ranks[#Data],MATCH(Table712[[#This Row],[Police Station]],tbl_station_ranks[Station],0),2),"")</f>
        <v/>
      </c>
      <c r="N39" s="75" t="str">
        <f>IFERROR(Table712[[#This Row],[No. of Incidents]]/Table712[[#This Row],[Population]],"")</f>
        <v/>
      </c>
      <c r="O39" s="80" t="str">
        <f>IFERROR(_xlfn.RANK.EQ(Table712[[#This Row],[Incidents/Population]],Table712[Incidents/Population],1),"")</f>
        <v/>
      </c>
      <c r="P39" s="81" t="str">
        <f t="shared" si="1"/>
        <v/>
      </c>
      <c r="Q39" s="73"/>
      <c r="R39" s="77" t="str">
        <f>IFERROR(_xlfn.RANK.EQ(Table712[[#This Row],[Walkability ]],Table712[[Walkability ]],0),"")</f>
        <v/>
      </c>
      <c r="S39" s="82" t="str">
        <f t="shared" si="2"/>
        <v/>
      </c>
      <c r="T39" s="73"/>
      <c r="U39" s="73"/>
      <c r="V39" s="73"/>
      <c r="W39" s="73"/>
      <c r="X39" s="73"/>
      <c r="Y39" s="73"/>
    </row>
    <row r="40" spans="1:25" x14ac:dyDescent="0.25">
      <c r="A40" s="72">
        <v>23</v>
      </c>
      <c r="B40" s="73" t="s">
        <v>5668</v>
      </c>
      <c r="C40" s="74">
        <v>2321</v>
      </c>
      <c r="D40" s="73">
        <v>0.18</v>
      </c>
      <c r="E40" s="75">
        <f t="shared" si="0"/>
        <v>12894.444444444445</v>
      </c>
      <c r="F40" s="73"/>
      <c r="G40" s="76" t="str">
        <f>IFERROR(_xlfn.RANK.EQ(Table712[[#This Row],[Median household income]],Table712[Median household income]),"")</f>
        <v/>
      </c>
      <c r="H40" s="74" t="str">
        <f>IFERROR(IFERROR(INDEX(tbl_master_lookup[],MATCH(Table712[[#This Row],[Place]],tbl_master_lookup[SP_Name],0),7),INDEX(tbl_master_lookup[],MATCH(Table712[[#This Row],[Place]],tbl_master_lookup[Suburb],0),7)),"")</f>
        <v/>
      </c>
      <c r="I40" s="77" t="str">
        <f>IFERROR(INDEX(tbl_education_districts[],MATCH(Table712[[#This Row],[Education District]],tbl_education_districts[Education District],0),13),"")</f>
        <v/>
      </c>
      <c r="J40" s="73" t="str">
        <f>IFERROR(IFERROR(INDEX(tbl_master_lookup[],MATCH(Table712[[#This Row],[Place]],tbl_master_lookup[SP_Name],0),8),INDEX(tbl_master_lookup[],MATCH(Table712[[#This Row],[Place]],tbl_master_lookup[Suburb],0),8)),"")</f>
        <v/>
      </c>
      <c r="K40" s="78" t="str">
        <f>IFERROR(INDEX(tbl_station_ranks[#Data],MATCH(Table712[[#This Row],[Police Station]],tbl_station_ranks[Station],0),MATCH("Combined AVE. % Change",tbl_station_ranks[#Headers],0)),"")</f>
        <v/>
      </c>
      <c r="L40" s="79" t="str">
        <f>IFERROR(_xlfn.RANK.EQ(Table712[[#This Row],[Ave. % change]],Table712[Ave. % change],1),"")</f>
        <v/>
      </c>
      <c r="M40" s="73" t="str">
        <f>IFERROR(INDEX(tbl_station_ranks[#Data],MATCH(Table712[[#This Row],[Police Station]],tbl_station_ranks[Station],0),2),"")</f>
        <v/>
      </c>
      <c r="N40" s="75" t="str">
        <f>IFERROR(Table712[[#This Row],[No. of Incidents]]/Table712[[#This Row],[Population]],"")</f>
        <v/>
      </c>
      <c r="O40" s="80" t="str">
        <f>IFERROR(_xlfn.RANK.EQ(Table712[[#This Row],[Incidents/Population]],Table712[Incidents/Population],1),"")</f>
        <v/>
      </c>
      <c r="P40" s="81" t="str">
        <f t="shared" si="1"/>
        <v/>
      </c>
      <c r="Q40" s="73"/>
      <c r="R40" s="77" t="str">
        <f>IFERROR(_xlfn.RANK.EQ(Table712[[#This Row],[Walkability ]],Table712[[Walkability ]],0),"")</f>
        <v/>
      </c>
      <c r="S40" s="82" t="str">
        <f t="shared" si="2"/>
        <v/>
      </c>
      <c r="T40" s="73"/>
      <c r="U40" s="73"/>
      <c r="V40" s="73"/>
      <c r="W40" s="73"/>
      <c r="X40" s="73"/>
      <c r="Y40" s="73"/>
    </row>
    <row r="41" spans="1:25" x14ac:dyDescent="0.25">
      <c r="A41" s="72">
        <v>9</v>
      </c>
      <c r="B41" s="73" t="s">
        <v>5654</v>
      </c>
      <c r="C41" s="74">
        <v>1051</v>
      </c>
      <c r="D41" s="73">
        <v>5.01</v>
      </c>
      <c r="E41" s="75">
        <f t="shared" si="0"/>
        <v>209.7804391217565</v>
      </c>
      <c r="F41" s="73"/>
      <c r="G41" s="76" t="str">
        <f>IFERROR(_xlfn.RANK.EQ(Table712[[#This Row],[Median household income]],Table712[Median household income]),"")</f>
        <v/>
      </c>
      <c r="H41" s="74" t="str">
        <f>IFERROR(IFERROR(INDEX(tbl_master_lookup[],MATCH(Table712[[#This Row],[Place]],tbl_master_lookup[SP_Name],0),7),INDEX(tbl_master_lookup[],MATCH(Table712[[#This Row],[Place]],tbl_master_lookup[Suburb],0),7)),"")</f>
        <v/>
      </c>
      <c r="I41" s="77" t="str">
        <f>IFERROR(INDEX(tbl_education_districts[],MATCH(Table712[[#This Row],[Education District]],tbl_education_districts[Education District],0),13),"")</f>
        <v/>
      </c>
      <c r="J41" s="73" t="str">
        <f>IFERROR(IFERROR(INDEX(tbl_master_lookup[],MATCH(Table712[[#This Row],[Place]],tbl_master_lookup[SP_Name],0),8),INDEX(tbl_master_lookup[],MATCH(Table712[[#This Row],[Place]],tbl_master_lookup[Suburb],0),8)),"")</f>
        <v/>
      </c>
      <c r="K41" s="78" t="str">
        <f>IFERROR(INDEX(tbl_station_ranks[#Data],MATCH(Table712[[#This Row],[Police Station]],tbl_station_ranks[Station],0),MATCH("Combined AVE. % Change",tbl_station_ranks[#Headers],0)),"")</f>
        <v/>
      </c>
      <c r="L41" s="79" t="str">
        <f>IFERROR(_xlfn.RANK.EQ(Table712[[#This Row],[Ave. % change]],Table712[Ave. % change],1),"")</f>
        <v/>
      </c>
      <c r="M41" s="73" t="str">
        <f>IFERROR(INDEX(tbl_station_ranks[#Data],MATCH(Table712[[#This Row],[Police Station]],tbl_station_ranks[Station],0),2),"")</f>
        <v/>
      </c>
      <c r="N41" s="75" t="str">
        <f>IFERROR(Table712[[#This Row],[No. of Incidents]]/Table712[[#This Row],[Population]],"")</f>
        <v/>
      </c>
      <c r="O41" s="80" t="str">
        <f>IFERROR(_xlfn.RANK.EQ(Table712[[#This Row],[Incidents/Population]],Table712[Incidents/Population],1),"")</f>
        <v/>
      </c>
      <c r="P41" s="81" t="str">
        <f t="shared" si="1"/>
        <v/>
      </c>
      <c r="Q41" s="73"/>
      <c r="R41" s="77" t="str">
        <f>IFERROR(_xlfn.RANK.EQ(Table712[[#This Row],[Walkability ]],Table712[[Walkability ]],0),"")</f>
        <v/>
      </c>
      <c r="S41" s="82" t="str">
        <f t="shared" si="2"/>
        <v/>
      </c>
      <c r="T41" s="73"/>
      <c r="U41" s="73"/>
      <c r="V41" s="73"/>
      <c r="W41" s="73"/>
      <c r="X41" s="73"/>
      <c r="Y41" s="73"/>
    </row>
    <row r="42" spans="1:25" x14ac:dyDescent="0.25">
      <c r="A42" s="72">
        <v>26</v>
      </c>
      <c r="B42" s="73" t="s">
        <v>5671</v>
      </c>
      <c r="C42" s="73">
        <v>172</v>
      </c>
      <c r="D42" s="73">
        <v>0.88</v>
      </c>
      <c r="E42" s="75">
        <f t="shared" si="0"/>
        <v>195.45454545454547</v>
      </c>
      <c r="F42" s="73"/>
      <c r="G42" s="76" t="str">
        <f>IFERROR(_xlfn.RANK.EQ(Table712[[#This Row],[Median household income]],Table712[Median household income]),"")</f>
        <v/>
      </c>
      <c r="H42" s="74" t="str">
        <f>IFERROR(IFERROR(INDEX(tbl_master_lookup[],MATCH(Table712[[#This Row],[Place]],tbl_master_lookup[SP_Name],0),7),INDEX(tbl_master_lookup[],MATCH(Table712[[#This Row],[Place]],tbl_master_lookup[Suburb],0),7)),"")</f>
        <v/>
      </c>
      <c r="I42" s="77" t="str">
        <f>IFERROR(INDEX(tbl_education_districts[],MATCH(Table712[[#This Row],[Education District]],tbl_education_districts[Education District],0),13),"")</f>
        <v/>
      </c>
      <c r="J42" s="73" t="str">
        <f>IFERROR(IFERROR(INDEX(tbl_master_lookup[],MATCH(Table712[[#This Row],[Place]],tbl_master_lookup[SP_Name],0),8),INDEX(tbl_master_lookup[],MATCH(Table712[[#This Row],[Place]],tbl_master_lookup[Suburb],0),8)),"")</f>
        <v/>
      </c>
      <c r="K42" s="78" t="str">
        <f>IFERROR(INDEX(tbl_station_ranks[#Data],MATCH(Table712[[#This Row],[Police Station]],tbl_station_ranks[Station],0),MATCH("Combined AVE. % Change",tbl_station_ranks[#Headers],0)),"")</f>
        <v/>
      </c>
      <c r="L42" s="79" t="str">
        <f>IFERROR(_xlfn.RANK.EQ(Table712[[#This Row],[Ave. % change]],Table712[Ave. % change],1),"")</f>
        <v/>
      </c>
      <c r="M42" s="73" t="str">
        <f>IFERROR(INDEX(tbl_station_ranks[#Data],MATCH(Table712[[#This Row],[Police Station]],tbl_station_ranks[Station],0),2),"")</f>
        <v/>
      </c>
      <c r="N42" s="75" t="str">
        <f>IFERROR(Table712[[#This Row],[No. of Incidents]]/Table712[[#This Row],[Population]],"")</f>
        <v/>
      </c>
      <c r="O42" s="80" t="str">
        <f>IFERROR(_xlfn.RANK.EQ(Table712[[#This Row],[Incidents/Population]],Table712[Incidents/Population],1),"")</f>
        <v/>
      </c>
      <c r="P42" s="81" t="str">
        <f t="shared" si="1"/>
        <v/>
      </c>
      <c r="Q42" s="73"/>
      <c r="R42" s="77" t="str">
        <f>IFERROR(_xlfn.RANK.EQ(Table712[[#This Row],[Walkability ]],Table712[[Walkability ]],0),"")</f>
        <v/>
      </c>
      <c r="S42" s="82" t="str">
        <f t="shared" si="2"/>
        <v/>
      </c>
      <c r="T42" s="73"/>
      <c r="U42" s="73"/>
      <c r="V42" s="73"/>
      <c r="W42" s="73"/>
      <c r="X42" s="73"/>
      <c r="Y42" s="73"/>
    </row>
    <row r="43" spans="1:25" x14ac:dyDescent="0.25">
      <c r="A43" s="72">
        <v>22</v>
      </c>
      <c r="B43" s="73" t="s">
        <v>5667</v>
      </c>
      <c r="C43" s="73">
        <v>0</v>
      </c>
      <c r="D43" s="73">
        <v>0.11</v>
      </c>
      <c r="E43" s="75">
        <f t="shared" si="0"/>
        <v>0</v>
      </c>
      <c r="F43" s="73"/>
      <c r="G43" s="76" t="str">
        <f>IFERROR(_xlfn.RANK.EQ(Table712[[#This Row],[Median household income]],Table712[Median household income]),"")</f>
        <v/>
      </c>
      <c r="H43" s="74" t="str">
        <f>IFERROR(IFERROR(INDEX(tbl_master_lookup[],MATCH(Table712[[#This Row],[Place]],tbl_master_lookup[SP_Name],0),7),INDEX(tbl_master_lookup[],MATCH(Table712[[#This Row],[Place]],tbl_master_lookup[Suburb],0),7)),"")</f>
        <v/>
      </c>
      <c r="I43" s="77" t="str">
        <f>IFERROR(INDEX(tbl_education_districts[],MATCH(Table712[[#This Row],[Education District]],tbl_education_districts[Education District],0),13),"")</f>
        <v/>
      </c>
      <c r="J43" s="73" t="str">
        <f>IFERROR(IFERROR(INDEX(tbl_master_lookup[],MATCH(Table712[[#This Row],[Place]],tbl_master_lookup[SP_Name],0),8),INDEX(tbl_master_lookup[],MATCH(Table712[[#This Row],[Place]],tbl_master_lookup[Suburb],0),8)),"")</f>
        <v/>
      </c>
      <c r="K43" s="78" t="str">
        <f>IFERROR(INDEX(tbl_station_ranks[#Data],MATCH(Table712[[#This Row],[Police Station]],tbl_station_ranks[Station],0),MATCH("Combined AVE. % Change",tbl_station_ranks[#Headers],0)),"")</f>
        <v/>
      </c>
      <c r="L43" s="79" t="str">
        <f>IFERROR(_xlfn.RANK.EQ(Table712[[#This Row],[Ave. % change]],Table712[Ave. % change],1),"")</f>
        <v/>
      </c>
      <c r="M43" s="73" t="str">
        <f>IFERROR(INDEX(tbl_station_ranks[#Data],MATCH(Table712[[#This Row],[Police Station]],tbl_station_ranks[Station],0),2),"")</f>
        <v/>
      </c>
      <c r="N43" s="75" t="str">
        <f>IFERROR(Table712[[#This Row],[No. of Incidents]]/Table712[[#This Row],[Population]],"")</f>
        <v/>
      </c>
      <c r="O43" s="80" t="str">
        <f>IFERROR(_xlfn.RANK.EQ(Table712[[#This Row],[Incidents/Population]],Table712[Incidents/Population],1),"")</f>
        <v/>
      </c>
      <c r="P43" s="81" t="str">
        <f t="shared" si="1"/>
        <v/>
      </c>
      <c r="Q43" s="73"/>
      <c r="R43" s="77" t="str">
        <f>IFERROR(_xlfn.RANK.EQ(Table712[[#This Row],[Walkability ]],Table712[[Walkability ]],0),"")</f>
        <v/>
      </c>
      <c r="S43" s="82" t="str">
        <f t="shared" si="2"/>
        <v/>
      </c>
      <c r="T43" s="73"/>
      <c r="U43" s="73"/>
      <c r="V43" s="73"/>
      <c r="W43" s="73"/>
      <c r="X43" s="73"/>
      <c r="Y43" s="73"/>
    </row>
    <row r="44" spans="1:25" x14ac:dyDescent="0.25">
      <c r="A44" s="72">
        <v>40</v>
      </c>
      <c r="B44" s="73" t="s">
        <v>5685</v>
      </c>
      <c r="C44" s="73">
        <v>0</v>
      </c>
      <c r="D44" s="73">
        <v>3.11</v>
      </c>
      <c r="E44" s="75">
        <f t="shared" si="0"/>
        <v>0</v>
      </c>
      <c r="F44" s="73"/>
      <c r="G44" s="76" t="str">
        <f>IFERROR(_xlfn.RANK.EQ(Table712[[#This Row],[Median household income]],Table712[Median household income]),"")</f>
        <v/>
      </c>
      <c r="H44" s="74" t="str">
        <f>IFERROR(IFERROR(INDEX(tbl_master_lookup[],MATCH(Table712[[#This Row],[Place]],tbl_master_lookup[SP_Name],0),7),INDEX(tbl_master_lookup[],MATCH(Table712[[#This Row],[Place]],tbl_master_lookup[Suburb],0),7)),"")</f>
        <v/>
      </c>
      <c r="I44" s="77" t="str">
        <f>IFERROR(INDEX(tbl_education_districts[],MATCH(Table712[[#This Row],[Education District]],tbl_education_districts[Education District],0),13),"")</f>
        <v/>
      </c>
      <c r="J44" s="73" t="str">
        <f>IFERROR(IFERROR(INDEX(tbl_master_lookup[],MATCH(Table712[[#This Row],[Place]],tbl_master_lookup[SP_Name],0),8),INDEX(tbl_master_lookup[],MATCH(Table712[[#This Row],[Place]],tbl_master_lookup[Suburb],0),8)),"")</f>
        <v/>
      </c>
      <c r="K44" s="78" t="str">
        <f>IFERROR(INDEX(tbl_station_ranks[#Data],MATCH(Table712[[#This Row],[Police Station]],tbl_station_ranks[Station],0),MATCH("Combined AVE. % Change",tbl_station_ranks[#Headers],0)),"")</f>
        <v/>
      </c>
      <c r="L44" s="79" t="str">
        <f>IFERROR(_xlfn.RANK.EQ(Table712[[#This Row],[Ave. % change]],Table712[Ave. % change],1),"")</f>
        <v/>
      </c>
      <c r="M44" s="73" t="str">
        <f>IFERROR(INDEX(tbl_station_ranks[#Data],MATCH(Table712[[#This Row],[Police Station]],tbl_station_ranks[Station],0),2),"")</f>
        <v/>
      </c>
      <c r="N44" s="75" t="str">
        <f>IFERROR(Table712[[#This Row],[No. of Incidents]]/Table712[[#This Row],[Population]],"")</f>
        <v/>
      </c>
      <c r="O44" s="80" t="str">
        <f>IFERROR(_xlfn.RANK.EQ(Table712[[#This Row],[Incidents/Population]],Table712[Incidents/Population],1),"")</f>
        <v/>
      </c>
      <c r="P44" s="81" t="str">
        <f t="shared" si="1"/>
        <v/>
      </c>
      <c r="Q44" s="73"/>
      <c r="R44" s="77" t="str">
        <f>IFERROR(_xlfn.RANK.EQ(Table712[[#This Row],[Walkability ]],Table712[[Walkability ]],0),"")</f>
        <v/>
      </c>
      <c r="S44" s="82" t="str">
        <f t="shared" si="2"/>
        <v/>
      </c>
      <c r="T44" s="73"/>
      <c r="U44" s="73"/>
      <c r="V44" s="73"/>
      <c r="W44" s="73"/>
      <c r="X44" s="73"/>
      <c r="Y44" s="73"/>
    </row>
    <row r="50" spans="6:22" x14ac:dyDescent="0.25">
      <c r="F50" t="s">
        <v>5646</v>
      </c>
      <c r="H50" s="5">
        <v>4801</v>
      </c>
      <c r="T50" t="s">
        <v>5690</v>
      </c>
      <c r="U50" s="3">
        <v>0.251</v>
      </c>
      <c r="V50" s="3">
        <f>U50+U49</f>
        <v>0.251</v>
      </c>
    </row>
    <row r="51" spans="6:22" x14ac:dyDescent="0.25">
      <c r="F51" t="s">
        <v>5656</v>
      </c>
      <c r="H51" s="5">
        <v>6154</v>
      </c>
      <c r="T51" t="s">
        <v>5691</v>
      </c>
      <c r="U51" s="3">
        <v>3.5999999999999997E-2</v>
      </c>
      <c r="V51" s="3">
        <f>U51+U50</f>
        <v>0.28699999999999998</v>
      </c>
    </row>
    <row r="52" spans="6:22" x14ac:dyDescent="0.25">
      <c r="F52" t="s">
        <v>5669</v>
      </c>
      <c r="H52" t="s">
        <v>5689</v>
      </c>
      <c r="T52" t="s">
        <v>5692</v>
      </c>
      <c r="U52" s="3">
        <v>4.7E-2</v>
      </c>
      <c r="V52" s="3">
        <f>SUM(U50:U52)</f>
        <v>0.33399999999999996</v>
      </c>
    </row>
    <row r="53" spans="6:22" x14ac:dyDescent="0.25">
      <c r="F53" t="s">
        <v>5652</v>
      </c>
      <c r="H53" t="s">
        <v>5689</v>
      </c>
      <c r="T53" t="s">
        <v>5693</v>
      </c>
      <c r="U53" s="3">
        <v>0.115</v>
      </c>
      <c r="V53" s="3">
        <f>SUM(U50:U53)</f>
        <v>0.44899999999999995</v>
      </c>
    </row>
    <row r="54" spans="6:22" x14ac:dyDescent="0.25">
      <c r="F54" t="s">
        <v>5668</v>
      </c>
      <c r="H54" t="s">
        <v>5689</v>
      </c>
      <c r="T54" t="s">
        <v>5694</v>
      </c>
      <c r="U54" s="3">
        <v>0.222</v>
      </c>
      <c r="V54" s="3">
        <f>SUM(U50:U54)</f>
        <v>0.67099999999999993</v>
      </c>
    </row>
    <row r="55" spans="6:22" x14ac:dyDescent="0.25">
      <c r="F55" t="s">
        <v>5674</v>
      </c>
      <c r="H55" t="s">
        <v>5689</v>
      </c>
      <c r="T55" t="s">
        <v>5695</v>
      </c>
      <c r="U55" s="3" t="s">
        <v>5696</v>
      </c>
    </row>
    <row r="56" spans="6:22" x14ac:dyDescent="0.25">
      <c r="F56" t="s">
        <v>5650</v>
      </c>
      <c r="H56" s="5">
        <v>5331</v>
      </c>
      <c r="T56" t="s">
        <v>5697</v>
      </c>
      <c r="U56" s="3" t="s">
        <v>5698</v>
      </c>
    </row>
    <row r="57" spans="6:22" x14ac:dyDescent="0.25">
      <c r="F57" t="s">
        <v>5658</v>
      </c>
      <c r="H57" t="s">
        <v>5689</v>
      </c>
      <c r="T57" t="s">
        <v>5699</v>
      </c>
      <c r="U57" s="3">
        <v>0.03</v>
      </c>
    </row>
    <row r="58" spans="6:22" x14ac:dyDescent="0.25">
      <c r="F58" t="s">
        <v>5659</v>
      </c>
      <c r="H58" t="s">
        <v>5689</v>
      </c>
      <c r="T58" t="s">
        <v>5700</v>
      </c>
      <c r="U58" s="3" t="s">
        <v>5701</v>
      </c>
    </row>
    <row r="59" spans="6:22" x14ac:dyDescent="0.25">
      <c r="F59" t="s">
        <v>5655</v>
      </c>
      <c r="H59" t="s">
        <v>5689</v>
      </c>
      <c r="T59" t="s">
        <v>5702</v>
      </c>
      <c r="U59" s="3" t="s">
        <v>5703</v>
      </c>
    </row>
    <row r="60" spans="6:22" x14ac:dyDescent="0.25">
      <c r="F60" t="s">
        <v>5681</v>
      </c>
      <c r="H60" t="s">
        <v>5689</v>
      </c>
      <c r="T60" t="s">
        <v>5704</v>
      </c>
      <c r="U60" s="3" t="s">
        <v>5705</v>
      </c>
    </row>
    <row r="61" spans="6:22" x14ac:dyDescent="0.25">
      <c r="F61" t="s">
        <v>5682</v>
      </c>
      <c r="H61" t="s">
        <v>5689</v>
      </c>
      <c r="T61" t="s">
        <v>5706</v>
      </c>
      <c r="U61" s="3" t="s">
        <v>5705</v>
      </c>
    </row>
    <row r="62" spans="6:22" x14ac:dyDescent="0.25">
      <c r="F62" t="s">
        <v>5680</v>
      </c>
      <c r="H62" s="5">
        <v>8594</v>
      </c>
    </row>
    <row r="63" spans="6:22" x14ac:dyDescent="0.25">
      <c r="F63" t="s">
        <v>5672</v>
      </c>
      <c r="H63" s="5">
        <v>3945</v>
      </c>
    </row>
    <row r="64" spans="6:22" x14ac:dyDescent="0.25">
      <c r="F64" t="s">
        <v>5661</v>
      </c>
      <c r="H64" t="s">
        <v>5689</v>
      </c>
    </row>
    <row r="65" spans="6:8" x14ac:dyDescent="0.25">
      <c r="F65" t="s">
        <v>5683</v>
      </c>
      <c r="H65" t="s">
        <v>5689</v>
      </c>
    </row>
    <row r="66" spans="6:8" x14ac:dyDescent="0.25">
      <c r="F66" t="s">
        <v>5663</v>
      </c>
      <c r="H66" t="s">
        <v>5689</v>
      </c>
    </row>
    <row r="67" spans="6:8" x14ac:dyDescent="0.25">
      <c r="F67" t="s">
        <v>5651</v>
      </c>
      <c r="H67" t="s">
        <v>5689</v>
      </c>
    </row>
    <row r="68" spans="6:8" x14ac:dyDescent="0.25">
      <c r="F68" t="s">
        <v>5673</v>
      </c>
      <c r="H68" t="s">
        <v>5689</v>
      </c>
    </row>
    <row r="69" spans="6:8" x14ac:dyDescent="0.25">
      <c r="F69" t="s">
        <v>5665</v>
      </c>
      <c r="H69" s="5">
        <v>11504</v>
      </c>
    </row>
    <row r="70" spans="6:8" x14ac:dyDescent="0.25">
      <c r="F70" t="s">
        <v>5664</v>
      </c>
      <c r="H70" t="s">
        <v>5689</v>
      </c>
    </row>
    <row r="71" spans="6:8" x14ac:dyDescent="0.25">
      <c r="F71" t="s">
        <v>5653</v>
      </c>
      <c r="H71" t="s">
        <v>5689</v>
      </c>
    </row>
    <row r="72" spans="6:8" x14ac:dyDescent="0.25">
      <c r="F72" t="s">
        <v>5684</v>
      </c>
      <c r="H72" t="s">
        <v>5689</v>
      </c>
    </row>
    <row r="73" spans="6:8" x14ac:dyDescent="0.25">
      <c r="F73" t="s">
        <v>5660</v>
      </c>
      <c r="H73" t="s">
        <v>5689</v>
      </c>
    </row>
    <row r="74" spans="6:8" x14ac:dyDescent="0.25">
      <c r="F74" t="s">
        <v>5657</v>
      </c>
      <c r="H74" s="5">
        <v>17421</v>
      </c>
    </row>
    <row r="75" spans="6:8" x14ac:dyDescent="0.25">
      <c r="F75" t="s">
        <v>5666</v>
      </c>
      <c r="H75" t="s">
        <v>5689</v>
      </c>
    </row>
    <row r="76" spans="6:8" x14ac:dyDescent="0.25">
      <c r="F76" t="s">
        <v>5662</v>
      </c>
      <c r="H76" s="5">
        <v>15542</v>
      </c>
    </row>
    <row r="77" spans="6:8" x14ac:dyDescent="0.25">
      <c r="F77" t="s">
        <v>5678</v>
      </c>
      <c r="H77" s="5">
        <v>20965</v>
      </c>
    </row>
    <row r="78" spans="6:8" x14ac:dyDescent="0.25">
      <c r="F78" t="s">
        <v>5675</v>
      </c>
      <c r="H78" s="5">
        <v>23274</v>
      </c>
    </row>
    <row r="79" spans="6:8" x14ac:dyDescent="0.25">
      <c r="F79" t="s">
        <v>5649</v>
      </c>
      <c r="H79" s="5">
        <v>50547</v>
      </c>
    </row>
    <row r="80" spans="6:8" x14ac:dyDescent="0.25">
      <c r="F80" t="s">
        <v>5679</v>
      </c>
      <c r="H80" s="5">
        <v>51445</v>
      </c>
    </row>
    <row r="81" spans="6:8" x14ac:dyDescent="0.25">
      <c r="F81" t="s">
        <v>5670</v>
      </c>
      <c r="H81" s="5">
        <v>26387</v>
      </c>
    </row>
    <row r="82" spans="6:8" x14ac:dyDescent="0.25">
      <c r="F82" t="s">
        <v>5654</v>
      </c>
      <c r="H82" t="s">
        <v>5689</v>
      </c>
    </row>
    <row r="83" spans="6:8" x14ac:dyDescent="0.25">
      <c r="F83" t="s">
        <v>5671</v>
      </c>
      <c r="H83" t="s">
        <v>5689</v>
      </c>
    </row>
    <row r="84" spans="6:8" x14ac:dyDescent="0.25">
      <c r="F84" t="s">
        <v>5647</v>
      </c>
      <c r="H84" s="5">
        <v>28621</v>
      </c>
    </row>
    <row r="85" spans="6:8" x14ac:dyDescent="0.25">
      <c r="F85" t="s">
        <v>5677</v>
      </c>
      <c r="H85" s="5">
        <v>15955</v>
      </c>
    </row>
    <row r="86" spans="6:8" x14ac:dyDescent="0.25">
      <c r="F86" t="s">
        <v>3899</v>
      </c>
      <c r="H86" s="5">
        <v>7424</v>
      </c>
    </row>
    <row r="87" spans="6:8" x14ac:dyDescent="0.25">
      <c r="F87" t="s">
        <v>5667</v>
      </c>
      <c r="H87" t="s">
        <v>5689</v>
      </c>
    </row>
    <row r="88" spans="6:8" x14ac:dyDescent="0.25">
      <c r="F88" t="s">
        <v>5676</v>
      </c>
      <c r="H88" t="s">
        <v>5689</v>
      </c>
    </row>
  </sheetData>
  <conditionalFormatting sqref="A5:Y44">
    <cfRule type="expression" dxfId="8" priority="1">
      <formula>AND($F5&lt;&gt;"",$H5&lt;&gt;"",$I5&lt;&gt;"",$J5&lt;&gt;"",$K5&lt;&gt;"",$F5&lt;&gt;"",$M5&lt;&gt;"",$N5&lt;&gt;"")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</sheetPr>
  <dimension ref="A2:AE62"/>
  <sheetViews>
    <sheetView zoomScaleNormal="100" workbookViewId="0">
      <selection activeCell="G26" sqref="G26"/>
    </sheetView>
  </sheetViews>
  <sheetFormatPr defaultRowHeight="15" x14ac:dyDescent="0.25"/>
  <cols>
    <col min="1" max="1" width="3" bestFit="1" customWidth="1"/>
    <col min="2" max="2" width="17.85546875" customWidth="1"/>
    <col min="3" max="3" width="11.42578125" customWidth="1"/>
    <col min="4" max="4" width="7" bestFit="1" customWidth="1"/>
    <col min="5" max="5" width="8.5703125" bestFit="1" customWidth="1"/>
    <col min="6" max="6" width="25.140625" bestFit="1" customWidth="1"/>
    <col min="7" max="7" width="19.85546875" customWidth="1"/>
    <col min="8" max="8" width="23.140625" customWidth="1"/>
    <col min="9" max="9" width="14.85546875" bestFit="1" customWidth="1"/>
    <col min="10" max="10" width="17.42578125" customWidth="1"/>
    <col min="11" max="11" width="15.42578125" bestFit="1" customWidth="1"/>
    <col min="12" max="12" width="19" bestFit="1" customWidth="1"/>
    <col min="13" max="13" width="15.140625" customWidth="1"/>
    <col min="14" max="14" width="20" bestFit="1" customWidth="1"/>
    <col min="15" max="15" width="14.5703125" bestFit="1" customWidth="1"/>
    <col min="16" max="16" width="18.28515625" bestFit="1" customWidth="1"/>
    <col min="17" max="17" width="14.28515625" bestFit="1" customWidth="1"/>
    <col min="18" max="18" width="10.85546875" bestFit="1" customWidth="1"/>
    <col min="19" max="19" width="12.7109375" bestFit="1" customWidth="1"/>
    <col min="20" max="20" width="19" bestFit="1" customWidth="1"/>
    <col min="21" max="21" width="32.140625" bestFit="1" customWidth="1"/>
    <col min="22" max="22" width="12.42578125" bestFit="1" customWidth="1"/>
    <col min="23" max="23" width="26" bestFit="1" customWidth="1"/>
    <col min="24" max="24" width="50" customWidth="1"/>
    <col min="25" max="25" width="16" bestFit="1" customWidth="1"/>
    <col min="26" max="26" width="32" bestFit="1" customWidth="1"/>
    <col min="27" max="27" width="22.7109375" bestFit="1" customWidth="1"/>
    <col min="28" max="28" width="12.42578125" bestFit="1" customWidth="1"/>
    <col min="29" max="29" width="26" bestFit="1" customWidth="1"/>
    <col min="30" max="31" width="16" bestFit="1" customWidth="1"/>
    <col min="32" max="32" width="35.7109375" bestFit="1" customWidth="1"/>
    <col min="33" max="33" width="16" bestFit="1" customWidth="1"/>
  </cols>
  <sheetData>
    <row r="2" spans="1:31" x14ac:dyDescent="0.25">
      <c r="H2" s="6" t="s">
        <v>5772</v>
      </c>
      <c r="I2" s="6"/>
      <c r="J2" s="71" t="s">
        <v>5773</v>
      </c>
      <c r="K2" s="71"/>
      <c r="L2" s="71"/>
      <c r="M2" s="71"/>
      <c r="N2" s="71"/>
      <c r="O2" s="71"/>
      <c r="P2" s="71"/>
    </row>
    <row r="3" spans="1:31" ht="60" x14ac:dyDescent="0.25">
      <c r="B3" s="10" t="s">
        <v>5776</v>
      </c>
      <c r="C3" s="10" t="s">
        <v>5785</v>
      </c>
      <c r="F3" s="10" t="s">
        <v>5784</v>
      </c>
      <c r="H3" t="s">
        <v>5763</v>
      </c>
      <c r="I3" s="10" t="s">
        <v>5764</v>
      </c>
      <c r="J3" s="10" t="s">
        <v>5763</v>
      </c>
      <c r="K3" s="70" t="s">
        <v>5767</v>
      </c>
      <c r="L3" s="70"/>
      <c r="M3" s="70"/>
      <c r="N3" s="70" t="s">
        <v>5769</v>
      </c>
      <c r="O3" s="70"/>
      <c r="P3" s="70" t="s">
        <v>5781</v>
      </c>
      <c r="Q3" s="10" t="s">
        <v>5783</v>
      </c>
      <c r="S3" s="70" t="s">
        <v>5775</v>
      </c>
    </row>
    <row r="4" spans="1:31" x14ac:dyDescent="0.25">
      <c r="A4" s="4" t="s">
        <v>485</v>
      </c>
      <c r="B4" t="s">
        <v>20</v>
      </c>
      <c r="C4" t="s">
        <v>5686</v>
      </c>
      <c r="D4" t="s">
        <v>5687</v>
      </c>
      <c r="E4" t="s">
        <v>5688</v>
      </c>
      <c r="F4" t="s">
        <v>40</v>
      </c>
      <c r="G4" t="s">
        <v>5777</v>
      </c>
      <c r="H4" t="s">
        <v>490</v>
      </c>
      <c r="I4" t="s">
        <v>5761</v>
      </c>
      <c r="J4" t="s">
        <v>5766</v>
      </c>
      <c r="K4" t="s">
        <v>5771</v>
      </c>
      <c r="L4" t="s">
        <v>5779</v>
      </c>
      <c r="M4" t="s">
        <v>5770</v>
      </c>
      <c r="N4" t="s">
        <v>5768</v>
      </c>
      <c r="O4" t="s">
        <v>5780</v>
      </c>
      <c r="P4" t="s">
        <v>5778</v>
      </c>
      <c r="Q4" t="s">
        <v>489</v>
      </c>
      <c r="R4" t="s">
        <v>5782</v>
      </c>
      <c r="S4" t="s">
        <v>5774</v>
      </c>
      <c r="T4" t="s">
        <v>42</v>
      </c>
      <c r="U4" t="s">
        <v>43</v>
      </c>
      <c r="V4" t="s">
        <v>45</v>
      </c>
      <c r="W4" t="s">
        <v>46</v>
      </c>
      <c r="X4" t="s">
        <v>47</v>
      </c>
      <c r="Y4" t="s">
        <v>484</v>
      </c>
    </row>
    <row r="5" spans="1:31" x14ac:dyDescent="0.25">
      <c r="A5" s="72">
        <v>17</v>
      </c>
      <c r="B5" s="73" t="s">
        <v>5713</v>
      </c>
      <c r="C5" s="74">
        <v>54286</v>
      </c>
      <c r="D5" s="73">
        <v>27.41</v>
      </c>
      <c r="E5" s="75">
        <f>Table7[[#This Row],[Population]]/Table7[[#This Row],[Area]]</f>
        <v>1980.5180591025173</v>
      </c>
      <c r="F5" s="74">
        <v>20940</v>
      </c>
      <c r="G5" s="76">
        <f>IFERROR(_xlfn.RANK.EQ(Table7[[#This Row],[Median household income]],Table7[Median household income]),"")</f>
        <v>3</v>
      </c>
      <c r="H5" s="74" t="str">
        <f>IFERROR(IFERROR(INDEX(tbl_master_lookup[],MATCH(Table7[[#This Row],[Place]],tbl_master_lookup[SP_Name],0),7),INDEX(tbl_master_lookup[],MATCH(Table7[[#This Row],[Place]],tbl_master_lookup[Suburb],0),7)),"")</f>
        <v>METRO NORTH</v>
      </c>
      <c r="I5" s="77">
        <f>IFERROR(INDEX(tbl_education_districts[],MATCH(Table7[[#This Row],[Education District]],tbl_education_districts[Education District],0),13),"")</f>
        <v>13</v>
      </c>
      <c r="J5" s="73" t="str">
        <f>IFERROR(IFERROR(INDEX(tbl_master_lookup[],MATCH(Table7[[#This Row],[Place]],tbl_master_lookup[SP_Name],0),8),INDEX(tbl_master_lookup[],MATCH(Table7[[#This Row],[Place]],tbl_master_lookup[Suburb],0),8)),"")</f>
        <v>DURBANVILLE</v>
      </c>
      <c r="K5" s="78">
        <f>IFERROR(INDEX(tbl_station_ranks[#Data],MATCH(Table7[[#This Row],[Police Station]],tbl_station_ranks[Station],0),MATCH("Combined AVE. % Change",tbl_station_ranks[#Headers],0)),"")</f>
        <v>-2.2375202934832458E-2</v>
      </c>
      <c r="L5" s="79">
        <f>IFERROR(_xlfn.RANK.EQ(Table7[[#This Row],[Ave. % change]],Table7[Ave. % change],1),"")</f>
        <v>4</v>
      </c>
      <c r="M5" s="73">
        <f>IFERROR(INDEX(tbl_station_ranks[#Data],MATCH(Table7[[#This Row],[Police Station]],tbl_station_ranks[Station],0),2),"")</f>
        <v>3001</v>
      </c>
      <c r="N5" s="75">
        <f>IFERROR(Table7[[#This Row],[No. of Incidents]]/Table7[[#This Row],[Population]],"")</f>
        <v>5.5281287993221087E-2</v>
      </c>
      <c r="O5" s="80">
        <f>IFERROR(_xlfn.RANK.EQ(Table7[[#This Row],[Incidents/Population]],Table7[Incidents/Population],1),"")</f>
        <v>9</v>
      </c>
      <c r="P5" s="81">
        <f t="shared" ref="P5:P36" si="0">IFERROR(AVERAGE(L5,O5),"")</f>
        <v>6.5</v>
      </c>
      <c r="Q5" s="73">
        <v>86</v>
      </c>
      <c r="R5" s="77">
        <f>IFERROR(_xlfn.RANK.EQ(Table7[[#This Row],[Walkability ]],Table7[[Walkability ]],0),"")</f>
        <v>1</v>
      </c>
      <c r="S5" s="82">
        <f t="shared" ref="S5:S36" si="1">IFERROR(AVERAGE(G5,I5,P5,R5),"")</f>
        <v>5.875</v>
      </c>
      <c r="T5" s="73"/>
      <c r="U5" s="73"/>
      <c r="V5" s="73"/>
      <c r="W5" s="73"/>
      <c r="X5" s="73"/>
      <c r="Y5" s="73"/>
    </row>
    <row r="6" spans="1:31" x14ac:dyDescent="0.25">
      <c r="A6" s="72">
        <v>30</v>
      </c>
      <c r="B6" s="73" t="s">
        <v>5798</v>
      </c>
      <c r="C6" s="74">
        <v>17900</v>
      </c>
      <c r="D6" s="73">
        <v>28.38</v>
      </c>
      <c r="E6" s="75">
        <f>Table7[[#This Row],[Population]]/Table7[[#This Row],[Area]]</f>
        <v>630.7258632840028</v>
      </c>
      <c r="F6" s="74">
        <v>15474</v>
      </c>
      <c r="G6" s="76">
        <f>IFERROR(_xlfn.RANK.EQ(Table7[[#This Row],[Median household income]],Table7[Median household income]),"")</f>
        <v>9</v>
      </c>
      <c r="H6" s="74" t="str">
        <f>IFERROR(IFERROR(INDEX(tbl_master_lookup[],MATCH(Table7[[#This Row],[Place]],tbl_master_lookup[SP_Name],0),7),INDEX(tbl_master_lookup[],MATCH(Table7[[#This Row],[Place]],tbl_master_lookup[Suburb],0),7)),"")</f>
        <v>METRO CENTRAL</v>
      </c>
      <c r="I6" s="77">
        <f>IFERROR(INDEX(tbl_education_districts[],MATCH(Table7[[#This Row],[Education District]],tbl_education_districts[Education District],0),13),"")</f>
        <v>1</v>
      </c>
      <c r="J6" s="73" t="str">
        <f>IFERROR(IFERROR(INDEX(tbl_master_lookup[],MATCH(Table7[[#This Row],[Place]],tbl_master_lookup[SP_Name],0),8),INDEX(tbl_master_lookup[],MATCH(Table7[[#This Row],[Place]],tbl_master_lookup[Suburb],0),8)),"")</f>
        <v>HOUT BAY</v>
      </c>
      <c r="K6" s="78">
        <f>IFERROR(INDEX(tbl_station_ranks[#Data],MATCH(Table7[[#This Row],[Police Station]],tbl_station_ranks[Station],0),MATCH("Combined AVE. % Change",tbl_station_ranks[#Headers],0)),"")</f>
        <v>-8.2688708723531013E-2</v>
      </c>
      <c r="L6" s="79">
        <f>IFERROR(_xlfn.RANK.EQ(Table7[[#This Row],[Ave. % change]],Table7[Ave. % change],1),"")</f>
        <v>1</v>
      </c>
      <c r="M6" s="73">
        <f>IFERROR(INDEX(tbl_station_ranks[#Data],MATCH(Table7[[#This Row],[Police Station]],tbl_station_ranks[Station],0),2),"")</f>
        <v>1638</v>
      </c>
      <c r="N6" s="75">
        <f>IFERROR(Table7[[#This Row],[No. of Incidents]]/Table7[[#This Row],[Population]],"")</f>
        <v>9.1508379888268154E-2</v>
      </c>
      <c r="O6" s="80">
        <f>IFERROR(_xlfn.RANK.EQ(Table7[[#This Row],[Incidents/Population]],Table7[Incidents/Population],1),"")</f>
        <v>19</v>
      </c>
      <c r="P6" s="81">
        <f t="shared" si="0"/>
        <v>10</v>
      </c>
      <c r="Q6" s="73">
        <v>51</v>
      </c>
      <c r="R6" s="77">
        <f>IFERROR(_xlfn.RANK.EQ(Table7[[#This Row],[Walkability ]],Table7[[Walkability ]],0),"")</f>
        <v>11</v>
      </c>
      <c r="S6" s="82">
        <f t="shared" si="1"/>
        <v>7.75</v>
      </c>
      <c r="T6" s="73"/>
      <c r="U6" s="73"/>
      <c r="V6" s="73"/>
      <c r="W6" s="73"/>
      <c r="X6" s="73"/>
      <c r="Y6" s="73"/>
    </row>
    <row r="7" spans="1:31" x14ac:dyDescent="0.25">
      <c r="A7" s="72">
        <v>1</v>
      </c>
      <c r="B7" s="73" t="s">
        <v>5735</v>
      </c>
      <c r="C7" s="74">
        <v>237414</v>
      </c>
      <c r="D7" s="73">
        <v>29.72</v>
      </c>
      <c r="E7" s="75">
        <f>Table7[[#This Row],[Population]]/Table7[[#This Row],[Area]]</f>
        <v>7988.35800807537</v>
      </c>
      <c r="F7" s="74">
        <v>7034</v>
      </c>
      <c r="G7" s="76">
        <f>IFERROR(_xlfn.RANK.EQ(Table7[[#This Row],[Median household income]],Table7[Median household income]),"")</f>
        <v>22</v>
      </c>
      <c r="H7" s="74" t="str">
        <f>IFERROR(IFERROR(INDEX(tbl_master_lookup[],MATCH(Table7[[#This Row],[Place]],tbl_master_lookup[SP_Name],0),7),INDEX(tbl_master_lookup[],MATCH(Table7[[#This Row],[Place]],tbl_master_lookup[Suburb],0),7)),"")</f>
        <v>METRO CENTRAL</v>
      </c>
      <c r="I7" s="77">
        <f>IFERROR(INDEX(tbl_education_districts[],MATCH(Table7[[#This Row],[Education District]],tbl_education_districts[Education District],0),13),"")</f>
        <v>1</v>
      </c>
      <c r="J7" s="73" t="str">
        <f>IFERROR(IFERROR(INDEX(tbl_master_lookup[],MATCH(Table7[[#This Row],[Place]],tbl_master_lookup[SP_Name],0),8),INDEX(tbl_master_lookup[],MATCH(Table7[[#This Row],[Place]],tbl_master_lookup[Suburb],0),8)),"")</f>
        <v>ATHLONE</v>
      </c>
      <c r="K7" s="78">
        <f>IFERROR(INDEX(tbl_station_ranks[#Data],MATCH(Table7[[#This Row],[Police Station]],tbl_station_ranks[Station],0),MATCH("Combined AVE. % Change",tbl_station_ranks[#Headers],0)),"")</f>
        <v>-4.1017890296315182E-2</v>
      </c>
      <c r="L7" s="79">
        <f>IFERROR(_xlfn.RANK.EQ(Table7[[#This Row],[Ave. % change]],Table7[Ave. % change],1),"")</f>
        <v>3</v>
      </c>
      <c r="M7" s="73">
        <f>IFERROR(INDEX(tbl_station_ranks[#Data],MATCH(Table7[[#This Row],[Police Station]],tbl_station_ranks[Station],0),2),"")</f>
        <v>3638</v>
      </c>
      <c r="N7" s="75">
        <f>IFERROR(Table7[[#This Row],[No. of Incidents]]/Table7[[#This Row],[Population]],"")</f>
        <v>1.5323443436360114E-2</v>
      </c>
      <c r="O7" s="80">
        <f>IFERROR(_xlfn.RANK.EQ(Table7[[#This Row],[Incidents/Population]],Table7[Incidents/Population],1),"")</f>
        <v>3</v>
      </c>
      <c r="P7" s="81">
        <f t="shared" si="0"/>
        <v>3</v>
      </c>
      <c r="Q7" s="73">
        <v>65</v>
      </c>
      <c r="R7" s="77">
        <f>IFERROR(_xlfn.RANK.EQ(Table7[[#This Row],[Walkability ]],Table7[[Walkability ]],0),"")</f>
        <v>5</v>
      </c>
      <c r="S7" s="82">
        <f t="shared" si="1"/>
        <v>7.75</v>
      </c>
      <c r="T7" s="73"/>
      <c r="U7" s="73"/>
      <c r="V7" s="73"/>
      <c r="W7" s="73"/>
      <c r="X7" s="73"/>
      <c r="Y7" s="73"/>
    </row>
    <row r="8" spans="1:31" x14ac:dyDescent="0.25">
      <c r="A8" s="72">
        <v>43</v>
      </c>
      <c r="B8" s="73" t="s">
        <v>5724</v>
      </c>
      <c r="C8" s="74">
        <v>95630</v>
      </c>
      <c r="D8" s="73">
        <v>43.7</v>
      </c>
      <c r="E8" s="75">
        <f>Table7[[#This Row],[Population]]/Table7[[#This Row],[Area]]</f>
        <v>2188.3295194508009</v>
      </c>
      <c r="F8" s="74">
        <v>17057</v>
      </c>
      <c r="G8" s="76">
        <f>IFERROR(_xlfn.RANK.EQ(Table7[[#This Row],[Median household income]],Table7[Median household income]),"")</f>
        <v>7</v>
      </c>
      <c r="H8" s="74" t="str">
        <f>IFERROR(IFERROR(INDEX(tbl_master_lookup[],MATCH(Table7[[#This Row],[Place]],tbl_master_lookup[SP_Name],0),7),INDEX(tbl_master_lookup[],MATCH(Table7[[#This Row],[Place]],tbl_master_lookup[Suburb],0),7)),"")</f>
        <v>METRO NORTH</v>
      </c>
      <c r="I8" s="83">
        <f>IFERROR(INDEX(tbl_education_districts[],MATCH(Table7[[#This Row],[Education District]],tbl_education_districts[Education District],0),13),"")</f>
        <v>13</v>
      </c>
      <c r="J8" s="84" t="str">
        <f>IFERROR(IFERROR(INDEX(tbl_master_lookup[],MATCH(Table7[[#This Row],[Place]],tbl_master_lookup[SP_Name],0),8),INDEX(tbl_master_lookup[],MATCH(Table7[[#This Row],[Place]],tbl_master_lookup[Suburb],0),8)),"")</f>
        <v>MILNERTON</v>
      </c>
      <c r="K8" s="78">
        <f>IFERROR(INDEX(tbl_station_ranks[#Data],MATCH(Table7[[#This Row],[Police Station]],tbl_station_ranks[Station],0),MATCH("Combined AVE. % Change",tbl_station_ranks[#Headers],0)),"")</f>
        <v>-3.9035297801679851E-3</v>
      </c>
      <c r="L8" s="79">
        <f>IFERROR(_xlfn.RANK.EQ(Table7[[#This Row],[Ave. % change]],Table7[Ave. % change],1),"")</f>
        <v>5</v>
      </c>
      <c r="M8" s="73">
        <f>IFERROR(INDEX(tbl_station_ranks[#Data],MATCH(Table7[[#This Row],[Police Station]],tbl_station_ranks[Station],0),2),"")</f>
        <v>4584</v>
      </c>
      <c r="N8" s="75">
        <f>IFERROR(Table7[[#This Row],[No. of Incidents]]/Table7[[#This Row],[Population]],"")</f>
        <v>4.7934748509881837E-2</v>
      </c>
      <c r="O8" s="80">
        <f>IFERROR(_xlfn.RANK.EQ(Table7[[#This Row],[Incidents/Population]],Table7[Incidents/Population],1),"")</f>
        <v>7</v>
      </c>
      <c r="P8" s="81">
        <f t="shared" si="0"/>
        <v>6</v>
      </c>
      <c r="Q8" s="73">
        <v>65</v>
      </c>
      <c r="R8" s="83">
        <f>IFERROR(_xlfn.RANK.EQ(Table7[[#This Row],[Walkability ]],Table7[[Walkability ]],0),"")</f>
        <v>5</v>
      </c>
      <c r="S8" s="82">
        <f t="shared" si="1"/>
        <v>7.75</v>
      </c>
      <c r="T8" s="73"/>
      <c r="U8" s="73"/>
      <c r="V8" s="73"/>
      <c r="W8" s="73"/>
      <c r="X8" s="73"/>
      <c r="Y8" s="73"/>
    </row>
    <row r="9" spans="1:31" x14ac:dyDescent="0.25">
      <c r="A9" s="72">
        <v>22</v>
      </c>
      <c r="B9" s="73" t="s">
        <v>5714</v>
      </c>
      <c r="C9" s="74">
        <v>11890</v>
      </c>
      <c r="D9" s="73">
        <v>13.45</v>
      </c>
      <c r="E9" s="75">
        <f>Table7[[#This Row],[Population]]/Table7[[#This Row],[Area]]</f>
        <v>884.01486988847591</v>
      </c>
      <c r="F9" s="74">
        <v>18236</v>
      </c>
      <c r="G9" s="76">
        <f>IFERROR(_xlfn.RANK.EQ(Table7[[#This Row],[Median household income]],Table7[Median household income]),"")</f>
        <v>4</v>
      </c>
      <c r="H9" s="74" t="str">
        <f>IFERROR(IFERROR(INDEX(tbl_master_lookup[],MATCH(Table7[[#This Row],[Place]],tbl_master_lookup[SP_Name],0),7),INDEX(tbl_master_lookup[],MATCH(Table7[[#This Row],[Place]],tbl_master_lookup[Suburb],0),7)),"")</f>
        <v>METRO SOUTH</v>
      </c>
      <c r="I9" s="77">
        <f>IFERROR(INDEX(tbl_education_districts[],MATCH(Table7[[#This Row],[Education District]],tbl_education_districts[Education District],0),13),"")</f>
        <v>10</v>
      </c>
      <c r="J9" s="73" t="str">
        <f>IFERROR(IFERROR(INDEX(tbl_master_lookup[],MATCH(Table7[[#This Row],[Place]],tbl_master_lookup[SP_Name],0),8),INDEX(tbl_master_lookup[],MATCH(Table7[[#This Row],[Place]],tbl_master_lookup[Suburb],0),8)),"")</f>
        <v>FISH HOEK</v>
      </c>
      <c r="K9" s="78">
        <f>IFERROR(INDEX(tbl_station_ranks[#Data],MATCH(Table7[[#This Row],[Police Station]],tbl_station_ranks[Station],0),MATCH("Combined AVE. % Change",tbl_station_ranks[#Headers],0)),"")</f>
        <v>2.4492152140012474E-2</v>
      </c>
      <c r="L9" s="79">
        <f>IFERROR(_xlfn.RANK.EQ(Table7[[#This Row],[Ave. % change]],Table7[Ave. % change],1),"")</f>
        <v>11</v>
      </c>
      <c r="M9" s="73">
        <f>IFERROR(INDEX(tbl_station_ranks[#Data],MATCH(Table7[[#This Row],[Police Station]],tbl_station_ranks[Station],0),2),"")</f>
        <v>1185</v>
      </c>
      <c r="N9" s="75">
        <f>IFERROR(Table7[[#This Row],[No. of Incidents]]/Table7[[#This Row],[Population]],"")</f>
        <v>9.9663582842724974E-2</v>
      </c>
      <c r="O9" s="80">
        <f>IFERROR(_xlfn.RANK.EQ(Table7[[#This Row],[Incidents/Population]],Table7[Incidents/Population],1),"")</f>
        <v>20</v>
      </c>
      <c r="P9" s="81">
        <f t="shared" si="0"/>
        <v>15.5</v>
      </c>
      <c r="Q9" s="73">
        <v>73</v>
      </c>
      <c r="R9" s="77">
        <f>IFERROR(_xlfn.RANK.EQ(Table7[[#This Row],[Walkability ]],Table7[[Walkability ]],0),"")</f>
        <v>2</v>
      </c>
      <c r="S9" s="82">
        <f t="shared" si="1"/>
        <v>7.875</v>
      </c>
      <c r="T9" s="73"/>
      <c r="U9" s="73"/>
      <c r="V9" s="73"/>
      <c r="W9" s="73"/>
      <c r="X9" s="73"/>
      <c r="Y9" s="73"/>
    </row>
    <row r="10" spans="1:31" x14ac:dyDescent="0.25">
      <c r="A10" s="72">
        <v>55</v>
      </c>
      <c r="B10" s="73" t="s">
        <v>5804</v>
      </c>
      <c r="C10" s="74">
        <v>6569</v>
      </c>
      <c r="D10" s="73">
        <v>19.809999999999999</v>
      </c>
      <c r="E10" s="75">
        <f>Table7[[#This Row],[Population]]/Table7[[#This Row],[Area]]</f>
        <v>331.60020191822315</v>
      </c>
      <c r="F10" s="74">
        <v>21281</v>
      </c>
      <c r="G10" s="76">
        <f>IFERROR(_xlfn.RANK.EQ(Table7[[#This Row],[Median household income]],Table7[Median household income]),"")</f>
        <v>2</v>
      </c>
      <c r="H10" s="74" t="str">
        <f>IFERROR(IFERROR(INDEX(tbl_master_lookup[],MATCH(Table7[[#This Row],[Place]],tbl_master_lookup[SP_Name],0),7),INDEX(tbl_master_lookup[],MATCH(Table7[[#This Row],[Place]],tbl_master_lookup[Suburb],0),7)),"")</f>
        <v>METRO SOUTH</v>
      </c>
      <c r="I10" s="83">
        <f>IFERROR(INDEX(tbl_education_districts[],MATCH(Table7[[#This Row],[Education District]],tbl_education_districts[Education District],0),13),"")</f>
        <v>10</v>
      </c>
      <c r="J10" s="84" t="str">
        <f>IFERROR(IFERROR(INDEX(tbl_master_lookup[],MATCH(Table7[[#This Row],[Place]],tbl_master_lookup[SP_Name],0),8),INDEX(tbl_master_lookup[],MATCH(Table7[[#This Row],[Place]],tbl_master_lookup[Suburb],0),8)),"")</f>
        <v>SIMON'S TOWN</v>
      </c>
      <c r="K10" s="78">
        <f>IFERROR(INDEX(tbl_station_ranks[#Data],MATCH(Table7[[#This Row],[Police Station]],tbl_station_ranks[Station],0),MATCH("Combined AVE. % Change",tbl_station_ranks[#Headers],0)),"")</f>
        <v>4.2850651338567386E-2</v>
      </c>
      <c r="L10" s="79">
        <f>IFERROR(_xlfn.RANK.EQ(Table7[[#This Row],[Ave. % change]],Table7[Ave. % change],1),"")</f>
        <v>13</v>
      </c>
      <c r="M10" s="73">
        <f>IFERROR(INDEX(tbl_station_ranks[#Data],MATCH(Table7[[#This Row],[Police Station]],tbl_station_ranks[Station],0),2),"")</f>
        <v>422</v>
      </c>
      <c r="N10" s="75">
        <f>IFERROR(Table7[[#This Row],[No. of Incidents]]/Table7[[#This Row],[Population]],"")</f>
        <v>6.4241132592479835E-2</v>
      </c>
      <c r="O10" s="80">
        <f>IFERROR(_xlfn.RANK.EQ(Table7[[#This Row],[Incidents/Population]],Table7[Incidents/Population],1),"")</f>
        <v>15</v>
      </c>
      <c r="P10" s="81">
        <f t="shared" si="0"/>
        <v>14</v>
      </c>
      <c r="Q10" s="73">
        <v>58</v>
      </c>
      <c r="R10" s="83">
        <f>IFERROR(_xlfn.RANK.EQ(Table7[[#This Row],[Walkability ]],Table7[[Walkability ]],0),"")</f>
        <v>8</v>
      </c>
      <c r="S10" s="82">
        <f t="shared" si="1"/>
        <v>8.5</v>
      </c>
      <c r="T10" s="73"/>
      <c r="U10" s="73"/>
      <c r="V10" s="73"/>
      <c r="W10" s="73"/>
      <c r="X10" s="73"/>
      <c r="Y10" s="73"/>
    </row>
    <row r="11" spans="1:31" x14ac:dyDescent="0.25">
      <c r="A11" s="72">
        <v>41</v>
      </c>
      <c r="B11" s="73" t="s">
        <v>5722</v>
      </c>
      <c r="C11" s="74">
        <v>11586</v>
      </c>
      <c r="D11" s="73">
        <v>35.64</v>
      </c>
      <c r="E11" s="75">
        <f>Table7[[#This Row],[Population]]/Table7[[#This Row],[Area]]</f>
        <v>325.08417508417506</v>
      </c>
      <c r="F11" s="74">
        <v>10971</v>
      </c>
      <c r="G11" s="76">
        <f>IFERROR(_xlfn.RANK.EQ(Table7[[#This Row],[Median household income]],Table7[Median household income]),"")</f>
        <v>14</v>
      </c>
      <c r="H11" s="74" t="str">
        <f>IFERROR(IFERROR(INDEX(tbl_master_lookup[],MATCH(Table7[[#This Row],[Place]],tbl_master_lookup[SP_Name],0),7),INDEX(tbl_master_lookup[],MATCH(Table7[[#This Row],[Place]],tbl_master_lookup[Suburb],0),7)),"")</f>
        <v>METRO NORTH</v>
      </c>
      <c r="I11" s="83">
        <f>IFERROR(INDEX(tbl_education_districts[],MATCH(Table7[[#This Row],[Education District]],tbl_education_districts[Education District],0),13),"")</f>
        <v>13</v>
      </c>
      <c r="J11" s="84" t="str">
        <f>IFERROR(IFERROR(INDEX(tbl_master_lookup[],MATCH(Table7[[#This Row],[Place]],tbl_master_lookup[SP_Name],0),8),INDEX(tbl_master_lookup[],MATCH(Table7[[#This Row],[Place]],tbl_master_lookup[Suburb],0),8)),"")</f>
        <v>MELKBOSSTRAND</v>
      </c>
      <c r="K11" s="78">
        <f>IFERROR(INDEX(tbl_station_ranks[#Data],MATCH(Table7[[#This Row],[Police Station]],tbl_station_ranks[Station],0),MATCH("Combined AVE. % Change",tbl_station_ranks[#Headers],0)),"")</f>
        <v>-6.789876828693335E-2</v>
      </c>
      <c r="L11" s="79">
        <f>IFERROR(_xlfn.RANK.EQ(Table7[[#This Row],[Ave. % change]],Table7[Ave. % change],1),"")</f>
        <v>2</v>
      </c>
      <c r="M11" s="73">
        <f>IFERROR(INDEX(tbl_station_ranks[#Data],MATCH(Table7[[#This Row],[Police Station]],tbl_station_ranks[Station],0),2),"")</f>
        <v>348</v>
      </c>
      <c r="N11" s="75">
        <f>IFERROR(Table7[[#This Row],[No. of Incidents]]/Table7[[#This Row],[Population]],"")</f>
        <v>3.003625064733299E-2</v>
      </c>
      <c r="O11" s="80">
        <f>IFERROR(_xlfn.RANK.EQ(Table7[[#This Row],[Incidents/Population]],Table7[Incidents/Population],1),"")</f>
        <v>4</v>
      </c>
      <c r="P11" s="81">
        <f t="shared" si="0"/>
        <v>3</v>
      </c>
      <c r="Q11" s="73">
        <v>11</v>
      </c>
      <c r="R11" s="83">
        <f>IFERROR(_xlfn.RANK.EQ(Table7[[#This Row],[Walkability ]],Table7[[Walkability ]],0),"")</f>
        <v>17</v>
      </c>
      <c r="S11" s="82">
        <f t="shared" si="1"/>
        <v>11.75</v>
      </c>
      <c r="T11" s="73"/>
      <c r="U11" s="73"/>
      <c r="V11" s="73"/>
      <c r="W11" s="73"/>
      <c r="X11" s="73"/>
      <c r="Y11" s="73"/>
    </row>
    <row r="12" spans="1:31" x14ac:dyDescent="0.25">
      <c r="A12" s="72">
        <v>45</v>
      </c>
      <c r="B12" s="73" t="s">
        <v>5740</v>
      </c>
      <c r="C12" s="74">
        <v>36857</v>
      </c>
      <c r="D12" s="73">
        <v>15.14</v>
      </c>
      <c r="E12" s="75">
        <f>Table7[[#This Row],[Population]]/Table7[[#This Row],[Area]]</f>
        <v>2434.4121532364597</v>
      </c>
      <c r="F12" s="74">
        <v>7875</v>
      </c>
      <c r="G12" s="76">
        <f>IFERROR(_xlfn.RANK.EQ(Table7[[#This Row],[Median household income]],Table7[Median household income]),"")</f>
        <v>20</v>
      </c>
      <c r="H12" s="74" t="str">
        <f>IFERROR(IFERROR(INDEX(tbl_master_lookup[],MATCH(Table7[[#This Row],[Place]],tbl_master_lookup[SP_Name],0),7),INDEX(tbl_master_lookup[],MATCH(Table7[[#This Row],[Place]],tbl_master_lookup[Suburb],0),7)),"")</f>
        <v>METRO SOUTH</v>
      </c>
      <c r="I12" s="83">
        <f>IFERROR(INDEX(tbl_education_districts[],MATCH(Table7[[#This Row],[Education District]],tbl_education_districts[Education District],0),13),"")</f>
        <v>10</v>
      </c>
      <c r="J12" s="84" t="str">
        <f>IFERROR(IFERROR(INDEX(tbl_master_lookup[],MATCH(Table7[[#This Row],[Place]],tbl_master_lookup[SP_Name],0),8),INDEX(tbl_master_lookup[],MATCH(Table7[[#This Row],[Place]],tbl_master_lookup[Suburb],0),8)),"")</f>
        <v>MUIZENBERG</v>
      </c>
      <c r="K12" s="78">
        <f>IFERROR(INDEX(tbl_station_ranks[#Data],MATCH(Table7[[#This Row],[Police Station]],tbl_station_ranks[Station],0),MATCH("Combined AVE. % Change",tbl_station_ranks[#Headers],0)),"")</f>
        <v>4.5202689125773181E-2</v>
      </c>
      <c r="L12" s="79">
        <f>IFERROR(_xlfn.RANK.EQ(Table7[[#This Row],[Ave. % change]],Table7[Ave. % change],1),"")</f>
        <v>14</v>
      </c>
      <c r="M12" s="73">
        <f>IFERROR(INDEX(tbl_station_ranks[#Data],MATCH(Table7[[#This Row],[Police Station]],tbl_station_ranks[Station],0),2),"")</f>
        <v>2550</v>
      </c>
      <c r="N12" s="75">
        <f>IFERROR(Table7[[#This Row],[No. of Incidents]]/Table7[[#This Row],[Population]],"")</f>
        <v>6.918631467563828E-2</v>
      </c>
      <c r="O12" s="80">
        <f>IFERROR(_xlfn.RANK.EQ(Table7[[#This Row],[Incidents/Population]],Table7[Incidents/Population],1),"")</f>
        <v>17</v>
      </c>
      <c r="P12" s="81">
        <f t="shared" si="0"/>
        <v>15.5</v>
      </c>
      <c r="Q12" s="73">
        <v>69</v>
      </c>
      <c r="R12" s="83">
        <f>IFERROR(_xlfn.RANK.EQ(Table7[[#This Row],[Walkability ]],Table7[[Walkability ]],0),"")</f>
        <v>4</v>
      </c>
      <c r="S12" s="82">
        <f t="shared" si="1"/>
        <v>12.375</v>
      </c>
      <c r="T12" s="73"/>
      <c r="U12" s="73"/>
      <c r="V12" s="73"/>
      <c r="W12" s="73"/>
      <c r="X12" s="73"/>
      <c r="Y12" s="73"/>
    </row>
    <row r="13" spans="1:31" x14ac:dyDescent="0.25">
      <c r="A13" s="72">
        <v>57</v>
      </c>
      <c r="B13" s="73" t="s">
        <v>5731</v>
      </c>
      <c r="C13" s="74">
        <v>55166</v>
      </c>
      <c r="D13" s="73">
        <v>61.37</v>
      </c>
      <c r="E13" s="75">
        <f>Table7[[#This Row],[Population]]/Table7[[#This Row],[Area]]</f>
        <v>898.9082613654881</v>
      </c>
      <c r="F13" s="74">
        <v>21385</v>
      </c>
      <c r="G13" s="76">
        <f>IFERROR(_xlfn.RANK.EQ(Table7[[#This Row],[Median household income]],Table7[Median household income]),"")</f>
        <v>1</v>
      </c>
      <c r="H13" s="74" t="str">
        <f>IFERROR(IFERROR(INDEX(tbl_master_lookup[],MATCH(Table7[[#This Row],[Place]],tbl_master_lookup[SP_Name],0),7),INDEX(tbl_master_lookup[],MATCH(Table7[[#This Row],[Place]],tbl_master_lookup[Suburb],0),7)),"")</f>
        <v>METRO EAST</v>
      </c>
      <c r="I13" s="83">
        <f>IFERROR(INDEX(tbl_education_districts[],MATCH(Table7[[#This Row],[Education District]],tbl_education_districts[Education District],0),13),"")</f>
        <v>28</v>
      </c>
      <c r="J13" s="84" t="str">
        <f>IFERROR(IFERROR(INDEX(tbl_master_lookup[],MATCH(Table7[[#This Row],[Place]],tbl_master_lookup[SP_Name],0),8),INDEX(tbl_master_lookup[],MATCH(Table7[[#This Row],[Place]],tbl_master_lookup[Suburb],0),8)),"")</f>
        <v>SOMERSET WEST</v>
      </c>
      <c r="K13" s="78">
        <f>IFERROR(INDEX(tbl_station_ranks[#Data],MATCH(Table7[[#This Row],[Police Station]],tbl_station_ranks[Station],0),MATCH("Combined AVE. % Change",tbl_station_ranks[#Headers],0)),"")</f>
        <v>1.0578616687782039E-2</v>
      </c>
      <c r="L13" s="79">
        <f>IFERROR(_xlfn.RANK.EQ(Table7[[#This Row],[Ave. % change]],Table7[Ave. % change],1),"")</f>
        <v>9</v>
      </c>
      <c r="M13" s="73">
        <f>IFERROR(INDEX(tbl_station_ranks[#Data],MATCH(Table7[[#This Row],[Police Station]],tbl_station_ranks[Station],0),2),"")</f>
        <v>3332</v>
      </c>
      <c r="N13" s="75">
        <f>IFERROR(Table7[[#This Row],[No. of Incidents]]/Table7[[#This Row],[Population]],"")</f>
        <v>6.0399521444367908E-2</v>
      </c>
      <c r="O13" s="80">
        <f>IFERROR(_xlfn.RANK.EQ(Table7[[#This Row],[Incidents/Population]],Table7[Incidents/Population],1),"")</f>
        <v>13</v>
      </c>
      <c r="P13" s="81">
        <f t="shared" si="0"/>
        <v>11</v>
      </c>
      <c r="Q13" s="73">
        <v>47</v>
      </c>
      <c r="R13" s="83">
        <f>IFERROR(_xlfn.RANK.EQ(Table7[[#This Row],[Walkability ]],Table7[[Walkability ]],0),"")</f>
        <v>12</v>
      </c>
      <c r="S13" s="82">
        <f t="shared" si="1"/>
        <v>13</v>
      </c>
      <c r="T13" s="73"/>
      <c r="U13" s="73"/>
      <c r="V13" s="73"/>
      <c r="W13" s="73"/>
      <c r="X13" s="73"/>
      <c r="Y13" s="73"/>
    </row>
    <row r="14" spans="1:31" x14ac:dyDescent="0.25">
      <c r="A14" s="72">
        <v>58</v>
      </c>
      <c r="B14" s="73" t="s">
        <v>5732</v>
      </c>
      <c r="C14" s="74">
        <v>55558</v>
      </c>
      <c r="D14" s="73">
        <v>21.36</v>
      </c>
      <c r="E14" s="75">
        <f>Table7[[#This Row],[Population]]/Table7[[#This Row],[Area]]</f>
        <v>2601.0299625468165</v>
      </c>
      <c r="F14" s="74">
        <v>10981</v>
      </c>
      <c r="G14" s="76">
        <f>IFERROR(_xlfn.RANK.EQ(Table7[[#This Row],[Median household income]],Table7[Median household income]),"")</f>
        <v>13</v>
      </c>
      <c r="H14" s="74" t="str">
        <f>IFERROR(IFERROR(INDEX(tbl_master_lookup[],MATCH(Table7[[#This Row],[Place]],tbl_master_lookup[SP_Name],0),7),INDEX(tbl_master_lookup[],MATCH(Table7[[#This Row],[Place]],tbl_master_lookup[Suburb],0),7)),"")</f>
        <v>METRO EAST</v>
      </c>
      <c r="I14" s="83">
        <f>IFERROR(INDEX(tbl_education_districts[],MATCH(Table7[[#This Row],[Education District]],tbl_education_districts[Education District],0),13),"")</f>
        <v>28</v>
      </c>
      <c r="J14" s="84" t="str">
        <f>IFERROR(IFERROR(INDEX(tbl_master_lookup[],MATCH(Table7[[#This Row],[Place]],tbl_master_lookup[SP_Name],0),8),INDEX(tbl_master_lookup[],MATCH(Table7[[#This Row],[Place]],tbl_master_lookup[Suburb],0),8)),"")</f>
        <v>STRAND</v>
      </c>
      <c r="K14" s="78">
        <f>IFERROR(INDEX(tbl_station_ranks[#Data],MATCH(Table7[[#This Row],[Police Station]],tbl_station_ranks[Station],0),MATCH("Combined AVE. % Change",tbl_station_ranks[#Headers],0)),"")</f>
        <v>-2.8280675066361151E-3</v>
      </c>
      <c r="L14" s="79">
        <f>IFERROR(_xlfn.RANK.EQ(Table7[[#This Row],[Ave. % change]],Table7[Ave. % change],1),"")</f>
        <v>6</v>
      </c>
      <c r="M14" s="73">
        <f>IFERROR(INDEX(tbl_station_ranks[#Data],MATCH(Table7[[#This Row],[Police Station]],tbl_station_ranks[Station],0),2),"")</f>
        <v>2939</v>
      </c>
      <c r="N14" s="75">
        <f>IFERROR(Table7[[#This Row],[No. of Incidents]]/Table7[[#This Row],[Population]],"")</f>
        <v>5.2899672414413769E-2</v>
      </c>
      <c r="O14" s="80">
        <f>IFERROR(_xlfn.RANK.EQ(Table7[[#This Row],[Incidents/Population]],Table7[Incidents/Population],1),"")</f>
        <v>8</v>
      </c>
      <c r="P14" s="81">
        <f t="shared" si="0"/>
        <v>7</v>
      </c>
      <c r="Q14" s="73">
        <v>52</v>
      </c>
      <c r="R14" s="83">
        <f>IFERROR(_xlfn.RANK.EQ(Table7[[#This Row],[Walkability ]],Table7[[Walkability ]],0),"")</f>
        <v>10</v>
      </c>
      <c r="S14" s="82">
        <f t="shared" si="1"/>
        <v>14.5</v>
      </c>
      <c r="T14" s="73"/>
      <c r="U14" s="73"/>
      <c r="V14" s="73"/>
      <c r="W14" s="73"/>
      <c r="X14" s="73"/>
      <c r="Y14" s="73"/>
      <c r="AE14" s="55" t="s">
        <v>484</v>
      </c>
    </row>
    <row r="15" spans="1:31" x14ac:dyDescent="0.25">
      <c r="A15" s="72">
        <v>37</v>
      </c>
      <c r="B15" s="73" t="s">
        <v>5720</v>
      </c>
      <c r="C15" s="74">
        <v>52401</v>
      </c>
      <c r="D15" s="73">
        <v>3.09</v>
      </c>
      <c r="E15" s="75">
        <f>Table7[[#This Row],[Population]]/Table7[[#This Row],[Area]]</f>
        <v>16958.252427184467</v>
      </c>
      <c r="F15" s="74">
        <v>3194</v>
      </c>
      <c r="G15" s="76">
        <f>IFERROR(_xlfn.RANK.EQ(Table7[[#This Row],[Median household income]],Table7[Median household income]),"")</f>
        <v>38</v>
      </c>
      <c r="H15" s="74" t="str">
        <f>IFERROR(IFERROR(INDEX(tbl_master_lookup[],MATCH(Table7[[#This Row],[Place]],tbl_master_lookup[SP_Name],0),7),INDEX(tbl_master_lookup[],MATCH(Table7[[#This Row],[Place]],tbl_master_lookup[Suburb],0),7)),"")</f>
        <v>METRO CENTRAL</v>
      </c>
      <c r="I15" s="77">
        <f>IFERROR(INDEX(tbl_education_districts[],MATCH(Table7[[#This Row],[Education District]],tbl_education_districts[Education District],0),13),"")</f>
        <v>1</v>
      </c>
      <c r="J15" s="73" t="str">
        <f>IFERROR(IFERROR(INDEX(tbl_master_lookup[],MATCH(Table7[[#This Row],[Place]],tbl_master_lookup[SP_Name],0),8),INDEX(tbl_master_lookup[],MATCH(Table7[[#This Row],[Place]],tbl_master_lookup[Suburb],0),8)),"")</f>
        <v>LANGA</v>
      </c>
      <c r="K15" s="78">
        <f>IFERROR(INDEX(tbl_station_ranks[#Data],MATCH(Table7[[#This Row],[Police Station]],tbl_station_ranks[Station],0),MATCH("Combined AVE. % Change",tbl_station_ranks[#Headers],0)),"")</f>
        <v>6.020678034774643E-2</v>
      </c>
      <c r="L15" s="79">
        <f>IFERROR(_xlfn.RANK.EQ(Table7[[#This Row],[Ave. % change]],Table7[Ave. % change],1),"")</f>
        <v>18</v>
      </c>
      <c r="M15" s="73">
        <f>IFERROR(INDEX(tbl_station_ranks[#Data],MATCH(Table7[[#This Row],[Police Station]],tbl_station_ranks[Station],0),2),"")</f>
        <v>1761</v>
      </c>
      <c r="N15" s="75">
        <f>IFERROR(Table7[[#This Row],[No. of Incidents]]/Table7[[#This Row],[Population]],"")</f>
        <v>3.3606228888761663E-2</v>
      </c>
      <c r="O15" s="80">
        <f>IFERROR(_xlfn.RANK.EQ(Table7[[#This Row],[Incidents/Population]],Table7[Incidents/Population],1),"")</f>
        <v>5</v>
      </c>
      <c r="P15" s="81">
        <f t="shared" si="0"/>
        <v>11.5</v>
      </c>
      <c r="Q15" s="73">
        <v>57</v>
      </c>
      <c r="R15" s="77">
        <f>IFERROR(_xlfn.RANK.EQ(Table7[[#This Row],[Walkability ]],Table7[[Walkability ]],0),"")</f>
        <v>9</v>
      </c>
      <c r="S15" s="82">
        <f t="shared" si="1"/>
        <v>14.875</v>
      </c>
      <c r="T15" s="73"/>
      <c r="U15" s="73"/>
      <c r="V15" s="73"/>
      <c r="W15" s="73"/>
      <c r="X15" s="73"/>
      <c r="Y15" s="73"/>
    </row>
    <row r="16" spans="1:31" x14ac:dyDescent="0.25">
      <c r="A16" s="72">
        <v>8</v>
      </c>
      <c r="B16" s="73" t="s">
        <v>5710</v>
      </c>
      <c r="C16" s="74">
        <v>44842</v>
      </c>
      <c r="D16" s="73">
        <v>25.27</v>
      </c>
      <c r="E16" s="75">
        <f>Table7[[#This Row],[Population]]/Table7[[#This Row],[Area]]</f>
        <v>1774.5152354570637</v>
      </c>
      <c r="F16" s="74">
        <v>16280</v>
      </c>
      <c r="G16" s="76">
        <f>IFERROR(_xlfn.RANK.EQ(Table7[[#This Row],[Median household income]],Table7[Median household income]),"")</f>
        <v>8</v>
      </c>
      <c r="H16" s="74" t="str">
        <f>IFERROR(IFERROR(INDEX(tbl_master_lookup[],MATCH(Table7[[#This Row],[Place]],tbl_master_lookup[SP_Name],0),7),INDEX(tbl_master_lookup[],MATCH(Table7[[#This Row],[Place]],tbl_master_lookup[Suburb],0),7)),"")</f>
        <v>METRO EAST</v>
      </c>
      <c r="I16" s="77">
        <f>IFERROR(INDEX(tbl_education_districts[],MATCH(Table7[[#This Row],[Education District]],tbl_education_districts[Education District],0),13),"")</f>
        <v>28</v>
      </c>
      <c r="J16" s="73" t="str">
        <f>IFERROR(IFERROR(INDEX(tbl_master_lookup[],MATCH(Table7[[#This Row],[Place]],tbl_master_lookup[SP_Name],0),8),INDEX(tbl_master_lookup[],MATCH(Table7[[#This Row],[Place]],tbl_master_lookup[Suburb],0),8)),"")</f>
        <v>BRACKENFELL</v>
      </c>
      <c r="K16" s="78">
        <f>IFERROR(INDEX(tbl_station_ranks[#Data],MATCH(Table7[[#This Row],[Police Station]],tbl_station_ranks[Station],0),MATCH("Combined AVE. % Change",tbl_station_ranks[#Headers],0)),"")</f>
        <v>1.79594441680259E-2</v>
      </c>
      <c r="L16" s="79">
        <f>IFERROR(_xlfn.RANK.EQ(Table7[[#This Row],[Ave. % change]],Table7[Ave. % change],1),"")</f>
        <v>10</v>
      </c>
      <c r="M16" s="73">
        <f>IFERROR(INDEX(tbl_station_ranks[#Data],MATCH(Table7[[#This Row],[Police Station]],tbl_station_ranks[Station],0),2),"")</f>
        <v>2568</v>
      </c>
      <c r="N16" s="75">
        <f>IFERROR(Table7[[#This Row],[No. of Incidents]]/Table7[[#This Row],[Population]],"")</f>
        <v>5.7267740065117527E-2</v>
      </c>
      <c r="O16" s="80">
        <f>IFERROR(_xlfn.RANK.EQ(Table7[[#This Row],[Incidents/Population]],Table7[Incidents/Population],1),"")</f>
        <v>12</v>
      </c>
      <c r="P16" s="81">
        <f t="shared" si="0"/>
        <v>11</v>
      </c>
      <c r="Q16" s="73">
        <v>40</v>
      </c>
      <c r="R16" s="77">
        <f>IFERROR(_xlfn.RANK.EQ(Table7[[#This Row],[Walkability ]],Table7[[Walkability ]],0),"")</f>
        <v>13</v>
      </c>
      <c r="S16" s="82">
        <f t="shared" si="1"/>
        <v>15</v>
      </c>
      <c r="T16" s="73"/>
      <c r="U16" s="73"/>
      <c r="V16" s="73"/>
      <c r="W16" s="73"/>
      <c r="X16" s="73"/>
      <c r="Y16" s="73"/>
    </row>
    <row r="17" spans="1:25" x14ac:dyDescent="0.25">
      <c r="A17" s="72">
        <v>26</v>
      </c>
      <c r="B17" s="73" t="s">
        <v>5737</v>
      </c>
      <c r="C17" s="74">
        <v>82199</v>
      </c>
      <c r="D17" s="73">
        <v>28.25</v>
      </c>
      <c r="E17" s="75">
        <f>Table7[[#This Row],[Population]]/Table7[[#This Row],[Area]]</f>
        <v>2909.6991150442477</v>
      </c>
      <c r="F17" s="74">
        <v>6545</v>
      </c>
      <c r="G17" s="76">
        <f>IFERROR(_xlfn.RANK.EQ(Table7[[#This Row],[Median household income]],Table7[Median household income]),"")</f>
        <v>24</v>
      </c>
      <c r="H17" s="74" t="str">
        <f>IFERROR(IFERROR(INDEX(tbl_master_lookup[],MATCH(Table7[[#This Row],[Place]],tbl_master_lookup[SP_Name],0),7),INDEX(tbl_master_lookup[],MATCH(Table7[[#This Row],[Place]],tbl_master_lookup[Suburb],0),7)),"")</f>
        <v>METRO SOUTH</v>
      </c>
      <c r="I17" s="77">
        <f>IFERROR(INDEX(tbl_education_districts[],MATCH(Table7[[#This Row],[Education District]],tbl_education_districts[Education District],0),13),"")</f>
        <v>10</v>
      </c>
      <c r="J17" s="73" t="str">
        <f>IFERROR(IFERROR(INDEX(tbl_master_lookup[],MATCH(Table7[[#This Row],[Place]],tbl_master_lookup[SP_Name],0),8),INDEX(tbl_master_lookup[],MATCH(Table7[[#This Row],[Place]],tbl_master_lookup[Suburb],0),8)),"")</f>
        <v>GRASSY PARK</v>
      </c>
      <c r="K17" s="78">
        <f>IFERROR(INDEX(tbl_station_ranks[#Data],MATCH(Table7[[#This Row],[Police Station]],tbl_station_ranks[Station],0),MATCH("Combined AVE. % Change",tbl_station_ranks[#Headers],0)),"")</f>
        <v>4.7897350404842463E-2</v>
      </c>
      <c r="L17" s="79">
        <f>IFERROR(_xlfn.RANK.EQ(Table7[[#This Row],[Ave. % change]],Table7[Ave. % change],1),"")</f>
        <v>15</v>
      </c>
      <c r="M17" s="73">
        <f>IFERROR(INDEX(tbl_station_ranks[#Data],MATCH(Table7[[#This Row],[Police Station]],tbl_station_ranks[Station],0),2),"")</f>
        <v>4576</v>
      </c>
      <c r="N17" s="75">
        <f>IFERROR(Table7[[#This Row],[No. of Incidents]]/Table7[[#This Row],[Population]],"")</f>
        <v>5.5669777004586432E-2</v>
      </c>
      <c r="O17" s="80">
        <f>IFERROR(_xlfn.RANK.EQ(Table7[[#This Row],[Incidents/Population]],Table7[Incidents/Population],1),"")</f>
        <v>11</v>
      </c>
      <c r="P17" s="81">
        <f t="shared" si="0"/>
        <v>13</v>
      </c>
      <c r="Q17" s="73">
        <v>40</v>
      </c>
      <c r="R17" s="77">
        <f>IFERROR(_xlfn.RANK.EQ(Table7[[#This Row],[Walkability ]],Table7[[Walkability ]],0),"")</f>
        <v>13</v>
      </c>
      <c r="S17" s="82">
        <f t="shared" si="1"/>
        <v>15</v>
      </c>
      <c r="T17" s="73"/>
      <c r="U17" s="73"/>
      <c r="V17" s="73"/>
      <c r="W17" s="73"/>
      <c r="X17" s="73"/>
      <c r="Y17" s="73"/>
    </row>
    <row r="18" spans="1:25" x14ac:dyDescent="0.25">
      <c r="A18" s="72">
        <v>25</v>
      </c>
      <c r="B18" s="73" t="s">
        <v>5716</v>
      </c>
      <c r="C18" s="74">
        <v>16776</v>
      </c>
      <c r="D18" s="73">
        <v>9.67</v>
      </c>
      <c r="E18" s="75">
        <f>Table7[[#This Row],[Population]]/Table7[[#This Row],[Area]]</f>
        <v>1734.8500517063082</v>
      </c>
      <c r="F18" s="74">
        <v>8260</v>
      </c>
      <c r="G18" s="76">
        <f>IFERROR(_xlfn.RANK.EQ(Table7[[#This Row],[Median household income]],Table7[Median household income]),"")</f>
        <v>18</v>
      </c>
      <c r="H18" s="74" t="str">
        <f>IFERROR(IFERROR(INDEX(tbl_master_lookup[],MATCH(Table7[[#This Row],[Place]],tbl_master_lookup[SP_Name],0),7),INDEX(tbl_master_lookup[],MATCH(Table7[[#This Row],[Place]],tbl_master_lookup[Suburb],0),7)),"")</f>
        <v>METRO EAST</v>
      </c>
      <c r="I18" s="77">
        <f>IFERROR(INDEX(tbl_education_districts[],MATCH(Table7[[#This Row],[Education District]],tbl_education_districts[Education District],0),13),"")</f>
        <v>28</v>
      </c>
      <c r="J18" s="73" t="str">
        <f>IFERROR(IFERROR(INDEX(tbl_master_lookup[],MATCH(Table7[[#This Row],[Place]],tbl_master_lookup[SP_Name],0),8),INDEX(tbl_master_lookup[],MATCH(Table7[[#This Row],[Place]],tbl_master_lookup[Suburb],0),8)),"")</f>
        <v>GORDONS BAY</v>
      </c>
      <c r="K18" s="78">
        <f>IFERROR(INDEX(tbl_station_ranks[#Data],MATCH(Table7[[#This Row],[Police Station]],tbl_station_ranks[Station],0),MATCH("Combined AVE. % Change",tbl_station_ranks[#Headers],0)),"")</f>
        <v>5.6886379391144444E-2</v>
      </c>
      <c r="L18" s="79">
        <f>IFERROR(_xlfn.RANK.EQ(Table7[[#This Row],[Ave. % change]],Table7[Ave. % change],1),"")</f>
        <v>17</v>
      </c>
      <c r="M18" s="73">
        <f>IFERROR(INDEX(tbl_station_ranks[#Data],MATCH(Table7[[#This Row],[Police Station]],tbl_station_ranks[Station],0),2),"")</f>
        <v>1078</v>
      </c>
      <c r="N18" s="75">
        <f>IFERROR(Table7[[#This Row],[No. of Incidents]]/Table7[[#This Row],[Population]],"")</f>
        <v>6.4258464473056748E-2</v>
      </c>
      <c r="O18" s="80">
        <f>IFERROR(_xlfn.RANK.EQ(Table7[[#This Row],[Incidents/Population]],Table7[Incidents/Population],1),"")</f>
        <v>16</v>
      </c>
      <c r="P18" s="81">
        <f t="shared" si="0"/>
        <v>16.5</v>
      </c>
      <c r="Q18" s="73">
        <v>73</v>
      </c>
      <c r="R18" s="77">
        <f>IFERROR(_xlfn.RANK.EQ(Table7[[#This Row],[Walkability ]],Table7[[Walkability ]],0),"")</f>
        <v>2</v>
      </c>
      <c r="S18" s="82">
        <f t="shared" si="1"/>
        <v>16.125</v>
      </c>
      <c r="T18" s="73"/>
      <c r="U18" s="73"/>
      <c r="V18" s="73"/>
      <c r="W18" s="73"/>
      <c r="X18" s="73"/>
      <c r="Y18" s="73"/>
    </row>
    <row r="19" spans="1:25" x14ac:dyDescent="0.25">
      <c r="A19" s="72">
        <v>35</v>
      </c>
      <c r="B19" s="73" t="s">
        <v>5719</v>
      </c>
      <c r="C19" s="74">
        <v>154615</v>
      </c>
      <c r="D19" s="73">
        <v>30.82</v>
      </c>
      <c r="E19" s="75">
        <f>Table7[[#This Row],[Population]]/Table7[[#This Row],[Area]]</f>
        <v>5016.7099286177809</v>
      </c>
      <c r="F19" s="74">
        <v>6795</v>
      </c>
      <c r="G19" s="76">
        <f>IFERROR(_xlfn.RANK.EQ(Table7[[#This Row],[Median household income]],Table7[Median household income]),"")</f>
        <v>23</v>
      </c>
      <c r="H19" s="74" t="str">
        <f>IFERROR(IFERROR(INDEX(tbl_master_lookup[],MATCH(Table7[[#This Row],[Place]],tbl_master_lookup[SP_Name],0),7),INDEX(tbl_master_lookup[],MATCH(Table7[[#This Row],[Place]],tbl_master_lookup[Suburb],0),7)),"")</f>
        <v>METRO EAST</v>
      </c>
      <c r="I19" s="77">
        <f>IFERROR(INDEX(tbl_education_districts[],MATCH(Table7[[#This Row],[Education District]],tbl_education_districts[Education District],0),13),"")</f>
        <v>28</v>
      </c>
      <c r="J19" s="73" t="str">
        <f>IFERROR(IFERROR(INDEX(tbl_master_lookup[],MATCH(Table7[[#This Row],[Place]],tbl_master_lookup[SP_Name],0),8),INDEX(tbl_master_lookup[],MATCH(Table7[[#This Row],[Place]],tbl_master_lookup[Suburb],0),8)),"")</f>
        <v>KRAAIFONTEIN</v>
      </c>
      <c r="K19" s="78">
        <f>IFERROR(INDEX(tbl_station_ranks[#Data],MATCH(Table7[[#This Row],[Police Station]],tbl_station_ranks[Station],0),MATCH("Combined AVE. % Change",tbl_station_ranks[#Headers],0)),"")</f>
        <v>5.0149585235266678E-2</v>
      </c>
      <c r="L19" s="79">
        <f>IFERROR(_xlfn.RANK.EQ(Table7[[#This Row],[Ave. % change]],Table7[Ave. % change],1),"")</f>
        <v>16</v>
      </c>
      <c r="M19" s="73">
        <f>IFERROR(INDEX(tbl_station_ranks[#Data],MATCH(Table7[[#This Row],[Police Station]],tbl_station_ranks[Station],0),2),"")</f>
        <v>5870</v>
      </c>
      <c r="N19" s="75">
        <f>IFERROR(Table7[[#This Row],[No. of Incidents]]/Table7[[#This Row],[Population]],"")</f>
        <v>3.7965268570319829E-2</v>
      </c>
      <c r="O19" s="80">
        <f>IFERROR(_xlfn.RANK.EQ(Table7[[#This Row],[Incidents/Population]],Table7[Incidents/Population],1),"")</f>
        <v>6</v>
      </c>
      <c r="P19" s="81">
        <f t="shared" si="0"/>
        <v>11</v>
      </c>
      <c r="Q19" s="73">
        <v>61</v>
      </c>
      <c r="R19" s="77">
        <f>IFERROR(_xlfn.RANK.EQ(Table7[[#This Row],[Walkability ]],Table7[[Walkability ]],0),"")</f>
        <v>7</v>
      </c>
      <c r="S19" s="82">
        <f t="shared" si="1"/>
        <v>17.25</v>
      </c>
      <c r="T19" s="73"/>
      <c r="U19" s="73"/>
      <c r="V19" s="73"/>
      <c r="W19" s="73"/>
      <c r="X19" s="73"/>
      <c r="Y19" s="73"/>
    </row>
    <row r="20" spans="1:25" x14ac:dyDescent="0.25">
      <c r="A20" s="72">
        <v>48</v>
      </c>
      <c r="B20" s="73" t="s">
        <v>5726</v>
      </c>
      <c r="C20" s="74">
        <v>57996</v>
      </c>
      <c r="D20" s="73">
        <v>3.09</v>
      </c>
      <c r="E20" s="75">
        <f>Table7[[#This Row],[Population]]/Table7[[#This Row],[Area]]</f>
        <v>18768.932038834952</v>
      </c>
      <c r="F20" s="74">
        <v>3229</v>
      </c>
      <c r="G20" s="76">
        <f>IFERROR(_xlfn.RANK.EQ(Table7[[#This Row],[Median household income]],Table7[Median household income]),"")</f>
        <v>37</v>
      </c>
      <c r="H20" s="74" t="str">
        <f>IFERROR(IFERROR(INDEX(tbl_master_lookup[],MATCH(Table7[[#This Row],[Place]],tbl_master_lookup[SP_Name],0),7),INDEX(tbl_master_lookup[],MATCH(Table7[[#This Row],[Place]],tbl_master_lookup[Suburb],0),7)),"")</f>
        <v>METRO SOUTH</v>
      </c>
      <c r="I20" s="83">
        <f>IFERROR(INDEX(tbl_education_districts[],MATCH(Table7[[#This Row],[Education District]],tbl_education_districts[Education District],0),13),"")</f>
        <v>10</v>
      </c>
      <c r="J20" s="84" t="str">
        <f>IFERROR(IFERROR(INDEX(tbl_master_lookup[],MATCH(Table7[[#This Row],[Place]],tbl_master_lookup[SP_Name],0),8),INDEX(tbl_master_lookup[],MATCH(Table7[[#This Row],[Place]],tbl_master_lookup[Suburb],0),8)),"")</f>
        <v>NYANGA</v>
      </c>
      <c r="K20" s="78">
        <f>IFERROR(INDEX(tbl_station_ranks[#Data],MATCH(Table7[[#This Row],[Police Station]],tbl_station_ranks[Station],0),MATCH("Combined AVE. % Change",tbl_station_ranks[#Headers],0)),"")</f>
        <v>2.6307923537775588E-2</v>
      </c>
      <c r="L20" s="79">
        <f>IFERROR(_xlfn.RANK.EQ(Table7[[#This Row],[Ave. % change]],Table7[Ave. % change],1),"")</f>
        <v>12</v>
      </c>
      <c r="M20" s="73">
        <f>IFERROR(INDEX(tbl_station_ranks[#Data],MATCH(Table7[[#This Row],[Police Station]],tbl_station_ranks[Station],0),2),"")</f>
        <v>5306</v>
      </c>
      <c r="N20" s="75">
        <f>IFERROR(Table7[[#This Row],[No. of Incidents]]/Table7[[#This Row],[Population]],"")</f>
        <v>9.1489068211600799E-2</v>
      </c>
      <c r="O20" s="80">
        <f>IFERROR(_xlfn.RANK.EQ(Table7[[#This Row],[Incidents/Population]],Table7[Incidents/Population],1),"")</f>
        <v>18</v>
      </c>
      <c r="P20" s="81">
        <f t="shared" si="0"/>
        <v>15</v>
      </c>
      <c r="Q20" s="73">
        <v>5</v>
      </c>
      <c r="R20" s="83">
        <f>IFERROR(_xlfn.RANK.EQ(Table7[[#This Row],[Walkability ]],Table7[[Walkability ]],0),"")</f>
        <v>18</v>
      </c>
      <c r="S20" s="82">
        <f t="shared" si="1"/>
        <v>20</v>
      </c>
      <c r="T20" s="73"/>
      <c r="U20" s="73"/>
      <c r="V20" s="73"/>
      <c r="W20" s="73"/>
      <c r="X20" s="73"/>
      <c r="Y20" s="73"/>
    </row>
    <row r="21" spans="1:25" x14ac:dyDescent="0.25">
      <c r="A21" s="72">
        <v>42</v>
      </c>
      <c r="B21" s="73" t="s">
        <v>5723</v>
      </c>
      <c r="C21" s="74">
        <v>52274</v>
      </c>
      <c r="D21" s="73">
        <v>13.46</v>
      </c>
      <c r="E21" s="75">
        <f>Table7[[#This Row],[Population]]/Table7[[#This Row],[Area]]</f>
        <v>3883.6552748885583</v>
      </c>
      <c r="F21" s="74">
        <v>3315</v>
      </c>
      <c r="G21" s="76">
        <f>IFERROR(_xlfn.RANK.EQ(Table7[[#This Row],[Median household income]],Table7[Median household income]),"")</f>
        <v>36</v>
      </c>
      <c r="H21" s="74" t="str">
        <f>IFERROR(IFERROR(INDEX(tbl_master_lookup[],MATCH(Table7[[#This Row],[Place]],tbl_master_lookup[SP_Name],0),7),INDEX(tbl_master_lookup[],MATCH(Table7[[#This Row],[Place]],tbl_master_lookup[Suburb],0),7)),"")</f>
        <v>METRO NORTH</v>
      </c>
      <c r="I21" s="83">
        <f>IFERROR(INDEX(tbl_education_districts[],MATCH(Table7[[#This Row],[Education District]],tbl_education_districts[Education District],0),13),"")</f>
        <v>13</v>
      </c>
      <c r="J21" s="84" t="str">
        <f>IFERROR(IFERROR(INDEX(tbl_master_lookup[],MATCH(Table7[[#This Row],[Place]],tbl_master_lookup[SP_Name],0),8),INDEX(tbl_master_lookup[],MATCH(Table7[[#This Row],[Place]],tbl_master_lookup[Suburb],0),8)),"")</f>
        <v>MFULENI</v>
      </c>
      <c r="K21" s="78">
        <f>IFERROR(INDEX(tbl_station_ranks[#Data],MATCH(Table7[[#This Row],[Police Station]],tbl_station_ranks[Station],0),MATCH("Combined AVE. % Change",tbl_station_ranks[#Headers],0)),"")</f>
        <v>6.4812958243785787E-2</v>
      </c>
      <c r="L21" s="79">
        <f>IFERROR(_xlfn.RANK.EQ(Table7[[#This Row],[Ave. % change]],Table7[Ave. % change],1),"")</f>
        <v>19</v>
      </c>
      <c r="M21" s="73">
        <f>IFERROR(INDEX(tbl_station_ranks[#Data],MATCH(Table7[[#This Row],[Police Station]],tbl_station_ranks[Station],0),2),"")</f>
        <v>5799</v>
      </c>
      <c r="N21" s="75">
        <f>IFERROR(Table7[[#This Row],[No. of Incidents]]/Table7[[#This Row],[Population]],"")</f>
        <v>0.11093469028580173</v>
      </c>
      <c r="O21" s="80">
        <f>IFERROR(_xlfn.RANK.EQ(Table7[[#This Row],[Incidents/Population]],Table7[Incidents/Population],1),"")</f>
        <v>21</v>
      </c>
      <c r="P21" s="81">
        <f t="shared" si="0"/>
        <v>20</v>
      </c>
      <c r="Q21" s="73">
        <v>36</v>
      </c>
      <c r="R21" s="83">
        <f>IFERROR(_xlfn.RANK.EQ(Table7[[#This Row],[Walkability ]],Table7[[Walkability ]],0),"")</f>
        <v>15</v>
      </c>
      <c r="S21" s="82">
        <f t="shared" si="1"/>
        <v>21</v>
      </c>
      <c r="T21" s="73"/>
      <c r="U21" s="73"/>
      <c r="V21" s="73"/>
      <c r="W21" s="73"/>
      <c r="X21" s="73"/>
      <c r="Y21" s="73"/>
    </row>
    <row r="22" spans="1:25" x14ac:dyDescent="0.25">
      <c r="A22" s="72">
        <v>32</v>
      </c>
      <c r="B22" s="73" t="s">
        <v>5718</v>
      </c>
      <c r="C22" s="74">
        <v>391749</v>
      </c>
      <c r="D22" s="73">
        <v>38.71</v>
      </c>
      <c r="E22" s="75">
        <f>Table7[[#This Row],[Population]]/Table7[[#This Row],[Area]]</f>
        <v>10120.098165848618</v>
      </c>
      <c r="F22" s="74">
        <v>2940</v>
      </c>
      <c r="G22" s="76">
        <f>IFERROR(_xlfn.RANK.EQ(Table7[[#This Row],[Median household income]],Table7[Median household income]),"")</f>
        <v>39</v>
      </c>
      <c r="H22" s="74" t="str">
        <f>IFERROR(IFERROR(INDEX(tbl_master_lookup[],MATCH(Table7[[#This Row],[Place]],tbl_master_lookup[SP_Name],0),7),INDEX(tbl_master_lookup[],MATCH(Table7[[#This Row],[Place]],tbl_master_lookup[Suburb],0),7)),"")</f>
        <v>METRO EAST</v>
      </c>
      <c r="I22" s="77">
        <f>IFERROR(INDEX(tbl_education_districts[],MATCH(Table7[[#This Row],[Education District]],tbl_education_districts[Education District],0),13),"")</f>
        <v>28</v>
      </c>
      <c r="J22" s="73" t="str">
        <f>IFERROR(IFERROR(INDEX(tbl_master_lookup[],MATCH(Table7[[#This Row],[Place]],tbl_master_lookup[SP_Name],0),8),INDEX(tbl_master_lookup[],MATCH(Table7[[#This Row],[Place]],tbl_master_lookup[Suburb],0),8)),"")</f>
        <v>KHAYELITSHA</v>
      </c>
      <c r="K22" s="78">
        <f>IFERROR(INDEX(tbl_station_ranks[#Data],MATCH(Table7[[#This Row],[Police Station]],tbl_station_ranks[Station],0),MATCH("Combined AVE. % Change",tbl_station_ranks[#Headers],0)),"")</f>
        <v>3.620450435386835E-3</v>
      </c>
      <c r="L22" s="79">
        <f>IFERROR(_xlfn.RANK.EQ(Table7[[#This Row],[Ave. % change]],Table7[Ave. % change],1),"")</f>
        <v>8</v>
      </c>
      <c r="M22" s="73">
        <f>IFERROR(INDEX(tbl_station_ranks[#Data],MATCH(Table7[[#This Row],[Police Station]],tbl_station_ranks[Station],0),2),"")</f>
        <v>4368</v>
      </c>
      <c r="N22" s="75">
        <f>IFERROR(Table7[[#This Row],[No. of Incidents]]/Table7[[#This Row],[Population]],"")</f>
        <v>1.11499965539159E-2</v>
      </c>
      <c r="O22" s="80">
        <f>IFERROR(_xlfn.RANK.EQ(Table7[[#This Row],[Incidents/Population]],Table7[Incidents/Population],1),"")</f>
        <v>2</v>
      </c>
      <c r="P22" s="81">
        <f t="shared" si="0"/>
        <v>5</v>
      </c>
      <c r="Q22" s="73">
        <v>36</v>
      </c>
      <c r="R22" s="77">
        <f>IFERROR(_xlfn.RANK.EQ(Table7[[#This Row],[Walkability ]],Table7[[Walkability ]],0),"")</f>
        <v>15</v>
      </c>
      <c r="S22" s="82">
        <f t="shared" si="1"/>
        <v>21.75</v>
      </c>
      <c r="T22" s="73"/>
      <c r="U22" s="73"/>
      <c r="V22" s="73"/>
      <c r="W22" s="73"/>
      <c r="X22" s="73"/>
      <c r="Y22" s="73"/>
    </row>
    <row r="23" spans="1:25" x14ac:dyDescent="0.25">
      <c r="A23" s="72">
        <v>34</v>
      </c>
      <c r="B23" s="73" t="s">
        <v>5738</v>
      </c>
      <c r="C23" s="74">
        <v>16911</v>
      </c>
      <c r="D23" s="73">
        <v>7.46</v>
      </c>
      <c r="E23" s="75">
        <f>Table7[[#This Row],[Population]]/Table7[[#This Row],[Area]]</f>
        <v>2266.8900804289547</v>
      </c>
      <c r="F23" s="74">
        <v>17295</v>
      </c>
      <c r="G23" s="76">
        <f>IFERROR(_xlfn.RANK.EQ(Table7[[#This Row],[Median household income]],Table7[Median household income]),"")</f>
        <v>6</v>
      </c>
      <c r="H23" s="74" t="str">
        <f>IFERROR(IFERROR(INDEX(tbl_master_lookup[],MATCH(Table7[[#This Row],[Place]],tbl_master_lookup[SP_Name],0),7),INDEX(tbl_master_lookup[],MATCH(Table7[[#This Row],[Place]],tbl_master_lookup[Suburb],0),7)),"")</f>
        <v>METRO SOUTH</v>
      </c>
      <c r="I23" s="77">
        <f>IFERROR(INDEX(tbl_education_districts[],MATCH(Table7[[#This Row],[Education District]],tbl_education_districts[Education District],0),13),"")</f>
        <v>10</v>
      </c>
      <c r="J23" s="73" t="str">
        <f>IFERROR(IFERROR(INDEX(tbl_master_lookup[],MATCH(Table7[[#This Row],[Place]],tbl_master_lookup[SP_Name],0),8),INDEX(tbl_master_lookup[],MATCH(Table7[[#This Row],[Place]],tbl_master_lookup[Suburb],0),8)),"")</f>
        <v/>
      </c>
      <c r="K23" s="78" t="str">
        <f>IFERROR(INDEX(tbl_station_ranks[#Data],MATCH(Table7[[#This Row],[Police Station]],tbl_station_ranks[Station],0),MATCH("Combined AVE. % Change",tbl_station_ranks[#Headers],0)),"")</f>
        <v/>
      </c>
      <c r="L23" s="79" t="str">
        <f>IFERROR(_xlfn.RANK.EQ(Table7[[#This Row],[Ave. % change]],Table7[Ave. % change],1),"")</f>
        <v/>
      </c>
      <c r="M23" s="73" t="str">
        <f>IFERROR(INDEX(tbl_station_ranks[#Data],MATCH(Table7[[#This Row],[Police Station]],tbl_station_ranks[Station],0),2),"")</f>
        <v/>
      </c>
      <c r="N23" s="75" t="str">
        <f>IFERROR(Table7[[#This Row],[No. of Incidents]]/Table7[[#This Row],[Population]],"")</f>
        <v/>
      </c>
      <c r="O23" s="80" t="str">
        <f>IFERROR(_xlfn.RANK.EQ(Table7[[#This Row],[Incidents/Population]],Table7[Incidents/Population],1),"")</f>
        <v/>
      </c>
      <c r="P23" s="81" t="str">
        <f t="shared" si="0"/>
        <v/>
      </c>
      <c r="Q23" s="73"/>
      <c r="R23" s="77" t="str">
        <f>IFERROR(_xlfn.RANK.EQ(Table7[[#This Row],[Walkability ]],Table7[[Walkability ]],0),"")</f>
        <v/>
      </c>
      <c r="S23" s="82">
        <f t="shared" si="1"/>
        <v>8</v>
      </c>
      <c r="T23" s="73"/>
      <c r="U23" s="73"/>
      <c r="V23" s="73"/>
      <c r="W23" s="73"/>
      <c r="X23" s="73"/>
      <c r="Y23" s="73"/>
    </row>
    <row r="24" spans="1:25" x14ac:dyDescent="0.25">
      <c r="A24" s="72">
        <v>5</v>
      </c>
      <c r="B24" s="73" t="s">
        <v>5734</v>
      </c>
      <c r="C24" s="74">
        <v>56114</v>
      </c>
      <c r="D24" s="73">
        <v>15.39</v>
      </c>
      <c r="E24" s="75">
        <f>Table7[[#This Row],[Population]]/Table7[[#This Row],[Area]]</f>
        <v>3646.133853151397</v>
      </c>
      <c r="F24" s="74">
        <v>8919</v>
      </c>
      <c r="G24" s="76">
        <f>IFERROR(_xlfn.RANK.EQ(Table7[[#This Row],[Median household income]],Table7[Median household income]),"")</f>
        <v>17</v>
      </c>
      <c r="H24" s="74" t="str">
        <f>IFERROR(IFERROR(INDEX(tbl_master_lookup[],MATCH(Table7[[#This Row],[Place]],tbl_master_lookup[SP_Name],0),7),INDEX(tbl_master_lookup[],MATCH(Table7[[#This Row],[Place]],tbl_master_lookup[Suburb],0),7)),"")</f>
        <v>JOHANNESBURG NORTH</v>
      </c>
      <c r="I24" s="77">
        <f>IFERROR(INDEX(tbl_education_districts[],MATCH(Table7[[#This Row],[Education District]],tbl_education_districts[Education District],0),13),"")</f>
        <v>3</v>
      </c>
      <c r="J24" s="73" t="str">
        <f>IFERROR(IFERROR(INDEX(tbl_master_lookup[],MATCH(Table7[[#This Row],[Place]],tbl_master_lookup[SP_Name],0),8),INDEX(tbl_master_lookup[],MATCH(Table7[[#This Row],[Place]],tbl_master_lookup[Suburb],0),8)),"")</f>
        <v/>
      </c>
      <c r="K24" s="78" t="str">
        <f>IFERROR(INDEX(tbl_station_ranks[#Data],MATCH(Table7[[#This Row],[Police Station]],tbl_station_ranks[Station],0),MATCH("Combined AVE. % Change",tbl_station_ranks[#Headers],0)),"")</f>
        <v/>
      </c>
      <c r="L24" s="79" t="str">
        <f>IFERROR(_xlfn.RANK.EQ(Table7[[#This Row],[Ave. % change]],Table7[Ave. % change],1),"")</f>
        <v/>
      </c>
      <c r="M24" s="73" t="str">
        <f>IFERROR(INDEX(tbl_station_ranks[#Data],MATCH(Table7[[#This Row],[Police Station]],tbl_station_ranks[Station],0),2),"")</f>
        <v/>
      </c>
      <c r="N24" s="75" t="str">
        <f>IFERROR(Table7[[#This Row],[No. of Incidents]]/Table7[[#This Row],[Population]],"")</f>
        <v/>
      </c>
      <c r="O24" s="80" t="str">
        <f>IFERROR(_xlfn.RANK.EQ(Table7[[#This Row],[Incidents/Population]],Table7[Incidents/Population],1),"")</f>
        <v/>
      </c>
      <c r="P24" s="81" t="str">
        <f t="shared" si="0"/>
        <v/>
      </c>
      <c r="Q24" s="73"/>
      <c r="R24" s="77" t="str">
        <f>IFERROR(_xlfn.RANK.EQ(Table7[[#This Row],[Walkability ]],Table7[[Walkability ]],0),"")</f>
        <v/>
      </c>
      <c r="S24" s="82">
        <f t="shared" si="1"/>
        <v>10</v>
      </c>
      <c r="T24" s="73"/>
      <c r="U24" s="73"/>
      <c r="V24" s="73"/>
      <c r="W24" s="73"/>
      <c r="X24" s="73"/>
      <c r="Y24" s="73"/>
    </row>
    <row r="25" spans="1:25" x14ac:dyDescent="0.25">
      <c r="A25" s="72">
        <v>11</v>
      </c>
      <c r="B25" s="73" t="s">
        <v>5711</v>
      </c>
      <c r="C25" s="74">
        <v>433688</v>
      </c>
      <c r="D25" s="73">
        <v>400.28</v>
      </c>
      <c r="E25" s="75">
        <f>Table7[[#This Row],[Population]]/Table7[[#This Row],[Area]]</f>
        <v>1083.4615768961728</v>
      </c>
      <c r="F25" s="74">
        <v>15315</v>
      </c>
      <c r="G25" s="76">
        <f>IFERROR(_xlfn.RANK.EQ(Table7[[#This Row],[Median household income]],Table7[Median household income]),"")</f>
        <v>11</v>
      </c>
      <c r="H25" s="74" t="str">
        <f>IFERROR(IFERROR(INDEX(tbl_master_lookup[],MATCH(Table7[[#This Row],[Place]],tbl_master_lookup[SP_Name],0),7),INDEX(tbl_master_lookup[],MATCH(Table7[[#This Row],[Place]],tbl_master_lookup[Suburb],0),7)),"")</f>
        <v/>
      </c>
      <c r="I25" s="77" t="str">
        <f>IFERROR(INDEX(tbl_education_districts[],MATCH(Table7[[#This Row],[Education District]],tbl_education_districts[Education District],0),13),"")</f>
        <v/>
      </c>
      <c r="J25" s="73" t="str">
        <f>IFERROR(IFERROR(INDEX(tbl_master_lookup[],MATCH(Table7[[#This Row],[Place]],tbl_master_lookup[SP_Name],0),8),INDEX(tbl_master_lookup[],MATCH(Table7[[#This Row],[Place]],tbl_master_lookup[Suburb],0),8)),"")</f>
        <v/>
      </c>
      <c r="K25" s="78" t="str">
        <f>IFERROR(INDEX(tbl_station_ranks[#Data],MATCH(Table7[[#This Row],[Police Station]],tbl_station_ranks[Station],0),MATCH("Combined AVE. % Change",tbl_station_ranks[#Headers],0)),"")</f>
        <v/>
      </c>
      <c r="L25" s="79" t="str">
        <f>IFERROR(_xlfn.RANK.EQ(Table7[[#This Row],[Ave. % change]],Table7[Ave. % change],1),"")</f>
        <v/>
      </c>
      <c r="M25" s="73" t="str">
        <f>IFERROR(INDEX(tbl_station_ranks[#Data],MATCH(Table7[[#This Row],[Police Station]],tbl_station_ranks[Station],0),2),"")</f>
        <v/>
      </c>
      <c r="N25" s="75" t="str">
        <f>IFERROR(Table7[[#This Row],[No. of Incidents]]/Table7[[#This Row],[Population]],"")</f>
        <v/>
      </c>
      <c r="O25" s="80" t="str">
        <f>IFERROR(_xlfn.RANK.EQ(Table7[[#This Row],[Incidents/Population]],Table7[Incidents/Population],1),"")</f>
        <v/>
      </c>
      <c r="P25" s="81" t="str">
        <f t="shared" si="0"/>
        <v/>
      </c>
      <c r="Q25" s="73"/>
      <c r="R25" s="77" t="str">
        <f>IFERROR(_xlfn.RANK.EQ(Table7[[#This Row],[Walkability ]],Table7[[Walkability ]],0),"")</f>
        <v/>
      </c>
      <c r="S25" s="82">
        <f t="shared" si="1"/>
        <v>11</v>
      </c>
      <c r="T25" s="73"/>
      <c r="U25" s="73"/>
      <c r="V25" s="73"/>
      <c r="W25" s="73"/>
      <c r="X25" s="73"/>
      <c r="Y25" s="73"/>
    </row>
    <row r="26" spans="1:25" x14ac:dyDescent="0.25">
      <c r="A26" s="72">
        <v>6</v>
      </c>
      <c r="B26" s="73" t="s">
        <v>5733</v>
      </c>
      <c r="C26" s="74">
        <v>106222</v>
      </c>
      <c r="D26" s="73">
        <v>25.89</v>
      </c>
      <c r="E26" s="75">
        <f>Table7[[#This Row],[Population]]/Table7[[#This Row],[Area]]</f>
        <v>4102.8196214754735</v>
      </c>
      <c r="F26" s="74">
        <v>15372</v>
      </c>
      <c r="G26" s="76">
        <f>IFERROR(_xlfn.RANK.EQ(Table7[[#This Row],[Median household income]],Table7[Median household income]),"")</f>
        <v>10</v>
      </c>
      <c r="H26" s="74" t="str">
        <f>IFERROR(IFERROR(INDEX(tbl_master_lookup[],MATCH(Table7[[#This Row],[Place]],tbl_master_lookup[SP_Name],0),7),INDEX(tbl_master_lookup[],MATCH(Table7[[#This Row],[Place]],tbl_master_lookup[Suburb],0),7)),"")</f>
        <v>METRO NORTH</v>
      </c>
      <c r="I26" s="77">
        <f>IFERROR(INDEX(tbl_education_districts[],MATCH(Table7[[#This Row],[Education District]],tbl_education_districts[Education District],0),13),"")</f>
        <v>13</v>
      </c>
      <c r="J26" s="73" t="str">
        <f>IFERROR(IFERROR(INDEX(tbl_master_lookup[],MATCH(Table7[[#This Row],[Place]],tbl_master_lookup[SP_Name],0),8),INDEX(tbl_master_lookup[],MATCH(Table7[[#This Row],[Place]],tbl_master_lookup[Suburb],0),8)),"")</f>
        <v/>
      </c>
      <c r="K26" s="78" t="str">
        <f>IFERROR(INDEX(tbl_station_ranks[#Data],MATCH(Table7[[#This Row],[Police Station]],tbl_station_ranks[Station],0),MATCH("Combined AVE. % Change",tbl_station_ranks[#Headers],0)),"")</f>
        <v/>
      </c>
      <c r="L26" s="79" t="str">
        <f>IFERROR(_xlfn.RANK.EQ(Table7[[#This Row],[Ave. % change]],Table7[Ave. % change],1),"")</f>
        <v/>
      </c>
      <c r="M26" s="73" t="str">
        <f>IFERROR(INDEX(tbl_station_ranks[#Data],MATCH(Table7[[#This Row],[Police Station]],tbl_station_ranks[Station],0),2),"")</f>
        <v/>
      </c>
      <c r="N26" s="75" t="str">
        <f>IFERROR(Table7[[#This Row],[No. of Incidents]]/Table7[[#This Row],[Population]],"")</f>
        <v/>
      </c>
      <c r="O26" s="80" t="str">
        <f>IFERROR(_xlfn.RANK.EQ(Table7[[#This Row],[Incidents/Population]],Table7[Incidents/Population],1),"")</f>
        <v/>
      </c>
      <c r="P26" s="81" t="str">
        <f t="shared" si="0"/>
        <v/>
      </c>
      <c r="Q26" s="73"/>
      <c r="R26" s="77" t="str">
        <f>IFERROR(_xlfn.RANK.EQ(Table7[[#This Row],[Walkability ]],Table7[[Walkability ]],0),"")</f>
        <v/>
      </c>
      <c r="S26" s="82">
        <f t="shared" si="1"/>
        <v>11.5</v>
      </c>
      <c r="T26" s="73"/>
      <c r="U26" s="73"/>
      <c r="V26" s="73"/>
      <c r="W26" s="73"/>
      <c r="X26" s="73"/>
      <c r="Y26" s="73"/>
    </row>
    <row r="27" spans="1:25" x14ac:dyDescent="0.25">
      <c r="A27" s="72">
        <v>21</v>
      </c>
      <c r="B27" s="73" t="s">
        <v>5795</v>
      </c>
      <c r="C27" s="73">
        <v>50</v>
      </c>
      <c r="D27" s="73">
        <v>6.18</v>
      </c>
      <c r="E27" s="75">
        <f>Table7[[#This Row],[Population]]/Table7[[#This Row],[Area]]</f>
        <v>8.0906148867313927</v>
      </c>
      <c r="F27" s="74">
        <v>13343</v>
      </c>
      <c r="G27" s="76">
        <f>IFERROR(_xlfn.RANK.EQ(Table7[[#This Row],[Median household income]],Table7[Median household income]),"")</f>
        <v>12</v>
      </c>
      <c r="H27" s="74" t="str">
        <f>IFERROR(IFERROR(INDEX(tbl_master_lookup[],MATCH(Table7[[#This Row],[Place]],tbl_master_lookup[SP_Name],0),7),INDEX(tbl_master_lookup[],MATCH(Table7[[#This Row],[Place]],tbl_master_lookup[Suburb],0),7)),"")</f>
        <v/>
      </c>
      <c r="I27" s="77" t="str">
        <f>IFERROR(INDEX(tbl_education_districts[],MATCH(Table7[[#This Row],[Education District]],tbl_education_districts[Education District],0),13),"")</f>
        <v/>
      </c>
      <c r="J27" s="73" t="str">
        <f>IFERROR(IFERROR(INDEX(tbl_master_lookup[],MATCH(Table7[[#This Row],[Place]],tbl_master_lookup[SP_Name],0),8),INDEX(tbl_master_lookup[],MATCH(Table7[[#This Row],[Place]],tbl_master_lookup[Suburb],0),8)),"")</f>
        <v/>
      </c>
      <c r="K27" s="78" t="str">
        <f>IFERROR(INDEX(tbl_station_ranks[#Data],MATCH(Table7[[#This Row],[Police Station]],tbl_station_ranks[Station],0),MATCH("Combined AVE. % Change",tbl_station_ranks[#Headers],0)),"")</f>
        <v/>
      </c>
      <c r="L27" s="79" t="str">
        <f>IFERROR(_xlfn.RANK.EQ(Table7[[#This Row],[Ave. % change]],Table7[Ave. % change],1),"")</f>
        <v/>
      </c>
      <c r="M27" s="73" t="str">
        <f>IFERROR(INDEX(tbl_station_ranks[#Data],MATCH(Table7[[#This Row],[Police Station]],tbl_station_ranks[Station],0),2),"")</f>
        <v/>
      </c>
      <c r="N27" s="75" t="str">
        <f>IFERROR(Table7[[#This Row],[No. of Incidents]]/Table7[[#This Row],[Population]],"")</f>
        <v/>
      </c>
      <c r="O27" s="80" t="str">
        <f>IFERROR(_xlfn.RANK.EQ(Table7[[#This Row],[Incidents/Population]],Table7[Incidents/Population],1),"")</f>
        <v/>
      </c>
      <c r="P27" s="81" t="str">
        <f t="shared" si="0"/>
        <v/>
      </c>
      <c r="Q27" s="73"/>
      <c r="R27" s="77" t="str">
        <f>IFERROR(_xlfn.RANK.EQ(Table7[[#This Row],[Walkability ]],Table7[[Walkability ]],0),"")</f>
        <v/>
      </c>
      <c r="S27" s="82">
        <f t="shared" si="1"/>
        <v>12</v>
      </c>
      <c r="T27" s="73"/>
      <c r="U27" s="73"/>
      <c r="V27" s="73"/>
      <c r="W27" s="73"/>
      <c r="X27" s="73"/>
      <c r="Y27" s="73"/>
    </row>
    <row r="28" spans="1:25" x14ac:dyDescent="0.25">
      <c r="A28" s="72">
        <v>39</v>
      </c>
      <c r="B28" s="73" t="s">
        <v>5721</v>
      </c>
      <c r="C28" s="74">
        <v>9048</v>
      </c>
      <c r="D28" s="73">
        <v>1.87</v>
      </c>
      <c r="E28" s="75">
        <f>Table7[[#This Row],[Population]]/Table7[[#This Row],[Area]]</f>
        <v>4838.502673796791</v>
      </c>
      <c r="F28" s="73"/>
      <c r="G28" s="76" t="str">
        <f>IFERROR(_xlfn.RANK.EQ(Table7[[#This Row],[Median household income]],Table7[Median household income]),"")</f>
        <v/>
      </c>
      <c r="H28" s="74" t="str">
        <f>IFERROR(IFERROR(INDEX(tbl_master_lookup[],MATCH(Table7[[#This Row],[Place]],tbl_master_lookup[SP_Name],0),7),INDEX(tbl_master_lookup[],MATCH(Table7[[#This Row],[Place]],tbl_master_lookup[Suburb],0),7)),"")</f>
        <v>METRO NORTH</v>
      </c>
      <c r="I28" s="77">
        <f>IFERROR(INDEX(tbl_education_districts[],MATCH(Table7[[#This Row],[Education District]],tbl_education_districts[Education District],0),13),"")</f>
        <v>13</v>
      </c>
      <c r="J28" s="73" t="str">
        <f>IFERROR(IFERROR(INDEX(tbl_master_lookup[],MATCH(Table7[[#This Row],[Place]],tbl_master_lookup[SP_Name],0),8),INDEX(tbl_master_lookup[],MATCH(Table7[[#This Row],[Place]],tbl_master_lookup[Suburb],0),8)),"")</f>
        <v/>
      </c>
      <c r="K28" s="78" t="str">
        <f>IFERROR(INDEX(tbl_station_ranks[#Data],MATCH(Table7[[#This Row],[Police Station]],tbl_station_ranks[Station],0),MATCH("Combined AVE. % Change",tbl_station_ranks[#Headers],0)),"")</f>
        <v/>
      </c>
      <c r="L28" s="79" t="str">
        <f>IFERROR(_xlfn.RANK.EQ(Table7[[#This Row],[Ave. % change]],Table7[Ave. % change],1),"")</f>
        <v/>
      </c>
      <c r="M28" s="73" t="str">
        <f>IFERROR(INDEX(tbl_station_ranks[#Data],MATCH(Table7[[#This Row],[Police Station]],tbl_station_ranks[Station],0),2),"")</f>
        <v/>
      </c>
      <c r="N28" s="75" t="str">
        <f>IFERROR(Table7[[#This Row],[No. of Incidents]]/Table7[[#This Row],[Population]],"")</f>
        <v/>
      </c>
      <c r="O28" s="80" t="str">
        <f>IFERROR(_xlfn.RANK.EQ(Table7[[#This Row],[Incidents/Population]],Table7[Incidents/Population],1),"")</f>
        <v/>
      </c>
      <c r="P28" s="81" t="str">
        <f t="shared" si="0"/>
        <v/>
      </c>
      <c r="Q28" s="73"/>
      <c r="R28" s="77" t="str">
        <f>IFERROR(_xlfn.RANK.EQ(Table7[[#This Row],[Walkability ]],Table7[[Walkability ]],0),"")</f>
        <v/>
      </c>
      <c r="S28" s="82">
        <f t="shared" si="1"/>
        <v>13</v>
      </c>
      <c r="T28" s="73"/>
      <c r="U28" s="73"/>
      <c r="V28" s="73"/>
      <c r="W28" s="73"/>
      <c r="X28" s="73"/>
      <c r="Y28" s="73"/>
    </row>
    <row r="29" spans="1:25" x14ac:dyDescent="0.25">
      <c r="A29" s="72">
        <v>40</v>
      </c>
      <c r="B29" s="73" t="s">
        <v>5739</v>
      </c>
      <c r="C29" s="74">
        <v>77121</v>
      </c>
      <c r="D29" s="73">
        <v>25.44</v>
      </c>
      <c r="E29" s="75">
        <f>Table7[[#This Row],[Population]]/Table7[[#This Row],[Area]]</f>
        <v>3031.4858490566035</v>
      </c>
      <c r="F29" s="73"/>
      <c r="G29" s="76" t="str">
        <f>IFERROR(_xlfn.RANK.EQ(Table7[[#This Row],[Median household income]],Table7[Median household income]),"")</f>
        <v/>
      </c>
      <c r="H29" s="74" t="str">
        <f>IFERROR(IFERROR(INDEX(tbl_master_lookup[],MATCH(Table7[[#This Row],[Place]],tbl_master_lookup[SP_Name],0),7),INDEX(tbl_master_lookup[],MATCH(Table7[[#This Row],[Place]],tbl_master_lookup[Suburb],0),7)),"")</f>
        <v>METRO NORTH</v>
      </c>
      <c r="I29" s="77">
        <f>IFERROR(INDEX(tbl_education_districts[],MATCH(Table7[[#This Row],[Education District]],tbl_education_districts[Education District],0),13),"")</f>
        <v>13</v>
      </c>
      <c r="J29" s="73" t="str">
        <f>IFERROR(IFERROR(INDEX(tbl_master_lookup[],MATCH(Table7[[#This Row],[Place]],tbl_master_lookup[SP_Name],0),8),INDEX(tbl_master_lookup[],MATCH(Table7[[#This Row],[Place]],tbl_master_lookup[Suburb],0),8)),"")</f>
        <v/>
      </c>
      <c r="K29" s="78" t="str">
        <f>IFERROR(INDEX(tbl_station_ranks[#Data],MATCH(Table7[[#This Row],[Police Station]],tbl_station_ranks[Station],0),MATCH("Combined AVE. % Change",tbl_station_ranks[#Headers],0)),"")</f>
        <v/>
      </c>
      <c r="L29" s="79" t="str">
        <f>IFERROR(_xlfn.RANK.EQ(Table7[[#This Row],[Ave. % change]],Table7[Ave. % change],1),"")</f>
        <v/>
      </c>
      <c r="M29" s="73" t="str">
        <f>IFERROR(INDEX(tbl_station_ranks[#Data],MATCH(Table7[[#This Row],[Police Station]],tbl_station_ranks[Station],0),2),"")</f>
        <v/>
      </c>
      <c r="N29" s="75" t="str">
        <f>IFERROR(Table7[[#This Row],[No. of Incidents]]/Table7[[#This Row],[Population]],"")</f>
        <v/>
      </c>
      <c r="O29" s="80" t="str">
        <f>IFERROR(_xlfn.RANK.EQ(Table7[[#This Row],[Incidents/Population]],Table7[Incidents/Population],1),"")</f>
        <v/>
      </c>
      <c r="P29" s="81" t="str">
        <f t="shared" si="0"/>
        <v/>
      </c>
      <c r="Q29" s="73"/>
      <c r="R29" s="77" t="str">
        <f>IFERROR(_xlfn.RANK.EQ(Table7[[#This Row],[Walkability ]],Table7[[Walkability ]],0),"")</f>
        <v/>
      </c>
      <c r="S29" s="82">
        <f t="shared" si="1"/>
        <v>13</v>
      </c>
      <c r="T29" s="73"/>
      <c r="U29" s="73"/>
      <c r="V29" s="73"/>
      <c r="W29" s="73"/>
      <c r="X29" s="73"/>
      <c r="Y29" s="73"/>
    </row>
    <row r="30" spans="1:25" x14ac:dyDescent="0.25">
      <c r="A30" s="72">
        <v>50</v>
      </c>
      <c r="B30" s="73" t="s">
        <v>5728</v>
      </c>
      <c r="C30" s="74">
        <v>1681</v>
      </c>
      <c r="D30" s="73">
        <v>0.5</v>
      </c>
      <c r="E30" s="75">
        <f>Table7[[#This Row],[Population]]/Table7[[#This Row],[Area]]</f>
        <v>3362</v>
      </c>
      <c r="F30" s="73"/>
      <c r="G30" s="76" t="str">
        <f>IFERROR(_xlfn.RANK.EQ(Table7[[#This Row],[Median household income]],Table7[Median household income]),"")</f>
        <v/>
      </c>
      <c r="H30" s="74" t="str">
        <f>IFERROR(IFERROR(INDEX(tbl_master_lookup[],MATCH(Table7[[#This Row],[Place]],tbl_master_lookup[SP_Name],0),7),INDEX(tbl_master_lookup[],MATCH(Table7[[#This Row],[Place]],tbl_master_lookup[Suburb],0),7)),"")</f>
        <v>METRO NORTH</v>
      </c>
      <c r="I30" s="83">
        <f>IFERROR(INDEX(tbl_education_districts[],MATCH(Table7[[#This Row],[Education District]],tbl_education_districts[Education District],0),13),"")</f>
        <v>13</v>
      </c>
      <c r="J30" s="84" t="str">
        <f>IFERROR(IFERROR(INDEX(tbl_master_lookup[],MATCH(Table7[[#This Row],[Place]],tbl_master_lookup[SP_Name],0),8),INDEX(tbl_master_lookup[],MATCH(Table7[[#This Row],[Place]],tbl_master_lookup[Suburb],0),8)),"")</f>
        <v>PELLA</v>
      </c>
      <c r="K30" s="78">
        <f>IFERROR(INDEX(tbl_station_ranks[#Data],MATCH(Table7[[#This Row],[Police Station]],tbl_station_ranks[Station],0),MATCH("Combined AVE. % Change",tbl_station_ranks[#Headers],0)),"")</f>
        <v>6.4962397116351253E-2</v>
      </c>
      <c r="L30" s="79">
        <f>IFERROR(_xlfn.RANK.EQ(Table7[[#This Row],[Ave. % change]],Table7[Ave. % change],1),"")</f>
        <v>20</v>
      </c>
      <c r="M30" s="73">
        <f>IFERROR(INDEX(tbl_station_ranks[#Data],MATCH(Table7[[#This Row],[Police Station]],tbl_station_ranks[Station],0),2),"")</f>
        <v>103</v>
      </c>
      <c r="N30" s="75">
        <f>IFERROR(Table7[[#This Row],[No. of Incidents]]/Table7[[#This Row],[Population]],"")</f>
        <v>6.1273051754907791E-2</v>
      </c>
      <c r="O30" s="80">
        <f>IFERROR(_xlfn.RANK.EQ(Table7[[#This Row],[Incidents/Population]],Table7[Incidents/Population],1),"")</f>
        <v>14</v>
      </c>
      <c r="P30" s="81">
        <f t="shared" si="0"/>
        <v>17</v>
      </c>
      <c r="Q30" s="73"/>
      <c r="R30" s="83" t="str">
        <f>IFERROR(_xlfn.RANK.EQ(Table7[[#This Row],[Walkability ]],Table7[[Walkability ]],0),"")</f>
        <v/>
      </c>
      <c r="S30" s="82">
        <f t="shared" si="1"/>
        <v>15</v>
      </c>
      <c r="T30" s="73"/>
      <c r="U30" s="73"/>
      <c r="V30" s="73"/>
      <c r="W30" s="73"/>
      <c r="X30" s="73"/>
      <c r="Y30" s="73"/>
    </row>
    <row r="31" spans="1:25" x14ac:dyDescent="0.25">
      <c r="A31" s="72">
        <v>4</v>
      </c>
      <c r="B31" s="73" t="s">
        <v>5708</v>
      </c>
      <c r="C31" s="74">
        <v>112507</v>
      </c>
      <c r="D31" s="73">
        <v>52.39</v>
      </c>
      <c r="E31" s="75">
        <f>Table7[[#This Row],[Population]]/Table7[[#This Row],[Area]]</f>
        <v>2147.4899790036266</v>
      </c>
      <c r="F31" s="74">
        <v>10599</v>
      </c>
      <c r="G31" s="76">
        <f>IFERROR(_xlfn.RANK.EQ(Table7[[#This Row],[Median household income]],Table7[Median household income]),"")</f>
        <v>15</v>
      </c>
      <c r="H31" s="74" t="str">
        <f>IFERROR(IFERROR(INDEX(tbl_master_lookup[],MATCH(Table7[[#This Row],[Place]],tbl_master_lookup[SP_Name],0),7),INDEX(tbl_master_lookup[],MATCH(Table7[[#This Row],[Place]],tbl_master_lookup[Suburb],0),7)),"")</f>
        <v/>
      </c>
      <c r="I31" s="77" t="str">
        <f>IFERROR(INDEX(tbl_education_districts[],MATCH(Table7[[#This Row],[Education District]],tbl_education_districts[Education District],0),13),"")</f>
        <v/>
      </c>
      <c r="J31" s="73" t="str">
        <f>IFERROR(IFERROR(INDEX(tbl_master_lookup[],MATCH(Table7[[#This Row],[Place]],tbl_master_lookup[SP_Name],0),8),INDEX(tbl_master_lookup[],MATCH(Table7[[#This Row],[Place]],tbl_master_lookup[Suburb],0),8)),"")</f>
        <v/>
      </c>
      <c r="K31" s="78" t="str">
        <f>IFERROR(INDEX(tbl_station_ranks[#Data],MATCH(Table7[[#This Row],[Police Station]],tbl_station_ranks[Station],0),MATCH("Combined AVE. % Change",tbl_station_ranks[#Headers],0)),"")</f>
        <v/>
      </c>
      <c r="L31" s="79" t="str">
        <f>IFERROR(_xlfn.RANK.EQ(Table7[[#This Row],[Ave. % change]],Table7[Ave. % change],1),"")</f>
        <v/>
      </c>
      <c r="M31" s="73" t="str">
        <f>IFERROR(INDEX(tbl_station_ranks[#Data],MATCH(Table7[[#This Row],[Police Station]],tbl_station_ranks[Station],0),2),"")</f>
        <v/>
      </c>
      <c r="N31" s="75" t="str">
        <f>IFERROR(Table7[[#This Row],[No. of Incidents]]/Table7[[#This Row],[Population]],"")</f>
        <v/>
      </c>
      <c r="O31" s="80" t="str">
        <f>IFERROR(_xlfn.RANK.EQ(Table7[[#This Row],[Incidents/Population]],Table7[Incidents/Population],1),"")</f>
        <v/>
      </c>
      <c r="P31" s="81" t="str">
        <f t="shared" si="0"/>
        <v/>
      </c>
      <c r="Q31" s="73"/>
      <c r="R31" s="77" t="str">
        <f>IFERROR(_xlfn.RANK.EQ(Table7[[#This Row],[Walkability ]],Table7[[Walkability ]],0),"")</f>
        <v/>
      </c>
      <c r="S31" s="82">
        <f t="shared" si="1"/>
        <v>15</v>
      </c>
      <c r="T31" s="73"/>
      <c r="U31" s="73"/>
      <c r="V31" s="73"/>
      <c r="W31" s="73"/>
      <c r="X31" s="73"/>
      <c r="Y31" s="73"/>
    </row>
    <row r="32" spans="1:25" x14ac:dyDescent="0.25">
      <c r="A32" s="72">
        <v>24</v>
      </c>
      <c r="B32" s="73" t="s">
        <v>5715</v>
      </c>
      <c r="C32" s="74">
        <v>50285</v>
      </c>
      <c r="D32" s="73">
        <v>17.940000000000001</v>
      </c>
      <c r="E32" s="75">
        <f>Table7[[#This Row],[Population]]/Table7[[#This Row],[Area]]</f>
        <v>2802.9542920847266</v>
      </c>
      <c r="F32" s="74">
        <v>10049</v>
      </c>
      <c r="G32" s="76">
        <f>IFERROR(_xlfn.RANK.EQ(Table7[[#This Row],[Median household income]],Table7[Median household income]),"")</f>
        <v>16</v>
      </c>
      <c r="H32" s="74" t="str">
        <f>IFERROR(IFERROR(INDEX(tbl_master_lookup[],MATCH(Table7[[#This Row],[Place]],tbl_master_lookup[SP_Name],0),7),INDEX(tbl_master_lookup[],MATCH(Table7[[#This Row],[Place]],tbl_master_lookup[Suburb],0),7)),"")</f>
        <v/>
      </c>
      <c r="I32" s="77" t="str">
        <f>IFERROR(INDEX(tbl_education_districts[],MATCH(Table7[[#This Row],[Education District]],tbl_education_districts[Education District],0),13),"")</f>
        <v/>
      </c>
      <c r="J32" s="73" t="str">
        <f>IFERROR(IFERROR(INDEX(tbl_master_lookup[],MATCH(Table7[[#This Row],[Place]],tbl_master_lookup[SP_Name],0),8),INDEX(tbl_master_lookup[],MATCH(Table7[[#This Row],[Place]],tbl_master_lookup[Suburb],0),8)),"")</f>
        <v/>
      </c>
      <c r="K32" s="78" t="str">
        <f>IFERROR(INDEX(tbl_station_ranks[#Data],MATCH(Table7[[#This Row],[Police Station]],tbl_station_ranks[Station],0),MATCH("Combined AVE. % Change",tbl_station_ranks[#Headers],0)),"")</f>
        <v/>
      </c>
      <c r="L32" s="79" t="str">
        <f>IFERROR(_xlfn.RANK.EQ(Table7[[#This Row],[Ave. % change]],Table7[Ave. % change],1),"")</f>
        <v/>
      </c>
      <c r="M32" s="73" t="str">
        <f>IFERROR(INDEX(tbl_station_ranks[#Data],MATCH(Table7[[#This Row],[Police Station]],tbl_station_ranks[Station],0),2),"")</f>
        <v/>
      </c>
      <c r="N32" s="75" t="str">
        <f>IFERROR(Table7[[#This Row],[No. of Incidents]]/Table7[[#This Row],[Population]],"")</f>
        <v/>
      </c>
      <c r="O32" s="80" t="str">
        <f>IFERROR(_xlfn.RANK.EQ(Table7[[#This Row],[Incidents/Population]],Table7[Incidents/Population],1),"")</f>
        <v/>
      </c>
      <c r="P32" s="81" t="str">
        <f t="shared" si="0"/>
        <v/>
      </c>
      <c r="Q32" s="73"/>
      <c r="R32" s="77" t="str">
        <f>IFERROR(_xlfn.RANK.EQ(Table7[[#This Row],[Walkability ]],Table7[[Walkability ]],0),"")</f>
        <v/>
      </c>
      <c r="S32" s="82">
        <f t="shared" si="1"/>
        <v>16</v>
      </c>
      <c r="T32" s="73"/>
      <c r="U32" s="73"/>
      <c r="V32" s="73"/>
      <c r="W32" s="73"/>
      <c r="X32" s="73"/>
      <c r="Y32" s="73"/>
    </row>
    <row r="33" spans="1:25" x14ac:dyDescent="0.25">
      <c r="A33" s="72">
        <v>51</v>
      </c>
      <c r="B33" s="73" t="s">
        <v>5803</v>
      </c>
      <c r="C33" s="73">
        <v>570</v>
      </c>
      <c r="D33" s="73">
        <v>0.43</v>
      </c>
      <c r="E33" s="75">
        <f>Table7[[#This Row],[Population]]/Table7[[#This Row],[Area]]</f>
        <v>1325.5813953488373</v>
      </c>
      <c r="F33" s="73"/>
      <c r="G33" s="76" t="str">
        <f>IFERROR(_xlfn.RANK.EQ(Table7[[#This Row],[Median household income]],Table7[Median household income]),"")</f>
        <v/>
      </c>
      <c r="H33" s="74" t="str">
        <f>IFERROR(IFERROR(INDEX(tbl_master_lookup[],MATCH(Table7[[#This Row],[Place]],tbl_master_lookup[SP_Name],0),7),INDEX(tbl_master_lookup[],MATCH(Table7[[#This Row],[Place]],tbl_master_lookup[Suburb],0),7)),"")</f>
        <v>METRO NORTH</v>
      </c>
      <c r="I33" s="83">
        <f>IFERROR(INDEX(tbl_education_districts[],MATCH(Table7[[#This Row],[Education District]],tbl_education_districts[Education District],0),13),"")</f>
        <v>13</v>
      </c>
      <c r="J33" s="84" t="str">
        <f>IFERROR(IFERROR(INDEX(tbl_master_lookup[],MATCH(Table7[[#This Row],[Place]],tbl_master_lookup[SP_Name],0),8),INDEX(tbl_master_lookup[],MATCH(Table7[[#This Row],[Place]],tbl_master_lookup[Suburb],0),8)),"")</f>
        <v>PHILADELPHIA</v>
      </c>
      <c r="K33" s="78">
        <f>IFERROR(INDEX(tbl_station_ranks[#Data],MATCH(Table7[[#This Row],[Police Station]],tbl_station_ranks[Station],0),MATCH("Combined AVE. % Change",tbl_station_ranks[#Headers],0)),"")</f>
        <v>0.16663769710767809</v>
      </c>
      <c r="L33" s="79">
        <f>IFERROR(_xlfn.RANK.EQ(Table7[[#This Row],[Ave. % change]],Table7[Ave. % change],1),"")</f>
        <v>22</v>
      </c>
      <c r="M33" s="73">
        <f>IFERROR(INDEX(tbl_station_ranks[#Data],MATCH(Table7[[#This Row],[Police Station]],tbl_station_ranks[Station],0),2),"")</f>
        <v>286</v>
      </c>
      <c r="N33" s="75">
        <f>IFERROR(Table7[[#This Row],[No. of Incidents]]/Table7[[#This Row],[Population]],"")</f>
        <v>0.50175438596491229</v>
      </c>
      <c r="O33" s="80">
        <f>IFERROR(_xlfn.RANK.EQ(Table7[[#This Row],[Incidents/Population]],Table7[Incidents/Population],1),"")</f>
        <v>22</v>
      </c>
      <c r="P33" s="81">
        <f t="shared" si="0"/>
        <v>22</v>
      </c>
      <c r="Q33" s="73"/>
      <c r="R33" s="83" t="str">
        <f>IFERROR(_xlfn.RANK.EQ(Table7[[#This Row],[Walkability ]],Table7[[Walkability ]],0),"")</f>
        <v/>
      </c>
      <c r="S33" s="82">
        <f t="shared" si="1"/>
        <v>17.5</v>
      </c>
      <c r="T33" s="73"/>
      <c r="U33" s="73"/>
      <c r="V33" s="73"/>
      <c r="W33" s="73"/>
      <c r="X33" s="73"/>
      <c r="Y33" s="73"/>
    </row>
    <row r="34" spans="1:25" x14ac:dyDescent="0.25">
      <c r="A34" s="72">
        <v>49</v>
      </c>
      <c r="B34" s="73" t="s">
        <v>5727</v>
      </c>
      <c r="C34" s="74">
        <v>119462</v>
      </c>
      <c r="D34" s="73">
        <v>27.08</v>
      </c>
      <c r="E34" s="75">
        <f>Table7[[#This Row],[Population]]/Table7[[#This Row],[Area]]</f>
        <v>4411.4475627769571</v>
      </c>
      <c r="F34" s="74">
        <v>8019</v>
      </c>
      <c r="G34" s="76">
        <f>IFERROR(_xlfn.RANK.EQ(Table7[[#This Row],[Median household income]],Table7[Median household income]),"")</f>
        <v>19</v>
      </c>
      <c r="H34" s="74" t="str">
        <f>IFERROR(IFERROR(INDEX(tbl_master_lookup[],MATCH(Table7[[#This Row],[Place]],tbl_master_lookup[SP_Name],0),7),INDEX(tbl_master_lookup[],MATCH(Table7[[#This Row],[Place]],tbl_master_lookup[Suburb],0),7)),"")</f>
        <v/>
      </c>
      <c r="I34" s="83" t="str">
        <f>IFERROR(INDEX(tbl_education_districts[],MATCH(Table7[[#This Row],[Education District]],tbl_education_districts[Education District],0),13),"")</f>
        <v/>
      </c>
      <c r="J34" s="84" t="str">
        <f>IFERROR(IFERROR(INDEX(tbl_master_lookup[],MATCH(Table7[[#This Row],[Place]],tbl_master_lookup[SP_Name],0),8),INDEX(tbl_master_lookup[],MATCH(Table7[[#This Row],[Place]],tbl_master_lookup[Suburb],0),8)),"")</f>
        <v/>
      </c>
      <c r="K34" s="78" t="str">
        <f>IFERROR(INDEX(tbl_station_ranks[#Data],MATCH(Table7[[#This Row],[Police Station]],tbl_station_ranks[Station],0),MATCH("Combined AVE. % Change",tbl_station_ranks[#Headers],0)),"")</f>
        <v/>
      </c>
      <c r="L34" s="79" t="str">
        <f>IFERROR(_xlfn.RANK.EQ(Table7[[#This Row],[Ave. % change]],Table7[Ave. % change],1),"")</f>
        <v/>
      </c>
      <c r="M34" s="73" t="str">
        <f>IFERROR(INDEX(tbl_station_ranks[#Data],MATCH(Table7[[#This Row],[Police Station]],tbl_station_ranks[Station],0),2),"")</f>
        <v/>
      </c>
      <c r="N34" s="75" t="str">
        <f>IFERROR(Table7[[#This Row],[No. of Incidents]]/Table7[[#This Row],[Population]],"")</f>
        <v/>
      </c>
      <c r="O34" s="80" t="str">
        <f>IFERROR(_xlfn.RANK.EQ(Table7[[#This Row],[Incidents/Population]],Table7[Incidents/Population],1),"")</f>
        <v/>
      </c>
      <c r="P34" s="81" t="str">
        <f t="shared" si="0"/>
        <v/>
      </c>
      <c r="Q34" s="73"/>
      <c r="R34" s="83" t="str">
        <f>IFERROR(_xlfn.RANK.EQ(Table7[[#This Row],[Walkability ]],Table7[[Walkability ]],0),"")</f>
        <v/>
      </c>
      <c r="S34" s="82">
        <f t="shared" si="1"/>
        <v>19</v>
      </c>
      <c r="T34" s="73"/>
      <c r="U34" s="73"/>
      <c r="V34" s="73"/>
      <c r="W34" s="73"/>
      <c r="X34" s="73"/>
      <c r="Y34" s="73"/>
    </row>
    <row r="35" spans="1:25" x14ac:dyDescent="0.25">
      <c r="A35" s="72">
        <v>52</v>
      </c>
      <c r="B35" s="73" t="s">
        <v>5741</v>
      </c>
      <c r="C35" s="74">
        <v>200603</v>
      </c>
      <c r="D35" s="73">
        <v>47.96</v>
      </c>
      <c r="E35" s="75">
        <f>Table7[[#This Row],[Population]]/Table7[[#This Row],[Area]]</f>
        <v>4182.7147623019182</v>
      </c>
      <c r="F35" s="73"/>
      <c r="G35" s="76" t="str">
        <f>IFERROR(_xlfn.RANK.EQ(Table7[[#This Row],[Median household income]],Table7[Median household income]),"")</f>
        <v/>
      </c>
      <c r="H35" s="74" t="str">
        <f>IFERROR(IFERROR(INDEX(tbl_master_lookup[],MATCH(Table7[[#This Row],[Place]],tbl_master_lookup[SP_Name],0),7),INDEX(tbl_master_lookup[],MATCH(Table7[[#This Row],[Place]],tbl_master_lookup[Suburb],0),7)),"")</f>
        <v>WEST COAST</v>
      </c>
      <c r="I35" s="83">
        <f>IFERROR(INDEX(tbl_education_districts[],MATCH(Table7[[#This Row],[Education District]],tbl_education_districts[Education District],0),13),"")</f>
        <v>37</v>
      </c>
      <c r="J35" s="84" t="str">
        <f>IFERROR(IFERROR(INDEX(tbl_master_lookup[],MATCH(Table7[[#This Row],[Place]],tbl_master_lookup[SP_Name],0),8),INDEX(tbl_master_lookup[],MATCH(Table7[[#This Row],[Place]],tbl_master_lookup[Suburb],0),8)),"")</f>
        <v>PHILIPPI</v>
      </c>
      <c r="K35" s="78">
        <f>IFERROR(INDEX(tbl_station_ranks[#Data],MATCH(Table7[[#This Row],[Police Station]],tbl_station_ranks[Station],0),MATCH("Combined AVE. % Change",tbl_station_ranks[#Headers],0)),"")</f>
        <v>2.3907988297419726E-3</v>
      </c>
      <c r="L35" s="79">
        <f>IFERROR(_xlfn.RANK.EQ(Table7[[#This Row],[Ave. % change]],Table7[Ave. % change],1),"")</f>
        <v>7</v>
      </c>
      <c r="M35" s="73">
        <f>IFERROR(INDEX(tbl_station_ranks[#Data],MATCH(Table7[[#This Row],[Police Station]],tbl_station_ranks[Station],0),2),"")</f>
        <v>2210</v>
      </c>
      <c r="N35" s="75">
        <f>IFERROR(Table7[[#This Row],[No. of Incidents]]/Table7[[#This Row],[Population]],"")</f>
        <v>1.1016784395048928E-2</v>
      </c>
      <c r="O35" s="80">
        <f>IFERROR(_xlfn.RANK.EQ(Table7[[#This Row],[Incidents/Population]],Table7[Incidents/Population],1),"")</f>
        <v>1</v>
      </c>
      <c r="P35" s="81">
        <f t="shared" si="0"/>
        <v>4</v>
      </c>
      <c r="Q35" s="73"/>
      <c r="R35" s="83" t="str">
        <f>IFERROR(_xlfn.RANK.EQ(Table7[[#This Row],[Walkability ]],Table7[[Walkability ]],0),"")</f>
        <v/>
      </c>
      <c r="S35" s="82">
        <f t="shared" si="1"/>
        <v>20.5</v>
      </c>
      <c r="T35" s="73"/>
      <c r="U35" s="73"/>
      <c r="V35" s="73"/>
      <c r="W35" s="73"/>
      <c r="X35" s="73"/>
      <c r="Y35" s="73"/>
    </row>
    <row r="36" spans="1:25" x14ac:dyDescent="0.25">
      <c r="A36" s="72">
        <v>47</v>
      </c>
      <c r="B36" s="73" t="s">
        <v>5725</v>
      </c>
      <c r="C36" s="74">
        <v>31980</v>
      </c>
      <c r="D36" s="73">
        <v>29.05</v>
      </c>
      <c r="E36" s="75">
        <f>Table7[[#This Row],[Population]]/Table7[[#This Row],[Area]]</f>
        <v>1100.8605851979346</v>
      </c>
      <c r="F36" s="74">
        <v>17426</v>
      </c>
      <c r="G36" s="76">
        <f>IFERROR(_xlfn.RANK.EQ(Table7[[#This Row],[Median household income]],Table7[Median household income]),"")</f>
        <v>5</v>
      </c>
      <c r="H36" s="74" t="str">
        <f>IFERROR(IFERROR(INDEX(tbl_master_lookup[],MATCH(Table7[[#This Row],[Place]],tbl_master_lookup[SP_Name],0),7),INDEX(tbl_master_lookup[],MATCH(Table7[[#This Row],[Place]],tbl_master_lookup[Suburb],0),7)),"")</f>
        <v>WEST COAST</v>
      </c>
      <c r="I36" s="83">
        <f>IFERROR(INDEX(tbl_education_districts[],MATCH(Table7[[#This Row],[Education District]],tbl_education_districts[Education District],0),13),"")</f>
        <v>37</v>
      </c>
      <c r="J36" s="84" t="str">
        <f>IFERROR(IFERROR(INDEX(tbl_master_lookup[],MATCH(Table7[[#This Row],[Place]],tbl_master_lookup[SP_Name],0),8),INDEX(tbl_master_lookup[],MATCH(Table7[[#This Row],[Place]],tbl_master_lookup[Suburb],0),8)),"")</f>
        <v/>
      </c>
      <c r="K36" s="78" t="str">
        <f>IFERROR(INDEX(tbl_station_ranks[#Data],MATCH(Table7[[#This Row],[Police Station]],tbl_station_ranks[Station],0),MATCH("Combined AVE. % Change",tbl_station_ranks[#Headers],0)),"")</f>
        <v/>
      </c>
      <c r="L36" s="79" t="str">
        <f>IFERROR(_xlfn.RANK.EQ(Table7[[#This Row],[Ave. % change]],Table7[Ave. % change],1),"")</f>
        <v/>
      </c>
      <c r="M36" s="73" t="str">
        <f>IFERROR(INDEX(tbl_station_ranks[#Data],MATCH(Table7[[#This Row],[Police Station]],tbl_station_ranks[Station],0),2),"")</f>
        <v/>
      </c>
      <c r="N36" s="75" t="str">
        <f>IFERROR(Table7[[#This Row],[No. of Incidents]]/Table7[[#This Row],[Population]],"")</f>
        <v/>
      </c>
      <c r="O36" s="80" t="str">
        <f>IFERROR(_xlfn.RANK.EQ(Table7[[#This Row],[Incidents/Population]],Table7[Incidents/Population],1),"")</f>
        <v/>
      </c>
      <c r="P36" s="81" t="str">
        <f t="shared" si="0"/>
        <v/>
      </c>
      <c r="Q36" s="73"/>
      <c r="R36" s="83" t="str">
        <f>IFERROR(_xlfn.RANK.EQ(Table7[[#This Row],[Walkability ]],Table7[[Walkability ]],0),"")</f>
        <v/>
      </c>
      <c r="S36" s="82">
        <f t="shared" si="1"/>
        <v>21</v>
      </c>
      <c r="T36" s="73"/>
      <c r="U36" s="73"/>
      <c r="V36" s="73"/>
      <c r="W36" s="73"/>
      <c r="X36" s="73"/>
      <c r="Y36" s="73"/>
    </row>
    <row r="37" spans="1:25" x14ac:dyDescent="0.25">
      <c r="A37" s="72">
        <v>36</v>
      </c>
      <c r="B37" s="73" t="s">
        <v>5800</v>
      </c>
      <c r="C37" s="74">
        <v>46686</v>
      </c>
      <c r="D37" s="73">
        <v>39.86</v>
      </c>
      <c r="E37" s="75">
        <f>Table7[[#This Row],[Population]]/Table7[[#This Row],[Area]]</f>
        <v>1171.2493728048169</v>
      </c>
      <c r="F37" s="74">
        <v>7554</v>
      </c>
      <c r="G37" s="76">
        <f>IFERROR(_xlfn.RANK.EQ(Table7[[#This Row],[Median household income]],Table7[Median household income]),"")</f>
        <v>21</v>
      </c>
      <c r="H37" s="74" t="str">
        <f>IFERROR(IFERROR(INDEX(tbl_master_lookup[],MATCH(Table7[[#This Row],[Place]],tbl_master_lookup[SP_Name],0),7),INDEX(tbl_master_lookup[],MATCH(Table7[[#This Row],[Place]],tbl_master_lookup[Suburb],0),7)),"")</f>
        <v/>
      </c>
      <c r="I37" s="77" t="str">
        <f>IFERROR(INDEX(tbl_education_districts[],MATCH(Table7[[#This Row],[Education District]],tbl_education_districts[Education District],0),13),"")</f>
        <v/>
      </c>
      <c r="J37" s="73" t="str">
        <f>IFERROR(IFERROR(INDEX(tbl_master_lookup[],MATCH(Table7[[#This Row],[Place]],tbl_master_lookup[SP_Name],0),8),INDEX(tbl_master_lookup[],MATCH(Table7[[#This Row],[Place]],tbl_master_lookup[Suburb],0),8)),"")</f>
        <v/>
      </c>
      <c r="K37" s="78" t="str">
        <f>IFERROR(INDEX(tbl_station_ranks[#Data],MATCH(Table7[[#This Row],[Police Station]],tbl_station_ranks[Station],0),MATCH("Combined AVE. % Change",tbl_station_ranks[#Headers],0)),"")</f>
        <v/>
      </c>
      <c r="L37" s="79" t="str">
        <f>IFERROR(_xlfn.RANK.EQ(Table7[[#This Row],[Ave. % change]],Table7[Ave. % change],1),"")</f>
        <v/>
      </c>
      <c r="M37" s="73" t="str">
        <f>IFERROR(INDEX(tbl_station_ranks[#Data],MATCH(Table7[[#This Row],[Police Station]],tbl_station_ranks[Station],0),2),"")</f>
        <v/>
      </c>
      <c r="N37" s="75" t="str">
        <f>IFERROR(Table7[[#This Row],[No. of Incidents]]/Table7[[#This Row],[Population]],"")</f>
        <v/>
      </c>
      <c r="O37" s="80" t="str">
        <f>IFERROR(_xlfn.RANK.EQ(Table7[[#This Row],[Incidents/Population]],Table7[Incidents/Population],1),"")</f>
        <v/>
      </c>
      <c r="P37" s="81" t="str">
        <f t="shared" ref="P37:P62" si="2">IFERROR(AVERAGE(L37,O37),"")</f>
        <v/>
      </c>
      <c r="Q37" s="73"/>
      <c r="R37" s="77" t="str">
        <f>IFERROR(_xlfn.RANK.EQ(Table7[[#This Row],[Walkability ]],Table7[[Walkability ]],0),"")</f>
        <v/>
      </c>
      <c r="S37" s="82">
        <f t="shared" ref="S37:S62" si="3">IFERROR(AVERAGE(G37,I37,P37,R37),"")</f>
        <v>21</v>
      </c>
      <c r="T37" s="73"/>
      <c r="U37" s="73"/>
      <c r="V37" s="73"/>
      <c r="W37" s="73"/>
      <c r="X37" s="73"/>
      <c r="Y37" s="73"/>
    </row>
    <row r="38" spans="1:25" x14ac:dyDescent="0.25">
      <c r="A38" s="72">
        <v>38</v>
      </c>
      <c r="B38" s="73" t="s">
        <v>5743</v>
      </c>
      <c r="C38" s="74">
        <v>33225</v>
      </c>
      <c r="D38" s="73">
        <v>28.85</v>
      </c>
      <c r="E38" s="75">
        <f>Table7[[#This Row],[Population]]/Table7[[#This Row],[Area]]</f>
        <v>1151.6464471403813</v>
      </c>
      <c r="F38" s="73"/>
      <c r="G38" s="76" t="str">
        <f>IFERROR(_xlfn.RANK.EQ(Table7[[#This Row],[Median household income]],Table7[Median household income]),"")</f>
        <v/>
      </c>
      <c r="H38" s="74" t="str">
        <f>IFERROR(IFERROR(INDEX(tbl_master_lookup[],MATCH(Table7[[#This Row],[Place]],tbl_master_lookup[SP_Name],0),7),INDEX(tbl_master_lookup[],MATCH(Table7[[#This Row],[Place]],tbl_master_lookup[Suburb],0),7)),"")</f>
        <v>METRO EAST</v>
      </c>
      <c r="I38" s="77">
        <f>IFERROR(INDEX(tbl_education_districts[],MATCH(Table7[[#This Row],[Education District]],tbl_education_districts[Education District],0),13),"")</f>
        <v>28</v>
      </c>
      <c r="J38" s="73" t="str">
        <f>IFERROR(IFERROR(INDEX(tbl_master_lookup[],MATCH(Table7[[#This Row],[Place]],tbl_master_lookup[SP_Name],0),8),INDEX(tbl_master_lookup[],MATCH(Table7[[#This Row],[Place]],tbl_master_lookup[Suburb],0),8)),"")</f>
        <v>MACASSAR</v>
      </c>
      <c r="K38" s="78">
        <f>IFERROR(INDEX(tbl_station_ranks[#Data],MATCH(Table7[[#This Row],[Police Station]],tbl_station_ranks[Station],0),MATCH("Combined AVE. % Change",tbl_station_ranks[#Headers],0)),"")</f>
        <v>9.8497512080639879E-2</v>
      </c>
      <c r="L38" s="79">
        <f>IFERROR(_xlfn.RANK.EQ(Table7[[#This Row],[Ave. % change]],Table7[Ave. % change],1),"")</f>
        <v>21</v>
      </c>
      <c r="M38" s="73">
        <f>IFERROR(INDEX(tbl_station_ranks[#Data],MATCH(Table7[[#This Row],[Police Station]],tbl_station_ranks[Station],0),2),"")</f>
        <v>1842</v>
      </c>
      <c r="N38" s="75">
        <f>IFERROR(Table7[[#This Row],[No. of Incidents]]/Table7[[#This Row],[Population]],"")</f>
        <v>5.5440180586907452E-2</v>
      </c>
      <c r="O38" s="80">
        <f>IFERROR(_xlfn.RANK.EQ(Table7[[#This Row],[Incidents/Population]],Table7[Incidents/Population],1),"")</f>
        <v>10</v>
      </c>
      <c r="P38" s="81">
        <f t="shared" si="2"/>
        <v>15.5</v>
      </c>
      <c r="Q38" s="73"/>
      <c r="R38" s="77" t="str">
        <f>IFERROR(_xlfn.RANK.EQ(Table7[[#This Row],[Walkability ]],Table7[[Walkability ]],0),"")</f>
        <v/>
      </c>
      <c r="S38" s="82">
        <f t="shared" si="3"/>
        <v>21.75</v>
      </c>
      <c r="T38" s="73"/>
      <c r="U38" s="73"/>
      <c r="V38" s="73"/>
      <c r="W38" s="73"/>
      <c r="X38" s="73"/>
      <c r="Y38" s="73"/>
    </row>
    <row r="39" spans="1:25" x14ac:dyDescent="0.25">
      <c r="A39" s="72">
        <v>15</v>
      </c>
      <c r="B39" s="73" t="s">
        <v>5712</v>
      </c>
      <c r="C39" s="74">
        <v>36043</v>
      </c>
      <c r="D39" s="73">
        <v>2.35</v>
      </c>
      <c r="E39" s="75">
        <f>Table7[[#This Row],[Population]]/Table7[[#This Row],[Area]]</f>
        <v>15337.446808510638</v>
      </c>
      <c r="F39" s="74">
        <v>3473</v>
      </c>
      <c r="G39" s="76">
        <f>IFERROR(_xlfn.RANK.EQ(Table7[[#This Row],[Median household income]],Table7[Median household income]),"")</f>
        <v>35</v>
      </c>
      <c r="H39" s="74" t="str">
        <f>IFERROR(IFERROR(INDEX(tbl_master_lookup[],MATCH(Table7[[#This Row],[Place]],tbl_master_lookup[SP_Name],0),7),INDEX(tbl_master_lookup[],MATCH(Table7[[#This Row],[Place]],tbl_master_lookup[Suburb],0),7)),"")</f>
        <v>METRO SOUTH</v>
      </c>
      <c r="I39" s="77">
        <f>IFERROR(INDEX(tbl_education_districts[],MATCH(Table7[[#This Row],[Education District]],tbl_education_districts[Education District],0),13),"")</f>
        <v>10</v>
      </c>
      <c r="J39" s="73" t="str">
        <f>IFERROR(IFERROR(INDEX(tbl_master_lookup[],MATCH(Table7[[#This Row],[Place]],tbl_master_lookup[SP_Name],0),8),INDEX(tbl_master_lookup[],MATCH(Table7[[#This Row],[Place]],tbl_master_lookup[Suburb],0),8)),"")</f>
        <v/>
      </c>
      <c r="K39" s="78" t="str">
        <f>IFERROR(INDEX(tbl_station_ranks[#Data],MATCH(Table7[[#This Row],[Police Station]],tbl_station_ranks[Station],0),MATCH("Combined AVE. % Change",tbl_station_ranks[#Headers],0)),"")</f>
        <v/>
      </c>
      <c r="L39" s="79" t="str">
        <f>IFERROR(_xlfn.RANK.EQ(Table7[[#This Row],[Ave. % change]],Table7[Ave. % change],1),"")</f>
        <v/>
      </c>
      <c r="M39" s="73" t="str">
        <f>IFERROR(INDEX(tbl_station_ranks[#Data],MATCH(Table7[[#This Row],[Police Station]],tbl_station_ranks[Station],0),2),"")</f>
        <v/>
      </c>
      <c r="N39" s="75" t="str">
        <f>IFERROR(Table7[[#This Row],[No. of Incidents]]/Table7[[#This Row],[Population]],"")</f>
        <v/>
      </c>
      <c r="O39" s="80" t="str">
        <f>IFERROR(_xlfn.RANK.EQ(Table7[[#This Row],[Incidents/Population]],Table7[Incidents/Population],1),"")</f>
        <v/>
      </c>
      <c r="P39" s="81" t="str">
        <f t="shared" si="2"/>
        <v/>
      </c>
      <c r="Q39" s="73"/>
      <c r="R39" s="77" t="str">
        <f>IFERROR(_xlfn.RANK.EQ(Table7[[#This Row],[Walkability ]],Table7[[Walkability ]],0),"")</f>
        <v/>
      </c>
      <c r="S39" s="82">
        <f t="shared" si="3"/>
        <v>22.5</v>
      </c>
      <c r="T39" s="73"/>
      <c r="U39" s="73"/>
      <c r="V39" s="73"/>
      <c r="W39" s="73"/>
      <c r="X39" s="73"/>
      <c r="Y39" s="73"/>
    </row>
    <row r="40" spans="1:25" x14ac:dyDescent="0.25">
      <c r="A40" s="72">
        <v>20</v>
      </c>
      <c r="B40" s="73" t="s">
        <v>5794</v>
      </c>
      <c r="C40" s="74">
        <v>42479</v>
      </c>
      <c r="D40" s="73">
        <v>5.52</v>
      </c>
      <c r="E40" s="75">
        <f>Table7[[#This Row],[Population]]/Table7[[#This Row],[Area]]</f>
        <v>7695.471014492754</v>
      </c>
      <c r="F40" s="74">
        <v>6099</v>
      </c>
      <c r="G40" s="76">
        <f>IFERROR(_xlfn.RANK.EQ(Table7[[#This Row],[Median household income]],Table7[Median household income]),"")</f>
        <v>25</v>
      </c>
      <c r="H40" s="74" t="str">
        <f>IFERROR(IFERROR(INDEX(tbl_master_lookup[],MATCH(Table7[[#This Row],[Place]],tbl_master_lookup[SP_Name],0),7),INDEX(tbl_master_lookup[],MATCH(Table7[[#This Row],[Place]],tbl_master_lookup[Suburb],0),7)),"")</f>
        <v/>
      </c>
      <c r="I40" s="77" t="str">
        <f>IFERROR(INDEX(tbl_education_districts[],MATCH(Table7[[#This Row],[Education District]],tbl_education_districts[Education District],0),13),"")</f>
        <v/>
      </c>
      <c r="J40" s="73" t="str">
        <f>IFERROR(IFERROR(INDEX(tbl_master_lookup[],MATCH(Table7[[#This Row],[Place]],tbl_master_lookup[SP_Name],0),8),INDEX(tbl_master_lookup[],MATCH(Table7[[#This Row],[Place]],tbl_master_lookup[Suburb],0),8)),"")</f>
        <v/>
      </c>
      <c r="K40" s="78" t="str">
        <f>IFERROR(INDEX(tbl_station_ranks[#Data],MATCH(Table7[[#This Row],[Police Station]],tbl_station_ranks[Station],0),MATCH("Combined AVE. % Change",tbl_station_ranks[#Headers],0)),"")</f>
        <v/>
      </c>
      <c r="L40" s="79" t="str">
        <f>IFERROR(_xlfn.RANK.EQ(Table7[[#This Row],[Ave. % change]],Table7[Ave. % change],1),"")</f>
        <v/>
      </c>
      <c r="M40" s="73" t="str">
        <f>IFERROR(INDEX(tbl_station_ranks[#Data],MATCH(Table7[[#This Row],[Police Station]],tbl_station_ranks[Station],0),2),"")</f>
        <v/>
      </c>
      <c r="N40" s="75" t="str">
        <f>IFERROR(Table7[[#This Row],[No. of Incidents]]/Table7[[#This Row],[Population]],"")</f>
        <v/>
      </c>
      <c r="O40" s="80" t="str">
        <f>IFERROR(_xlfn.RANK.EQ(Table7[[#This Row],[Incidents/Population]],Table7[Incidents/Population],1),"")</f>
        <v/>
      </c>
      <c r="P40" s="81" t="str">
        <f t="shared" si="2"/>
        <v/>
      </c>
      <c r="Q40" s="73"/>
      <c r="R40" s="77" t="str">
        <f>IFERROR(_xlfn.RANK.EQ(Table7[[#This Row],[Walkability ]],Table7[[Walkability ]],0),"")</f>
        <v/>
      </c>
      <c r="S40" s="82">
        <f t="shared" si="3"/>
        <v>25</v>
      </c>
      <c r="T40" s="73"/>
      <c r="U40" s="73"/>
      <c r="V40" s="73"/>
      <c r="W40" s="73"/>
      <c r="X40" s="73"/>
      <c r="Y40" s="73"/>
    </row>
    <row r="41" spans="1:25" x14ac:dyDescent="0.25">
      <c r="A41" s="72">
        <v>3</v>
      </c>
      <c r="B41" s="73" t="s">
        <v>5736</v>
      </c>
      <c r="C41" s="74">
        <v>56234</v>
      </c>
      <c r="D41" s="73">
        <v>8.17</v>
      </c>
      <c r="E41" s="75">
        <f>Table7[[#This Row],[Population]]/Table7[[#This Row],[Area]]</f>
        <v>6882.9865361077109</v>
      </c>
      <c r="F41" s="74">
        <v>6056</v>
      </c>
      <c r="G41" s="76">
        <f>IFERROR(_xlfn.RANK.EQ(Table7[[#This Row],[Median household income]],Table7[Median household income]),"")</f>
        <v>26</v>
      </c>
      <c r="H41" s="74" t="str">
        <f>IFERROR(IFERROR(INDEX(tbl_master_lookup[],MATCH(Table7[[#This Row],[Place]],tbl_master_lookup[SP_Name],0),7),INDEX(tbl_master_lookup[],MATCH(Table7[[#This Row],[Place]],tbl_master_lookup[Suburb],0),7)),"")</f>
        <v/>
      </c>
      <c r="I41" s="77" t="str">
        <f>IFERROR(INDEX(tbl_education_districts[],MATCH(Table7[[#This Row],[Education District]],tbl_education_districts[Education District],0),13),"")</f>
        <v/>
      </c>
      <c r="J41" s="73" t="str">
        <f>IFERROR(IFERROR(INDEX(tbl_master_lookup[],MATCH(Table7[[#This Row],[Place]],tbl_master_lookup[SP_Name],0),8),INDEX(tbl_master_lookup[],MATCH(Table7[[#This Row],[Place]],tbl_master_lookup[Suburb],0),8)),"")</f>
        <v/>
      </c>
      <c r="K41" s="78" t="str">
        <f>IFERROR(INDEX(tbl_station_ranks[#Data],MATCH(Table7[[#This Row],[Police Station]],tbl_station_ranks[Station],0),MATCH("Combined AVE. % Change",tbl_station_ranks[#Headers],0)),"")</f>
        <v/>
      </c>
      <c r="L41" s="79" t="str">
        <f>IFERROR(_xlfn.RANK.EQ(Table7[[#This Row],[Ave. % change]],Table7[Ave. % change],1),"")</f>
        <v/>
      </c>
      <c r="M41" s="73" t="str">
        <f>IFERROR(INDEX(tbl_station_ranks[#Data],MATCH(Table7[[#This Row],[Police Station]],tbl_station_ranks[Station],0),2),"")</f>
        <v/>
      </c>
      <c r="N41" s="75" t="str">
        <f>IFERROR(Table7[[#This Row],[No. of Incidents]]/Table7[[#This Row],[Population]],"")</f>
        <v/>
      </c>
      <c r="O41" s="80" t="str">
        <f>IFERROR(_xlfn.RANK.EQ(Table7[[#This Row],[Incidents/Population]],Table7[Incidents/Population],1),"")</f>
        <v/>
      </c>
      <c r="P41" s="81" t="str">
        <f t="shared" si="2"/>
        <v/>
      </c>
      <c r="Q41" s="73"/>
      <c r="R41" s="77" t="str">
        <f>IFERROR(_xlfn.RANK.EQ(Table7[[#This Row],[Walkability ]],Table7[[Walkability ]],0),"")</f>
        <v/>
      </c>
      <c r="S41" s="82">
        <f t="shared" si="3"/>
        <v>26</v>
      </c>
      <c r="T41" s="73"/>
      <c r="U41" s="73"/>
      <c r="V41" s="73"/>
      <c r="W41" s="73"/>
      <c r="X41" s="73"/>
      <c r="Y41" s="73"/>
    </row>
    <row r="42" spans="1:25" x14ac:dyDescent="0.25">
      <c r="A42" s="72">
        <v>7</v>
      </c>
      <c r="B42" s="73" t="s">
        <v>5709</v>
      </c>
      <c r="C42" s="74">
        <v>92330</v>
      </c>
      <c r="D42" s="73">
        <v>24.57</v>
      </c>
      <c r="E42" s="75">
        <f>Table7[[#This Row],[Population]]/Table7[[#This Row],[Area]]</f>
        <v>3757.834757834758</v>
      </c>
      <c r="F42" s="74">
        <v>5760</v>
      </c>
      <c r="G42" s="76">
        <f>IFERROR(_xlfn.RANK.EQ(Table7[[#This Row],[Median household income]],Table7[Median household income]),"")</f>
        <v>27</v>
      </c>
      <c r="H42" s="74" t="str">
        <f>IFERROR(IFERROR(INDEX(tbl_master_lookup[],MATCH(Table7[[#This Row],[Place]],tbl_master_lookup[SP_Name],0),7),INDEX(tbl_master_lookup[],MATCH(Table7[[#This Row],[Place]],tbl_master_lookup[Suburb],0),7)),"")</f>
        <v/>
      </c>
      <c r="I42" s="77" t="str">
        <f>IFERROR(INDEX(tbl_education_districts[],MATCH(Table7[[#This Row],[Education District]],tbl_education_districts[Education District],0),13),"")</f>
        <v/>
      </c>
      <c r="J42" s="73" t="str">
        <f>IFERROR(IFERROR(INDEX(tbl_master_lookup[],MATCH(Table7[[#This Row],[Place]],tbl_master_lookup[SP_Name],0),8),INDEX(tbl_master_lookup[],MATCH(Table7[[#This Row],[Place]],tbl_master_lookup[Suburb],0),8)),"")</f>
        <v/>
      </c>
      <c r="K42" s="78" t="str">
        <f>IFERROR(INDEX(tbl_station_ranks[#Data],MATCH(Table7[[#This Row],[Police Station]],tbl_station_ranks[Station],0),MATCH("Combined AVE. % Change",tbl_station_ranks[#Headers],0)),"")</f>
        <v/>
      </c>
      <c r="L42" s="79" t="str">
        <f>IFERROR(_xlfn.RANK.EQ(Table7[[#This Row],[Ave. % change]],Table7[Ave. % change],1),"")</f>
        <v/>
      </c>
      <c r="M42" s="73" t="str">
        <f>IFERROR(INDEX(tbl_station_ranks[#Data],MATCH(Table7[[#This Row],[Police Station]],tbl_station_ranks[Station],0),2),"")</f>
        <v/>
      </c>
      <c r="N42" s="75" t="str">
        <f>IFERROR(Table7[[#This Row],[No. of Incidents]]/Table7[[#This Row],[Population]],"")</f>
        <v/>
      </c>
      <c r="O42" s="80" t="str">
        <f>IFERROR(_xlfn.RANK.EQ(Table7[[#This Row],[Incidents/Population]],Table7[Incidents/Population],1),"")</f>
        <v/>
      </c>
      <c r="P42" s="81" t="str">
        <f t="shared" si="2"/>
        <v/>
      </c>
      <c r="Q42" s="73"/>
      <c r="R42" s="77" t="str">
        <f>IFERROR(_xlfn.RANK.EQ(Table7[[#This Row],[Walkability ]],Table7[[Walkability ]],0),"")</f>
        <v/>
      </c>
      <c r="S42" s="82">
        <f t="shared" si="3"/>
        <v>27</v>
      </c>
      <c r="T42" s="73"/>
      <c r="U42" s="73"/>
      <c r="V42" s="73"/>
      <c r="W42" s="73"/>
      <c r="X42" s="73"/>
      <c r="Y42" s="73"/>
    </row>
    <row r="43" spans="1:25" x14ac:dyDescent="0.25">
      <c r="A43" s="72">
        <v>31</v>
      </c>
      <c r="B43" s="73" t="s">
        <v>5717</v>
      </c>
      <c r="C43" s="74">
        <v>15538</v>
      </c>
      <c r="D43" s="73">
        <v>0.56999999999999995</v>
      </c>
      <c r="E43" s="75">
        <f>Table7[[#This Row],[Population]]/Table7[[#This Row],[Area]]</f>
        <v>27259.649122807019</v>
      </c>
      <c r="F43" s="74">
        <v>5420</v>
      </c>
      <c r="G43" s="76">
        <f>IFERROR(_xlfn.RANK.EQ(Table7[[#This Row],[Median household income]],Table7[Median household income]),"")</f>
        <v>28</v>
      </c>
      <c r="H43" s="74" t="str">
        <f>IFERROR(IFERROR(INDEX(tbl_master_lookup[],MATCH(Table7[[#This Row],[Place]],tbl_master_lookup[SP_Name],0),7),INDEX(tbl_master_lookup[],MATCH(Table7[[#This Row],[Place]],tbl_master_lookup[Suburb],0),7)),"")</f>
        <v/>
      </c>
      <c r="I43" s="77" t="str">
        <f>IFERROR(INDEX(tbl_education_districts[],MATCH(Table7[[#This Row],[Education District]],tbl_education_districts[Education District],0),13),"")</f>
        <v/>
      </c>
      <c r="J43" s="73" t="str">
        <f>IFERROR(IFERROR(INDEX(tbl_master_lookup[],MATCH(Table7[[#This Row],[Place]],tbl_master_lookup[SP_Name],0),8),INDEX(tbl_master_lookup[],MATCH(Table7[[#This Row],[Place]],tbl_master_lookup[Suburb],0),8)),"")</f>
        <v/>
      </c>
      <c r="K43" s="78" t="str">
        <f>IFERROR(INDEX(tbl_station_ranks[#Data],MATCH(Table7[[#This Row],[Police Station]],tbl_station_ranks[Station],0),MATCH("Combined AVE. % Change",tbl_station_ranks[#Headers],0)),"")</f>
        <v/>
      </c>
      <c r="L43" s="79" t="str">
        <f>IFERROR(_xlfn.RANK.EQ(Table7[[#This Row],[Ave. % change]],Table7[Ave. % change],1),"")</f>
        <v/>
      </c>
      <c r="M43" s="73" t="str">
        <f>IFERROR(INDEX(tbl_station_ranks[#Data],MATCH(Table7[[#This Row],[Police Station]],tbl_station_ranks[Station],0),2),"")</f>
        <v/>
      </c>
      <c r="N43" s="75" t="str">
        <f>IFERROR(Table7[[#This Row],[No. of Incidents]]/Table7[[#This Row],[Population]],"")</f>
        <v/>
      </c>
      <c r="O43" s="80" t="str">
        <f>IFERROR(_xlfn.RANK.EQ(Table7[[#This Row],[Incidents/Population]],Table7[Incidents/Population],1),"")</f>
        <v/>
      </c>
      <c r="P43" s="81" t="str">
        <f t="shared" si="2"/>
        <v/>
      </c>
      <c r="Q43" s="73"/>
      <c r="R43" s="77" t="str">
        <f>IFERROR(_xlfn.RANK.EQ(Table7[[#This Row],[Walkability ]],Table7[[Walkability ]],0),"")</f>
        <v/>
      </c>
      <c r="S43" s="82">
        <f t="shared" si="3"/>
        <v>28</v>
      </c>
      <c r="T43" s="73"/>
      <c r="U43" s="73"/>
      <c r="V43" s="73"/>
      <c r="W43" s="73"/>
      <c r="X43" s="73"/>
      <c r="Y43" s="73"/>
    </row>
    <row r="44" spans="1:25" x14ac:dyDescent="0.25">
      <c r="A44" s="72">
        <v>19</v>
      </c>
      <c r="B44" s="73" t="s">
        <v>5793</v>
      </c>
      <c r="C44" s="74">
        <v>39237</v>
      </c>
      <c r="D44" s="73">
        <v>5.86</v>
      </c>
      <c r="E44" s="75">
        <f>Table7[[#This Row],[Population]]/Table7[[#This Row],[Area]]</f>
        <v>6695.7337883959044</v>
      </c>
      <c r="F44" s="74">
        <v>5366</v>
      </c>
      <c r="G44" s="76">
        <f>IFERROR(_xlfn.RANK.EQ(Table7[[#This Row],[Median household income]],Table7[Median household income]),"")</f>
        <v>29</v>
      </c>
      <c r="H44" s="74" t="str">
        <f>IFERROR(IFERROR(INDEX(tbl_master_lookup[],MATCH(Table7[[#This Row],[Place]],tbl_master_lookup[SP_Name],0),7),INDEX(tbl_master_lookup[],MATCH(Table7[[#This Row],[Place]],tbl_master_lookup[Suburb],0),7)),"")</f>
        <v/>
      </c>
      <c r="I44" s="77" t="str">
        <f>IFERROR(INDEX(tbl_education_districts[],MATCH(Table7[[#This Row],[Education District]],tbl_education_districts[Education District],0),13),"")</f>
        <v/>
      </c>
      <c r="J44" s="73" t="str">
        <f>IFERROR(IFERROR(INDEX(tbl_master_lookup[],MATCH(Table7[[#This Row],[Place]],tbl_master_lookup[SP_Name],0),8),INDEX(tbl_master_lookup[],MATCH(Table7[[#This Row],[Place]],tbl_master_lookup[Suburb],0),8)),"")</f>
        <v/>
      </c>
      <c r="K44" s="78" t="str">
        <f>IFERROR(INDEX(tbl_station_ranks[#Data],MATCH(Table7[[#This Row],[Police Station]],tbl_station_ranks[Station],0),MATCH("Combined AVE. % Change",tbl_station_ranks[#Headers],0)),"")</f>
        <v/>
      </c>
      <c r="L44" s="79" t="str">
        <f>IFERROR(_xlfn.RANK.EQ(Table7[[#This Row],[Ave. % change]],Table7[Ave. % change],1),"")</f>
        <v/>
      </c>
      <c r="M44" s="73" t="str">
        <f>IFERROR(INDEX(tbl_station_ranks[#Data],MATCH(Table7[[#This Row],[Police Station]],tbl_station_ranks[Station],0),2),"")</f>
        <v/>
      </c>
      <c r="N44" s="75" t="str">
        <f>IFERROR(Table7[[#This Row],[No. of Incidents]]/Table7[[#This Row],[Population]],"")</f>
        <v/>
      </c>
      <c r="O44" s="80" t="str">
        <f>IFERROR(_xlfn.RANK.EQ(Table7[[#This Row],[Incidents/Population]],Table7[Incidents/Population],1),"")</f>
        <v/>
      </c>
      <c r="P44" s="81" t="str">
        <f t="shared" si="2"/>
        <v/>
      </c>
      <c r="Q44" s="73"/>
      <c r="R44" s="77" t="str">
        <f>IFERROR(_xlfn.RANK.EQ(Table7[[#This Row],[Walkability ]],Table7[[Walkability ]],0),"")</f>
        <v/>
      </c>
      <c r="S44" s="82">
        <f t="shared" si="3"/>
        <v>29</v>
      </c>
      <c r="T44" s="73"/>
      <c r="U44" s="73"/>
      <c r="V44" s="73"/>
      <c r="W44" s="73"/>
      <c r="X44" s="73"/>
      <c r="Y44" s="73"/>
    </row>
    <row r="45" spans="1:25" x14ac:dyDescent="0.25">
      <c r="A45" s="72">
        <v>2</v>
      </c>
      <c r="B45" s="73" t="s">
        <v>5707</v>
      </c>
      <c r="C45" s="74">
        <v>67491</v>
      </c>
      <c r="D45" s="73">
        <v>28.84</v>
      </c>
      <c r="E45" s="75">
        <f>Table7[[#This Row],[Population]]/Table7[[#This Row],[Area]]</f>
        <v>2340.1872399445215</v>
      </c>
      <c r="F45" s="74">
        <v>5245</v>
      </c>
      <c r="G45" s="76">
        <f>IFERROR(_xlfn.RANK.EQ(Table7[[#This Row],[Median household income]],Table7[Median household income]),"")</f>
        <v>30</v>
      </c>
      <c r="H45" s="74" t="str">
        <f>IFERROR(IFERROR(INDEX(tbl_master_lookup[],MATCH(Table7[[#This Row],[Place]],tbl_master_lookup[SP_Name],0),7),INDEX(tbl_master_lookup[],MATCH(Table7[[#This Row],[Place]],tbl_master_lookup[Suburb],0),7)),"")</f>
        <v/>
      </c>
      <c r="I45" s="77" t="str">
        <f>IFERROR(INDEX(tbl_education_districts[],MATCH(Table7[[#This Row],[Education District]],tbl_education_districts[Education District],0),13),"")</f>
        <v/>
      </c>
      <c r="J45" s="73" t="str">
        <f>IFERROR(IFERROR(INDEX(tbl_master_lookup[],MATCH(Table7[[#This Row],[Place]],tbl_master_lookup[SP_Name],0),8),INDEX(tbl_master_lookup[],MATCH(Table7[[#This Row],[Place]],tbl_master_lookup[Suburb],0),8)),"")</f>
        <v/>
      </c>
      <c r="K45" s="78" t="str">
        <f>IFERROR(INDEX(tbl_station_ranks[#Data],MATCH(Table7[[#This Row],[Police Station]],tbl_station_ranks[Station],0),MATCH("Combined AVE. % Change",tbl_station_ranks[#Headers],0)),"")</f>
        <v/>
      </c>
      <c r="L45" s="79" t="str">
        <f>IFERROR(_xlfn.RANK.EQ(Table7[[#This Row],[Ave. % change]],Table7[Ave. % change],1),"")</f>
        <v/>
      </c>
      <c r="M45" s="73" t="str">
        <f>IFERROR(INDEX(tbl_station_ranks[#Data],MATCH(Table7[[#This Row],[Police Station]],tbl_station_ranks[Station],0),2),"")</f>
        <v/>
      </c>
      <c r="N45" s="75" t="str">
        <f>IFERROR(Table7[[#This Row],[No. of Incidents]]/Table7[[#This Row],[Population]],"")</f>
        <v/>
      </c>
      <c r="O45" s="80" t="str">
        <f>IFERROR(_xlfn.RANK.EQ(Table7[[#This Row],[Incidents/Population]],Table7[Incidents/Population],1),"")</f>
        <v/>
      </c>
      <c r="P45" s="81" t="str">
        <f t="shared" si="2"/>
        <v/>
      </c>
      <c r="Q45" s="73"/>
      <c r="R45" s="77" t="str">
        <f>IFERROR(_xlfn.RANK.EQ(Table7[[#This Row],[Walkability ]],Table7[[Walkability ]],0),"")</f>
        <v/>
      </c>
      <c r="S45" s="82">
        <f t="shared" si="3"/>
        <v>30</v>
      </c>
      <c r="T45" s="73"/>
      <c r="U45" s="73"/>
      <c r="V45" s="73"/>
      <c r="W45" s="73"/>
      <c r="X45" s="73"/>
      <c r="Y45" s="73"/>
    </row>
    <row r="46" spans="1:25" x14ac:dyDescent="0.25">
      <c r="A46" s="72">
        <v>46</v>
      </c>
      <c r="B46" s="73" t="s">
        <v>5802</v>
      </c>
      <c r="C46" s="74">
        <v>60528</v>
      </c>
      <c r="D46" s="73">
        <v>3.56</v>
      </c>
      <c r="E46" s="75">
        <f>Table7[[#This Row],[Population]]/Table7[[#This Row],[Area]]</f>
        <v>17002.247191011236</v>
      </c>
      <c r="F46" s="74">
        <v>3869</v>
      </c>
      <c r="G46" s="76">
        <f>IFERROR(_xlfn.RANK.EQ(Table7[[#This Row],[Median household income]],Table7[Median household income]),"")</f>
        <v>33</v>
      </c>
      <c r="H46" s="74" t="str">
        <f>IFERROR(IFERROR(INDEX(tbl_master_lookup[],MATCH(Table7[[#This Row],[Place]],tbl_master_lookup[SP_Name],0),7),INDEX(tbl_master_lookup[],MATCH(Table7[[#This Row],[Place]],tbl_master_lookup[Suburb],0),7)),"")</f>
        <v>METRO EAST</v>
      </c>
      <c r="I46" s="83">
        <f>IFERROR(INDEX(tbl_education_districts[],MATCH(Table7[[#This Row],[Education District]],tbl_education_districts[Education District],0),13),"")</f>
        <v>28</v>
      </c>
      <c r="J46" s="84" t="str">
        <f>IFERROR(IFERROR(INDEX(tbl_master_lookup[],MATCH(Table7[[#This Row],[Place]],tbl_master_lookup[SP_Name],0),8),INDEX(tbl_master_lookup[],MATCH(Table7[[#This Row],[Place]],tbl_master_lookup[Suburb],0),8)),"")</f>
        <v/>
      </c>
      <c r="K46" s="78" t="str">
        <f>IFERROR(INDEX(tbl_station_ranks[#Data],MATCH(Table7[[#This Row],[Police Station]],tbl_station_ranks[Station],0),MATCH("Combined AVE. % Change",tbl_station_ranks[#Headers],0)),"")</f>
        <v/>
      </c>
      <c r="L46" s="79" t="str">
        <f>IFERROR(_xlfn.RANK.EQ(Table7[[#This Row],[Ave. % change]],Table7[Ave. % change],1),"")</f>
        <v/>
      </c>
      <c r="M46" s="73" t="str">
        <f>IFERROR(INDEX(tbl_station_ranks[#Data],MATCH(Table7[[#This Row],[Police Station]],tbl_station_ranks[Station],0),2),"")</f>
        <v/>
      </c>
      <c r="N46" s="75" t="str">
        <f>IFERROR(Table7[[#This Row],[No. of Incidents]]/Table7[[#This Row],[Population]],"")</f>
        <v/>
      </c>
      <c r="O46" s="80" t="str">
        <f>IFERROR(_xlfn.RANK.EQ(Table7[[#This Row],[Incidents/Population]],Table7[Incidents/Population],1),"")</f>
        <v/>
      </c>
      <c r="P46" s="81" t="str">
        <f t="shared" si="2"/>
        <v/>
      </c>
      <c r="Q46" s="73"/>
      <c r="R46" s="83" t="str">
        <f>IFERROR(_xlfn.RANK.EQ(Table7[[#This Row],[Walkability ]],Table7[[Walkability ]],0),"")</f>
        <v/>
      </c>
      <c r="S46" s="82">
        <f t="shared" si="3"/>
        <v>30.5</v>
      </c>
      <c r="T46" s="73"/>
      <c r="U46" s="73"/>
      <c r="V46" s="73"/>
      <c r="W46" s="73"/>
      <c r="X46" s="73"/>
      <c r="Y46" s="73"/>
    </row>
    <row r="47" spans="1:25" x14ac:dyDescent="0.25">
      <c r="A47" s="72">
        <v>16</v>
      </c>
      <c r="B47" s="73" t="s">
        <v>5791</v>
      </c>
      <c r="C47" s="74">
        <v>152030</v>
      </c>
      <c r="D47" s="73">
        <v>11.08</v>
      </c>
      <c r="E47" s="75">
        <f>Table7[[#This Row],[Population]]/Table7[[#This Row],[Area]]</f>
        <v>13721.119133574008</v>
      </c>
      <c r="F47" s="74">
        <v>5118</v>
      </c>
      <c r="G47" s="76">
        <f>IFERROR(_xlfn.RANK.EQ(Table7[[#This Row],[Median household income]],Table7[Median household income]),"")</f>
        <v>31</v>
      </c>
      <c r="H47" s="74" t="str">
        <f>IFERROR(IFERROR(INDEX(tbl_master_lookup[],MATCH(Table7[[#This Row],[Place]],tbl_master_lookup[SP_Name],0),7),INDEX(tbl_master_lookup[],MATCH(Table7[[#This Row],[Place]],tbl_master_lookup[Suburb],0),7)),"")</f>
        <v/>
      </c>
      <c r="I47" s="77" t="str">
        <f>IFERROR(INDEX(tbl_education_districts[],MATCH(Table7[[#This Row],[Education District]],tbl_education_districts[Education District],0),13),"")</f>
        <v/>
      </c>
      <c r="J47" s="73" t="str">
        <f>IFERROR(IFERROR(INDEX(tbl_master_lookup[],MATCH(Table7[[#This Row],[Place]],tbl_master_lookup[SP_Name],0),8),INDEX(tbl_master_lookup[],MATCH(Table7[[#This Row],[Place]],tbl_master_lookup[Suburb],0),8)),"")</f>
        <v/>
      </c>
      <c r="K47" s="78" t="str">
        <f>IFERROR(INDEX(tbl_station_ranks[#Data],MATCH(Table7[[#This Row],[Police Station]],tbl_station_ranks[Station],0),MATCH("Combined AVE. % Change",tbl_station_ranks[#Headers],0)),"")</f>
        <v/>
      </c>
      <c r="L47" s="79" t="str">
        <f>IFERROR(_xlfn.RANK.EQ(Table7[[#This Row],[Ave. % change]],Table7[Ave. % change],1),"")</f>
        <v/>
      </c>
      <c r="M47" s="73" t="str">
        <f>IFERROR(INDEX(tbl_station_ranks[#Data],MATCH(Table7[[#This Row],[Police Station]],tbl_station_ranks[Station],0),2),"")</f>
        <v/>
      </c>
      <c r="N47" s="75" t="str">
        <f>IFERROR(Table7[[#This Row],[No. of Incidents]]/Table7[[#This Row],[Population]],"")</f>
        <v/>
      </c>
      <c r="O47" s="80" t="str">
        <f>IFERROR(_xlfn.RANK.EQ(Table7[[#This Row],[Incidents/Population]],Table7[Incidents/Population],1),"")</f>
        <v/>
      </c>
      <c r="P47" s="81" t="str">
        <f t="shared" si="2"/>
        <v/>
      </c>
      <c r="Q47" s="73"/>
      <c r="R47" s="77" t="str">
        <f>IFERROR(_xlfn.RANK.EQ(Table7[[#This Row],[Walkability ]],Table7[[Walkability ]],0),"")</f>
        <v/>
      </c>
      <c r="S47" s="82">
        <f t="shared" si="3"/>
        <v>31</v>
      </c>
      <c r="T47" s="73"/>
      <c r="U47" s="73"/>
      <c r="V47" s="73"/>
      <c r="W47" s="73"/>
      <c r="X47" s="73"/>
      <c r="Y47" s="73"/>
    </row>
    <row r="48" spans="1:25" x14ac:dyDescent="0.25">
      <c r="A48" s="72">
        <v>44</v>
      </c>
      <c r="B48" s="73" t="s">
        <v>5801</v>
      </c>
      <c r="C48" s="74">
        <v>310485</v>
      </c>
      <c r="D48" s="73">
        <v>43.76</v>
      </c>
      <c r="E48" s="75">
        <f>Table7[[#This Row],[Population]]/Table7[[#This Row],[Area]]</f>
        <v>7095.1782449725779</v>
      </c>
      <c r="F48" s="74">
        <v>4959</v>
      </c>
      <c r="G48" s="76">
        <f>IFERROR(_xlfn.RANK.EQ(Table7[[#This Row],[Median household income]],Table7[Median household income]),"")</f>
        <v>32</v>
      </c>
      <c r="H48" s="74" t="str">
        <f>IFERROR(IFERROR(INDEX(tbl_master_lookup[],MATCH(Table7[[#This Row],[Place]],tbl_master_lookup[SP_Name],0),7),INDEX(tbl_master_lookup[],MATCH(Table7[[#This Row],[Place]],tbl_master_lookup[Suburb],0),7)),"")</f>
        <v/>
      </c>
      <c r="I48" s="83" t="str">
        <f>IFERROR(INDEX(tbl_education_districts[],MATCH(Table7[[#This Row],[Education District]],tbl_education_districts[Education District],0),13),"")</f>
        <v/>
      </c>
      <c r="J48" s="84" t="str">
        <f>IFERROR(IFERROR(INDEX(tbl_master_lookup[],MATCH(Table7[[#This Row],[Place]],tbl_master_lookup[SP_Name],0),8),INDEX(tbl_master_lookup[],MATCH(Table7[[#This Row],[Place]],tbl_master_lookup[Suburb],0),8)),"")</f>
        <v/>
      </c>
      <c r="K48" s="78" t="str">
        <f>IFERROR(INDEX(tbl_station_ranks[#Data],MATCH(Table7[[#This Row],[Police Station]],tbl_station_ranks[Station],0),MATCH("Combined AVE. % Change",tbl_station_ranks[#Headers],0)),"")</f>
        <v/>
      </c>
      <c r="L48" s="79" t="str">
        <f>IFERROR(_xlfn.RANK.EQ(Table7[[#This Row],[Ave. % change]],Table7[Ave. % change],1),"")</f>
        <v/>
      </c>
      <c r="M48" s="73" t="str">
        <f>IFERROR(INDEX(tbl_station_ranks[#Data],MATCH(Table7[[#This Row],[Police Station]],tbl_station_ranks[Station],0),2),"")</f>
        <v/>
      </c>
      <c r="N48" s="75" t="str">
        <f>IFERROR(Table7[[#This Row],[No. of Incidents]]/Table7[[#This Row],[Population]],"")</f>
        <v/>
      </c>
      <c r="O48" s="80" t="str">
        <f>IFERROR(_xlfn.RANK.EQ(Table7[[#This Row],[Incidents/Population]],Table7[Incidents/Population],1),"")</f>
        <v/>
      </c>
      <c r="P48" s="81" t="str">
        <f t="shared" si="2"/>
        <v/>
      </c>
      <c r="Q48" s="73"/>
      <c r="R48" s="83" t="str">
        <f>IFERROR(_xlfn.RANK.EQ(Table7[[#This Row],[Walkability ]],Table7[[Walkability ]],0),"")</f>
        <v/>
      </c>
      <c r="S48" s="82">
        <f t="shared" si="3"/>
        <v>32</v>
      </c>
      <c r="T48" s="73"/>
      <c r="U48" s="73"/>
      <c r="V48" s="73"/>
      <c r="W48" s="73"/>
      <c r="X48" s="73"/>
      <c r="Y48" s="73"/>
    </row>
    <row r="49" spans="1:25" x14ac:dyDescent="0.25">
      <c r="A49" s="72">
        <v>27</v>
      </c>
      <c r="B49" s="73" t="s">
        <v>5744</v>
      </c>
      <c r="C49" s="74">
        <v>98468</v>
      </c>
      <c r="D49" s="73">
        <v>6.49</v>
      </c>
      <c r="E49" s="75">
        <f>Table7[[#This Row],[Population]]/Table7[[#This Row],[Area]]</f>
        <v>15172.265023112481</v>
      </c>
      <c r="F49" s="74">
        <v>3830</v>
      </c>
      <c r="G49" s="76">
        <f>IFERROR(_xlfn.RANK.EQ(Table7[[#This Row],[Median household income]],Table7[Median household income]),"")</f>
        <v>34</v>
      </c>
      <c r="H49" s="74" t="str">
        <f>IFERROR(IFERROR(INDEX(tbl_master_lookup[],MATCH(Table7[[#This Row],[Place]],tbl_master_lookup[SP_Name],0),7),INDEX(tbl_master_lookup[],MATCH(Table7[[#This Row],[Place]],tbl_master_lookup[Suburb],0),7)),"")</f>
        <v/>
      </c>
      <c r="I49" s="77" t="str">
        <f>IFERROR(INDEX(tbl_education_districts[],MATCH(Table7[[#This Row],[Education District]],tbl_education_districts[Education District],0),13),"")</f>
        <v/>
      </c>
      <c r="J49" s="73" t="str">
        <f>IFERROR(IFERROR(INDEX(tbl_master_lookup[],MATCH(Table7[[#This Row],[Place]],tbl_master_lookup[SP_Name],0),8),INDEX(tbl_master_lookup[],MATCH(Table7[[#This Row],[Place]],tbl_master_lookup[Suburb],0),8)),"")</f>
        <v/>
      </c>
      <c r="K49" s="78" t="str">
        <f>IFERROR(INDEX(tbl_station_ranks[#Data],MATCH(Table7[[#This Row],[Police Station]],tbl_station_ranks[Station],0),MATCH("Combined AVE. % Change",tbl_station_ranks[#Headers],0)),"")</f>
        <v/>
      </c>
      <c r="L49" s="79" t="str">
        <f>IFERROR(_xlfn.RANK.EQ(Table7[[#This Row],[Ave. % change]],Table7[Ave. % change],1),"")</f>
        <v/>
      </c>
      <c r="M49" s="73" t="str">
        <f>IFERROR(INDEX(tbl_station_ranks[#Data],MATCH(Table7[[#This Row],[Police Station]],tbl_station_ranks[Station],0),2),"")</f>
        <v/>
      </c>
      <c r="N49" s="75" t="str">
        <f>IFERROR(Table7[[#This Row],[No. of Incidents]]/Table7[[#This Row],[Population]],"")</f>
        <v/>
      </c>
      <c r="O49" s="80" t="str">
        <f>IFERROR(_xlfn.RANK.EQ(Table7[[#This Row],[Incidents/Population]],Table7[Incidents/Population],1),"")</f>
        <v/>
      </c>
      <c r="P49" s="81" t="str">
        <f t="shared" si="2"/>
        <v/>
      </c>
      <c r="Q49" s="73"/>
      <c r="R49" s="77" t="str">
        <f>IFERROR(_xlfn.RANK.EQ(Table7[[#This Row],[Walkability ]],Table7[[Walkability ]],0),"")</f>
        <v/>
      </c>
      <c r="S49" s="82">
        <f t="shared" si="3"/>
        <v>34</v>
      </c>
      <c r="T49" s="73"/>
      <c r="U49" s="73"/>
      <c r="V49" s="73"/>
      <c r="W49" s="73"/>
      <c r="X49" s="73"/>
      <c r="Y49" s="73"/>
    </row>
    <row r="50" spans="1:25" x14ac:dyDescent="0.25">
      <c r="A50" s="72">
        <v>9</v>
      </c>
      <c r="B50" s="73" t="s">
        <v>5786</v>
      </c>
      <c r="C50" s="74">
        <v>1563</v>
      </c>
      <c r="D50" s="73">
        <v>59.16</v>
      </c>
      <c r="E50" s="75">
        <f>Table7[[#This Row],[Population]]/Table7[[#This Row],[Area]]</f>
        <v>26.419878296146045</v>
      </c>
      <c r="F50" s="74"/>
      <c r="G50" s="76" t="str">
        <f>IFERROR(_xlfn.RANK.EQ(Table7[[#This Row],[Median household income]],Table7[Median household income]),"")</f>
        <v/>
      </c>
      <c r="H50" s="74" t="str">
        <f>IFERROR(IFERROR(INDEX(tbl_master_lookup[],MATCH(Table7[[#This Row],[Place]],tbl_master_lookup[SP_Name],0),7),INDEX(tbl_master_lookup[],MATCH(Table7[[#This Row],[Place]],tbl_master_lookup[Suburb],0),7)),"")</f>
        <v/>
      </c>
      <c r="I50" s="77" t="str">
        <f>IFERROR(INDEX(tbl_education_districts[],MATCH(Table7[[#This Row],[Education District]],tbl_education_districts[Education District],0),13),"")</f>
        <v/>
      </c>
      <c r="J50" s="73" t="str">
        <f>IFERROR(IFERROR(INDEX(tbl_master_lookup[],MATCH(Table7[[#This Row],[Place]],tbl_master_lookup[SP_Name],0),8),INDEX(tbl_master_lookup[],MATCH(Table7[[#This Row],[Place]],tbl_master_lookup[Suburb],0),8)),"")</f>
        <v/>
      </c>
      <c r="K50" s="78" t="str">
        <f>IFERROR(INDEX(tbl_station_ranks[#Data],MATCH(Table7[[#This Row],[Police Station]],tbl_station_ranks[Station],0),MATCH("Combined AVE. % Change",tbl_station_ranks[#Headers],0)),"")</f>
        <v/>
      </c>
      <c r="L50" s="79" t="str">
        <f>IFERROR(_xlfn.RANK.EQ(Table7[[#This Row],[Ave. % change]],Table7[Ave. % change],1),"")</f>
        <v/>
      </c>
      <c r="M50" s="73" t="str">
        <f>IFERROR(INDEX(tbl_station_ranks[#Data],MATCH(Table7[[#This Row],[Police Station]],tbl_station_ranks[Station],0),2),"")</f>
        <v/>
      </c>
      <c r="N50" s="75" t="str">
        <f>IFERROR(Table7[[#This Row],[No. of Incidents]]/Table7[[#This Row],[Population]],"")</f>
        <v/>
      </c>
      <c r="O50" s="80" t="str">
        <f>IFERROR(_xlfn.RANK.EQ(Table7[[#This Row],[Incidents/Population]],Table7[Incidents/Population],1),"")</f>
        <v/>
      </c>
      <c r="P50" s="81" t="str">
        <f t="shared" si="2"/>
        <v/>
      </c>
      <c r="Q50" s="73"/>
      <c r="R50" s="77" t="str">
        <f>IFERROR(_xlfn.RANK.EQ(Table7[[#This Row],[Walkability ]],Table7[[Walkability ]],0),"")</f>
        <v/>
      </c>
      <c r="S50" s="82" t="str">
        <f t="shared" si="3"/>
        <v/>
      </c>
      <c r="T50" s="73"/>
      <c r="U50" s="73"/>
      <c r="V50" s="73"/>
      <c r="W50" s="73"/>
      <c r="X50" s="73"/>
      <c r="Y50" s="73"/>
    </row>
    <row r="51" spans="1:25" x14ac:dyDescent="0.25">
      <c r="A51" s="72">
        <v>10</v>
      </c>
      <c r="B51" s="73" t="s">
        <v>5787</v>
      </c>
      <c r="C51" s="74">
        <v>11916</v>
      </c>
      <c r="D51" s="73">
        <v>858.67</v>
      </c>
      <c r="E51" s="75">
        <f>Table7[[#This Row],[Population]]/Table7[[#This Row],[Area]]</f>
        <v>13.877275321136176</v>
      </c>
      <c r="F51" s="74"/>
      <c r="G51" s="76" t="str">
        <f>IFERROR(_xlfn.RANK.EQ(Table7[[#This Row],[Median household income]],Table7[Median household income]),"")</f>
        <v/>
      </c>
      <c r="H51" s="74" t="str">
        <f>IFERROR(IFERROR(INDEX(tbl_master_lookup[],MATCH(Table7[[#This Row],[Place]],tbl_master_lookup[SP_Name],0),7),INDEX(tbl_master_lookup[],MATCH(Table7[[#This Row],[Place]],tbl_master_lookup[Suburb],0),7)),"")</f>
        <v/>
      </c>
      <c r="I51" s="77" t="str">
        <f>IFERROR(INDEX(tbl_education_districts[],MATCH(Table7[[#This Row],[Education District]],tbl_education_districts[Education District],0),13),"")</f>
        <v/>
      </c>
      <c r="J51" s="73" t="str">
        <f>IFERROR(IFERROR(INDEX(tbl_master_lookup[],MATCH(Table7[[#This Row],[Place]],tbl_master_lookup[SP_Name],0),8),INDEX(tbl_master_lookup[],MATCH(Table7[[#This Row],[Place]],tbl_master_lookup[Suburb],0),8)),"")</f>
        <v/>
      </c>
      <c r="K51" s="78" t="str">
        <f>IFERROR(INDEX(tbl_station_ranks[#Data],MATCH(Table7[[#This Row],[Police Station]],tbl_station_ranks[Station],0),MATCH("Combined AVE. % Change",tbl_station_ranks[#Headers],0)),"")</f>
        <v/>
      </c>
      <c r="L51" s="79" t="str">
        <f>IFERROR(_xlfn.RANK.EQ(Table7[[#This Row],[Ave. % change]],Table7[Ave. % change],1),"")</f>
        <v/>
      </c>
      <c r="M51" s="73" t="str">
        <f>IFERROR(INDEX(tbl_station_ranks[#Data],MATCH(Table7[[#This Row],[Police Station]],tbl_station_ranks[Station],0),2),"")</f>
        <v/>
      </c>
      <c r="N51" s="75" t="str">
        <f>IFERROR(Table7[[#This Row],[No. of Incidents]]/Table7[[#This Row],[Population]],"")</f>
        <v/>
      </c>
      <c r="O51" s="80" t="str">
        <f>IFERROR(_xlfn.RANK.EQ(Table7[[#This Row],[Incidents/Population]],Table7[Incidents/Population],1),"")</f>
        <v/>
      </c>
      <c r="P51" s="81" t="str">
        <f t="shared" si="2"/>
        <v/>
      </c>
      <c r="Q51" s="73"/>
      <c r="R51" s="77" t="str">
        <f>IFERROR(_xlfn.RANK.EQ(Table7[[#This Row],[Walkability ]],Table7[[Walkability ]],0),"")</f>
        <v/>
      </c>
      <c r="S51" s="82" t="str">
        <f t="shared" si="3"/>
        <v/>
      </c>
      <c r="T51" s="73"/>
      <c r="U51" s="73"/>
      <c r="V51" s="73"/>
      <c r="W51" s="73"/>
      <c r="X51" s="73"/>
      <c r="Y51" s="73"/>
    </row>
    <row r="52" spans="1:25" x14ac:dyDescent="0.25">
      <c r="A52" s="72">
        <v>12</v>
      </c>
      <c r="B52" s="73" t="s">
        <v>5788</v>
      </c>
      <c r="C52" s="73">
        <v>485</v>
      </c>
      <c r="D52" s="73">
        <v>1.46</v>
      </c>
      <c r="E52" s="75">
        <f>Table7[[#This Row],[Population]]/Table7[[#This Row],[Area]]</f>
        <v>332.1917808219178</v>
      </c>
      <c r="F52" s="74"/>
      <c r="G52" s="76" t="str">
        <f>IFERROR(_xlfn.RANK.EQ(Table7[[#This Row],[Median household income]],Table7[Median household income]),"")</f>
        <v/>
      </c>
      <c r="H52" s="74" t="str">
        <f>IFERROR(IFERROR(INDEX(tbl_master_lookup[],MATCH(Table7[[#This Row],[Place]],tbl_master_lookup[SP_Name],0),7),INDEX(tbl_master_lookup[],MATCH(Table7[[#This Row],[Place]],tbl_master_lookup[Suburb],0),7)),"")</f>
        <v/>
      </c>
      <c r="I52" s="77" t="str">
        <f>IFERROR(INDEX(tbl_education_districts[],MATCH(Table7[[#This Row],[Education District]],tbl_education_districts[Education District],0),13),"")</f>
        <v/>
      </c>
      <c r="J52" s="73" t="str">
        <f>IFERROR(IFERROR(INDEX(tbl_master_lookup[],MATCH(Table7[[#This Row],[Place]],tbl_master_lookup[SP_Name],0),8),INDEX(tbl_master_lookup[],MATCH(Table7[[#This Row],[Place]],tbl_master_lookup[Suburb],0),8)),"")</f>
        <v/>
      </c>
      <c r="K52" s="78" t="str">
        <f>IFERROR(INDEX(tbl_station_ranks[#Data],MATCH(Table7[[#This Row],[Police Station]],tbl_station_ranks[Station],0),MATCH("Combined AVE. % Change",tbl_station_ranks[#Headers],0)),"")</f>
        <v/>
      </c>
      <c r="L52" s="79" t="str">
        <f>IFERROR(_xlfn.RANK.EQ(Table7[[#This Row],[Ave. % change]],Table7[Ave. % change],1),"")</f>
        <v/>
      </c>
      <c r="M52" s="73" t="str">
        <f>IFERROR(INDEX(tbl_station_ranks[#Data],MATCH(Table7[[#This Row],[Police Station]],tbl_station_ranks[Station],0),2),"")</f>
        <v/>
      </c>
      <c r="N52" s="75" t="str">
        <f>IFERROR(Table7[[#This Row],[No. of Incidents]]/Table7[[#This Row],[Population]],"")</f>
        <v/>
      </c>
      <c r="O52" s="80" t="str">
        <f>IFERROR(_xlfn.RANK.EQ(Table7[[#This Row],[Incidents/Population]],Table7[Incidents/Population],1),"")</f>
        <v/>
      </c>
      <c r="P52" s="81" t="str">
        <f t="shared" si="2"/>
        <v/>
      </c>
      <c r="Q52" s="73"/>
      <c r="R52" s="77" t="str">
        <f>IFERROR(_xlfn.RANK.EQ(Table7[[#This Row],[Walkability ]],Table7[[Walkability ]],0),"")</f>
        <v/>
      </c>
      <c r="S52" s="82" t="str">
        <f t="shared" si="3"/>
        <v/>
      </c>
      <c r="T52" s="73"/>
      <c r="U52" s="73"/>
      <c r="V52" s="73"/>
      <c r="W52" s="73"/>
      <c r="X52" s="73"/>
      <c r="Y52" s="73"/>
    </row>
    <row r="53" spans="1:25" x14ac:dyDescent="0.25">
      <c r="A53" s="72">
        <v>13</v>
      </c>
      <c r="B53" s="73" t="s">
        <v>5789</v>
      </c>
      <c r="C53" s="74">
        <v>5595</v>
      </c>
      <c r="D53" s="73">
        <v>0.45</v>
      </c>
      <c r="E53" s="75">
        <f>Table7[[#This Row],[Population]]/Table7[[#This Row],[Area]]</f>
        <v>12433.333333333332</v>
      </c>
      <c r="F53" s="74"/>
      <c r="G53" s="76" t="str">
        <f>IFERROR(_xlfn.RANK.EQ(Table7[[#This Row],[Median household income]],Table7[Median household income]),"")</f>
        <v/>
      </c>
      <c r="H53" s="74" t="str">
        <f>IFERROR(IFERROR(INDEX(tbl_master_lookup[],MATCH(Table7[[#This Row],[Place]],tbl_master_lookup[SP_Name],0),7),INDEX(tbl_master_lookup[],MATCH(Table7[[#This Row],[Place]],tbl_master_lookup[Suburb],0),7)),"")</f>
        <v/>
      </c>
      <c r="I53" s="77" t="str">
        <f>IFERROR(INDEX(tbl_education_districts[],MATCH(Table7[[#This Row],[Education District]],tbl_education_districts[Education District],0),13),"")</f>
        <v/>
      </c>
      <c r="J53" s="73" t="str">
        <f>IFERROR(IFERROR(INDEX(tbl_master_lookup[],MATCH(Table7[[#This Row],[Place]],tbl_master_lookup[SP_Name],0),8),INDEX(tbl_master_lookup[],MATCH(Table7[[#This Row],[Place]],tbl_master_lookup[Suburb],0),8)),"")</f>
        <v/>
      </c>
      <c r="K53" s="78" t="str">
        <f>IFERROR(INDEX(tbl_station_ranks[#Data],MATCH(Table7[[#This Row],[Police Station]],tbl_station_ranks[Station],0),MATCH("Combined AVE. % Change",tbl_station_ranks[#Headers],0)),"")</f>
        <v/>
      </c>
      <c r="L53" s="79" t="str">
        <f>IFERROR(_xlfn.RANK.EQ(Table7[[#This Row],[Ave. % change]],Table7[Ave. % change],1),"")</f>
        <v/>
      </c>
      <c r="M53" s="73" t="str">
        <f>IFERROR(INDEX(tbl_station_ranks[#Data],MATCH(Table7[[#This Row],[Police Station]],tbl_station_ranks[Station],0),2),"")</f>
        <v/>
      </c>
      <c r="N53" s="75" t="str">
        <f>IFERROR(Table7[[#This Row],[No. of Incidents]]/Table7[[#This Row],[Population]],"")</f>
        <v/>
      </c>
      <c r="O53" s="80" t="str">
        <f>IFERROR(_xlfn.RANK.EQ(Table7[[#This Row],[Incidents/Population]],Table7[Incidents/Population],1),"")</f>
        <v/>
      </c>
      <c r="P53" s="81" t="str">
        <f t="shared" si="2"/>
        <v/>
      </c>
      <c r="Q53" s="73"/>
      <c r="R53" s="77" t="str">
        <f>IFERROR(_xlfn.RANK.EQ(Table7[[#This Row],[Walkability ]],Table7[[Walkability ]],0),"")</f>
        <v/>
      </c>
      <c r="S53" s="82" t="str">
        <f t="shared" si="3"/>
        <v/>
      </c>
      <c r="T53" s="73"/>
      <c r="U53" s="73"/>
      <c r="V53" s="73"/>
      <c r="W53" s="73"/>
      <c r="X53" s="73"/>
      <c r="Y53" s="73"/>
    </row>
    <row r="54" spans="1:25" x14ac:dyDescent="0.25">
      <c r="A54" s="72">
        <v>14</v>
      </c>
      <c r="B54" s="73" t="s">
        <v>5790</v>
      </c>
      <c r="C54" s="74">
        <v>1560</v>
      </c>
      <c r="D54" s="73">
        <v>189.27</v>
      </c>
      <c r="E54" s="75">
        <f>Table7[[#This Row],[Population]]/Table7[[#This Row],[Area]]</f>
        <v>8.2421936915517513</v>
      </c>
      <c r="F54" s="74"/>
      <c r="G54" s="76" t="str">
        <f>IFERROR(_xlfn.RANK.EQ(Table7[[#This Row],[Median household income]],Table7[Median household income]),"")</f>
        <v/>
      </c>
      <c r="H54" s="74" t="str">
        <f>IFERROR(IFERROR(INDEX(tbl_master_lookup[],MATCH(Table7[[#This Row],[Place]],tbl_master_lookup[SP_Name],0),7),INDEX(tbl_master_lookup[],MATCH(Table7[[#This Row],[Place]],tbl_master_lookup[Suburb],0),7)),"")</f>
        <v/>
      </c>
      <c r="I54" s="77" t="str">
        <f>IFERROR(INDEX(tbl_education_districts[],MATCH(Table7[[#This Row],[Education District]],tbl_education_districts[Education District],0),13),"")</f>
        <v/>
      </c>
      <c r="J54" s="73" t="str">
        <f>IFERROR(IFERROR(INDEX(tbl_master_lookup[],MATCH(Table7[[#This Row],[Place]],tbl_master_lookup[SP_Name],0),8),INDEX(tbl_master_lookup[],MATCH(Table7[[#This Row],[Place]],tbl_master_lookup[Suburb],0),8)),"")</f>
        <v/>
      </c>
      <c r="K54" s="78" t="str">
        <f>IFERROR(INDEX(tbl_station_ranks[#Data],MATCH(Table7[[#This Row],[Police Station]],tbl_station_ranks[Station],0),MATCH("Combined AVE. % Change",tbl_station_ranks[#Headers],0)),"")</f>
        <v/>
      </c>
      <c r="L54" s="79" t="str">
        <f>IFERROR(_xlfn.RANK.EQ(Table7[[#This Row],[Ave. % change]],Table7[Ave. % change],1),"")</f>
        <v/>
      </c>
      <c r="M54" s="73" t="str">
        <f>IFERROR(INDEX(tbl_station_ranks[#Data],MATCH(Table7[[#This Row],[Police Station]],tbl_station_ranks[Station],0),2),"")</f>
        <v/>
      </c>
      <c r="N54" s="75" t="str">
        <f>IFERROR(Table7[[#This Row],[No. of Incidents]]/Table7[[#This Row],[Population]],"")</f>
        <v/>
      </c>
      <c r="O54" s="80" t="str">
        <f>IFERROR(_xlfn.RANK.EQ(Table7[[#This Row],[Incidents/Population]],Table7[Incidents/Population],1),"")</f>
        <v/>
      </c>
      <c r="P54" s="81" t="str">
        <f t="shared" si="2"/>
        <v/>
      </c>
      <c r="Q54" s="73"/>
      <c r="R54" s="77" t="str">
        <f>IFERROR(_xlfn.RANK.EQ(Table7[[#This Row],[Walkability ]],Table7[[Walkability ]],0),"")</f>
        <v/>
      </c>
      <c r="S54" s="82" t="str">
        <f t="shared" si="3"/>
        <v/>
      </c>
      <c r="T54" s="73"/>
      <c r="U54" s="73"/>
      <c r="V54" s="73"/>
      <c r="W54" s="73"/>
      <c r="X54" s="73"/>
      <c r="Y54" s="73"/>
    </row>
    <row r="55" spans="1:25" x14ac:dyDescent="0.25">
      <c r="A55" s="72">
        <v>18</v>
      </c>
      <c r="B55" s="73" t="s">
        <v>5792</v>
      </c>
      <c r="C55" s="73">
        <v>323</v>
      </c>
      <c r="D55" s="73">
        <v>0.51</v>
      </c>
      <c r="E55" s="75">
        <f>Table7[[#This Row],[Population]]/Table7[[#This Row],[Area]]</f>
        <v>633.33333333333337</v>
      </c>
      <c r="F55" s="74"/>
      <c r="G55" s="76" t="str">
        <f>IFERROR(_xlfn.RANK.EQ(Table7[[#This Row],[Median household income]],Table7[Median household income]),"")</f>
        <v/>
      </c>
      <c r="H55" s="74" t="str">
        <f>IFERROR(IFERROR(INDEX(tbl_master_lookup[],MATCH(Table7[[#This Row],[Place]],tbl_master_lookup[SP_Name],0),7),INDEX(tbl_master_lookup[],MATCH(Table7[[#This Row],[Place]],tbl_master_lookup[Suburb],0),7)),"")</f>
        <v/>
      </c>
      <c r="I55" s="77" t="str">
        <f>IFERROR(INDEX(tbl_education_districts[],MATCH(Table7[[#This Row],[Education District]],tbl_education_districts[Education District],0),13),"")</f>
        <v/>
      </c>
      <c r="J55" s="73" t="str">
        <f>IFERROR(IFERROR(INDEX(tbl_master_lookup[],MATCH(Table7[[#This Row],[Place]],tbl_master_lookup[SP_Name],0),8),INDEX(tbl_master_lookup[],MATCH(Table7[[#This Row],[Place]],tbl_master_lookup[Suburb],0),8)),"")</f>
        <v/>
      </c>
      <c r="K55" s="78" t="str">
        <f>IFERROR(INDEX(tbl_station_ranks[#Data],MATCH(Table7[[#This Row],[Police Station]],tbl_station_ranks[Station],0),MATCH("Combined AVE. % Change",tbl_station_ranks[#Headers],0)),"")</f>
        <v/>
      </c>
      <c r="L55" s="79" t="str">
        <f>IFERROR(_xlfn.RANK.EQ(Table7[[#This Row],[Ave. % change]],Table7[Ave. % change],1),"")</f>
        <v/>
      </c>
      <c r="M55" s="73" t="str">
        <f>IFERROR(INDEX(tbl_station_ranks[#Data],MATCH(Table7[[#This Row],[Police Station]],tbl_station_ranks[Station],0),2),"")</f>
        <v/>
      </c>
      <c r="N55" s="75" t="str">
        <f>IFERROR(Table7[[#This Row],[No. of Incidents]]/Table7[[#This Row],[Population]],"")</f>
        <v/>
      </c>
      <c r="O55" s="80" t="str">
        <f>IFERROR(_xlfn.RANK.EQ(Table7[[#This Row],[Incidents/Population]],Table7[Incidents/Population],1),"")</f>
        <v/>
      </c>
      <c r="P55" s="81" t="str">
        <f t="shared" si="2"/>
        <v/>
      </c>
      <c r="Q55" s="73"/>
      <c r="R55" s="77" t="str">
        <f>IFERROR(_xlfn.RANK.EQ(Table7[[#This Row],[Walkability ]],Table7[[Walkability ]],0),"")</f>
        <v/>
      </c>
      <c r="S55" s="82" t="str">
        <f t="shared" si="3"/>
        <v/>
      </c>
      <c r="T55" s="73"/>
      <c r="U55" s="73"/>
      <c r="V55" s="73"/>
      <c r="W55" s="73"/>
      <c r="X55" s="73"/>
      <c r="Y55" s="73"/>
    </row>
    <row r="56" spans="1:25" x14ac:dyDescent="0.25">
      <c r="A56" s="72">
        <v>23</v>
      </c>
      <c r="B56" s="73" t="s">
        <v>5796</v>
      </c>
      <c r="C56" s="74">
        <v>12369</v>
      </c>
      <c r="D56" s="73">
        <v>0.65</v>
      </c>
      <c r="E56" s="75">
        <f>Table7[[#This Row],[Population]]/Table7[[#This Row],[Area]]</f>
        <v>19029.23076923077</v>
      </c>
      <c r="F56" s="74"/>
      <c r="G56" s="76" t="str">
        <f>IFERROR(_xlfn.RANK.EQ(Table7[[#This Row],[Median household income]],Table7[Median household income]),"")</f>
        <v/>
      </c>
      <c r="H56" s="74" t="str">
        <f>IFERROR(IFERROR(INDEX(tbl_master_lookup[],MATCH(Table7[[#This Row],[Place]],tbl_master_lookup[SP_Name],0),7),INDEX(tbl_master_lookup[],MATCH(Table7[[#This Row],[Place]],tbl_master_lookup[Suburb],0),7)),"")</f>
        <v/>
      </c>
      <c r="I56" s="77" t="str">
        <f>IFERROR(INDEX(tbl_education_districts[],MATCH(Table7[[#This Row],[Education District]],tbl_education_districts[Education District],0),13),"")</f>
        <v/>
      </c>
      <c r="J56" s="73" t="str">
        <f>IFERROR(IFERROR(INDEX(tbl_master_lookup[],MATCH(Table7[[#This Row],[Place]],tbl_master_lookup[SP_Name],0),8),INDEX(tbl_master_lookup[],MATCH(Table7[[#This Row],[Place]],tbl_master_lookup[Suburb],0),8)),"")</f>
        <v/>
      </c>
      <c r="K56" s="78" t="str">
        <f>IFERROR(INDEX(tbl_station_ranks[#Data],MATCH(Table7[[#This Row],[Police Station]],tbl_station_ranks[Station],0),MATCH("Combined AVE. % Change",tbl_station_ranks[#Headers],0)),"")</f>
        <v/>
      </c>
      <c r="L56" s="79" t="str">
        <f>IFERROR(_xlfn.RANK.EQ(Table7[[#This Row],[Ave. % change]],Table7[Ave. % change],1),"")</f>
        <v/>
      </c>
      <c r="M56" s="73" t="str">
        <f>IFERROR(INDEX(tbl_station_ranks[#Data],MATCH(Table7[[#This Row],[Police Station]],tbl_station_ranks[Station],0),2),"")</f>
        <v/>
      </c>
      <c r="N56" s="75" t="str">
        <f>IFERROR(Table7[[#This Row],[No. of Incidents]]/Table7[[#This Row],[Population]],"")</f>
        <v/>
      </c>
      <c r="O56" s="80" t="str">
        <f>IFERROR(_xlfn.RANK.EQ(Table7[[#This Row],[Incidents/Population]],Table7[Incidents/Population],1),"")</f>
        <v/>
      </c>
      <c r="P56" s="81" t="str">
        <f t="shared" si="2"/>
        <v/>
      </c>
      <c r="Q56" s="73"/>
      <c r="R56" s="77" t="str">
        <f>IFERROR(_xlfn.RANK.EQ(Table7[[#This Row],[Walkability ]],Table7[[Walkability ]],0),"")</f>
        <v/>
      </c>
      <c r="S56" s="82" t="str">
        <f t="shared" si="3"/>
        <v/>
      </c>
      <c r="T56" s="73"/>
      <c r="U56" s="73"/>
      <c r="V56" s="73"/>
      <c r="W56" s="73"/>
      <c r="X56" s="73"/>
      <c r="Y56" s="73"/>
    </row>
    <row r="57" spans="1:25" x14ac:dyDescent="0.25">
      <c r="A57" s="72">
        <v>28</v>
      </c>
      <c r="B57" s="73" t="s">
        <v>5742</v>
      </c>
      <c r="C57" s="73">
        <v>4</v>
      </c>
      <c r="D57" s="73">
        <v>4.37</v>
      </c>
      <c r="E57" s="75">
        <f>Table7[[#This Row],[Population]]/Table7[[#This Row],[Area]]</f>
        <v>0.91533180778032031</v>
      </c>
      <c r="F57" s="74"/>
      <c r="G57" s="76" t="str">
        <f>IFERROR(_xlfn.RANK.EQ(Table7[[#This Row],[Median household income]],Table7[Median household income]),"")</f>
        <v/>
      </c>
      <c r="H57" s="74" t="str">
        <f>IFERROR(IFERROR(INDEX(tbl_master_lookup[],MATCH(Table7[[#This Row],[Place]],tbl_master_lookup[SP_Name],0),7),INDEX(tbl_master_lookup[],MATCH(Table7[[#This Row],[Place]],tbl_master_lookup[Suburb],0),7)),"")</f>
        <v/>
      </c>
      <c r="I57" s="77" t="str">
        <f>IFERROR(INDEX(tbl_education_districts[],MATCH(Table7[[#This Row],[Education District]],tbl_education_districts[Education District],0),13),"")</f>
        <v/>
      </c>
      <c r="J57" s="73" t="str">
        <f>IFERROR(IFERROR(INDEX(tbl_master_lookup[],MATCH(Table7[[#This Row],[Place]],tbl_master_lookup[SP_Name],0),8),INDEX(tbl_master_lookup[],MATCH(Table7[[#This Row],[Place]],tbl_master_lookup[Suburb],0),8)),"")</f>
        <v/>
      </c>
      <c r="K57" s="78" t="str">
        <f>IFERROR(INDEX(tbl_station_ranks[#Data],MATCH(Table7[[#This Row],[Police Station]],tbl_station_ranks[Station],0),MATCH("Combined AVE. % Change",tbl_station_ranks[#Headers],0)),"")</f>
        <v/>
      </c>
      <c r="L57" s="79" t="str">
        <f>IFERROR(_xlfn.RANK.EQ(Table7[[#This Row],[Ave. % change]],Table7[Ave. % change],1),"")</f>
        <v/>
      </c>
      <c r="M57" s="73" t="str">
        <f>IFERROR(INDEX(tbl_station_ranks[#Data],MATCH(Table7[[#This Row],[Police Station]],tbl_station_ranks[Station],0),2),"")</f>
        <v/>
      </c>
      <c r="N57" s="75" t="str">
        <f>IFERROR(Table7[[#This Row],[No. of Incidents]]/Table7[[#This Row],[Population]],"")</f>
        <v/>
      </c>
      <c r="O57" s="80" t="str">
        <f>IFERROR(_xlfn.RANK.EQ(Table7[[#This Row],[Incidents/Population]],Table7[Incidents/Population],1),"")</f>
        <v/>
      </c>
      <c r="P57" s="81" t="str">
        <f t="shared" si="2"/>
        <v/>
      </c>
      <c r="Q57" s="73"/>
      <c r="R57" s="77" t="str">
        <f>IFERROR(_xlfn.RANK.EQ(Table7[[#This Row],[Walkability ]],Table7[[Walkability ]],0),"")</f>
        <v/>
      </c>
      <c r="S57" s="82" t="str">
        <f t="shared" si="3"/>
        <v/>
      </c>
      <c r="T57" s="73"/>
      <c r="U57" s="73"/>
      <c r="V57" s="73"/>
      <c r="W57" s="73"/>
      <c r="X57" s="73"/>
      <c r="Y57" s="73"/>
    </row>
    <row r="58" spans="1:25" x14ac:dyDescent="0.25">
      <c r="A58" s="72">
        <v>29</v>
      </c>
      <c r="B58" s="73" t="s">
        <v>5797</v>
      </c>
      <c r="C58" s="73">
        <v>0</v>
      </c>
      <c r="D58" s="73">
        <v>18.36</v>
      </c>
      <c r="E58" s="75">
        <f>Table7[[#This Row],[Population]]/Table7[[#This Row],[Area]]</f>
        <v>0</v>
      </c>
      <c r="F58" s="74"/>
      <c r="G58" s="76" t="str">
        <f>IFERROR(_xlfn.RANK.EQ(Table7[[#This Row],[Median household income]],Table7[Median household income]),"")</f>
        <v/>
      </c>
      <c r="H58" s="74" t="str">
        <f>IFERROR(IFERROR(INDEX(tbl_master_lookup[],MATCH(Table7[[#This Row],[Place]],tbl_master_lookup[SP_Name],0),7),INDEX(tbl_master_lookup[],MATCH(Table7[[#This Row],[Place]],tbl_master_lookup[Suburb],0),7)),"")</f>
        <v/>
      </c>
      <c r="I58" s="77" t="str">
        <f>IFERROR(INDEX(tbl_education_districts[],MATCH(Table7[[#This Row],[Education District]],tbl_education_districts[Education District],0),13),"")</f>
        <v/>
      </c>
      <c r="J58" s="73" t="str">
        <f>IFERROR(IFERROR(INDEX(tbl_master_lookup[],MATCH(Table7[[#This Row],[Place]],tbl_master_lookup[SP_Name],0),8),INDEX(tbl_master_lookup[],MATCH(Table7[[#This Row],[Place]],tbl_master_lookup[Suburb],0),8)),"")</f>
        <v/>
      </c>
      <c r="K58" s="78" t="str">
        <f>IFERROR(INDEX(tbl_station_ranks[#Data],MATCH(Table7[[#This Row],[Police Station]],tbl_station_ranks[Station],0),MATCH("Combined AVE. % Change",tbl_station_ranks[#Headers],0)),"")</f>
        <v/>
      </c>
      <c r="L58" s="79" t="str">
        <f>IFERROR(_xlfn.RANK.EQ(Table7[[#This Row],[Ave. % change]],Table7[Ave. % change],1),"")</f>
        <v/>
      </c>
      <c r="M58" s="73" t="str">
        <f>IFERROR(INDEX(tbl_station_ranks[#Data],MATCH(Table7[[#This Row],[Police Station]],tbl_station_ranks[Station],0),2),"")</f>
        <v/>
      </c>
      <c r="N58" s="75" t="str">
        <f>IFERROR(Table7[[#This Row],[No. of Incidents]]/Table7[[#This Row],[Population]],"")</f>
        <v/>
      </c>
      <c r="O58" s="80" t="str">
        <f>IFERROR(_xlfn.RANK.EQ(Table7[[#This Row],[Incidents/Population]],Table7[Incidents/Population],1),"")</f>
        <v/>
      </c>
      <c r="P58" s="81" t="str">
        <f t="shared" si="2"/>
        <v/>
      </c>
      <c r="Q58" s="73"/>
      <c r="R58" s="77" t="str">
        <f>IFERROR(_xlfn.RANK.EQ(Table7[[#This Row],[Walkability ]],Table7[[Walkability ]],0),"")</f>
        <v/>
      </c>
      <c r="S58" s="82" t="str">
        <f t="shared" si="3"/>
        <v/>
      </c>
      <c r="T58" s="73"/>
      <c r="U58" s="73"/>
      <c r="V58" s="73"/>
      <c r="W58" s="73"/>
      <c r="X58" s="73"/>
      <c r="Y58" s="73"/>
    </row>
    <row r="59" spans="1:25" x14ac:dyDescent="0.25">
      <c r="A59" s="72">
        <v>33</v>
      </c>
      <c r="B59" s="73" t="s">
        <v>5799</v>
      </c>
      <c r="C59" s="74">
        <v>2294</v>
      </c>
      <c r="D59" s="73">
        <v>2.19</v>
      </c>
      <c r="E59" s="75">
        <f>Table7[[#This Row],[Population]]/Table7[[#This Row],[Area]]</f>
        <v>1047.4885844748858</v>
      </c>
      <c r="F59" s="74"/>
      <c r="G59" s="76" t="str">
        <f>IFERROR(_xlfn.RANK.EQ(Table7[[#This Row],[Median household income]],Table7[Median household income]),"")</f>
        <v/>
      </c>
      <c r="H59" s="74" t="str">
        <f>IFERROR(IFERROR(INDEX(tbl_master_lookup[],MATCH(Table7[[#This Row],[Place]],tbl_master_lookup[SP_Name],0),7),INDEX(tbl_master_lookup[],MATCH(Table7[[#This Row],[Place]],tbl_master_lookup[Suburb],0),7)),"")</f>
        <v/>
      </c>
      <c r="I59" s="77" t="str">
        <f>IFERROR(INDEX(tbl_education_districts[],MATCH(Table7[[#This Row],[Education District]],tbl_education_districts[Education District],0),13),"")</f>
        <v/>
      </c>
      <c r="J59" s="73" t="str">
        <f>IFERROR(IFERROR(INDEX(tbl_master_lookup[],MATCH(Table7[[#This Row],[Place]],tbl_master_lookup[SP_Name],0),8),INDEX(tbl_master_lookup[],MATCH(Table7[[#This Row],[Place]],tbl_master_lookup[Suburb],0),8)),"")</f>
        <v/>
      </c>
      <c r="K59" s="78" t="str">
        <f>IFERROR(INDEX(tbl_station_ranks[#Data],MATCH(Table7[[#This Row],[Police Station]],tbl_station_ranks[Station],0),MATCH("Combined AVE. % Change",tbl_station_ranks[#Headers],0)),"")</f>
        <v/>
      </c>
      <c r="L59" s="79" t="str">
        <f>IFERROR(_xlfn.RANK.EQ(Table7[[#This Row],[Ave. % change]],Table7[Ave. % change],1),"")</f>
        <v/>
      </c>
      <c r="M59" s="73" t="str">
        <f>IFERROR(INDEX(tbl_station_ranks[#Data],MATCH(Table7[[#This Row],[Police Station]],tbl_station_ranks[Station],0),2),"")</f>
        <v/>
      </c>
      <c r="N59" s="75" t="str">
        <f>IFERROR(Table7[[#This Row],[No. of Incidents]]/Table7[[#This Row],[Population]],"")</f>
        <v/>
      </c>
      <c r="O59" s="80" t="str">
        <f>IFERROR(_xlfn.RANK.EQ(Table7[[#This Row],[Incidents/Population]],Table7[Incidents/Population],1),"")</f>
        <v/>
      </c>
      <c r="P59" s="81" t="str">
        <f t="shared" si="2"/>
        <v/>
      </c>
      <c r="Q59" s="73"/>
      <c r="R59" s="77" t="str">
        <f>IFERROR(_xlfn.RANK.EQ(Table7[[#This Row],[Walkability ]],Table7[[Walkability ]],0),"")</f>
        <v/>
      </c>
      <c r="S59" s="82" t="str">
        <f t="shared" si="3"/>
        <v/>
      </c>
      <c r="T59" s="73"/>
      <c r="U59" s="73"/>
      <c r="V59" s="73"/>
      <c r="W59" s="73"/>
      <c r="X59" s="73"/>
      <c r="Y59" s="73"/>
    </row>
    <row r="60" spans="1:25" x14ac:dyDescent="0.25">
      <c r="A60" s="72">
        <v>53</v>
      </c>
      <c r="B60" s="73" t="s">
        <v>5729</v>
      </c>
      <c r="C60" s="73">
        <v>116</v>
      </c>
      <c r="D60" s="73">
        <v>5.18</v>
      </c>
      <c r="E60" s="75">
        <f>Table7[[#This Row],[Population]]/Table7[[#This Row],[Area]]</f>
        <v>22.393822393822393</v>
      </c>
      <c r="F60" s="73"/>
      <c r="G60" s="76" t="str">
        <f>IFERROR(_xlfn.RANK.EQ(Table7[[#This Row],[Median household income]],Table7[Median household income]),"")</f>
        <v/>
      </c>
      <c r="H60" s="74" t="str">
        <f>IFERROR(IFERROR(INDEX(tbl_master_lookup[],MATCH(Table7[[#This Row],[Place]],tbl_master_lookup[SP_Name],0),7),INDEX(tbl_master_lookup[],MATCH(Table7[[#This Row],[Place]],tbl_master_lookup[Suburb],0),7)),"")</f>
        <v/>
      </c>
      <c r="I60" s="83" t="str">
        <f>IFERROR(INDEX(tbl_education_districts[],MATCH(Table7[[#This Row],[Education District]],tbl_education_districts[Education District],0),13),"")</f>
        <v/>
      </c>
      <c r="J60" s="84" t="str">
        <f>IFERROR(IFERROR(INDEX(tbl_master_lookup[],MATCH(Table7[[#This Row],[Place]],tbl_master_lookup[SP_Name],0),8),INDEX(tbl_master_lookup[],MATCH(Table7[[#This Row],[Place]],tbl_master_lookup[Suburb],0),8)),"")</f>
        <v/>
      </c>
      <c r="K60" s="78" t="str">
        <f>IFERROR(INDEX(tbl_station_ranks[#Data],MATCH(Table7[[#This Row],[Police Station]],tbl_station_ranks[Station],0),MATCH("Combined AVE. % Change",tbl_station_ranks[#Headers],0)),"")</f>
        <v/>
      </c>
      <c r="L60" s="79" t="str">
        <f>IFERROR(_xlfn.RANK.EQ(Table7[[#This Row],[Ave. % change]],Table7[Ave. % change],1),"")</f>
        <v/>
      </c>
      <c r="M60" s="73" t="str">
        <f>IFERROR(INDEX(tbl_station_ranks[#Data],MATCH(Table7[[#This Row],[Police Station]],tbl_station_ranks[Station],0),2),"")</f>
        <v/>
      </c>
      <c r="N60" s="75" t="str">
        <f>IFERROR(Table7[[#This Row],[No. of Incidents]]/Table7[[#This Row],[Population]],"")</f>
        <v/>
      </c>
      <c r="O60" s="80" t="str">
        <f>IFERROR(_xlfn.RANK.EQ(Table7[[#This Row],[Incidents/Population]],Table7[Incidents/Population],1),"")</f>
        <v/>
      </c>
      <c r="P60" s="81" t="str">
        <f t="shared" si="2"/>
        <v/>
      </c>
      <c r="Q60" s="73"/>
      <c r="R60" s="83" t="str">
        <f>IFERROR(_xlfn.RANK.EQ(Table7[[#This Row],[Walkability ]],Table7[[Walkability ]],0),"")</f>
        <v/>
      </c>
      <c r="S60" s="82" t="str">
        <f t="shared" si="3"/>
        <v/>
      </c>
      <c r="T60" s="73"/>
      <c r="U60" s="73"/>
      <c r="V60" s="73"/>
      <c r="W60" s="73"/>
      <c r="X60" s="73"/>
      <c r="Y60" s="73"/>
    </row>
    <row r="61" spans="1:25" x14ac:dyDescent="0.25">
      <c r="A61" s="72">
        <v>54</v>
      </c>
      <c r="B61" s="73" t="s">
        <v>5730</v>
      </c>
      <c r="C61" s="74">
        <v>1075</v>
      </c>
      <c r="D61" s="73">
        <v>3.85</v>
      </c>
      <c r="E61" s="75">
        <f>Table7[[#This Row],[Population]]/Table7[[#This Row],[Area]]</f>
        <v>279.22077922077921</v>
      </c>
      <c r="F61" s="73"/>
      <c r="G61" s="76" t="str">
        <f>IFERROR(_xlfn.RANK.EQ(Table7[[#This Row],[Median household income]],Table7[Median household income]),"")</f>
        <v/>
      </c>
      <c r="H61" s="74" t="str">
        <f>IFERROR(IFERROR(INDEX(tbl_master_lookup[],MATCH(Table7[[#This Row],[Place]],tbl_master_lookup[SP_Name],0),7),INDEX(tbl_master_lookup[],MATCH(Table7[[#This Row],[Place]],tbl_master_lookup[Suburb],0),7)),"")</f>
        <v/>
      </c>
      <c r="I61" s="83" t="str">
        <f>IFERROR(INDEX(tbl_education_districts[],MATCH(Table7[[#This Row],[Education District]],tbl_education_districts[Education District],0),13),"")</f>
        <v/>
      </c>
      <c r="J61" s="84" t="str">
        <f>IFERROR(IFERROR(INDEX(tbl_master_lookup[],MATCH(Table7[[#This Row],[Place]],tbl_master_lookup[SP_Name],0),8),INDEX(tbl_master_lookup[],MATCH(Table7[[#This Row],[Place]],tbl_master_lookup[Suburb],0),8)),"")</f>
        <v/>
      </c>
      <c r="K61" s="78" t="str">
        <f>IFERROR(INDEX(tbl_station_ranks[#Data],MATCH(Table7[[#This Row],[Police Station]],tbl_station_ranks[Station],0),MATCH("Combined AVE. % Change",tbl_station_ranks[#Headers],0)),"")</f>
        <v/>
      </c>
      <c r="L61" s="79" t="str">
        <f>IFERROR(_xlfn.RANK.EQ(Table7[[#This Row],[Ave. % change]],Table7[Ave. % change],1),"")</f>
        <v/>
      </c>
      <c r="M61" s="73" t="str">
        <f>IFERROR(INDEX(tbl_station_ranks[#Data],MATCH(Table7[[#This Row],[Police Station]],tbl_station_ranks[Station],0),2),"")</f>
        <v/>
      </c>
      <c r="N61" s="75" t="str">
        <f>IFERROR(Table7[[#This Row],[No. of Incidents]]/Table7[[#This Row],[Population]],"")</f>
        <v/>
      </c>
      <c r="O61" s="80" t="str">
        <f>IFERROR(_xlfn.RANK.EQ(Table7[[#This Row],[Incidents/Population]],Table7[Incidents/Population],1),"")</f>
        <v/>
      </c>
      <c r="P61" s="81" t="str">
        <f t="shared" si="2"/>
        <v/>
      </c>
      <c r="Q61" s="73"/>
      <c r="R61" s="83" t="str">
        <f>IFERROR(_xlfn.RANK.EQ(Table7[[#This Row],[Walkability ]],Table7[[Walkability ]],0),"")</f>
        <v/>
      </c>
      <c r="S61" s="82" t="str">
        <f t="shared" si="3"/>
        <v/>
      </c>
      <c r="T61" s="73"/>
      <c r="U61" s="73"/>
      <c r="V61" s="73"/>
      <c r="W61" s="73"/>
      <c r="X61" s="73"/>
      <c r="Y61" s="73"/>
    </row>
    <row r="62" spans="1:25" x14ac:dyDescent="0.25">
      <c r="A62" s="72">
        <v>56</v>
      </c>
      <c r="B62" s="73" t="s">
        <v>5805</v>
      </c>
      <c r="C62" s="73">
        <v>4</v>
      </c>
      <c r="D62" s="73">
        <v>0.08</v>
      </c>
      <c r="E62" s="75">
        <f>Table7[[#This Row],[Population]]/Table7[[#This Row],[Area]]</f>
        <v>50</v>
      </c>
      <c r="F62" s="73"/>
      <c r="G62" s="76" t="str">
        <f>IFERROR(_xlfn.RANK.EQ(Table7[[#This Row],[Median household income]],Table7[Median household income]),"")</f>
        <v/>
      </c>
      <c r="H62" s="74" t="str">
        <f>IFERROR(IFERROR(INDEX(tbl_master_lookup[],MATCH(Table7[[#This Row],[Place]],tbl_master_lookup[SP_Name],0),7),INDEX(tbl_master_lookup[],MATCH(Table7[[#This Row],[Place]],tbl_master_lookup[Suburb],0),7)),"")</f>
        <v/>
      </c>
      <c r="I62" s="83" t="str">
        <f>IFERROR(INDEX(tbl_education_districts[],MATCH(Table7[[#This Row],[Education District]],tbl_education_districts[Education District],0),13),"")</f>
        <v/>
      </c>
      <c r="J62" s="84" t="str">
        <f>IFERROR(IFERROR(INDEX(tbl_master_lookup[],MATCH(Table7[[#This Row],[Place]],tbl_master_lookup[SP_Name],0),8),INDEX(tbl_master_lookup[],MATCH(Table7[[#This Row],[Place]],tbl_master_lookup[Suburb],0),8)),"")</f>
        <v/>
      </c>
      <c r="K62" s="78" t="str">
        <f>IFERROR(INDEX(tbl_station_ranks[#Data],MATCH(Table7[[#This Row],[Police Station]],tbl_station_ranks[Station],0),MATCH("Combined AVE. % Change",tbl_station_ranks[#Headers],0)),"")</f>
        <v/>
      </c>
      <c r="L62" s="79" t="str">
        <f>IFERROR(_xlfn.RANK.EQ(Table7[[#This Row],[Ave. % change]],Table7[Ave. % change],1),"")</f>
        <v/>
      </c>
      <c r="M62" s="73" t="str">
        <f>IFERROR(INDEX(tbl_station_ranks[#Data],MATCH(Table7[[#This Row],[Police Station]],tbl_station_ranks[Station],0),2),"")</f>
        <v/>
      </c>
      <c r="N62" s="75" t="str">
        <f>IFERROR(Table7[[#This Row],[No. of Incidents]]/Table7[[#This Row],[Population]],"")</f>
        <v/>
      </c>
      <c r="O62" s="80" t="str">
        <f>IFERROR(_xlfn.RANK.EQ(Table7[[#This Row],[Incidents/Population]],Table7[Incidents/Population],1),"")</f>
        <v/>
      </c>
      <c r="P62" s="81" t="str">
        <f t="shared" si="2"/>
        <v/>
      </c>
      <c r="Q62" s="73"/>
      <c r="R62" s="83" t="str">
        <f>IFERROR(_xlfn.RANK.EQ(Table7[[#This Row],[Walkability ]],Table7[[Walkability ]],0),"")</f>
        <v/>
      </c>
      <c r="S62" s="82" t="str">
        <f t="shared" si="3"/>
        <v/>
      </c>
      <c r="T62" s="73"/>
      <c r="U62" s="73"/>
      <c r="V62" s="73"/>
      <c r="W62" s="73"/>
      <c r="X62" s="73"/>
      <c r="Y62" s="73"/>
    </row>
  </sheetData>
  <sortState ref="A7:D25">
    <sortCondition ref="A7"/>
  </sortState>
  <conditionalFormatting sqref="A5:Y62">
    <cfRule type="expression" dxfId="6" priority="1">
      <formula>AND($F5&lt;&gt;"",$H5&lt;&gt;"",$I5&lt;&gt;"",$J5&lt;&gt;"",$K5&lt;&gt;"",$F5&lt;&gt;"",$M5&lt;&gt;"",$N5&lt;&gt;"")</formula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AD36"/>
  <sheetViews>
    <sheetView showGridLines="0" tabSelected="1" zoomScaleNormal="100" workbookViewId="0">
      <selection activeCell="C23" sqref="C23"/>
    </sheetView>
  </sheetViews>
  <sheetFormatPr defaultRowHeight="15" x14ac:dyDescent="0.25"/>
  <cols>
    <col min="1" max="1" width="3.7109375" customWidth="1"/>
    <col min="2" max="2" width="2.7109375" customWidth="1"/>
    <col min="3" max="5" width="9.140625" customWidth="1"/>
    <col min="6" max="6" width="8.42578125" customWidth="1"/>
    <col min="7" max="8" width="9.140625" customWidth="1"/>
    <col min="9" max="9" width="10.85546875" bestFit="1" customWidth="1"/>
    <col min="10" max="10" width="9.140625" customWidth="1"/>
    <col min="11" max="11" width="10.85546875" bestFit="1" customWidth="1"/>
    <col min="14" max="14" width="9.140625" customWidth="1"/>
    <col min="17" max="17" width="9.140625" customWidth="1"/>
    <col min="18" max="18" width="3.7109375" customWidth="1"/>
  </cols>
  <sheetData>
    <row r="1" spans="2:20" ht="11.25" customHeight="1" x14ac:dyDescent="0.25"/>
    <row r="2" spans="2:20" ht="11.25" customHeight="1" x14ac:dyDescent="0.25"/>
    <row r="3" spans="2:20" ht="11.25" customHeight="1" x14ac:dyDescent="0.25"/>
    <row r="4" spans="2:20" x14ac:dyDescent="0.25"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</row>
    <row r="5" spans="2:20" ht="20.25" thickBot="1" x14ac:dyDescent="0.35">
      <c r="B5" s="85" t="s">
        <v>5808</v>
      </c>
      <c r="C5" s="85"/>
      <c r="D5" s="85"/>
      <c r="E5" s="85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</row>
    <row r="6" spans="2:20" ht="15.75" thickTop="1" x14ac:dyDescent="0.25"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</row>
    <row r="7" spans="2:20" x14ac:dyDescent="0.25">
      <c r="B7" s="86">
        <v>1</v>
      </c>
      <c r="C7" s="60" t="str">
        <f>Municipal_Rankings!B33</f>
        <v>City_of_Johannesburg</v>
      </c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</row>
    <row r="8" spans="2:20" x14ac:dyDescent="0.25">
      <c r="B8" s="86">
        <v>2</v>
      </c>
      <c r="C8" s="60" t="str">
        <f>Municipal_Rankings!B34</f>
        <v>City_of_Cape Town</v>
      </c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</row>
    <row r="9" spans="2:20" x14ac:dyDescent="0.25">
      <c r="B9" s="86">
        <v>3</v>
      </c>
      <c r="C9" s="60" t="str">
        <f>Municipal_Rankings!B35</f>
        <v>Stellenbosch</v>
      </c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</row>
    <row r="10" spans="2:20" x14ac:dyDescent="0.25">
      <c r="B10" s="86">
        <v>4</v>
      </c>
      <c r="C10" s="60" t="str">
        <f>Municipal_Rankings!B36</f>
        <v>City_of_Tshwane</v>
      </c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</row>
    <row r="11" spans="2:20" x14ac:dyDescent="0.25">
      <c r="B11" s="86">
        <v>5</v>
      </c>
      <c r="C11" s="60" t="str">
        <f>Municipal_Rankings!B37</f>
        <v>Polokwane</v>
      </c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</row>
    <row r="12" spans="2:20" x14ac:dyDescent="0.25">
      <c r="B12" s="86">
        <v>6</v>
      </c>
      <c r="C12" s="60" t="str">
        <f>Municipal_Rankings!B38</f>
        <v>Ekurhuleni</v>
      </c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</row>
    <row r="13" spans="2:20" x14ac:dyDescent="0.25">
      <c r="B13" s="86">
        <v>7</v>
      </c>
      <c r="C13" s="60" t="str">
        <f>Municipal_Rankings!B39</f>
        <v>George</v>
      </c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</row>
    <row r="14" spans="2:20" x14ac:dyDescent="0.25">
      <c r="B14" s="86">
        <v>8</v>
      </c>
      <c r="C14" s="60" t="str">
        <f>Municipal_Rankings!B40</f>
        <v>Rustenburg</v>
      </c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</row>
    <row r="15" spans="2:20" x14ac:dyDescent="0.25">
      <c r="B15" s="86">
        <v>9</v>
      </c>
      <c r="C15" s="60" t="str">
        <f>Municipal_Rankings!B41</f>
        <v>Drakenstein</v>
      </c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</row>
    <row r="16" spans="2:20" x14ac:dyDescent="0.25">
      <c r="B16" s="86">
        <v>10</v>
      </c>
      <c r="C16" s="60" t="str">
        <f>Municipal_Rankings!B42</f>
        <v>Buffalo_City</v>
      </c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</row>
    <row r="17" spans="2:30" x14ac:dyDescent="0.25"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</row>
    <row r="19" spans="2:30" x14ac:dyDescent="0.25"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O19" s="60"/>
      <c r="P19" s="60"/>
      <c r="Q19" s="60"/>
      <c r="R19" s="60"/>
      <c r="S19" s="60"/>
      <c r="T19" s="60"/>
    </row>
    <row r="20" spans="2:30" x14ac:dyDescent="0.25">
      <c r="B20" s="60"/>
      <c r="C20" s="60"/>
      <c r="D20" s="60"/>
      <c r="R20" s="60"/>
      <c r="S20" s="60"/>
      <c r="T20" s="60"/>
    </row>
    <row r="21" spans="2:30" x14ac:dyDescent="0.25">
      <c r="B21" s="60"/>
      <c r="C21" s="60"/>
      <c r="D21" s="60"/>
      <c r="R21" s="60"/>
      <c r="S21" s="60"/>
      <c r="T21" s="60"/>
    </row>
    <row r="22" spans="2:30" x14ac:dyDescent="0.25">
      <c r="B22" s="60"/>
      <c r="C22" s="60"/>
      <c r="D22" s="60"/>
      <c r="R22" s="60"/>
      <c r="S22" s="60"/>
      <c r="T22" s="60"/>
    </row>
    <row r="23" spans="2:30" x14ac:dyDescent="0.25">
      <c r="B23" s="60"/>
      <c r="C23" s="60"/>
      <c r="D23" s="60"/>
      <c r="R23" s="60"/>
      <c r="S23" s="60"/>
      <c r="T23" s="60"/>
    </row>
    <row r="24" spans="2:30" x14ac:dyDescent="0.25">
      <c r="B24" s="60"/>
      <c r="C24" s="60"/>
      <c r="D24" s="60"/>
      <c r="R24" s="60"/>
      <c r="S24" s="60"/>
      <c r="T24" s="60"/>
    </row>
    <row r="25" spans="2:30" x14ac:dyDescent="0.25">
      <c r="B25" s="60"/>
      <c r="C25" s="60"/>
      <c r="D25" s="60"/>
      <c r="F25" s="60"/>
      <c r="G25" s="60"/>
      <c r="H25" s="60"/>
      <c r="I25" s="60"/>
      <c r="J25" s="60"/>
      <c r="K25" s="60"/>
      <c r="L25" s="60"/>
      <c r="M25" s="60"/>
      <c r="N25" s="60"/>
      <c r="P25" s="60"/>
      <c r="Q25" s="60"/>
      <c r="R25" s="60"/>
      <c r="S25" s="60"/>
      <c r="T25" s="60"/>
    </row>
    <row r="26" spans="2:30" x14ac:dyDescent="0.25">
      <c r="B26" s="60"/>
      <c r="C26" s="60"/>
      <c r="D26" s="60"/>
      <c r="F26" s="60"/>
      <c r="G26" s="60"/>
      <c r="H26" s="60"/>
      <c r="I26" s="60"/>
      <c r="J26" s="60"/>
      <c r="K26" s="60"/>
      <c r="L26" s="60"/>
      <c r="M26" s="60"/>
      <c r="N26" s="60"/>
      <c r="P26" s="60"/>
      <c r="Q26" s="60"/>
      <c r="R26" s="60"/>
    </row>
    <row r="27" spans="2:30" ht="18" thickBot="1" x14ac:dyDescent="0.35">
      <c r="B27" s="60"/>
      <c r="C27" s="60"/>
      <c r="D27" s="60"/>
      <c r="F27" s="87" t="str">
        <f>C7</f>
        <v>City_of_Johannesburg</v>
      </c>
      <c r="G27" s="87"/>
      <c r="H27" s="87"/>
      <c r="I27" s="87"/>
      <c r="J27" s="87"/>
      <c r="K27" s="87"/>
      <c r="L27" s="87"/>
      <c r="M27" s="87"/>
      <c r="N27" s="87"/>
      <c r="O27" s="88"/>
      <c r="P27" s="87"/>
      <c r="Q27" s="87"/>
      <c r="R27" s="60"/>
      <c r="S27" s="88" t="str">
        <f>C8</f>
        <v>City_of_Cape Town</v>
      </c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</row>
    <row r="28" spans="2:30" ht="15.75" thickTop="1" x14ac:dyDescent="0.25">
      <c r="B28" s="60"/>
      <c r="C28" s="60"/>
      <c r="D28" s="60"/>
      <c r="F28" s="60"/>
      <c r="G28" s="60"/>
      <c r="H28" s="60"/>
      <c r="I28" s="60"/>
      <c r="J28" s="60"/>
      <c r="K28" s="60"/>
      <c r="L28" s="60"/>
      <c r="M28" s="60"/>
      <c r="N28" s="60"/>
      <c r="P28" s="60"/>
      <c r="Q28" s="60"/>
      <c r="R28" s="60"/>
    </row>
    <row r="29" spans="2:30" ht="15.75" thickBot="1" x14ac:dyDescent="0.3">
      <c r="F29" s="89" t="s">
        <v>5807</v>
      </c>
      <c r="G29" s="89"/>
      <c r="H29" s="89"/>
      <c r="I29" s="91"/>
      <c r="J29" s="91"/>
      <c r="K29" s="89" t="s">
        <v>8933</v>
      </c>
      <c r="L29" s="89"/>
      <c r="M29" s="89"/>
      <c r="N29" s="91"/>
      <c r="O29" s="89"/>
      <c r="P29" s="91"/>
      <c r="Q29" s="91"/>
      <c r="R29" s="60"/>
      <c r="S29" s="89" t="s">
        <v>5807</v>
      </c>
      <c r="T29" s="89"/>
      <c r="U29" s="89"/>
      <c r="V29" s="89"/>
      <c r="W29" s="89"/>
      <c r="X29" s="89" t="s">
        <v>8933</v>
      </c>
      <c r="Y29" s="89"/>
      <c r="Z29" s="89"/>
      <c r="AA29" s="89"/>
      <c r="AB29" s="89"/>
      <c r="AC29" s="89"/>
      <c r="AD29" s="89"/>
    </row>
    <row r="30" spans="2:30" x14ac:dyDescent="0.25">
      <c r="Q30" s="60"/>
      <c r="R30" s="60"/>
    </row>
    <row r="31" spans="2:30" x14ac:dyDescent="0.25">
      <c r="F31" s="4">
        <v>1</v>
      </c>
      <c r="G31" t="str">
        <f>City_of_Johannesburg!B5</f>
        <v>Sandton</v>
      </c>
      <c r="K31" s="90">
        <v>1</v>
      </c>
      <c r="L31" s="93" t="s">
        <v>8935</v>
      </c>
      <c r="M31" s="93"/>
      <c r="N31" s="93"/>
      <c r="O31" s="93"/>
      <c r="P31" s="93"/>
      <c r="Q31" s="94"/>
      <c r="R31" s="60"/>
      <c r="S31" s="4">
        <v>1</v>
      </c>
      <c r="T31" t="str">
        <f>City_of_Cape_Town!B5</f>
        <v>Durbanville</v>
      </c>
      <c r="X31" s="90">
        <v>1</v>
      </c>
      <c r="Y31" s="93" t="s">
        <v>8934</v>
      </c>
      <c r="Z31" s="93"/>
      <c r="AA31" s="93"/>
      <c r="AB31" s="93"/>
      <c r="AC31" s="93"/>
      <c r="AD31" s="94"/>
    </row>
    <row r="32" spans="2:30" x14ac:dyDescent="0.25">
      <c r="F32" s="4">
        <v>2</v>
      </c>
      <c r="G32" t="str">
        <f>City_of_Johannesburg!B6</f>
        <v>Randburg</v>
      </c>
      <c r="K32" s="90">
        <v>2</v>
      </c>
      <c r="Q32" s="60"/>
      <c r="R32" s="60"/>
      <c r="S32" s="4">
        <v>2</v>
      </c>
      <c r="T32" t="str">
        <f>City_of_Cape_Town!B6</f>
        <v>Hout Bay</v>
      </c>
      <c r="X32" s="90">
        <v>2</v>
      </c>
    </row>
    <row r="33" spans="6:24" x14ac:dyDescent="0.25">
      <c r="F33" s="4">
        <v>3</v>
      </c>
      <c r="G33" t="str">
        <f>City_of_Johannesburg!B7</f>
        <v>Midrand</v>
      </c>
      <c r="K33" s="90">
        <v>3</v>
      </c>
      <c r="Q33" s="60"/>
      <c r="R33" s="60"/>
      <c r="S33" s="4">
        <v>3</v>
      </c>
      <c r="T33" t="str">
        <f>City_of_Cape_Town!B7</f>
        <v>Athlone</v>
      </c>
      <c r="X33" s="90">
        <v>3</v>
      </c>
    </row>
    <row r="34" spans="6:24" x14ac:dyDescent="0.25">
      <c r="F34" s="4">
        <v>4</v>
      </c>
      <c r="G34" t="str">
        <f>City_of_Johannesburg!B8</f>
        <v>Roodepoort</v>
      </c>
      <c r="K34" s="90">
        <v>4</v>
      </c>
      <c r="S34" s="4">
        <v>4</v>
      </c>
      <c r="T34" t="str">
        <f>City_of_Cape_Town!B8</f>
        <v>Milnerton</v>
      </c>
      <c r="X34" s="90">
        <v>4</v>
      </c>
    </row>
    <row r="35" spans="6:24" x14ac:dyDescent="0.25">
      <c r="F35" s="4">
        <v>5</v>
      </c>
      <c r="G35" t="str">
        <f>City_of_Johannesburg!B9</f>
        <v>Diepsloot</v>
      </c>
      <c r="K35" s="90">
        <v>5</v>
      </c>
      <c r="S35" s="4">
        <v>5</v>
      </c>
      <c r="T35" t="str">
        <f>City_of_Cape_Town!B9</f>
        <v>Fish Hoek</v>
      </c>
      <c r="X35" s="90">
        <v>5</v>
      </c>
    </row>
    <row r="36" spans="6:24" x14ac:dyDescent="0.25">
      <c r="F36" s="4"/>
      <c r="K36" s="92"/>
      <c r="S36" s="4"/>
      <c r="X36" s="92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93"/>
  <sheetViews>
    <sheetView workbookViewId="0">
      <selection activeCell="H40" sqref="H40"/>
    </sheetView>
  </sheetViews>
  <sheetFormatPr defaultRowHeight="15" x14ac:dyDescent="0.25"/>
  <cols>
    <col min="1" max="1" width="26.28515625" bestFit="1" customWidth="1"/>
    <col min="2" max="2" width="33.5703125" bestFit="1" customWidth="1"/>
    <col min="3" max="3" width="16.7109375" bestFit="1" customWidth="1"/>
    <col min="4" max="4" width="17.28515625" bestFit="1" customWidth="1"/>
    <col min="5" max="5" width="10" bestFit="1" customWidth="1"/>
    <col min="6" max="6" width="17.28515625" bestFit="1" customWidth="1"/>
    <col min="7" max="7" width="10" bestFit="1" customWidth="1"/>
    <col min="8" max="8" width="16.140625" bestFit="1" customWidth="1"/>
    <col min="9" max="9" width="10" bestFit="1" customWidth="1"/>
    <col min="10" max="10" width="23" bestFit="1" customWidth="1"/>
    <col min="11" max="11" width="10" bestFit="1" customWidth="1"/>
    <col min="12" max="13" width="15.5703125" bestFit="1" customWidth="1"/>
  </cols>
  <sheetData>
    <row r="2" spans="1:15" x14ac:dyDescent="0.25">
      <c r="A2" t="s">
        <v>5809</v>
      </c>
    </row>
    <row r="4" spans="1:15" x14ac:dyDescent="0.25">
      <c r="A4" t="s">
        <v>490</v>
      </c>
      <c r="B4" t="s">
        <v>19</v>
      </c>
      <c r="C4" t="s">
        <v>18</v>
      </c>
      <c r="D4" t="s">
        <v>5612</v>
      </c>
      <c r="E4" t="s">
        <v>5748</v>
      </c>
      <c r="F4" t="s">
        <v>5746</v>
      </c>
      <c r="G4" t="s">
        <v>5749</v>
      </c>
      <c r="H4" t="s">
        <v>5747</v>
      </c>
      <c r="I4" t="s">
        <v>5750</v>
      </c>
      <c r="J4" t="s">
        <v>5611</v>
      </c>
      <c r="K4" t="s">
        <v>5751</v>
      </c>
      <c r="L4" t="s">
        <v>5753</v>
      </c>
      <c r="M4" t="s">
        <v>5752</v>
      </c>
    </row>
    <row r="5" spans="1:15" x14ac:dyDescent="0.25">
      <c r="A5" t="s">
        <v>503</v>
      </c>
      <c r="B5" t="s">
        <v>599</v>
      </c>
      <c r="C5" t="s">
        <v>669</v>
      </c>
      <c r="D5" s="3">
        <v>0.67669999999999997</v>
      </c>
      <c r="E5" s="67">
        <f>_xlfn.RANK.EQ(tbl_education_districts[[#This Row],[Correct_Age_Gr12]],tbl_education_districts[Correct_Age_Gr12])</f>
        <v>1</v>
      </c>
      <c r="F5" s="3">
        <v>0.82430000000000003</v>
      </c>
      <c r="G5" s="67">
        <f>_xlfn.RANK.EQ(tbl_education_districts[[#This Row],[Correct_Age_Gr10]],tbl_education_districts[Correct_Age_Gr10])</f>
        <v>1</v>
      </c>
      <c r="H5" s="3">
        <v>0.73419999999999996</v>
      </c>
      <c r="I5" s="67">
        <f>_xlfn.RANK.EQ(tbl_education_districts[[#This Row],[Correct_Age_Gr7]],tbl_education_districts[Correct_Age_Gr7])</f>
        <v>11</v>
      </c>
      <c r="J5" s="3">
        <v>0.2324</v>
      </c>
      <c r="K5" s="67">
        <f>_xlfn.RANK.EQ(tbl_education_districts[[#This Row],[% Matrics Passing Maths]],tbl_education_districts[% Matrics Passing Maths])</f>
        <v>2</v>
      </c>
      <c r="L5" s="67">
        <f t="shared" ref="L5:L51" si="0">SUM(E5,G5,I5,K5)</f>
        <v>15</v>
      </c>
      <c r="M5" s="68">
        <f>_xlfn.RANK.EQ(tbl_education_districts[[#This Row],[SUM_Rankings]],tbl_education_districts[SUM_Rankings],1)</f>
        <v>1</v>
      </c>
    </row>
    <row r="6" spans="1:15" x14ac:dyDescent="0.25">
      <c r="A6" t="s">
        <v>492</v>
      </c>
      <c r="B6" t="s">
        <v>598</v>
      </c>
      <c r="C6" t="s">
        <v>501</v>
      </c>
      <c r="D6" s="3">
        <v>0.61049999999999993</v>
      </c>
      <c r="E6" s="67">
        <f>_xlfn.RANK.EQ(tbl_education_districts[[#This Row],[Correct_Age_Gr12]],tbl_education_districts[Correct_Age_Gr12])</f>
        <v>20</v>
      </c>
      <c r="F6" s="3">
        <v>0.79749999999999999</v>
      </c>
      <c r="G6" s="67">
        <f>_xlfn.RANK.EQ(tbl_education_districts[[#This Row],[Correct_Age_Gr10]],tbl_education_districts[Correct_Age_Gr10])</f>
        <v>3</v>
      </c>
      <c r="H6" s="3">
        <v>0.75580000000000003</v>
      </c>
      <c r="I6" s="67">
        <f>_xlfn.RANK.EQ(tbl_education_districts[[#This Row],[Correct_Age_Gr7]],tbl_education_districts[Correct_Age_Gr7])</f>
        <v>5</v>
      </c>
      <c r="J6" s="3">
        <v>0.23</v>
      </c>
      <c r="K6" s="67">
        <f>_xlfn.RANK.EQ(tbl_education_districts[[#This Row],[% Matrics Passing Maths]],tbl_education_districts[% Matrics Passing Maths])</f>
        <v>4</v>
      </c>
      <c r="L6" s="67">
        <f t="shared" si="0"/>
        <v>32</v>
      </c>
      <c r="M6" s="68">
        <f>_xlfn.RANK.EQ(tbl_education_districts[[#This Row],[SUM_Rankings]],tbl_education_districts[SUM_Rankings],1)</f>
        <v>2</v>
      </c>
    </row>
    <row r="7" spans="1:15" x14ac:dyDescent="0.25">
      <c r="A7" t="s">
        <v>493</v>
      </c>
      <c r="B7" t="s">
        <v>598</v>
      </c>
      <c r="C7" t="s">
        <v>501</v>
      </c>
      <c r="D7" s="3">
        <v>0.60760000000000003</v>
      </c>
      <c r="E7" s="67">
        <f>_xlfn.RANK.EQ(tbl_education_districts[[#This Row],[Correct_Age_Gr12]],tbl_education_districts[Correct_Age_Gr12])</f>
        <v>21</v>
      </c>
      <c r="F7" s="3">
        <v>0.79259999999999997</v>
      </c>
      <c r="G7" s="67">
        <f>_xlfn.RANK.EQ(tbl_education_districts[[#This Row],[Correct_Age_Gr10]],tbl_education_districts[Correct_Age_Gr10])</f>
        <v>4</v>
      </c>
      <c r="H7" s="3">
        <v>0.75329999999999997</v>
      </c>
      <c r="I7" s="67">
        <f>_xlfn.RANK.EQ(tbl_education_districts[[#This Row],[Correct_Age_Gr7]],tbl_education_districts[Correct_Age_Gr7])</f>
        <v>6</v>
      </c>
      <c r="J7" s="3">
        <v>0.23120000000000002</v>
      </c>
      <c r="K7" s="67">
        <f>_xlfn.RANK.EQ(tbl_education_districts[[#This Row],[% Matrics Passing Maths]],tbl_education_districts[% Matrics Passing Maths])</f>
        <v>3</v>
      </c>
      <c r="L7" s="67">
        <f t="shared" si="0"/>
        <v>34</v>
      </c>
      <c r="M7" s="68">
        <f>_xlfn.RANK.EQ(tbl_education_districts[[#This Row],[SUM_Rankings]],tbl_education_districts[SUM_Rankings],1)</f>
        <v>3</v>
      </c>
    </row>
    <row r="8" spans="1:15" x14ac:dyDescent="0.25">
      <c r="A8" t="s">
        <v>5613</v>
      </c>
      <c r="B8" t="s">
        <v>5620</v>
      </c>
      <c r="C8" t="s">
        <v>501</v>
      </c>
      <c r="D8" s="3">
        <v>0.63869999999999993</v>
      </c>
      <c r="E8" s="67">
        <f>_xlfn.RANK.EQ(tbl_education_districts[[#This Row],[Correct_Age_Gr12]],tbl_education_districts[Correct_Age_Gr12])</f>
        <v>18</v>
      </c>
      <c r="F8" s="3">
        <v>0.76039999999999996</v>
      </c>
      <c r="G8" s="67">
        <f>_xlfn.RANK.EQ(tbl_education_districts[[#This Row],[Correct_Age_Gr10]],tbl_education_districts[Correct_Age_Gr10])</f>
        <v>28</v>
      </c>
      <c r="H8" s="3">
        <v>0.75970000000000004</v>
      </c>
      <c r="I8" s="67">
        <f>_xlfn.RANK.EQ(tbl_education_districts[[#This Row],[Correct_Age_Gr7]],tbl_education_districts[Correct_Age_Gr7])</f>
        <v>4</v>
      </c>
      <c r="J8" s="3">
        <v>0.33270000000000005</v>
      </c>
      <c r="K8" s="67">
        <f>_xlfn.RANK.EQ(tbl_education_districts[[#This Row],[% Matrics Passing Maths]],tbl_education_districts[% Matrics Passing Maths])</f>
        <v>1</v>
      </c>
      <c r="L8" s="67">
        <f t="shared" si="0"/>
        <v>51</v>
      </c>
      <c r="M8" s="68">
        <f>_xlfn.RANK.EQ(tbl_education_districts[[#This Row],[SUM_Rankings]],tbl_education_districts[SUM_Rankings],1)</f>
        <v>4</v>
      </c>
    </row>
    <row r="9" spans="1:15" s="60" customFormat="1" x14ac:dyDescent="0.25">
      <c r="A9" t="s">
        <v>717</v>
      </c>
      <c r="B9" s="10" t="s">
        <v>5628</v>
      </c>
      <c r="C9" t="s">
        <v>669</v>
      </c>
      <c r="D9" s="3">
        <v>0.64400000000000002</v>
      </c>
      <c r="E9" s="67">
        <f>_xlfn.RANK.EQ(tbl_education_districts[[#This Row],[Correct_Age_Gr12]],tbl_education_districts[Correct_Age_Gr12])</f>
        <v>13</v>
      </c>
      <c r="F9" s="3">
        <v>0.7762</v>
      </c>
      <c r="G9" s="67">
        <f>_xlfn.RANK.EQ(tbl_education_districts[[#This Row],[Correct_Age_Gr10]],tbl_education_districts[Correct_Age_Gr10])</f>
        <v>7</v>
      </c>
      <c r="H9" s="3">
        <v>0.63519999999999999</v>
      </c>
      <c r="I9" s="67">
        <f>_xlfn.RANK.EQ(tbl_education_districts[[#This Row],[Correct_Age_Gr7]],tbl_education_districts[Correct_Age_Gr7])</f>
        <v>23</v>
      </c>
      <c r="J9" s="3">
        <v>0.19140000000000001</v>
      </c>
      <c r="K9" s="67">
        <f>_xlfn.RANK.EQ(tbl_education_districts[[#This Row],[% Matrics Passing Maths]],tbl_education_districts[% Matrics Passing Maths])</f>
        <v>9</v>
      </c>
      <c r="L9" s="67">
        <f t="shared" si="0"/>
        <v>52</v>
      </c>
      <c r="M9" s="68">
        <f>_xlfn.RANK.EQ(tbl_education_districts[[#This Row],[SUM_Rankings]],tbl_education_districts[SUM_Rankings],1)</f>
        <v>5</v>
      </c>
      <c r="N9"/>
      <c r="O9"/>
    </row>
    <row r="10" spans="1:15" s="60" customFormat="1" x14ac:dyDescent="0.25">
      <c r="A10" t="s">
        <v>717</v>
      </c>
      <c r="B10" s="10" t="s">
        <v>5629</v>
      </c>
      <c r="C10" t="s">
        <v>669</v>
      </c>
      <c r="D10" s="3">
        <v>0.64400000000000002</v>
      </c>
      <c r="E10" s="67">
        <f>_xlfn.RANK.EQ(tbl_education_districts[[#This Row],[Correct_Age_Gr12]],tbl_education_districts[Correct_Age_Gr12])</f>
        <v>13</v>
      </c>
      <c r="F10" s="3">
        <v>0.7762</v>
      </c>
      <c r="G10" s="67">
        <f>_xlfn.RANK.EQ(tbl_education_districts[[#This Row],[Correct_Age_Gr10]],tbl_education_districts[Correct_Age_Gr10])</f>
        <v>7</v>
      </c>
      <c r="H10" s="3">
        <v>0.63519999999999999</v>
      </c>
      <c r="I10" s="67">
        <f>_xlfn.RANK.EQ(tbl_education_districts[[#This Row],[Correct_Age_Gr7]],tbl_education_districts[Correct_Age_Gr7])</f>
        <v>23</v>
      </c>
      <c r="J10" s="3">
        <v>0.19140000000000001</v>
      </c>
      <c r="K10" s="67">
        <f>_xlfn.RANK.EQ(tbl_education_districts[[#This Row],[% Matrics Passing Maths]],tbl_education_districts[% Matrics Passing Maths])</f>
        <v>9</v>
      </c>
      <c r="L10" s="67">
        <f t="shared" si="0"/>
        <v>52</v>
      </c>
      <c r="M10" s="68">
        <f>_xlfn.RANK.EQ(tbl_education_districts[[#This Row],[SUM_Rankings]],tbl_education_districts[SUM_Rankings],1)</f>
        <v>5</v>
      </c>
      <c r="N10"/>
      <c r="O10"/>
    </row>
    <row r="11" spans="1:15" s="60" customFormat="1" x14ac:dyDescent="0.25">
      <c r="A11" t="s">
        <v>717</v>
      </c>
      <c r="B11" s="10" t="s">
        <v>5630</v>
      </c>
      <c r="C11" t="s">
        <v>669</v>
      </c>
      <c r="D11" s="3">
        <v>0.64400000000000002</v>
      </c>
      <c r="E11" s="67">
        <f>_xlfn.RANK.EQ(tbl_education_districts[[#This Row],[Correct_Age_Gr12]],tbl_education_districts[Correct_Age_Gr12])</f>
        <v>13</v>
      </c>
      <c r="F11" s="3">
        <v>0.7762</v>
      </c>
      <c r="G11" s="67">
        <f>_xlfn.RANK.EQ(tbl_education_districts[[#This Row],[Correct_Age_Gr10]],tbl_education_districts[Correct_Age_Gr10])</f>
        <v>7</v>
      </c>
      <c r="H11" s="3">
        <v>0.63519999999999999</v>
      </c>
      <c r="I11" s="67">
        <f>_xlfn.RANK.EQ(tbl_education_districts[[#This Row],[Correct_Age_Gr7]],tbl_education_districts[Correct_Age_Gr7])</f>
        <v>23</v>
      </c>
      <c r="J11" s="3">
        <v>0.19140000000000001</v>
      </c>
      <c r="K11" s="67">
        <f>_xlfn.RANK.EQ(tbl_education_districts[[#This Row],[% Matrics Passing Maths]],tbl_education_districts[% Matrics Passing Maths])</f>
        <v>9</v>
      </c>
      <c r="L11" s="67">
        <f t="shared" si="0"/>
        <v>52</v>
      </c>
      <c r="M11" s="68">
        <f>_xlfn.RANK.EQ(tbl_education_districts[[#This Row],[SUM_Rankings]],tbl_education_districts[SUM_Rankings],1)</f>
        <v>5</v>
      </c>
      <c r="N11"/>
      <c r="O11"/>
    </row>
    <row r="12" spans="1:15" s="60" customFormat="1" x14ac:dyDescent="0.25">
      <c r="A12" t="s">
        <v>717</v>
      </c>
      <c r="B12" s="10" t="s">
        <v>5631</v>
      </c>
      <c r="C12" t="s">
        <v>669</v>
      </c>
      <c r="D12" s="3">
        <v>0.64400000000000002</v>
      </c>
      <c r="E12" s="67">
        <f>_xlfn.RANK.EQ(tbl_education_districts[[#This Row],[Correct_Age_Gr12]],tbl_education_districts[Correct_Age_Gr12])</f>
        <v>13</v>
      </c>
      <c r="F12" s="3">
        <v>0.7762</v>
      </c>
      <c r="G12" s="67">
        <f>_xlfn.RANK.EQ(tbl_education_districts[[#This Row],[Correct_Age_Gr10]],tbl_education_districts[Correct_Age_Gr10])</f>
        <v>7</v>
      </c>
      <c r="H12" s="3">
        <v>0.63519999999999999</v>
      </c>
      <c r="I12" s="67">
        <f>_xlfn.RANK.EQ(tbl_education_districts[[#This Row],[Correct_Age_Gr7]],tbl_education_districts[Correct_Age_Gr7])</f>
        <v>23</v>
      </c>
      <c r="J12" s="3">
        <v>0.19140000000000001</v>
      </c>
      <c r="K12" s="67">
        <f>_xlfn.RANK.EQ(tbl_education_districts[[#This Row],[% Matrics Passing Maths]],tbl_education_districts[% Matrics Passing Maths])</f>
        <v>9</v>
      </c>
      <c r="L12" s="67">
        <f t="shared" si="0"/>
        <v>52</v>
      </c>
      <c r="M12" s="68">
        <f>_xlfn.RANK.EQ(tbl_education_districts[[#This Row],[SUM_Rankings]],tbl_education_districts[SUM_Rankings],1)</f>
        <v>5</v>
      </c>
      <c r="N12"/>
      <c r="O12"/>
    </row>
    <row r="13" spans="1:15" s="60" customFormat="1" x14ac:dyDescent="0.25">
      <c r="A13" t="s">
        <v>717</v>
      </c>
      <c r="B13" s="10" t="s">
        <v>5632</v>
      </c>
      <c r="C13" t="s">
        <v>669</v>
      </c>
      <c r="D13" s="3">
        <v>0.64400000000000002</v>
      </c>
      <c r="E13" s="67">
        <f>_xlfn.RANK.EQ(tbl_education_districts[[#This Row],[Correct_Age_Gr12]],tbl_education_districts[Correct_Age_Gr12])</f>
        <v>13</v>
      </c>
      <c r="F13" s="3">
        <v>0.7762</v>
      </c>
      <c r="G13" s="67">
        <f>_xlfn.RANK.EQ(tbl_education_districts[[#This Row],[Correct_Age_Gr10]],tbl_education_districts[Correct_Age_Gr10])</f>
        <v>7</v>
      </c>
      <c r="H13" s="3">
        <v>0.63519999999999999</v>
      </c>
      <c r="I13" s="67">
        <f>_xlfn.RANK.EQ(tbl_education_districts[[#This Row],[Correct_Age_Gr7]],tbl_education_districts[Correct_Age_Gr7])</f>
        <v>23</v>
      </c>
      <c r="J13" s="3">
        <v>0.19140000000000001</v>
      </c>
      <c r="K13" s="67">
        <f>_xlfn.RANK.EQ(tbl_education_districts[[#This Row],[% Matrics Passing Maths]],tbl_education_districts[% Matrics Passing Maths])</f>
        <v>9</v>
      </c>
      <c r="L13" s="67">
        <f t="shared" si="0"/>
        <v>52</v>
      </c>
      <c r="M13" s="68">
        <f>_xlfn.RANK.EQ(tbl_education_districts[[#This Row],[SUM_Rankings]],tbl_education_districts[SUM_Rankings],1)</f>
        <v>5</v>
      </c>
      <c r="N13"/>
      <c r="O13"/>
    </row>
    <row r="14" spans="1:15" s="60" customFormat="1" x14ac:dyDescent="0.25">
      <c r="A14" t="s">
        <v>506</v>
      </c>
      <c r="B14" t="s">
        <v>599</v>
      </c>
      <c r="C14" t="s">
        <v>669</v>
      </c>
      <c r="D14" s="3">
        <v>0.6573</v>
      </c>
      <c r="E14" s="67">
        <f>_xlfn.RANK.EQ(tbl_education_districts[[#This Row],[Correct_Age_Gr12]],tbl_education_districts[Correct_Age_Gr12])</f>
        <v>12</v>
      </c>
      <c r="F14" s="3">
        <v>0.8105</v>
      </c>
      <c r="G14" s="67">
        <f>_xlfn.RANK.EQ(tbl_education_districts[[#This Row],[Correct_Age_Gr10]],tbl_education_districts[Correct_Age_Gr10])</f>
        <v>2</v>
      </c>
      <c r="H14" s="3">
        <v>0.66439999999999999</v>
      </c>
      <c r="I14" s="67">
        <f>_xlfn.RANK.EQ(tbl_education_districts[[#This Row],[Correct_Age_Gr7]],tbl_education_districts[Correct_Age_Gr7])</f>
        <v>21</v>
      </c>
      <c r="J14" s="3">
        <v>0.16519999999999999</v>
      </c>
      <c r="K14" s="67">
        <f>_xlfn.RANK.EQ(tbl_education_districts[[#This Row],[% Matrics Passing Maths]],tbl_education_districts[% Matrics Passing Maths])</f>
        <v>19</v>
      </c>
      <c r="L14" s="67">
        <f t="shared" si="0"/>
        <v>54</v>
      </c>
      <c r="M14" s="68">
        <f>_xlfn.RANK.EQ(tbl_education_districts[[#This Row],[SUM_Rankings]],tbl_education_districts[SUM_Rankings],1)</f>
        <v>10</v>
      </c>
      <c r="N14"/>
      <c r="O14"/>
    </row>
    <row r="15" spans="1:15" s="60" customFormat="1" x14ac:dyDescent="0.25">
      <c r="A15" t="s">
        <v>5762</v>
      </c>
      <c r="B15" t="s">
        <v>598</v>
      </c>
      <c r="C15" t="s">
        <v>501</v>
      </c>
      <c r="D15" s="3">
        <v>0.60150000000000003</v>
      </c>
      <c r="E15" s="67">
        <f>_xlfn.RANK.EQ(tbl_education_districts[[#This Row],[Correct_Age_Gr12]],tbl_education_districts[Correct_Age_Gr12])</f>
        <v>23</v>
      </c>
      <c r="F15" s="3">
        <v>0.78220000000000001</v>
      </c>
      <c r="G15" s="67">
        <f>_xlfn.RANK.EQ(tbl_education_districts[[#This Row],[Correct_Age_Gr10]],tbl_education_districts[Correct_Age_Gr10])</f>
        <v>6</v>
      </c>
      <c r="H15" s="3">
        <v>0.78859999999999997</v>
      </c>
      <c r="I15" s="67">
        <f>_xlfn.RANK.EQ(tbl_education_districts[[#This Row],[Correct_Age_Gr7]],tbl_education_districts[Correct_Age_Gr7])</f>
        <v>2</v>
      </c>
      <c r="J15" s="3">
        <v>0.1298</v>
      </c>
      <c r="K15" s="67">
        <f>_xlfn.RANK.EQ(tbl_education_districts[[#This Row],[% Matrics Passing Maths]],tbl_education_districts[% Matrics Passing Maths])</f>
        <v>32</v>
      </c>
      <c r="L15" s="67">
        <f t="shared" si="0"/>
        <v>63</v>
      </c>
      <c r="M15" s="68">
        <f>_xlfn.RANK.EQ(tbl_education_districts[[#This Row],[SUM_Rankings]],tbl_education_districts[SUM_Rankings],1)</f>
        <v>11</v>
      </c>
      <c r="N15"/>
      <c r="O15"/>
    </row>
    <row r="16" spans="1:15" s="60" customFormat="1" x14ac:dyDescent="0.25">
      <c r="A16" t="s">
        <v>497</v>
      </c>
      <c r="B16" t="s">
        <v>5619</v>
      </c>
      <c r="C16" t="s">
        <v>501</v>
      </c>
      <c r="D16" s="3">
        <v>0.57820000000000005</v>
      </c>
      <c r="E16" s="67">
        <f>_xlfn.RANK.EQ(tbl_education_districts[[#This Row],[Correct_Age_Gr12]],tbl_education_districts[Correct_Age_Gr12])</f>
        <v>31</v>
      </c>
      <c r="F16" s="3">
        <v>0.7732</v>
      </c>
      <c r="G16" s="67">
        <f>_xlfn.RANK.EQ(tbl_education_districts[[#This Row],[Correct_Age_Gr10]],tbl_education_districts[Correct_Age_Gr10])</f>
        <v>14</v>
      </c>
      <c r="H16" s="3">
        <v>0.71950000000000003</v>
      </c>
      <c r="I16" s="67">
        <f>_xlfn.RANK.EQ(tbl_education_districts[[#This Row],[Correct_Age_Gr7]],tbl_education_districts[Correct_Age_Gr7])</f>
        <v>13</v>
      </c>
      <c r="J16" s="3">
        <v>0.20309999999999997</v>
      </c>
      <c r="K16" s="67">
        <f>_xlfn.RANK.EQ(tbl_education_districts[[#This Row],[% Matrics Passing Maths]],tbl_education_districts[% Matrics Passing Maths])</f>
        <v>7</v>
      </c>
      <c r="L16" s="67">
        <f t="shared" si="0"/>
        <v>65</v>
      </c>
      <c r="M16" s="68">
        <f>_xlfn.RANK.EQ(tbl_education_districts[[#This Row],[SUM_Rankings]],tbl_education_districts[SUM_Rankings],1)</f>
        <v>12</v>
      </c>
      <c r="N16"/>
      <c r="O16"/>
    </row>
    <row r="17" spans="1:15" s="60" customFormat="1" x14ac:dyDescent="0.25">
      <c r="A17" t="s">
        <v>495</v>
      </c>
      <c r="B17" t="s">
        <v>598</v>
      </c>
      <c r="C17" t="s">
        <v>501</v>
      </c>
      <c r="D17" s="3">
        <v>0.55289999999999995</v>
      </c>
      <c r="E17" s="67">
        <f>_xlfn.RANK.EQ(tbl_education_districts[[#This Row],[Correct_Age_Gr12]],tbl_education_districts[Correct_Age_Gr12])</f>
        <v>34</v>
      </c>
      <c r="F17" s="3">
        <v>0.76749999999999996</v>
      </c>
      <c r="G17" s="67">
        <f>_xlfn.RANK.EQ(tbl_education_districts[[#This Row],[Correct_Age_Gr10]],tbl_education_districts[Correct_Age_Gr10])</f>
        <v>16</v>
      </c>
      <c r="H17" s="3">
        <v>0.77129999999999999</v>
      </c>
      <c r="I17" s="67">
        <f>_xlfn.RANK.EQ(tbl_education_districts[[#This Row],[Correct_Age_Gr7]],tbl_education_districts[Correct_Age_Gr7])</f>
        <v>3</v>
      </c>
      <c r="J17" s="3">
        <v>0.16469999999999999</v>
      </c>
      <c r="K17" s="67">
        <f>_xlfn.RANK.EQ(tbl_education_districts[[#This Row],[% Matrics Passing Maths]],tbl_education_districts[% Matrics Passing Maths])</f>
        <v>20</v>
      </c>
      <c r="L17" s="67">
        <f t="shared" si="0"/>
        <v>73</v>
      </c>
      <c r="M17" s="68">
        <f>_xlfn.RANK.EQ(tbl_education_districts[[#This Row],[SUM_Rankings]],tbl_education_districts[SUM_Rankings],1)</f>
        <v>13</v>
      </c>
      <c r="N17"/>
      <c r="O17"/>
    </row>
    <row r="18" spans="1:15" s="60" customFormat="1" x14ac:dyDescent="0.25">
      <c r="A18" t="s">
        <v>505</v>
      </c>
      <c r="B18" t="s">
        <v>599</v>
      </c>
      <c r="C18" t="s">
        <v>669</v>
      </c>
      <c r="D18" s="3">
        <v>0.62159999999999993</v>
      </c>
      <c r="E18" s="67">
        <f>_xlfn.RANK.EQ(tbl_education_districts[[#This Row],[Correct_Age_Gr12]],tbl_education_districts[Correct_Age_Gr12])</f>
        <v>19</v>
      </c>
      <c r="F18" s="3">
        <v>0.77600000000000002</v>
      </c>
      <c r="G18" s="67">
        <f>_xlfn.RANK.EQ(tbl_education_districts[[#This Row],[Correct_Age_Gr10]],tbl_education_districts[Correct_Age_Gr10])</f>
        <v>12</v>
      </c>
      <c r="H18" s="3">
        <v>0.60799999999999998</v>
      </c>
      <c r="I18" s="67">
        <f>_xlfn.RANK.EQ(tbl_education_districts[[#This Row],[Correct_Age_Gr7]],tbl_education_districts[Correct_Age_Gr7])</f>
        <v>28</v>
      </c>
      <c r="J18" s="3">
        <v>0.18659999999999999</v>
      </c>
      <c r="K18" s="67">
        <f>_xlfn.RANK.EQ(tbl_education_districts[[#This Row],[% Matrics Passing Maths]],tbl_education_districts[% Matrics Passing Maths])</f>
        <v>14</v>
      </c>
      <c r="L18" s="67">
        <f t="shared" si="0"/>
        <v>73</v>
      </c>
      <c r="M18" s="68">
        <f>_xlfn.RANK.EQ(tbl_education_districts[[#This Row],[SUM_Rankings]],tbl_education_districts[SUM_Rankings],1)</f>
        <v>13</v>
      </c>
      <c r="N18"/>
      <c r="O18"/>
    </row>
    <row r="19" spans="1:15" s="60" customFormat="1" x14ac:dyDescent="0.25">
      <c r="A19" t="s">
        <v>498</v>
      </c>
      <c r="B19" t="s">
        <v>5619</v>
      </c>
      <c r="C19" t="s">
        <v>501</v>
      </c>
      <c r="D19" s="3">
        <v>0.5736</v>
      </c>
      <c r="E19" s="67">
        <f>_xlfn.RANK.EQ(tbl_education_districts[[#This Row],[Correct_Age_Gr12]],tbl_education_districts[Correct_Age_Gr12])</f>
        <v>32</v>
      </c>
      <c r="F19" s="3">
        <v>0.7742</v>
      </c>
      <c r="G19" s="67">
        <f>_xlfn.RANK.EQ(tbl_education_districts[[#This Row],[Correct_Age_Gr10]],tbl_education_districts[Correct_Age_Gr10])</f>
        <v>13</v>
      </c>
      <c r="H19" s="3">
        <v>0.72019999999999995</v>
      </c>
      <c r="I19" s="67">
        <f>_xlfn.RANK.EQ(tbl_education_districts[[#This Row],[Correct_Age_Gr7]],tbl_education_districts[Correct_Age_Gr7])</f>
        <v>12</v>
      </c>
      <c r="J19" s="3">
        <v>0.16789999999999999</v>
      </c>
      <c r="K19" s="67">
        <f>_xlfn.RANK.EQ(tbl_education_districts[[#This Row],[% Matrics Passing Maths]],tbl_education_districts[% Matrics Passing Maths])</f>
        <v>17</v>
      </c>
      <c r="L19" s="67">
        <f t="shared" si="0"/>
        <v>74</v>
      </c>
      <c r="M19" s="68">
        <f>_xlfn.RANK.EQ(tbl_education_districts[[#This Row],[SUM_Rankings]],tbl_education_districts[SUM_Rankings],1)</f>
        <v>15</v>
      </c>
      <c r="N19"/>
      <c r="O19"/>
    </row>
    <row r="20" spans="1:15" s="60" customFormat="1" x14ac:dyDescent="0.25">
      <c r="A20" t="s">
        <v>5616</v>
      </c>
      <c r="B20" t="s">
        <v>5620</v>
      </c>
      <c r="C20" t="s">
        <v>501</v>
      </c>
      <c r="D20" s="3">
        <v>0.55940000000000001</v>
      </c>
      <c r="E20" s="67">
        <f>_xlfn.RANK.EQ(tbl_education_districts[[#This Row],[Correct_Age_Gr12]],tbl_education_districts[Correct_Age_Gr12])</f>
        <v>33</v>
      </c>
      <c r="F20" s="3">
        <v>0.76160000000000005</v>
      </c>
      <c r="G20" s="67">
        <f>_xlfn.RANK.EQ(tbl_education_districts[[#This Row],[Correct_Age_Gr10]],tbl_education_districts[Correct_Age_Gr10])</f>
        <v>27</v>
      </c>
      <c r="H20" s="3">
        <v>0.74550000000000005</v>
      </c>
      <c r="I20" s="67">
        <f>_xlfn.RANK.EQ(tbl_education_districts[[#This Row],[Correct_Age_Gr7]],tbl_education_districts[Correct_Age_Gr7])</f>
        <v>7</v>
      </c>
      <c r="J20" s="3">
        <v>0.1946</v>
      </c>
      <c r="K20" s="67">
        <f>_xlfn.RANK.EQ(tbl_education_districts[[#This Row],[% Matrics Passing Maths]],tbl_education_districts[% Matrics Passing Maths])</f>
        <v>8</v>
      </c>
      <c r="L20" s="67">
        <f t="shared" si="0"/>
        <v>75</v>
      </c>
      <c r="M20" s="68">
        <f>_xlfn.RANK.EQ(tbl_education_districts[[#This Row],[SUM_Rankings]],tbl_education_districts[SUM_Rankings],1)</f>
        <v>16</v>
      </c>
      <c r="N20"/>
      <c r="O20"/>
    </row>
    <row r="21" spans="1:15" s="60" customFormat="1" x14ac:dyDescent="0.25">
      <c r="A21" t="s">
        <v>5617</v>
      </c>
      <c r="B21" t="s">
        <v>5620</v>
      </c>
      <c r="C21" t="s">
        <v>501</v>
      </c>
      <c r="D21" s="3">
        <v>0.55069999999999997</v>
      </c>
      <c r="E21" s="67">
        <f>_xlfn.RANK.EQ(tbl_education_districts[[#This Row],[Correct_Age_Gr12]],tbl_education_districts[Correct_Age_Gr12])</f>
        <v>38</v>
      </c>
      <c r="F21" s="3">
        <v>0.79020000000000001</v>
      </c>
      <c r="G21" s="67">
        <f>_xlfn.RANK.EQ(tbl_education_districts[[#This Row],[Correct_Age_Gr10]],tbl_education_districts[Correct_Age_Gr10])</f>
        <v>5</v>
      </c>
      <c r="H21" s="3">
        <v>0.70730000000000004</v>
      </c>
      <c r="I21" s="67">
        <f>_xlfn.RANK.EQ(tbl_education_districts[[#This Row],[Correct_Age_Gr7]],tbl_education_districts[Correct_Age_Gr7])</f>
        <v>16</v>
      </c>
      <c r="J21" s="3">
        <v>0.1666</v>
      </c>
      <c r="K21" s="67">
        <f>_xlfn.RANK.EQ(tbl_education_districts[[#This Row],[% Matrics Passing Maths]],tbl_education_districts[% Matrics Passing Maths])</f>
        <v>18</v>
      </c>
      <c r="L21" s="67">
        <f t="shared" si="0"/>
        <v>77</v>
      </c>
      <c r="M21" s="68">
        <f>_xlfn.RANK.EQ(tbl_education_districts[[#This Row],[SUM_Rankings]],tbl_education_districts[SUM_Rankings],1)</f>
        <v>17</v>
      </c>
      <c r="N21"/>
      <c r="O21"/>
    </row>
    <row r="22" spans="1:15" x14ac:dyDescent="0.25">
      <c r="A22" t="s">
        <v>5621</v>
      </c>
      <c r="B22" s="10" t="s">
        <v>5636</v>
      </c>
      <c r="C22" t="s">
        <v>669</v>
      </c>
      <c r="D22" s="3">
        <v>0.66480000000000006</v>
      </c>
      <c r="E22" s="67">
        <f>_xlfn.RANK.EQ(tbl_education_districts[[#This Row],[Correct_Age_Gr12]],tbl_education_districts[Correct_Age_Gr12])</f>
        <v>2</v>
      </c>
      <c r="F22" s="3">
        <v>0.76670000000000005</v>
      </c>
      <c r="G22" s="67">
        <f>_xlfn.RANK.EQ(tbl_education_districts[[#This Row],[Correct_Age_Gr10]],tbl_education_districts[Correct_Age_Gr10])</f>
        <v>17</v>
      </c>
      <c r="H22" s="3">
        <v>0.5978</v>
      </c>
      <c r="I22" s="67">
        <f>_xlfn.RANK.EQ(tbl_education_districts[[#This Row],[Correct_Age_Gr7]],tbl_education_districts[Correct_Age_Gr7])</f>
        <v>29</v>
      </c>
      <c r="J22" s="3">
        <v>0.12619999999999998</v>
      </c>
      <c r="K22" s="67">
        <f>_xlfn.RANK.EQ(tbl_education_districts[[#This Row],[% Matrics Passing Maths]],tbl_education_districts[% Matrics Passing Maths])</f>
        <v>34</v>
      </c>
      <c r="L22" s="67">
        <f t="shared" si="0"/>
        <v>82</v>
      </c>
      <c r="M22" s="68">
        <f>_xlfn.RANK.EQ(tbl_education_districts[[#This Row],[SUM_Rankings]],tbl_education_districts[SUM_Rankings],1)</f>
        <v>18</v>
      </c>
    </row>
    <row r="23" spans="1:15" x14ac:dyDescent="0.25">
      <c r="A23" t="s">
        <v>5621</v>
      </c>
      <c r="B23" s="10" t="s">
        <v>5639</v>
      </c>
      <c r="C23" t="s">
        <v>669</v>
      </c>
      <c r="D23" s="3">
        <v>0.66480000000000006</v>
      </c>
      <c r="E23" s="67">
        <f>_xlfn.RANK.EQ(tbl_education_districts[[#This Row],[Correct_Age_Gr12]],tbl_education_districts[Correct_Age_Gr12])</f>
        <v>2</v>
      </c>
      <c r="F23" s="3">
        <v>0.76670000000000005</v>
      </c>
      <c r="G23" s="67">
        <f>_xlfn.RANK.EQ(tbl_education_districts[[#This Row],[Correct_Age_Gr10]],tbl_education_districts[Correct_Age_Gr10])</f>
        <v>17</v>
      </c>
      <c r="H23" s="3">
        <v>0.5978</v>
      </c>
      <c r="I23" s="67">
        <f>_xlfn.RANK.EQ(tbl_education_districts[[#This Row],[Correct_Age_Gr7]],tbl_education_districts[Correct_Age_Gr7])</f>
        <v>29</v>
      </c>
      <c r="J23" s="3">
        <v>0.12619999999999998</v>
      </c>
      <c r="K23" s="67">
        <f>_xlfn.RANK.EQ(tbl_education_districts[[#This Row],[% Matrics Passing Maths]],tbl_education_districts[% Matrics Passing Maths])</f>
        <v>34</v>
      </c>
      <c r="L23" s="67">
        <f t="shared" si="0"/>
        <v>82</v>
      </c>
      <c r="M23" s="68">
        <f>_xlfn.RANK.EQ(tbl_education_districts[[#This Row],[SUM_Rankings]],tbl_education_districts[SUM_Rankings],1)</f>
        <v>18</v>
      </c>
    </row>
    <row r="24" spans="1:15" x14ac:dyDescent="0.25">
      <c r="A24" t="s">
        <v>5621</v>
      </c>
      <c r="B24" s="10" t="s">
        <v>5640</v>
      </c>
      <c r="C24" t="s">
        <v>669</v>
      </c>
      <c r="D24" s="3">
        <v>0.66480000000000006</v>
      </c>
      <c r="E24" s="67">
        <f>_xlfn.RANK.EQ(tbl_education_districts[[#This Row],[Correct_Age_Gr12]],tbl_education_districts[Correct_Age_Gr12])</f>
        <v>2</v>
      </c>
      <c r="F24" s="3">
        <v>0.76670000000000005</v>
      </c>
      <c r="G24" s="67">
        <f>_xlfn.RANK.EQ(tbl_education_districts[[#This Row],[Correct_Age_Gr10]],tbl_education_districts[Correct_Age_Gr10])</f>
        <v>17</v>
      </c>
      <c r="H24" s="3">
        <v>0.5978</v>
      </c>
      <c r="I24" s="67">
        <f>_xlfn.RANK.EQ(tbl_education_districts[[#This Row],[Correct_Age_Gr7]],tbl_education_districts[Correct_Age_Gr7])</f>
        <v>29</v>
      </c>
      <c r="J24" s="3">
        <v>0.12619999999999998</v>
      </c>
      <c r="K24" s="67">
        <f>_xlfn.RANK.EQ(tbl_education_districts[[#This Row],[% Matrics Passing Maths]],tbl_education_districts[% Matrics Passing Maths])</f>
        <v>34</v>
      </c>
      <c r="L24" s="67">
        <f t="shared" si="0"/>
        <v>82</v>
      </c>
      <c r="M24" s="68">
        <f>_xlfn.RANK.EQ(tbl_education_districts[[#This Row],[SUM_Rankings]],tbl_education_districts[SUM_Rankings],1)</f>
        <v>18</v>
      </c>
    </row>
    <row r="25" spans="1:15" x14ac:dyDescent="0.25">
      <c r="A25" t="s">
        <v>5621</v>
      </c>
      <c r="B25" s="10" t="s">
        <v>5641</v>
      </c>
      <c r="C25" t="s">
        <v>669</v>
      </c>
      <c r="D25" s="3">
        <v>0.66480000000000006</v>
      </c>
      <c r="E25" s="67">
        <f>_xlfn.RANK.EQ(tbl_education_districts[[#This Row],[Correct_Age_Gr12]],tbl_education_districts[Correct_Age_Gr12])</f>
        <v>2</v>
      </c>
      <c r="F25" s="3">
        <v>0.76670000000000005</v>
      </c>
      <c r="G25" s="67">
        <f>_xlfn.RANK.EQ(tbl_education_districts[[#This Row],[Correct_Age_Gr10]],tbl_education_districts[Correct_Age_Gr10])</f>
        <v>17</v>
      </c>
      <c r="H25" s="3">
        <v>0.5978</v>
      </c>
      <c r="I25" s="67">
        <f>_xlfn.RANK.EQ(tbl_education_districts[[#This Row],[Correct_Age_Gr7]],tbl_education_districts[Correct_Age_Gr7])</f>
        <v>29</v>
      </c>
      <c r="J25" s="3">
        <v>0.12619999999999998</v>
      </c>
      <c r="K25" s="67">
        <f>_xlfn.RANK.EQ(tbl_education_districts[[#This Row],[% Matrics Passing Maths]],tbl_education_districts[% Matrics Passing Maths])</f>
        <v>34</v>
      </c>
      <c r="L25" s="67">
        <f t="shared" si="0"/>
        <v>82</v>
      </c>
      <c r="M25" s="68">
        <f>_xlfn.RANK.EQ(tbl_education_districts[[#This Row],[SUM_Rankings]],tbl_education_districts[SUM_Rankings],1)</f>
        <v>18</v>
      </c>
    </row>
    <row r="26" spans="1:15" x14ac:dyDescent="0.25">
      <c r="A26" t="s">
        <v>5621</v>
      </c>
      <c r="B26" s="10" t="s">
        <v>5642</v>
      </c>
      <c r="C26" t="s">
        <v>669</v>
      </c>
      <c r="D26" s="3">
        <v>0.66480000000000006</v>
      </c>
      <c r="E26" s="67">
        <f>_xlfn.RANK.EQ(tbl_education_districts[[#This Row],[Correct_Age_Gr12]],tbl_education_districts[Correct_Age_Gr12])</f>
        <v>2</v>
      </c>
      <c r="F26" s="3">
        <v>0.76670000000000005</v>
      </c>
      <c r="G26" s="67">
        <f>_xlfn.RANK.EQ(tbl_education_districts[[#This Row],[Correct_Age_Gr10]],tbl_education_districts[Correct_Age_Gr10])</f>
        <v>17</v>
      </c>
      <c r="H26" s="3">
        <v>0.5978</v>
      </c>
      <c r="I26" s="67">
        <f>_xlfn.RANK.EQ(tbl_education_districts[[#This Row],[Correct_Age_Gr7]],tbl_education_districts[Correct_Age_Gr7])</f>
        <v>29</v>
      </c>
      <c r="J26" s="3">
        <v>0.12619999999999998</v>
      </c>
      <c r="K26" s="67">
        <f>_xlfn.RANK.EQ(tbl_education_districts[[#This Row],[% Matrics Passing Maths]],tbl_education_districts[% Matrics Passing Maths])</f>
        <v>34</v>
      </c>
      <c r="L26" s="67">
        <f t="shared" si="0"/>
        <v>82</v>
      </c>
      <c r="M26" s="68">
        <f>_xlfn.RANK.EQ(tbl_education_districts[[#This Row],[SUM_Rankings]],tbl_education_districts[SUM_Rankings],1)</f>
        <v>18</v>
      </c>
    </row>
    <row r="27" spans="1:15" x14ac:dyDescent="0.25">
      <c r="A27" t="s">
        <v>5621</v>
      </c>
      <c r="B27" s="10" t="s">
        <v>5643</v>
      </c>
      <c r="C27" t="s">
        <v>669</v>
      </c>
      <c r="D27" s="3">
        <v>0.66480000000000006</v>
      </c>
      <c r="E27" s="67">
        <f>_xlfn.RANK.EQ(tbl_education_districts[[#This Row],[Correct_Age_Gr12]],tbl_education_districts[Correct_Age_Gr12])</f>
        <v>2</v>
      </c>
      <c r="F27" s="3">
        <v>0.76670000000000005</v>
      </c>
      <c r="G27" s="67">
        <f>_xlfn.RANK.EQ(tbl_education_districts[[#This Row],[Correct_Age_Gr10]],tbl_education_districts[Correct_Age_Gr10])</f>
        <v>17</v>
      </c>
      <c r="H27" s="3">
        <v>0.5978</v>
      </c>
      <c r="I27" s="67">
        <f>_xlfn.RANK.EQ(tbl_education_districts[[#This Row],[Correct_Age_Gr7]],tbl_education_districts[Correct_Age_Gr7])</f>
        <v>29</v>
      </c>
      <c r="J27" s="3">
        <v>0.12619999999999998</v>
      </c>
      <c r="K27" s="67">
        <f>_xlfn.RANK.EQ(tbl_education_districts[[#This Row],[% Matrics Passing Maths]],tbl_education_districts[% Matrics Passing Maths])</f>
        <v>34</v>
      </c>
      <c r="L27" s="67">
        <f t="shared" si="0"/>
        <v>82</v>
      </c>
      <c r="M27" s="68">
        <f>_xlfn.RANK.EQ(tbl_education_districts[[#This Row],[SUM_Rankings]],tbl_education_districts[SUM_Rankings],1)</f>
        <v>18</v>
      </c>
    </row>
    <row r="28" spans="1:15" x14ac:dyDescent="0.25">
      <c r="A28" t="s">
        <v>5621</v>
      </c>
      <c r="B28" s="10" t="s">
        <v>5637</v>
      </c>
      <c r="C28" t="s">
        <v>669</v>
      </c>
      <c r="D28" s="3">
        <v>0.66480000000000006</v>
      </c>
      <c r="E28" s="67">
        <f>_xlfn.RANK.EQ(tbl_education_districts[[#This Row],[Correct_Age_Gr12]],tbl_education_districts[Correct_Age_Gr12])</f>
        <v>2</v>
      </c>
      <c r="F28" s="3">
        <v>0.76670000000000005</v>
      </c>
      <c r="G28" s="67">
        <f>_xlfn.RANK.EQ(tbl_education_districts[[#This Row],[Correct_Age_Gr10]],tbl_education_districts[Correct_Age_Gr10])</f>
        <v>17</v>
      </c>
      <c r="H28" s="3">
        <v>0.5978</v>
      </c>
      <c r="I28" s="67">
        <f>_xlfn.RANK.EQ(tbl_education_districts[[#This Row],[Correct_Age_Gr7]],tbl_education_districts[Correct_Age_Gr7])</f>
        <v>29</v>
      </c>
      <c r="J28" s="3">
        <v>0.12619999999999998</v>
      </c>
      <c r="K28" s="67">
        <f>_xlfn.RANK.EQ(tbl_education_districts[[#This Row],[% Matrics Passing Maths]],tbl_education_districts[% Matrics Passing Maths])</f>
        <v>34</v>
      </c>
      <c r="L28" s="67">
        <f t="shared" si="0"/>
        <v>82</v>
      </c>
      <c r="M28" s="68">
        <f>_xlfn.RANK.EQ(tbl_education_districts[[#This Row],[SUM_Rankings]],tbl_education_districts[SUM_Rankings],1)</f>
        <v>18</v>
      </c>
    </row>
    <row r="29" spans="1:15" x14ac:dyDescent="0.25">
      <c r="A29" t="s">
        <v>5621</v>
      </c>
      <c r="B29" s="10" t="s">
        <v>5644</v>
      </c>
      <c r="C29" t="s">
        <v>669</v>
      </c>
      <c r="D29" s="3">
        <v>0.66480000000000006</v>
      </c>
      <c r="E29" s="67">
        <f>_xlfn.RANK.EQ(tbl_education_districts[[#This Row],[Correct_Age_Gr12]],tbl_education_districts[Correct_Age_Gr12])</f>
        <v>2</v>
      </c>
      <c r="F29" s="3">
        <v>0.76670000000000005</v>
      </c>
      <c r="G29" s="67">
        <f>_xlfn.RANK.EQ(tbl_education_districts[[#This Row],[Correct_Age_Gr10]],tbl_education_districts[Correct_Age_Gr10])</f>
        <v>17</v>
      </c>
      <c r="H29" s="3">
        <v>0.5978</v>
      </c>
      <c r="I29" s="67">
        <f>_xlfn.RANK.EQ(tbl_education_districts[[#This Row],[Correct_Age_Gr7]],tbl_education_districts[Correct_Age_Gr7])</f>
        <v>29</v>
      </c>
      <c r="J29" s="3">
        <v>0.12619999999999998</v>
      </c>
      <c r="K29" s="67">
        <f>_xlfn.RANK.EQ(tbl_education_districts[[#This Row],[% Matrics Passing Maths]],tbl_education_districts[% Matrics Passing Maths])</f>
        <v>34</v>
      </c>
      <c r="L29" s="67">
        <f t="shared" si="0"/>
        <v>82</v>
      </c>
      <c r="M29" s="68">
        <f>_xlfn.RANK.EQ(tbl_education_districts[[#This Row],[SUM_Rankings]],tbl_education_districts[SUM_Rankings],1)</f>
        <v>18</v>
      </c>
    </row>
    <row r="30" spans="1:15" x14ac:dyDescent="0.25">
      <c r="A30" t="s">
        <v>5621</v>
      </c>
      <c r="B30" s="10" t="s">
        <v>5645</v>
      </c>
      <c r="C30" t="s">
        <v>669</v>
      </c>
      <c r="D30" s="3">
        <v>0.66480000000000006</v>
      </c>
      <c r="E30" s="67">
        <f>_xlfn.RANK.EQ(tbl_education_districts[[#This Row],[Correct_Age_Gr12]],tbl_education_districts[Correct_Age_Gr12])</f>
        <v>2</v>
      </c>
      <c r="F30" s="3">
        <v>0.76670000000000005</v>
      </c>
      <c r="G30" s="67">
        <f>_xlfn.RANK.EQ(tbl_education_districts[[#This Row],[Correct_Age_Gr10]],tbl_education_districts[Correct_Age_Gr10])</f>
        <v>17</v>
      </c>
      <c r="H30" s="3">
        <v>0.5978</v>
      </c>
      <c r="I30" s="67">
        <f>_xlfn.RANK.EQ(tbl_education_districts[[#This Row],[Correct_Age_Gr7]],tbl_education_districts[Correct_Age_Gr7])</f>
        <v>29</v>
      </c>
      <c r="J30" s="3">
        <v>0.12619999999999998</v>
      </c>
      <c r="K30" s="67">
        <f>_xlfn.RANK.EQ(tbl_education_districts[[#This Row],[% Matrics Passing Maths]],tbl_education_districts[% Matrics Passing Maths])</f>
        <v>34</v>
      </c>
      <c r="L30" s="67">
        <f t="shared" si="0"/>
        <v>82</v>
      </c>
      <c r="M30" s="68">
        <f>_xlfn.RANK.EQ(tbl_education_districts[[#This Row],[SUM_Rankings]],tbl_education_districts[SUM_Rankings],1)</f>
        <v>18</v>
      </c>
    </row>
    <row r="31" spans="1:15" x14ac:dyDescent="0.25">
      <c r="A31" t="s">
        <v>5621</v>
      </c>
      <c r="B31" s="10" t="s">
        <v>5638</v>
      </c>
      <c r="C31" t="s">
        <v>669</v>
      </c>
      <c r="D31" s="3">
        <v>0.66480000000000006</v>
      </c>
      <c r="E31" s="67">
        <f>_xlfn.RANK.EQ(tbl_education_districts[[#This Row],[Correct_Age_Gr12]],tbl_education_districts[Correct_Age_Gr12])</f>
        <v>2</v>
      </c>
      <c r="F31" s="3">
        <v>0.76670000000000005</v>
      </c>
      <c r="G31" s="67">
        <f>_xlfn.RANK.EQ(tbl_education_districts[[#This Row],[Correct_Age_Gr10]],tbl_education_districts[Correct_Age_Gr10])</f>
        <v>17</v>
      </c>
      <c r="H31" s="3">
        <v>0.5978</v>
      </c>
      <c r="I31" s="67">
        <f>_xlfn.RANK.EQ(tbl_education_districts[[#This Row],[Correct_Age_Gr7]],tbl_education_districts[Correct_Age_Gr7])</f>
        <v>29</v>
      </c>
      <c r="J31" s="3">
        <v>0.12619999999999998</v>
      </c>
      <c r="K31" s="67">
        <f>_xlfn.RANK.EQ(tbl_education_districts[[#This Row],[% Matrics Passing Maths]],tbl_education_districts[% Matrics Passing Maths])</f>
        <v>34</v>
      </c>
      <c r="L31" s="67">
        <f t="shared" si="0"/>
        <v>82</v>
      </c>
      <c r="M31" s="68">
        <f>_xlfn.RANK.EQ(tbl_education_districts[[#This Row],[SUM_Rankings]],tbl_education_districts[SUM_Rankings],1)</f>
        <v>18</v>
      </c>
    </row>
    <row r="32" spans="1:15" x14ac:dyDescent="0.25">
      <c r="A32" t="s">
        <v>504</v>
      </c>
      <c r="B32" t="s">
        <v>599</v>
      </c>
      <c r="C32" t="s">
        <v>669</v>
      </c>
      <c r="D32" s="3">
        <v>0.60659999999999992</v>
      </c>
      <c r="E32" s="67">
        <f>_xlfn.RANK.EQ(tbl_education_districts[[#This Row],[Correct_Age_Gr12]],tbl_education_districts[Correct_Age_Gr12])</f>
        <v>22</v>
      </c>
      <c r="F32" s="3">
        <v>0.77</v>
      </c>
      <c r="G32" s="67">
        <f>_xlfn.RANK.EQ(tbl_education_districts[[#This Row],[Correct_Age_Gr10]],tbl_education_districts[Correct_Age_Gr10])</f>
        <v>15</v>
      </c>
      <c r="H32" s="3">
        <v>0.65860000000000007</v>
      </c>
      <c r="I32" s="67">
        <f>_xlfn.RANK.EQ(tbl_education_districts[[#This Row],[Correct_Age_Gr7]],tbl_education_districts[Correct_Age_Gr7])</f>
        <v>22</v>
      </c>
      <c r="J32" s="3">
        <v>0.1346</v>
      </c>
      <c r="K32" s="67">
        <f>_xlfn.RANK.EQ(tbl_education_districts[[#This Row],[% Matrics Passing Maths]],tbl_education_districts[% Matrics Passing Maths])</f>
        <v>24</v>
      </c>
      <c r="L32" s="67">
        <f t="shared" si="0"/>
        <v>83</v>
      </c>
      <c r="M32" s="68">
        <f>_xlfn.RANK.EQ(tbl_education_districts[[#This Row],[SUM_Rankings]],tbl_education_districts[SUM_Rankings],1)</f>
        <v>28</v>
      </c>
    </row>
    <row r="33" spans="1:13" x14ac:dyDescent="0.25">
      <c r="A33" t="s">
        <v>499</v>
      </c>
      <c r="B33" s="10" t="s">
        <v>5634</v>
      </c>
      <c r="C33" t="s">
        <v>501</v>
      </c>
      <c r="D33" s="3">
        <v>0.58229999999999993</v>
      </c>
      <c r="E33" s="67">
        <f>_xlfn.RANK.EQ(tbl_education_districts[[#This Row],[Correct_Age_Gr12]],tbl_education_districts[Correct_Age_Gr12])</f>
        <v>29</v>
      </c>
      <c r="F33" s="3">
        <v>0.7278</v>
      </c>
      <c r="G33" s="67">
        <f>_xlfn.RANK.EQ(tbl_education_districts[[#This Row],[Correct_Age_Gr10]],tbl_education_districts[Correct_Age_Gr10])</f>
        <v>36</v>
      </c>
      <c r="H33" s="3">
        <v>0.71579999999999999</v>
      </c>
      <c r="I33" s="67">
        <f>_xlfn.RANK.EQ(tbl_education_districts[[#This Row],[Correct_Age_Gr7]],tbl_education_districts[Correct_Age_Gr7])</f>
        <v>14</v>
      </c>
      <c r="J33" s="3">
        <v>0.21530000000000002</v>
      </c>
      <c r="K33" s="67">
        <f>_xlfn.RANK.EQ(tbl_education_districts[[#This Row],[% Matrics Passing Maths]],tbl_education_districts[% Matrics Passing Maths])</f>
        <v>5</v>
      </c>
      <c r="L33" s="67">
        <f t="shared" si="0"/>
        <v>84</v>
      </c>
      <c r="M33" s="68">
        <f>_xlfn.RANK.EQ(tbl_education_districts[[#This Row],[SUM_Rankings]],tbl_education_districts[SUM_Rankings],1)</f>
        <v>29</v>
      </c>
    </row>
    <row r="34" spans="1:13" x14ac:dyDescent="0.25">
      <c r="A34" t="s">
        <v>499</v>
      </c>
      <c r="B34" s="10" t="s">
        <v>5633</v>
      </c>
      <c r="C34" t="s">
        <v>501</v>
      </c>
      <c r="D34" s="3">
        <v>0.58229999999999993</v>
      </c>
      <c r="E34" s="67">
        <f>_xlfn.RANK.EQ(tbl_education_districts[[#This Row],[Correct_Age_Gr12]],tbl_education_districts[Correct_Age_Gr12])</f>
        <v>29</v>
      </c>
      <c r="F34" s="3">
        <v>0.7278</v>
      </c>
      <c r="G34" s="67">
        <f>_xlfn.RANK.EQ(tbl_education_districts[[#This Row],[Correct_Age_Gr10]],tbl_education_districts[Correct_Age_Gr10])</f>
        <v>36</v>
      </c>
      <c r="H34" s="3">
        <v>0.71579999999999999</v>
      </c>
      <c r="I34" s="67">
        <f>_xlfn.RANK.EQ(tbl_education_districts[[#This Row],[Correct_Age_Gr7]],tbl_education_districts[Correct_Age_Gr7])</f>
        <v>14</v>
      </c>
      <c r="J34" s="3">
        <v>0.21530000000000002</v>
      </c>
      <c r="K34" s="67">
        <f>_xlfn.RANK.EQ(tbl_education_districts[[#This Row],[% Matrics Passing Maths]],tbl_education_districts[% Matrics Passing Maths])</f>
        <v>5</v>
      </c>
      <c r="L34" s="67">
        <f t="shared" si="0"/>
        <v>84</v>
      </c>
      <c r="M34" s="68">
        <f>_xlfn.RANK.EQ(tbl_education_districts[[#This Row],[SUM_Rankings]],tbl_education_districts[SUM_Rankings],1)</f>
        <v>29</v>
      </c>
    </row>
    <row r="35" spans="1:13" x14ac:dyDescent="0.25">
      <c r="A35" t="s">
        <v>494</v>
      </c>
      <c r="B35" t="s">
        <v>598</v>
      </c>
      <c r="C35" t="s">
        <v>501</v>
      </c>
      <c r="D35" s="3">
        <v>0.54390000000000005</v>
      </c>
      <c r="E35" s="67">
        <f>_xlfn.RANK.EQ(tbl_education_districts[[#This Row],[Correct_Age_Gr12]],tbl_education_districts[Correct_Age_Gr12])</f>
        <v>39</v>
      </c>
      <c r="F35" s="3">
        <v>0.73649999999999993</v>
      </c>
      <c r="G35" s="67">
        <f>_xlfn.RANK.EQ(tbl_education_districts[[#This Row],[Correct_Age_Gr10]],tbl_education_districts[Correct_Age_Gr10])</f>
        <v>34</v>
      </c>
      <c r="H35" s="3">
        <v>0.80510000000000004</v>
      </c>
      <c r="I35" s="67">
        <f>_xlfn.RANK.EQ(tbl_education_districts[[#This Row],[Correct_Age_Gr7]],tbl_education_districts[Correct_Age_Gr7])</f>
        <v>1</v>
      </c>
      <c r="J35" s="3">
        <v>0.17170000000000002</v>
      </c>
      <c r="K35" s="67">
        <f>_xlfn.RANK.EQ(tbl_education_districts[[#This Row],[% Matrics Passing Maths]],tbl_education_districts[% Matrics Passing Maths])</f>
        <v>16</v>
      </c>
      <c r="L35" s="67">
        <f t="shared" si="0"/>
        <v>90</v>
      </c>
      <c r="M35" s="68">
        <f>_xlfn.RANK.EQ(tbl_education_districts[[#This Row],[SUM_Rankings]],tbl_education_districts[SUM_Rankings],1)</f>
        <v>31</v>
      </c>
    </row>
    <row r="36" spans="1:13" x14ac:dyDescent="0.25">
      <c r="A36" t="s">
        <v>5614</v>
      </c>
      <c r="B36" t="s">
        <v>5619</v>
      </c>
      <c r="C36" t="s">
        <v>501</v>
      </c>
      <c r="D36" s="3">
        <v>0.53259999999999996</v>
      </c>
      <c r="E36" s="67">
        <f>_xlfn.RANK.EQ(tbl_education_districts[[#This Row],[Correct_Age_Gr12]],tbl_education_districts[Correct_Age_Gr12])</f>
        <v>40</v>
      </c>
      <c r="F36" s="3">
        <v>0.7167</v>
      </c>
      <c r="G36" s="67">
        <f>_xlfn.RANK.EQ(tbl_education_districts[[#This Row],[Correct_Age_Gr10]],tbl_education_districts[Correct_Age_Gr10])</f>
        <v>38</v>
      </c>
      <c r="H36" s="3">
        <v>0.74390000000000001</v>
      </c>
      <c r="I36" s="67">
        <f>_xlfn.RANK.EQ(tbl_education_districts[[#This Row],[Correct_Age_Gr7]],tbl_education_districts[Correct_Age_Gr7])</f>
        <v>8</v>
      </c>
      <c r="J36" s="3">
        <v>0.1333</v>
      </c>
      <c r="K36" s="67">
        <f>_xlfn.RANK.EQ(tbl_education_districts[[#This Row],[% Matrics Passing Maths]],tbl_education_districts[% Matrics Passing Maths])</f>
        <v>25</v>
      </c>
      <c r="L36" s="67">
        <f t="shared" si="0"/>
        <v>111</v>
      </c>
      <c r="M36" s="68">
        <f>_xlfn.RANK.EQ(tbl_education_districts[[#This Row],[SUM_Rankings]],tbl_education_districts[SUM_Rankings],1)</f>
        <v>32</v>
      </c>
    </row>
    <row r="37" spans="1:13" x14ac:dyDescent="0.25">
      <c r="A37" t="s">
        <v>5614</v>
      </c>
      <c r="B37" s="10" t="s">
        <v>5634</v>
      </c>
      <c r="C37" t="s">
        <v>501</v>
      </c>
      <c r="D37" s="3">
        <v>0.53259999999999996</v>
      </c>
      <c r="E37" s="67">
        <f>_xlfn.RANK.EQ(tbl_education_districts[[#This Row],[Correct_Age_Gr12]],tbl_education_districts[Correct_Age_Gr12])</f>
        <v>40</v>
      </c>
      <c r="F37" s="3">
        <v>0.7167</v>
      </c>
      <c r="G37" s="67">
        <f>_xlfn.RANK.EQ(tbl_education_districts[[#This Row],[Correct_Age_Gr10]],tbl_education_districts[Correct_Age_Gr10])</f>
        <v>38</v>
      </c>
      <c r="H37" s="3">
        <v>0.74390000000000001</v>
      </c>
      <c r="I37" s="67">
        <f>_xlfn.RANK.EQ(tbl_education_districts[[#This Row],[Correct_Age_Gr7]],tbl_education_districts[Correct_Age_Gr7])</f>
        <v>8</v>
      </c>
      <c r="J37" s="3">
        <v>0.1333</v>
      </c>
      <c r="K37" s="67">
        <f>_xlfn.RANK.EQ(tbl_education_districts[[#This Row],[% Matrics Passing Maths]],tbl_education_districts[% Matrics Passing Maths])</f>
        <v>25</v>
      </c>
      <c r="L37" s="67">
        <f t="shared" si="0"/>
        <v>111</v>
      </c>
      <c r="M37" s="68">
        <f>_xlfn.RANK.EQ(tbl_education_districts[[#This Row],[SUM_Rankings]],tbl_education_districts[SUM_Rankings],1)</f>
        <v>32</v>
      </c>
    </row>
    <row r="38" spans="1:13" x14ac:dyDescent="0.25">
      <c r="A38" t="s">
        <v>5618</v>
      </c>
      <c r="B38" s="10" t="s">
        <v>5627</v>
      </c>
      <c r="C38" t="s">
        <v>501</v>
      </c>
      <c r="D38" s="3">
        <v>0.55200000000000005</v>
      </c>
      <c r="E38" s="67">
        <f>_xlfn.RANK.EQ(tbl_education_districts[[#This Row],[Correct_Age_Gr12]],tbl_education_districts[Correct_Age_Gr12])</f>
        <v>35</v>
      </c>
      <c r="F38" s="3">
        <v>0.69850000000000001</v>
      </c>
      <c r="G38" s="67">
        <f>_xlfn.RANK.EQ(tbl_education_districts[[#This Row],[Correct_Age_Gr10]],tbl_education_districts[Correct_Age_Gr10])</f>
        <v>40</v>
      </c>
      <c r="H38" s="3">
        <v>0.69530000000000003</v>
      </c>
      <c r="I38" s="67">
        <f>_xlfn.RANK.EQ(tbl_education_districts[[#This Row],[Correct_Age_Gr7]],tbl_education_districts[Correct_Age_Gr7])</f>
        <v>17</v>
      </c>
      <c r="J38" s="3">
        <v>0.16219999999999998</v>
      </c>
      <c r="K38" s="67">
        <f>_xlfn.RANK.EQ(tbl_education_districts[[#This Row],[% Matrics Passing Maths]],tbl_education_districts[% Matrics Passing Maths])</f>
        <v>21</v>
      </c>
      <c r="L38" s="67">
        <f t="shared" si="0"/>
        <v>113</v>
      </c>
      <c r="M38" s="68">
        <f>_xlfn.RANK.EQ(tbl_education_districts[[#This Row],[SUM_Rankings]],tbl_education_districts[SUM_Rankings],1)</f>
        <v>34</v>
      </c>
    </row>
    <row r="39" spans="1:13" x14ac:dyDescent="0.25">
      <c r="A39" t="s">
        <v>5618</v>
      </c>
      <c r="B39" s="10" t="s">
        <v>5625</v>
      </c>
      <c r="C39" t="s">
        <v>501</v>
      </c>
      <c r="D39" s="3">
        <v>0.55200000000000005</v>
      </c>
      <c r="E39" s="67">
        <f>_xlfn.RANK.EQ(tbl_education_districts[[#This Row],[Correct_Age_Gr12]],tbl_education_districts[Correct_Age_Gr12])</f>
        <v>35</v>
      </c>
      <c r="F39" s="3">
        <v>0.69850000000000001</v>
      </c>
      <c r="G39" s="67">
        <f>_xlfn.RANK.EQ(tbl_education_districts[[#This Row],[Correct_Age_Gr10]],tbl_education_districts[Correct_Age_Gr10])</f>
        <v>40</v>
      </c>
      <c r="H39" s="3">
        <v>0.69530000000000003</v>
      </c>
      <c r="I39" s="67">
        <f>_xlfn.RANK.EQ(tbl_education_districts[[#This Row],[Correct_Age_Gr7]],tbl_education_districts[Correct_Age_Gr7])</f>
        <v>17</v>
      </c>
      <c r="J39" s="3">
        <v>0.16219999999999998</v>
      </c>
      <c r="K39" s="67">
        <f>_xlfn.RANK.EQ(tbl_education_districts[[#This Row],[% Matrics Passing Maths]],tbl_education_districts[% Matrics Passing Maths])</f>
        <v>21</v>
      </c>
      <c r="L39" s="67">
        <f t="shared" si="0"/>
        <v>113</v>
      </c>
      <c r="M39" s="68">
        <f>_xlfn.RANK.EQ(tbl_education_districts[[#This Row],[SUM_Rankings]],tbl_education_districts[SUM_Rankings],1)</f>
        <v>34</v>
      </c>
    </row>
    <row r="40" spans="1:13" x14ac:dyDescent="0.25">
      <c r="A40" t="s">
        <v>5618</v>
      </c>
      <c r="B40" s="10" t="s">
        <v>5626</v>
      </c>
      <c r="C40" t="s">
        <v>501</v>
      </c>
      <c r="D40" s="3">
        <v>0.55200000000000005</v>
      </c>
      <c r="E40" s="67">
        <f>_xlfn.RANK.EQ(tbl_education_districts[[#This Row],[Correct_Age_Gr12]],tbl_education_districts[Correct_Age_Gr12])</f>
        <v>35</v>
      </c>
      <c r="F40" s="3">
        <v>0.69850000000000001</v>
      </c>
      <c r="G40" s="67">
        <f>_xlfn.RANK.EQ(tbl_education_districts[[#This Row],[Correct_Age_Gr10]],tbl_education_districts[Correct_Age_Gr10])</f>
        <v>40</v>
      </c>
      <c r="H40" s="3">
        <v>0.69530000000000003</v>
      </c>
      <c r="I40" s="67">
        <f>_xlfn.RANK.EQ(tbl_education_districts[[#This Row],[Correct_Age_Gr7]],tbl_education_districts[Correct_Age_Gr7])</f>
        <v>17</v>
      </c>
      <c r="J40" s="3">
        <v>0.16219999999999998</v>
      </c>
      <c r="K40" s="67">
        <f>_xlfn.RANK.EQ(tbl_education_districts[[#This Row],[% Matrics Passing Maths]],tbl_education_districts[% Matrics Passing Maths])</f>
        <v>21</v>
      </c>
      <c r="L40" s="67">
        <f t="shared" si="0"/>
        <v>113</v>
      </c>
      <c r="M40" s="68">
        <f>_xlfn.RANK.EQ(tbl_education_districts[[#This Row],[SUM_Rankings]],tbl_education_districts[SUM_Rankings],1)</f>
        <v>34</v>
      </c>
    </row>
    <row r="41" spans="1:13" x14ac:dyDescent="0.25">
      <c r="A41" t="s">
        <v>695</v>
      </c>
      <c r="B41" s="10" t="s">
        <v>693</v>
      </c>
      <c r="C41" t="s">
        <v>669</v>
      </c>
      <c r="D41" s="3">
        <v>0.58930000000000005</v>
      </c>
      <c r="E41" s="67">
        <f>_xlfn.RANK.EQ(tbl_education_districts[[#This Row],[Correct_Age_Gr12]],tbl_education_districts[Correct_Age_Gr12])</f>
        <v>24</v>
      </c>
      <c r="F41" s="3">
        <v>0.75649999999999995</v>
      </c>
      <c r="G41" s="67">
        <f>_xlfn.RANK.EQ(tbl_education_districts[[#This Row],[Correct_Age_Gr10]],tbl_education_districts[Correct_Age_Gr10])</f>
        <v>29</v>
      </c>
      <c r="H41" s="3">
        <v>0.52869999999999995</v>
      </c>
      <c r="I41" s="67">
        <f>_xlfn.RANK.EQ(tbl_education_districts[[#This Row],[Correct_Age_Gr7]],tbl_education_districts[Correct_Age_Gr7])</f>
        <v>39</v>
      </c>
      <c r="J41" s="3">
        <v>0.13089999999999999</v>
      </c>
      <c r="K41" s="67">
        <f>_xlfn.RANK.EQ(tbl_education_districts[[#This Row],[% Matrics Passing Maths]],tbl_education_districts[% Matrics Passing Maths])</f>
        <v>27</v>
      </c>
      <c r="L41" s="67">
        <f t="shared" si="0"/>
        <v>119</v>
      </c>
      <c r="M41" s="68">
        <f>_xlfn.RANK.EQ(tbl_education_districts[[#This Row],[SUM_Rankings]],tbl_education_districts[SUM_Rankings],1)</f>
        <v>37</v>
      </c>
    </row>
    <row r="42" spans="1:13" x14ac:dyDescent="0.25">
      <c r="A42" t="s">
        <v>695</v>
      </c>
      <c r="B42" s="10" t="s">
        <v>750</v>
      </c>
      <c r="C42" t="s">
        <v>669</v>
      </c>
      <c r="D42" s="3">
        <v>0.58930000000000005</v>
      </c>
      <c r="E42" s="67">
        <f>_xlfn.RANK.EQ(tbl_education_districts[[#This Row],[Correct_Age_Gr12]],tbl_education_districts[Correct_Age_Gr12])</f>
        <v>24</v>
      </c>
      <c r="F42" s="3">
        <v>0.75649999999999995</v>
      </c>
      <c r="G42" s="67">
        <f>_xlfn.RANK.EQ(tbl_education_districts[[#This Row],[Correct_Age_Gr10]],tbl_education_districts[Correct_Age_Gr10])</f>
        <v>29</v>
      </c>
      <c r="H42" s="3">
        <v>0.52869999999999995</v>
      </c>
      <c r="I42" s="67">
        <f>_xlfn.RANK.EQ(tbl_education_districts[[#This Row],[Correct_Age_Gr7]],tbl_education_districts[Correct_Age_Gr7])</f>
        <v>39</v>
      </c>
      <c r="J42" s="3">
        <v>0.13089999999999999</v>
      </c>
      <c r="K42" s="67">
        <f>_xlfn.RANK.EQ(tbl_education_districts[[#This Row],[% Matrics Passing Maths]],tbl_education_districts[% Matrics Passing Maths])</f>
        <v>27</v>
      </c>
      <c r="L42" s="67">
        <f t="shared" si="0"/>
        <v>119</v>
      </c>
      <c r="M42" s="68">
        <f>_xlfn.RANK.EQ(tbl_education_districts[[#This Row],[SUM_Rankings]],tbl_education_districts[SUM_Rankings],1)</f>
        <v>37</v>
      </c>
    </row>
    <row r="43" spans="1:13" x14ac:dyDescent="0.25">
      <c r="A43" t="s">
        <v>695</v>
      </c>
      <c r="B43" s="10" t="s">
        <v>991</v>
      </c>
      <c r="C43" t="s">
        <v>669</v>
      </c>
      <c r="D43" s="3">
        <v>0.58930000000000005</v>
      </c>
      <c r="E43" s="67">
        <f>_xlfn.RANK.EQ(tbl_education_districts[[#This Row],[Correct_Age_Gr12]],tbl_education_districts[Correct_Age_Gr12])</f>
        <v>24</v>
      </c>
      <c r="F43" s="3">
        <v>0.75649999999999995</v>
      </c>
      <c r="G43" s="67">
        <f>_xlfn.RANK.EQ(tbl_education_districts[[#This Row],[Correct_Age_Gr10]],tbl_education_districts[Correct_Age_Gr10])</f>
        <v>29</v>
      </c>
      <c r="H43" s="3">
        <v>0.52869999999999995</v>
      </c>
      <c r="I43" s="67">
        <f>_xlfn.RANK.EQ(tbl_education_districts[[#This Row],[Correct_Age_Gr7]],tbl_education_districts[Correct_Age_Gr7])</f>
        <v>39</v>
      </c>
      <c r="J43" s="3">
        <v>0.13089999999999999</v>
      </c>
      <c r="K43" s="67">
        <f>_xlfn.RANK.EQ(tbl_education_districts[[#This Row],[% Matrics Passing Maths]],tbl_education_districts[% Matrics Passing Maths])</f>
        <v>27</v>
      </c>
      <c r="L43" s="67">
        <f t="shared" si="0"/>
        <v>119</v>
      </c>
      <c r="M43" s="68">
        <f>_xlfn.RANK.EQ(tbl_education_districts[[#This Row],[SUM_Rankings]],tbl_education_districts[SUM_Rankings],1)</f>
        <v>37</v>
      </c>
    </row>
    <row r="44" spans="1:13" x14ac:dyDescent="0.25">
      <c r="A44" t="s">
        <v>695</v>
      </c>
      <c r="B44" s="10" t="s">
        <v>1055</v>
      </c>
      <c r="C44" t="s">
        <v>669</v>
      </c>
      <c r="D44" s="3">
        <v>0.58930000000000005</v>
      </c>
      <c r="E44" s="67">
        <f>_xlfn.RANK.EQ(tbl_education_districts[[#This Row],[Correct_Age_Gr12]],tbl_education_districts[Correct_Age_Gr12])</f>
        <v>24</v>
      </c>
      <c r="F44" s="3">
        <v>0.75649999999999995</v>
      </c>
      <c r="G44" s="67">
        <f>_xlfn.RANK.EQ(tbl_education_districts[[#This Row],[Correct_Age_Gr10]],tbl_education_districts[Correct_Age_Gr10])</f>
        <v>29</v>
      </c>
      <c r="H44" s="3">
        <v>0.52869999999999995</v>
      </c>
      <c r="I44" s="67">
        <f>_xlfn.RANK.EQ(tbl_education_districts[[#This Row],[Correct_Age_Gr7]],tbl_education_districts[Correct_Age_Gr7])</f>
        <v>39</v>
      </c>
      <c r="J44" s="3">
        <v>0.13089999999999999</v>
      </c>
      <c r="K44" s="67">
        <f>_xlfn.RANK.EQ(tbl_education_districts[[#This Row],[% Matrics Passing Maths]],tbl_education_districts[% Matrics Passing Maths])</f>
        <v>27</v>
      </c>
      <c r="L44" s="67">
        <f t="shared" si="0"/>
        <v>119</v>
      </c>
      <c r="M44" s="68">
        <f>_xlfn.RANK.EQ(tbl_education_districts[[#This Row],[SUM_Rankings]],tbl_education_districts[SUM_Rankings],1)</f>
        <v>37</v>
      </c>
    </row>
    <row r="45" spans="1:13" x14ac:dyDescent="0.25">
      <c r="A45" t="s">
        <v>695</v>
      </c>
      <c r="B45" s="10" t="s">
        <v>1096</v>
      </c>
      <c r="C45" t="s">
        <v>669</v>
      </c>
      <c r="D45" s="3">
        <v>0.58930000000000005</v>
      </c>
      <c r="E45" s="67">
        <f>_xlfn.RANK.EQ(tbl_education_districts[[#This Row],[Correct_Age_Gr12]],tbl_education_districts[Correct_Age_Gr12])</f>
        <v>24</v>
      </c>
      <c r="F45" s="3">
        <v>0.75649999999999995</v>
      </c>
      <c r="G45" s="67">
        <f>_xlfn.RANK.EQ(tbl_education_districts[[#This Row],[Correct_Age_Gr10]],tbl_education_districts[Correct_Age_Gr10])</f>
        <v>29</v>
      </c>
      <c r="H45" s="3">
        <v>0.52869999999999995</v>
      </c>
      <c r="I45" s="67">
        <f>_xlfn.RANK.EQ(tbl_education_districts[[#This Row],[Correct_Age_Gr7]],tbl_education_districts[Correct_Age_Gr7])</f>
        <v>39</v>
      </c>
      <c r="J45" s="3">
        <v>0.13089999999999999</v>
      </c>
      <c r="K45" s="67">
        <f>_xlfn.RANK.EQ(tbl_education_districts[[#This Row],[% Matrics Passing Maths]],tbl_education_districts[% Matrics Passing Maths])</f>
        <v>27</v>
      </c>
      <c r="L45" s="67">
        <f t="shared" si="0"/>
        <v>119</v>
      </c>
      <c r="M45" s="68">
        <f>_xlfn.RANK.EQ(tbl_education_districts[[#This Row],[SUM_Rankings]],tbl_education_districts[SUM_Rankings],1)</f>
        <v>37</v>
      </c>
    </row>
    <row r="46" spans="1:13" x14ac:dyDescent="0.25">
      <c r="A46" t="s">
        <v>500</v>
      </c>
      <c r="B46" t="s">
        <v>5624</v>
      </c>
      <c r="C46" t="s">
        <v>501</v>
      </c>
      <c r="D46" s="3">
        <v>0.52549999999999997</v>
      </c>
      <c r="E46" s="67">
        <f>_xlfn.RANK.EQ(tbl_education_districts[[#This Row],[Correct_Age_Gr12]],tbl_education_districts[Correct_Age_Gr12])</f>
        <v>42</v>
      </c>
      <c r="F46" s="3">
        <v>0.73619999999999997</v>
      </c>
      <c r="G46" s="67">
        <f>_xlfn.RANK.EQ(tbl_education_districts[[#This Row],[Correct_Age_Gr10]],tbl_education_districts[Correct_Age_Gr10])</f>
        <v>35</v>
      </c>
      <c r="H46" s="3">
        <v>0.7407999999999999</v>
      </c>
      <c r="I46" s="67">
        <f>_xlfn.RANK.EQ(tbl_education_districts[[#This Row],[Correct_Age_Gr7]],tbl_education_districts[Correct_Age_Gr7])</f>
        <v>10</v>
      </c>
      <c r="J46" s="3">
        <v>0.1283</v>
      </c>
      <c r="K46" s="67">
        <f>_xlfn.RANK.EQ(tbl_education_districts[[#This Row],[% Matrics Passing Maths]],tbl_education_districts[% Matrics Passing Maths])</f>
        <v>33</v>
      </c>
      <c r="L46" s="67">
        <f t="shared" si="0"/>
        <v>120</v>
      </c>
      <c r="M46" s="68">
        <f>_xlfn.RANK.EQ(tbl_education_districts[[#This Row],[SUM_Rankings]],tbl_education_districts[SUM_Rankings],1)</f>
        <v>42</v>
      </c>
    </row>
    <row r="47" spans="1:13" x14ac:dyDescent="0.25">
      <c r="A47" t="s">
        <v>5615</v>
      </c>
      <c r="B47" t="s">
        <v>5635</v>
      </c>
      <c r="C47" t="s">
        <v>501</v>
      </c>
      <c r="D47" s="3">
        <v>0.48259999999999997</v>
      </c>
      <c r="E47" s="67">
        <f>_xlfn.RANK.EQ(tbl_education_districts[[#This Row],[Correct_Age_Gr12]],tbl_education_districts[Correct_Age_Gr12])</f>
        <v>47</v>
      </c>
      <c r="F47" s="3">
        <v>0.68019999999999992</v>
      </c>
      <c r="G47" s="67">
        <f>_xlfn.RANK.EQ(tbl_education_districts[[#This Row],[Correct_Age_Gr10]],tbl_education_districts[Correct_Age_Gr10])</f>
        <v>47</v>
      </c>
      <c r="H47" s="3">
        <v>0.67369999999999997</v>
      </c>
      <c r="I47" s="67">
        <f>_xlfn.RANK.EQ(tbl_education_districts[[#This Row],[Correct_Age_Gr7]],tbl_education_districts[Correct_Age_Gr7])</f>
        <v>20</v>
      </c>
      <c r="J47" s="3">
        <v>0.17550000000000002</v>
      </c>
      <c r="K47" s="67">
        <f>_xlfn.RANK.EQ(tbl_education_districts[[#This Row],[% Matrics Passing Maths]],tbl_education_districts[% Matrics Passing Maths])</f>
        <v>15</v>
      </c>
      <c r="L47" s="67">
        <f t="shared" si="0"/>
        <v>129</v>
      </c>
      <c r="M47" s="68">
        <f>_xlfn.RANK.EQ(tbl_education_districts[[#This Row],[SUM_Rankings]],tbl_education_districts[SUM_Rankings],1)</f>
        <v>43</v>
      </c>
    </row>
    <row r="48" spans="1:13" x14ac:dyDescent="0.25">
      <c r="A48" t="s">
        <v>5623</v>
      </c>
      <c r="B48" s="10" t="s">
        <v>740</v>
      </c>
      <c r="C48" t="s">
        <v>669</v>
      </c>
      <c r="D48" s="3">
        <v>0.51490000000000002</v>
      </c>
      <c r="E48" s="67">
        <f>_xlfn.RANK.EQ(tbl_education_districts[[#This Row],[Correct_Age_Gr12]],tbl_education_districts[Correct_Age_Gr12])</f>
        <v>43</v>
      </c>
      <c r="F48" s="3">
        <v>0.68900000000000006</v>
      </c>
      <c r="G48" s="67">
        <f>_xlfn.RANK.EQ(tbl_education_districts[[#This Row],[Correct_Age_Gr10]],tbl_education_districts[Correct_Age_Gr10])</f>
        <v>43</v>
      </c>
      <c r="H48" s="3">
        <v>0.51629999999999998</v>
      </c>
      <c r="I48" s="67">
        <f>_xlfn.RANK.EQ(tbl_education_districts[[#This Row],[Correct_Age_Gr7]],tbl_education_districts[Correct_Age_Gr7])</f>
        <v>44</v>
      </c>
      <c r="J48" s="3">
        <v>0.10220000000000001</v>
      </c>
      <c r="K48" s="67">
        <f>_xlfn.RANK.EQ(tbl_education_districts[[#This Row],[% Matrics Passing Maths]],tbl_education_districts[% Matrics Passing Maths])</f>
        <v>44</v>
      </c>
      <c r="L48" s="67">
        <f t="shared" si="0"/>
        <v>174</v>
      </c>
      <c r="M48" s="68">
        <f>_xlfn.RANK.EQ(tbl_education_districts[[#This Row],[SUM_Rankings]],tbl_education_districts[SUM_Rankings],1)</f>
        <v>44</v>
      </c>
    </row>
    <row r="49" spans="1:13" x14ac:dyDescent="0.25">
      <c r="A49" t="s">
        <v>5623</v>
      </c>
      <c r="B49" s="10" t="s">
        <v>1033</v>
      </c>
      <c r="C49" t="s">
        <v>669</v>
      </c>
      <c r="D49" s="3">
        <v>0.51490000000000002</v>
      </c>
      <c r="E49" s="67">
        <f>_xlfn.RANK.EQ(tbl_education_districts[[#This Row],[Correct_Age_Gr12]],tbl_education_districts[Correct_Age_Gr12])</f>
        <v>43</v>
      </c>
      <c r="F49" s="3">
        <v>0.68900000000000006</v>
      </c>
      <c r="G49" s="67">
        <f>_xlfn.RANK.EQ(tbl_education_districts[[#This Row],[Correct_Age_Gr10]],tbl_education_districts[Correct_Age_Gr10])</f>
        <v>43</v>
      </c>
      <c r="H49" s="3">
        <v>0.51629999999999998</v>
      </c>
      <c r="I49" s="67">
        <f>_xlfn.RANK.EQ(tbl_education_districts[[#This Row],[Correct_Age_Gr7]],tbl_education_districts[Correct_Age_Gr7])</f>
        <v>44</v>
      </c>
      <c r="J49" s="3">
        <v>0.10220000000000001</v>
      </c>
      <c r="K49" s="67">
        <f>_xlfn.RANK.EQ(tbl_education_districts[[#This Row],[% Matrics Passing Maths]],tbl_education_districts[% Matrics Passing Maths])</f>
        <v>44</v>
      </c>
      <c r="L49" s="67">
        <f t="shared" si="0"/>
        <v>174</v>
      </c>
      <c r="M49" s="68">
        <f>_xlfn.RANK.EQ(tbl_education_districts[[#This Row],[SUM_Rankings]],tbl_education_districts[SUM_Rankings],1)</f>
        <v>44</v>
      </c>
    </row>
    <row r="50" spans="1:13" x14ac:dyDescent="0.25">
      <c r="A50" t="s">
        <v>5623</v>
      </c>
      <c r="B50" s="10" t="s">
        <v>1110</v>
      </c>
      <c r="C50" t="s">
        <v>669</v>
      </c>
      <c r="D50" s="3">
        <v>0.51490000000000002</v>
      </c>
      <c r="E50" s="67">
        <f>_xlfn.RANK.EQ(tbl_education_districts[[#This Row],[Correct_Age_Gr12]],tbl_education_districts[Correct_Age_Gr12])</f>
        <v>43</v>
      </c>
      <c r="F50" s="3">
        <v>0.68900000000000006</v>
      </c>
      <c r="G50" s="67">
        <f>_xlfn.RANK.EQ(tbl_education_districts[[#This Row],[Correct_Age_Gr10]],tbl_education_districts[Correct_Age_Gr10])</f>
        <v>43</v>
      </c>
      <c r="H50" s="3">
        <v>0.51629999999999998</v>
      </c>
      <c r="I50" s="67">
        <f>_xlfn.RANK.EQ(tbl_education_districts[[#This Row],[Correct_Age_Gr7]],tbl_education_districts[Correct_Age_Gr7])</f>
        <v>44</v>
      </c>
      <c r="J50" s="3">
        <v>0.10220000000000001</v>
      </c>
      <c r="K50" s="67">
        <f>_xlfn.RANK.EQ(tbl_education_districts[[#This Row],[% Matrics Passing Maths]],tbl_education_districts[% Matrics Passing Maths])</f>
        <v>44</v>
      </c>
      <c r="L50" s="67">
        <f t="shared" si="0"/>
        <v>174</v>
      </c>
      <c r="M50" s="68">
        <f>_xlfn.RANK.EQ(tbl_education_districts[[#This Row],[SUM_Rankings]],tbl_education_districts[SUM_Rankings],1)</f>
        <v>44</v>
      </c>
    </row>
    <row r="51" spans="1:13" x14ac:dyDescent="0.25">
      <c r="A51" t="s">
        <v>5623</v>
      </c>
      <c r="B51" s="10" t="s">
        <v>1118</v>
      </c>
      <c r="C51" t="s">
        <v>669</v>
      </c>
      <c r="D51" s="3">
        <v>0.51490000000000002</v>
      </c>
      <c r="E51" s="67">
        <f>_xlfn.RANK.EQ(tbl_education_districts[[#This Row],[Correct_Age_Gr12]],tbl_education_districts[Correct_Age_Gr12])</f>
        <v>43</v>
      </c>
      <c r="F51" s="3">
        <v>0.68900000000000006</v>
      </c>
      <c r="G51" s="67">
        <f>_xlfn.RANK.EQ(tbl_education_districts[[#This Row],[Correct_Age_Gr10]],tbl_education_districts[Correct_Age_Gr10])</f>
        <v>43</v>
      </c>
      <c r="H51" s="3">
        <v>0.51629999999999998</v>
      </c>
      <c r="I51" s="67">
        <f>_xlfn.RANK.EQ(tbl_education_districts[[#This Row],[Correct_Age_Gr7]],tbl_education_districts[Correct_Age_Gr7])</f>
        <v>44</v>
      </c>
      <c r="J51" s="3">
        <v>0.10220000000000001</v>
      </c>
      <c r="K51" s="67">
        <f>_xlfn.RANK.EQ(tbl_education_districts[[#This Row],[% Matrics Passing Maths]],tbl_education_districts[% Matrics Passing Maths])</f>
        <v>44</v>
      </c>
      <c r="L51" s="67">
        <f t="shared" si="0"/>
        <v>174</v>
      </c>
      <c r="M51" s="68">
        <f>_xlfn.RANK.EQ(tbl_education_districts[[#This Row],[SUM_Rankings]],tbl_education_districts[SUM_Rankings],1)</f>
        <v>44</v>
      </c>
    </row>
    <row r="52" spans="1:13" x14ac:dyDescent="0.25">
      <c r="D52" s="3"/>
    </row>
    <row r="53" spans="1:13" x14ac:dyDescent="0.25">
      <c r="D53" s="3"/>
    </row>
    <row r="54" spans="1:13" x14ac:dyDescent="0.25">
      <c r="D54" s="3"/>
    </row>
    <row r="55" spans="1:13" x14ac:dyDescent="0.25">
      <c r="D55" s="3"/>
    </row>
    <row r="56" spans="1:13" x14ac:dyDescent="0.25">
      <c r="D56" s="3"/>
    </row>
    <row r="57" spans="1:13" x14ac:dyDescent="0.25">
      <c r="D57" s="3"/>
    </row>
    <row r="58" spans="1:13" x14ac:dyDescent="0.25">
      <c r="D58" s="3"/>
    </row>
    <row r="59" spans="1:13" x14ac:dyDescent="0.25">
      <c r="D59" s="3"/>
    </row>
    <row r="60" spans="1:13" x14ac:dyDescent="0.25">
      <c r="D60" s="3"/>
    </row>
    <row r="61" spans="1:13" x14ac:dyDescent="0.25">
      <c r="D61" s="3"/>
    </row>
    <row r="62" spans="1:13" x14ac:dyDescent="0.25">
      <c r="D62" s="3"/>
    </row>
    <row r="63" spans="1:13" x14ac:dyDescent="0.25">
      <c r="D63" s="3"/>
    </row>
    <row r="64" spans="1:13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  <row r="75" spans="4:4" x14ac:dyDescent="0.25">
      <c r="D75" s="3"/>
    </row>
    <row r="76" spans="4:4" x14ac:dyDescent="0.25">
      <c r="D76" s="3"/>
    </row>
    <row r="77" spans="4:4" x14ac:dyDescent="0.25">
      <c r="D77" s="3"/>
    </row>
    <row r="78" spans="4:4" x14ac:dyDescent="0.25">
      <c r="D78" s="3"/>
    </row>
    <row r="79" spans="4:4" x14ac:dyDescent="0.25">
      <c r="D79" s="3"/>
    </row>
    <row r="80" spans="4:4" x14ac:dyDescent="0.25">
      <c r="D80" s="3"/>
    </row>
    <row r="81" spans="4:4" x14ac:dyDescent="0.25">
      <c r="D81" s="3"/>
    </row>
    <row r="82" spans="4:4" x14ac:dyDescent="0.25">
      <c r="D82" s="3"/>
    </row>
    <row r="83" spans="4:4" x14ac:dyDescent="0.25">
      <c r="D83" s="3"/>
    </row>
    <row r="84" spans="4:4" x14ac:dyDescent="0.25">
      <c r="D84" s="3"/>
    </row>
    <row r="85" spans="4:4" x14ac:dyDescent="0.25">
      <c r="D85" s="3"/>
    </row>
    <row r="86" spans="4:4" x14ac:dyDescent="0.25">
      <c r="D86" s="3"/>
    </row>
    <row r="87" spans="4:4" x14ac:dyDescent="0.25">
      <c r="D87" s="3"/>
    </row>
    <row r="88" spans="4:4" x14ac:dyDescent="0.25">
      <c r="D88" s="3"/>
    </row>
    <row r="89" spans="4:4" x14ac:dyDescent="0.25">
      <c r="D89" s="3"/>
    </row>
    <row r="90" spans="4:4" x14ac:dyDescent="0.25">
      <c r="D90" s="3"/>
    </row>
    <row r="91" spans="4:4" x14ac:dyDescent="0.25">
      <c r="D91" s="3"/>
    </row>
    <row r="92" spans="4:4" x14ac:dyDescent="0.25">
      <c r="D92" s="3"/>
    </row>
    <row r="93" spans="4:4" x14ac:dyDescent="0.25">
      <c r="D93" s="3"/>
    </row>
    <row r="94" spans="4:4" x14ac:dyDescent="0.25">
      <c r="D94" s="3"/>
    </row>
    <row r="95" spans="4:4" x14ac:dyDescent="0.25">
      <c r="D95" s="3"/>
    </row>
    <row r="96" spans="4:4" x14ac:dyDescent="0.25">
      <c r="D96" s="3"/>
    </row>
    <row r="97" spans="4:4" x14ac:dyDescent="0.25">
      <c r="D97" s="3"/>
    </row>
    <row r="98" spans="4:4" x14ac:dyDescent="0.25">
      <c r="D98" s="3"/>
    </row>
    <row r="99" spans="4:4" x14ac:dyDescent="0.25">
      <c r="D99" s="3"/>
    </row>
    <row r="100" spans="4:4" x14ac:dyDescent="0.25">
      <c r="D100" s="3"/>
    </row>
    <row r="101" spans="4:4" x14ac:dyDescent="0.25">
      <c r="D101" s="3"/>
    </row>
    <row r="102" spans="4:4" x14ac:dyDescent="0.25">
      <c r="D102" s="3"/>
    </row>
    <row r="103" spans="4:4" x14ac:dyDescent="0.25">
      <c r="D103" s="3"/>
    </row>
    <row r="104" spans="4:4" x14ac:dyDescent="0.25">
      <c r="D104" s="3"/>
    </row>
    <row r="105" spans="4:4" x14ac:dyDescent="0.25">
      <c r="D105" s="3"/>
    </row>
    <row r="106" spans="4:4" x14ac:dyDescent="0.25">
      <c r="D106" s="3"/>
    </row>
    <row r="107" spans="4:4" x14ac:dyDescent="0.25">
      <c r="D107" s="3"/>
    </row>
    <row r="108" spans="4:4" x14ac:dyDescent="0.25">
      <c r="D108" s="3"/>
    </row>
    <row r="109" spans="4:4" x14ac:dyDescent="0.25">
      <c r="D109" s="3"/>
    </row>
    <row r="110" spans="4:4" x14ac:dyDescent="0.25">
      <c r="D110" s="3"/>
    </row>
    <row r="111" spans="4:4" x14ac:dyDescent="0.25">
      <c r="D111" s="3"/>
    </row>
    <row r="112" spans="4:4" x14ac:dyDescent="0.25">
      <c r="D112" s="3"/>
    </row>
    <row r="113" spans="1:9" x14ac:dyDescent="0.25">
      <c r="D113" s="3"/>
    </row>
    <row r="114" spans="1:9" x14ac:dyDescent="0.25">
      <c r="D114" s="3"/>
    </row>
    <row r="115" spans="1:9" x14ac:dyDescent="0.25">
      <c r="D115" s="3"/>
    </row>
    <row r="116" spans="1:9" x14ac:dyDescent="0.25">
      <c r="D116" s="3"/>
    </row>
    <row r="117" spans="1:9" x14ac:dyDescent="0.25">
      <c r="D117" s="3"/>
    </row>
    <row r="118" spans="1:9" x14ac:dyDescent="0.25">
      <c r="D118" s="3"/>
    </row>
    <row r="122" spans="1:9" x14ac:dyDescent="0.25">
      <c r="A122" t="s">
        <v>5622</v>
      </c>
    </row>
    <row r="124" spans="1:9" x14ac:dyDescent="0.25">
      <c r="A124" s="57" t="s">
        <v>510</v>
      </c>
      <c r="B124" s="58" t="s">
        <v>600</v>
      </c>
      <c r="C124" s="58" t="s">
        <v>670</v>
      </c>
      <c r="D124" s="64"/>
      <c r="E124" s="58"/>
      <c r="F124" s="58"/>
      <c r="G124" s="58"/>
      <c r="H124" s="59"/>
      <c r="I124" s="58"/>
    </row>
    <row r="125" spans="1:9" x14ac:dyDescent="0.25">
      <c r="A125" s="57" t="s">
        <v>512</v>
      </c>
      <c r="B125" s="58" t="s">
        <v>601</v>
      </c>
      <c r="C125" s="58" t="s">
        <v>508</v>
      </c>
      <c r="D125" s="64"/>
      <c r="E125" s="58"/>
      <c r="F125" s="58"/>
      <c r="G125" s="58"/>
      <c r="H125" s="59"/>
      <c r="I125" s="58"/>
    </row>
    <row r="126" spans="1:9" x14ac:dyDescent="0.25">
      <c r="A126" s="57" t="s">
        <v>514</v>
      </c>
      <c r="B126" s="58" t="s">
        <v>602</v>
      </c>
      <c r="C126" s="58" t="s">
        <v>508</v>
      </c>
      <c r="D126" s="64"/>
      <c r="E126" s="58"/>
      <c r="F126" s="58"/>
      <c r="G126" s="58"/>
      <c r="H126" s="59"/>
      <c r="I126" s="58"/>
    </row>
    <row r="127" spans="1:9" x14ac:dyDescent="0.25">
      <c r="A127" s="57" t="s">
        <v>516</v>
      </c>
      <c r="B127" s="58" t="s">
        <v>603</v>
      </c>
      <c r="C127" s="58" t="s">
        <v>508</v>
      </c>
      <c r="D127" s="64"/>
      <c r="E127" s="58"/>
      <c r="F127" s="58"/>
      <c r="G127" s="58"/>
      <c r="H127" s="59"/>
      <c r="I127" s="58"/>
    </row>
    <row r="128" spans="1:9" x14ac:dyDescent="0.25">
      <c r="A128" s="57" t="s">
        <v>516</v>
      </c>
      <c r="B128" s="58" t="s">
        <v>604</v>
      </c>
      <c r="C128" s="58" t="s">
        <v>508</v>
      </c>
      <c r="D128" s="64"/>
      <c r="E128" s="58"/>
      <c r="F128" s="58"/>
      <c r="G128" s="58"/>
      <c r="H128" s="59"/>
      <c r="I128" s="58"/>
    </row>
    <row r="129" spans="1:9" x14ac:dyDescent="0.25">
      <c r="A129" s="57" t="s">
        <v>512</v>
      </c>
      <c r="B129" s="58" t="s">
        <v>605</v>
      </c>
      <c r="C129" s="58" t="s">
        <v>508</v>
      </c>
      <c r="D129" s="64"/>
      <c r="E129" s="58"/>
      <c r="F129" s="58"/>
      <c r="G129" s="58"/>
      <c r="H129" s="59"/>
      <c r="I129" s="58"/>
    </row>
    <row r="130" spans="1:9" x14ac:dyDescent="0.25">
      <c r="A130" s="57" t="s">
        <v>520</v>
      </c>
      <c r="B130" s="58" t="s">
        <v>606</v>
      </c>
      <c r="C130" s="58" t="s">
        <v>508</v>
      </c>
      <c r="D130" s="64"/>
      <c r="E130" s="58"/>
      <c r="F130" s="58"/>
      <c r="G130" s="58"/>
      <c r="H130" s="59"/>
      <c r="I130" s="58"/>
    </row>
    <row r="131" spans="1:9" x14ac:dyDescent="0.25">
      <c r="A131" s="57" t="s">
        <v>512</v>
      </c>
      <c r="B131" s="58" t="s">
        <v>607</v>
      </c>
      <c r="C131" s="58" t="s">
        <v>508</v>
      </c>
      <c r="D131" s="64"/>
      <c r="E131" s="58"/>
      <c r="F131" s="58"/>
      <c r="G131" s="58"/>
      <c r="H131" s="59"/>
      <c r="I131" s="58"/>
    </row>
    <row r="132" spans="1:9" x14ac:dyDescent="0.25">
      <c r="A132" s="57" t="s">
        <v>520</v>
      </c>
      <c r="B132" s="58" t="s">
        <v>608</v>
      </c>
      <c r="C132" s="58" t="s">
        <v>508</v>
      </c>
      <c r="D132" s="64"/>
      <c r="E132" s="58"/>
      <c r="F132" s="58"/>
      <c r="G132" s="58"/>
      <c r="H132" s="59"/>
      <c r="I132" s="58"/>
    </row>
    <row r="133" spans="1:9" x14ac:dyDescent="0.25">
      <c r="A133" s="57" t="s">
        <v>514</v>
      </c>
      <c r="B133" s="58" t="s">
        <v>609</v>
      </c>
      <c r="C133" s="58" t="s">
        <v>508</v>
      </c>
      <c r="D133" s="64"/>
      <c r="E133" s="58"/>
      <c r="F133" s="58"/>
      <c r="G133" s="58"/>
      <c r="H133" s="59"/>
      <c r="I133" s="58"/>
    </row>
    <row r="134" spans="1:9" x14ac:dyDescent="0.25">
      <c r="A134" s="57" t="s">
        <v>512</v>
      </c>
      <c r="B134" s="58" t="s">
        <v>610</v>
      </c>
      <c r="C134" s="58" t="s">
        <v>508</v>
      </c>
      <c r="D134" s="64"/>
      <c r="E134" s="58"/>
      <c r="F134" s="58"/>
      <c r="G134" s="58"/>
      <c r="H134" s="59"/>
      <c r="I134" s="58"/>
    </row>
    <row r="135" spans="1:9" x14ac:dyDescent="0.25">
      <c r="A135" s="57" t="s">
        <v>516</v>
      </c>
      <c r="B135" s="58" t="s">
        <v>611</v>
      </c>
      <c r="C135" s="58" t="s">
        <v>508</v>
      </c>
      <c r="D135" s="64"/>
      <c r="E135" s="58"/>
      <c r="F135" s="58"/>
      <c r="G135" s="58"/>
      <c r="H135" s="59"/>
      <c r="I135" s="58"/>
    </row>
    <row r="136" spans="1:9" x14ac:dyDescent="0.25">
      <c r="A136" s="57" t="s">
        <v>512</v>
      </c>
      <c r="B136" s="58" t="s">
        <v>612</v>
      </c>
      <c r="C136" s="58" t="s">
        <v>508</v>
      </c>
      <c r="D136" s="64"/>
      <c r="E136" s="58"/>
      <c r="F136" s="58"/>
      <c r="G136" s="58"/>
      <c r="H136" s="59"/>
      <c r="I136" s="58"/>
    </row>
    <row r="137" spans="1:9" x14ac:dyDescent="0.25">
      <c r="A137" s="57" t="s">
        <v>516</v>
      </c>
      <c r="B137" s="58" t="s">
        <v>613</v>
      </c>
      <c r="C137" s="58" t="s">
        <v>508</v>
      </c>
      <c r="D137" s="64"/>
      <c r="E137" s="58"/>
      <c r="F137" s="58"/>
      <c r="G137" s="58"/>
      <c r="H137" s="59"/>
      <c r="I137" s="58"/>
    </row>
    <row r="138" spans="1:9" x14ac:dyDescent="0.25">
      <c r="A138" s="57" t="s">
        <v>528</v>
      </c>
      <c r="B138" s="58" t="s">
        <v>614</v>
      </c>
      <c r="C138" s="58" t="s">
        <v>526</v>
      </c>
      <c r="D138" s="64"/>
      <c r="E138" s="58"/>
      <c r="F138" s="58"/>
      <c r="G138" s="58"/>
      <c r="H138" s="59"/>
      <c r="I138" s="58"/>
    </row>
    <row r="139" spans="1:9" x14ac:dyDescent="0.25">
      <c r="A139" s="57" t="s">
        <v>529</v>
      </c>
      <c r="B139" s="58" t="s">
        <v>615</v>
      </c>
      <c r="C139" s="58" t="s">
        <v>526</v>
      </c>
      <c r="D139" s="64"/>
      <c r="E139" s="58"/>
      <c r="F139" s="58"/>
      <c r="G139" s="58"/>
      <c r="H139" s="59"/>
      <c r="I139" s="58"/>
    </row>
    <row r="140" spans="1:9" x14ac:dyDescent="0.25">
      <c r="A140" s="57" t="s">
        <v>530</v>
      </c>
      <c r="B140" s="58" t="s">
        <v>615</v>
      </c>
      <c r="C140" s="58" t="s">
        <v>526</v>
      </c>
      <c r="D140" s="64"/>
      <c r="E140" s="58"/>
      <c r="F140" s="58"/>
      <c r="G140" s="58"/>
      <c r="H140" s="59"/>
      <c r="I140" s="58"/>
    </row>
    <row r="141" spans="1:9" x14ac:dyDescent="0.25">
      <c r="A141" s="57" t="s">
        <v>532</v>
      </c>
      <c r="B141" s="58" t="s">
        <v>616</v>
      </c>
      <c r="C141" s="58" t="s">
        <v>526</v>
      </c>
      <c r="D141" s="64"/>
      <c r="E141" s="58"/>
      <c r="F141" s="58"/>
      <c r="G141" s="58"/>
      <c r="H141" s="59"/>
      <c r="I141" s="58"/>
    </row>
    <row r="142" spans="1:9" x14ac:dyDescent="0.25">
      <c r="A142" s="57" t="s">
        <v>534</v>
      </c>
      <c r="B142" s="58" t="s">
        <v>617</v>
      </c>
      <c r="C142" s="58" t="s">
        <v>526</v>
      </c>
      <c r="D142" s="64"/>
      <c r="E142" s="58"/>
      <c r="F142" s="58"/>
      <c r="G142" s="58"/>
      <c r="H142" s="59"/>
      <c r="I142" s="58"/>
    </row>
    <row r="143" spans="1:9" x14ac:dyDescent="0.25">
      <c r="A143" s="57" t="s">
        <v>536</v>
      </c>
      <c r="B143" s="58" t="s">
        <v>618</v>
      </c>
      <c r="C143" s="58" t="s">
        <v>526</v>
      </c>
      <c r="D143" s="64"/>
      <c r="E143" s="58"/>
      <c r="F143" s="58"/>
      <c r="G143" s="58"/>
      <c r="H143" s="59"/>
      <c r="I143" s="58"/>
    </row>
    <row r="144" spans="1:9" x14ac:dyDescent="0.25">
      <c r="A144" s="57" t="s">
        <v>532</v>
      </c>
      <c r="B144" s="58" t="s">
        <v>619</v>
      </c>
      <c r="C144" s="58" t="s">
        <v>526</v>
      </c>
      <c r="D144" s="64"/>
      <c r="E144" s="58"/>
      <c r="F144" s="58"/>
      <c r="G144" s="58"/>
      <c r="H144" s="59"/>
      <c r="I144" s="58"/>
    </row>
    <row r="145" spans="1:9" x14ac:dyDescent="0.25">
      <c r="A145" s="57" t="s">
        <v>538</v>
      </c>
      <c r="B145" s="58" t="s">
        <v>620</v>
      </c>
      <c r="C145" s="58" t="s">
        <v>526</v>
      </c>
      <c r="D145" s="64"/>
      <c r="E145" s="58"/>
      <c r="F145" s="58"/>
      <c r="G145" s="58"/>
      <c r="H145" s="59"/>
      <c r="I145" s="58"/>
    </row>
    <row r="146" spans="1:9" x14ac:dyDescent="0.25">
      <c r="A146" s="57" t="s">
        <v>540</v>
      </c>
      <c r="B146" s="58" t="s">
        <v>621</v>
      </c>
      <c r="C146" s="58" t="s">
        <v>526</v>
      </c>
      <c r="D146" s="64"/>
      <c r="E146" s="58"/>
      <c r="F146" s="58"/>
      <c r="G146" s="58"/>
      <c r="H146" s="59"/>
      <c r="I146" s="58"/>
    </row>
    <row r="147" spans="1:9" x14ac:dyDescent="0.25">
      <c r="A147" s="57" t="s">
        <v>541</v>
      </c>
      <c r="B147" s="58" t="s">
        <v>622</v>
      </c>
      <c r="C147" s="58" t="s">
        <v>526</v>
      </c>
      <c r="D147" s="64"/>
      <c r="E147" s="58"/>
      <c r="F147" s="58"/>
      <c r="G147" s="58"/>
      <c r="H147" s="59"/>
      <c r="I147" s="58"/>
    </row>
    <row r="148" spans="1:9" x14ac:dyDescent="0.25">
      <c r="A148" s="57" t="s">
        <v>528</v>
      </c>
      <c r="B148" s="58" t="s">
        <v>623</v>
      </c>
      <c r="C148" s="58" t="s">
        <v>526</v>
      </c>
      <c r="D148" s="64"/>
      <c r="E148" s="58"/>
      <c r="F148" s="58"/>
      <c r="G148" s="58"/>
      <c r="H148" s="59"/>
      <c r="I148" s="58"/>
    </row>
    <row r="149" spans="1:9" x14ac:dyDescent="0.25">
      <c r="A149" s="57" t="s">
        <v>544</v>
      </c>
      <c r="B149" s="58" t="s">
        <v>624</v>
      </c>
      <c r="C149" s="58" t="s">
        <v>526</v>
      </c>
      <c r="D149" s="64"/>
      <c r="E149" s="58"/>
      <c r="F149" s="58"/>
      <c r="G149" s="58"/>
      <c r="H149" s="59"/>
      <c r="I149" s="58"/>
    </row>
    <row r="150" spans="1:9" x14ac:dyDescent="0.25">
      <c r="A150" s="57" t="s">
        <v>541</v>
      </c>
      <c r="B150" s="58" t="s">
        <v>625</v>
      </c>
      <c r="C150" s="58" t="s">
        <v>526</v>
      </c>
      <c r="D150" s="64"/>
      <c r="E150" s="58"/>
      <c r="F150" s="58"/>
      <c r="G150" s="58"/>
      <c r="H150" s="59"/>
      <c r="I150" s="58"/>
    </row>
    <row r="151" spans="1:9" x14ac:dyDescent="0.25">
      <c r="A151" s="57" t="s">
        <v>547</v>
      </c>
      <c r="B151" s="58" t="s">
        <v>626</v>
      </c>
      <c r="C151" s="58" t="s">
        <v>546</v>
      </c>
      <c r="D151" s="64"/>
      <c r="E151" s="58"/>
      <c r="F151" s="58"/>
      <c r="G151" s="58"/>
      <c r="H151" s="59"/>
      <c r="I151" s="58"/>
    </row>
    <row r="152" spans="1:9" x14ac:dyDescent="0.25">
      <c r="A152" s="57" t="s">
        <v>549</v>
      </c>
      <c r="B152" s="58" t="s">
        <v>627</v>
      </c>
      <c r="C152" s="58" t="s">
        <v>546</v>
      </c>
      <c r="D152" s="64"/>
      <c r="E152" s="58"/>
      <c r="F152" s="58"/>
      <c r="G152" s="58"/>
      <c r="H152" s="59"/>
      <c r="I152" s="58"/>
    </row>
    <row r="153" spans="1:9" x14ac:dyDescent="0.25">
      <c r="A153" s="57" t="s">
        <v>547</v>
      </c>
      <c r="B153" s="58" t="s">
        <v>628</v>
      </c>
      <c r="C153" s="58" t="s">
        <v>546</v>
      </c>
      <c r="D153" s="64"/>
      <c r="E153" s="58"/>
      <c r="F153" s="58"/>
      <c r="G153" s="58"/>
      <c r="H153" s="59"/>
      <c r="I153" s="58"/>
    </row>
    <row r="154" spans="1:9" x14ac:dyDescent="0.25">
      <c r="A154" s="57" t="s">
        <v>552</v>
      </c>
      <c r="B154" s="58" t="s">
        <v>629</v>
      </c>
      <c r="C154" s="58" t="s">
        <v>546</v>
      </c>
      <c r="D154" s="64"/>
      <c r="E154" s="58"/>
      <c r="F154" s="58"/>
      <c r="G154" s="58"/>
      <c r="H154" s="59"/>
      <c r="I154" s="58"/>
    </row>
    <row r="155" spans="1:9" x14ac:dyDescent="0.25">
      <c r="A155" s="57" t="s">
        <v>554</v>
      </c>
      <c r="B155" s="58" t="s">
        <v>630</v>
      </c>
      <c r="C155" s="58" t="s">
        <v>546</v>
      </c>
      <c r="D155" s="64"/>
      <c r="E155" s="58"/>
      <c r="F155" s="58"/>
      <c r="G155" s="58"/>
      <c r="H155" s="59"/>
      <c r="I155" s="58"/>
    </row>
    <row r="156" spans="1:9" x14ac:dyDescent="0.25">
      <c r="A156" s="57" t="s">
        <v>556</v>
      </c>
      <c r="B156" s="58" t="s">
        <v>631</v>
      </c>
      <c r="C156" s="58" t="s">
        <v>546</v>
      </c>
      <c r="D156" s="64"/>
      <c r="E156" s="58"/>
      <c r="F156" s="58"/>
      <c r="G156" s="58"/>
      <c r="H156" s="59"/>
      <c r="I156" s="58"/>
    </row>
    <row r="157" spans="1:9" x14ac:dyDescent="0.25">
      <c r="A157" s="57" t="s">
        <v>547</v>
      </c>
      <c r="B157" s="58" t="s">
        <v>632</v>
      </c>
      <c r="C157" s="58" t="s">
        <v>546</v>
      </c>
      <c r="D157" s="64"/>
      <c r="E157" s="58"/>
      <c r="F157" s="58"/>
      <c r="G157" s="58"/>
      <c r="H157" s="59"/>
      <c r="I157" s="58"/>
    </row>
    <row r="158" spans="1:9" x14ac:dyDescent="0.25">
      <c r="A158" s="57" t="s">
        <v>547</v>
      </c>
      <c r="B158" s="58" t="s">
        <v>633</v>
      </c>
      <c r="C158" s="58" t="s">
        <v>546</v>
      </c>
      <c r="D158" s="64"/>
      <c r="E158" s="58"/>
      <c r="F158" s="58"/>
      <c r="G158" s="58"/>
      <c r="H158" s="59"/>
      <c r="I158" s="58"/>
    </row>
    <row r="159" spans="1:9" x14ac:dyDescent="0.25">
      <c r="A159" s="57" t="s">
        <v>559</v>
      </c>
      <c r="B159" s="58" t="s">
        <v>634</v>
      </c>
      <c r="C159" s="58" t="s">
        <v>546</v>
      </c>
      <c r="D159" s="64"/>
      <c r="E159" s="58"/>
      <c r="F159" s="58"/>
      <c r="G159" s="58"/>
      <c r="H159" s="59"/>
      <c r="I159" s="58"/>
    </row>
    <row r="160" spans="1:9" x14ac:dyDescent="0.25">
      <c r="A160" s="57" t="s">
        <v>547</v>
      </c>
      <c r="B160" s="58" t="s">
        <v>635</v>
      </c>
      <c r="C160" s="58" t="s">
        <v>546</v>
      </c>
      <c r="D160" s="64"/>
      <c r="E160" s="58"/>
      <c r="F160" s="58"/>
      <c r="G160" s="58"/>
      <c r="H160" s="59"/>
      <c r="I160" s="58"/>
    </row>
    <row r="161" spans="1:9" x14ac:dyDescent="0.25">
      <c r="A161" s="57" t="s">
        <v>547</v>
      </c>
      <c r="B161" s="58" t="s">
        <v>636</v>
      </c>
      <c r="C161" s="58" t="s">
        <v>546</v>
      </c>
      <c r="D161" s="64"/>
      <c r="E161" s="58"/>
      <c r="F161" s="58"/>
      <c r="G161" s="58"/>
      <c r="H161" s="59"/>
      <c r="I161" s="58"/>
    </row>
    <row r="162" spans="1:9" x14ac:dyDescent="0.25">
      <c r="A162" s="57" t="s">
        <v>549</v>
      </c>
      <c r="B162" s="58" t="s">
        <v>637</v>
      </c>
      <c r="C162" s="58" t="s">
        <v>546</v>
      </c>
      <c r="D162" s="64"/>
      <c r="E162" s="58"/>
      <c r="F162" s="58"/>
      <c r="G162" s="58"/>
      <c r="H162" s="59"/>
      <c r="I162" s="58"/>
    </row>
    <row r="163" spans="1:9" x14ac:dyDescent="0.25">
      <c r="A163" s="57" t="s">
        <v>559</v>
      </c>
      <c r="B163" s="58" t="s">
        <v>638</v>
      </c>
      <c r="C163" s="58" t="s">
        <v>546</v>
      </c>
      <c r="D163" s="64"/>
      <c r="E163" s="58"/>
      <c r="F163" s="58"/>
      <c r="G163" s="58"/>
      <c r="H163" s="59"/>
      <c r="I163" s="58"/>
    </row>
    <row r="164" spans="1:9" x14ac:dyDescent="0.25">
      <c r="A164" s="57" t="s">
        <v>565</v>
      </c>
      <c r="B164" s="58" t="s">
        <v>639</v>
      </c>
      <c r="C164" s="58" t="s">
        <v>564</v>
      </c>
      <c r="D164" s="64"/>
      <c r="E164" s="58"/>
      <c r="F164" s="58"/>
      <c r="G164" s="58"/>
      <c r="H164" s="59"/>
      <c r="I164" s="58"/>
    </row>
    <row r="165" spans="1:9" x14ac:dyDescent="0.25">
      <c r="A165" s="57" t="s">
        <v>566</v>
      </c>
      <c r="B165" s="58" t="s">
        <v>640</v>
      </c>
      <c r="C165" s="58" t="s">
        <v>564</v>
      </c>
      <c r="D165" s="64"/>
      <c r="E165" s="58"/>
      <c r="F165" s="58"/>
      <c r="G165" s="58"/>
      <c r="H165" s="59"/>
      <c r="I165" s="58"/>
    </row>
    <row r="166" spans="1:9" x14ac:dyDescent="0.25">
      <c r="A166" s="57" t="s">
        <v>567</v>
      </c>
      <c r="B166" s="58" t="s">
        <v>641</v>
      </c>
      <c r="C166" s="58" t="s">
        <v>564</v>
      </c>
      <c r="D166" s="64"/>
      <c r="E166" s="58"/>
      <c r="F166" s="58"/>
      <c r="G166" s="58"/>
      <c r="H166" s="59"/>
      <c r="I166" s="58"/>
    </row>
    <row r="167" spans="1:9" x14ac:dyDescent="0.25">
      <c r="A167" s="57" t="s">
        <v>568</v>
      </c>
      <c r="B167" s="58" t="s">
        <v>642</v>
      </c>
      <c r="C167" s="58" t="s">
        <v>564</v>
      </c>
      <c r="D167" s="64"/>
      <c r="E167" s="58"/>
      <c r="F167" s="58"/>
      <c r="G167" s="58"/>
      <c r="H167" s="59"/>
      <c r="I167" s="58"/>
    </row>
    <row r="168" spans="1:9" x14ac:dyDescent="0.25">
      <c r="A168" s="57" t="s">
        <v>569</v>
      </c>
      <c r="B168" s="58" t="s">
        <v>643</v>
      </c>
      <c r="C168" s="58" t="s">
        <v>564</v>
      </c>
      <c r="D168" s="64"/>
      <c r="E168" s="58"/>
      <c r="F168" s="58"/>
      <c r="G168" s="58"/>
      <c r="H168" s="59"/>
      <c r="I168" s="58"/>
    </row>
    <row r="169" spans="1:9" x14ac:dyDescent="0.25">
      <c r="A169" s="57" t="s">
        <v>570</v>
      </c>
      <c r="B169" s="58" t="s">
        <v>644</v>
      </c>
      <c r="C169" s="58" t="s">
        <v>564</v>
      </c>
      <c r="D169" s="64"/>
      <c r="E169" s="58"/>
      <c r="F169" s="58"/>
      <c r="G169" s="58"/>
      <c r="H169" s="59"/>
      <c r="I169" s="58"/>
    </row>
    <row r="170" spans="1:9" x14ac:dyDescent="0.25">
      <c r="A170" s="57" t="s">
        <v>571</v>
      </c>
      <c r="B170" s="58" t="s">
        <v>645</v>
      </c>
      <c r="C170" s="58" t="s">
        <v>564</v>
      </c>
      <c r="D170" s="64"/>
      <c r="E170" s="58"/>
      <c r="F170" s="58"/>
      <c r="G170" s="58"/>
      <c r="H170" s="59"/>
      <c r="I170" s="58"/>
    </row>
    <row r="171" spans="1:9" x14ac:dyDescent="0.25">
      <c r="A171" s="57" t="s">
        <v>572</v>
      </c>
      <c r="B171" s="58" t="s">
        <v>646</v>
      </c>
      <c r="C171" s="58" t="s">
        <v>564</v>
      </c>
      <c r="D171" s="64"/>
      <c r="E171" s="58"/>
      <c r="F171" s="58"/>
      <c r="G171" s="58"/>
      <c r="H171" s="59"/>
      <c r="I171" s="58"/>
    </row>
    <row r="172" spans="1:9" x14ac:dyDescent="0.25">
      <c r="A172" s="57" t="s">
        <v>573</v>
      </c>
      <c r="B172" s="58" t="s">
        <v>647</v>
      </c>
      <c r="C172" s="58" t="s">
        <v>564</v>
      </c>
      <c r="D172" s="64"/>
      <c r="E172" s="58"/>
      <c r="F172" s="58"/>
      <c r="G172" s="58"/>
      <c r="H172" s="59"/>
      <c r="I172" s="58"/>
    </row>
    <row r="173" spans="1:9" x14ac:dyDescent="0.25">
      <c r="A173" s="57" t="s">
        <v>574</v>
      </c>
      <c r="B173" s="58" t="s">
        <v>648</v>
      </c>
      <c r="C173" s="58" t="s">
        <v>564</v>
      </c>
      <c r="D173" s="64"/>
      <c r="E173" s="58"/>
      <c r="F173" s="58"/>
      <c r="G173" s="58"/>
      <c r="H173" s="59"/>
      <c r="I173" s="58"/>
    </row>
    <row r="174" spans="1:9" x14ac:dyDescent="0.25">
      <c r="A174" s="57" t="s">
        <v>575</v>
      </c>
      <c r="B174" s="58" t="s">
        <v>649</v>
      </c>
      <c r="C174" s="58" t="s">
        <v>564</v>
      </c>
      <c r="D174" s="64"/>
      <c r="E174" s="58"/>
      <c r="F174" s="58"/>
      <c r="G174" s="58"/>
      <c r="H174" s="59"/>
      <c r="I174" s="58"/>
    </row>
    <row r="175" spans="1:9" x14ac:dyDescent="0.25">
      <c r="A175" s="57" t="s">
        <v>576</v>
      </c>
      <c r="B175" s="58" t="s">
        <v>650</v>
      </c>
      <c r="C175" s="58" t="s">
        <v>564</v>
      </c>
      <c r="D175" s="64"/>
      <c r="E175" s="58"/>
      <c r="F175" s="58"/>
      <c r="G175" s="58"/>
      <c r="H175" s="59"/>
      <c r="I175" s="58"/>
    </row>
    <row r="176" spans="1:9" x14ac:dyDescent="0.25">
      <c r="A176" s="57" t="s">
        <v>578</v>
      </c>
      <c r="B176" s="58" t="s">
        <v>651</v>
      </c>
      <c r="C176" s="58" t="s">
        <v>577</v>
      </c>
      <c r="D176" s="64"/>
      <c r="E176" s="58"/>
      <c r="F176" s="58"/>
      <c r="G176" s="58"/>
      <c r="H176" s="59"/>
      <c r="I176" s="58"/>
    </row>
    <row r="177" spans="1:9" x14ac:dyDescent="0.25">
      <c r="A177" s="57" t="s">
        <v>579</v>
      </c>
      <c r="B177" s="58" t="s">
        <v>652</v>
      </c>
      <c r="C177" s="58" t="s">
        <v>577</v>
      </c>
      <c r="D177" s="64"/>
      <c r="E177" s="58"/>
      <c r="F177" s="58"/>
      <c r="G177" s="58"/>
      <c r="H177" s="59"/>
      <c r="I177" s="58"/>
    </row>
    <row r="178" spans="1:9" x14ac:dyDescent="0.25">
      <c r="A178" s="57" t="s">
        <v>580</v>
      </c>
      <c r="B178" s="58" t="s">
        <v>653</v>
      </c>
      <c r="C178" s="58" t="s">
        <v>577</v>
      </c>
      <c r="D178" s="64"/>
      <c r="E178" s="58"/>
      <c r="F178" s="58"/>
      <c r="G178" s="58"/>
      <c r="H178" s="59"/>
      <c r="I178" s="58"/>
    </row>
    <row r="179" spans="1:9" x14ac:dyDescent="0.25">
      <c r="A179" s="57" t="s">
        <v>581</v>
      </c>
      <c r="B179" s="58" t="s">
        <v>654</v>
      </c>
      <c r="C179" s="58" t="s">
        <v>577</v>
      </c>
      <c r="D179" s="64"/>
      <c r="E179" s="58"/>
      <c r="F179" s="58"/>
      <c r="G179" s="58"/>
      <c r="H179" s="59"/>
      <c r="I179" s="58"/>
    </row>
    <row r="180" spans="1:9" x14ac:dyDescent="0.25">
      <c r="A180" s="57" t="s">
        <v>583</v>
      </c>
      <c r="B180" s="58" t="s">
        <v>655</v>
      </c>
      <c r="C180" s="58" t="s">
        <v>582</v>
      </c>
      <c r="D180" s="64"/>
      <c r="E180" s="58"/>
      <c r="F180" s="58"/>
      <c r="G180" s="58"/>
      <c r="H180" s="59"/>
      <c r="I180" s="58"/>
    </row>
    <row r="181" spans="1:9" x14ac:dyDescent="0.25">
      <c r="A181" s="57" t="s">
        <v>584</v>
      </c>
      <c r="B181" s="58" t="s">
        <v>656</v>
      </c>
      <c r="C181" s="58" t="s">
        <v>582</v>
      </c>
      <c r="D181" s="64"/>
      <c r="E181" s="58"/>
      <c r="F181" s="58"/>
      <c r="G181" s="58"/>
      <c r="H181" s="59"/>
      <c r="I181" s="58"/>
    </row>
    <row r="182" spans="1:9" x14ac:dyDescent="0.25">
      <c r="A182" s="57" t="s">
        <v>36</v>
      </c>
      <c r="B182" s="58" t="s">
        <v>657</v>
      </c>
      <c r="C182" s="58" t="s">
        <v>582</v>
      </c>
      <c r="D182" s="64"/>
      <c r="E182" s="58"/>
      <c r="F182" s="58"/>
      <c r="G182" s="58"/>
      <c r="H182" s="59"/>
      <c r="I182" s="58"/>
    </row>
    <row r="183" spans="1:9" x14ac:dyDescent="0.25">
      <c r="A183" s="57" t="s">
        <v>586</v>
      </c>
      <c r="B183" s="58" t="s">
        <v>658</v>
      </c>
      <c r="C183" s="58" t="s">
        <v>582</v>
      </c>
      <c r="D183" s="64"/>
      <c r="E183" s="58"/>
      <c r="F183" s="58"/>
      <c r="G183" s="58"/>
      <c r="H183" s="59"/>
      <c r="I183" s="58"/>
    </row>
    <row r="184" spans="1:9" x14ac:dyDescent="0.25">
      <c r="A184" s="57" t="s">
        <v>587</v>
      </c>
      <c r="B184" s="58" t="s">
        <v>659</v>
      </c>
      <c r="C184" s="58" t="s">
        <v>582</v>
      </c>
      <c r="D184" s="64"/>
      <c r="E184" s="58"/>
      <c r="F184" s="58"/>
      <c r="G184" s="58"/>
      <c r="H184" s="59"/>
      <c r="I184" s="58"/>
    </row>
    <row r="185" spans="1:9" x14ac:dyDescent="0.25">
      <c r="A185" s="57" t="s">
        <v>37</v>
      </c>
      <c r="B185" s="58" t="s">
        <v>660</v>
      </c>
      <c r="C185" s="58" t="s">
        <v>582</v>
      </c>
      <c r="D185" s="64"/>
      <c r="E185" s="58"/>
      <c r="F185" s="58"/>
      <c r="G185" s="58"/>
      <c r="H185" s="59"/>
      <c r="I185" s="58"/>
    </row>
    <row r="186" spans="1:9" x14ac:dyDescent="0.25">
      <c r="A186" s="57" t="s">
        <v>589</v>
      </c>
      <c r="B186" s="58" t="s">
        <v>661</v>
      </c>
      <c r="C186" s="58" t="s">
        <v>582</v>
      </c>
      <c r="D186" s="64"/>
      <c r="E186" s="58"/>
      <c r="F186" s="58"/>
      <c r="G186" s="58"/>
      <c r="H186" s="59"/>
      <c r="I186" s="58"/>
    </row>
    <row r="187" spans="1:9" x14ac:dyDescent="0.25">
      <c r="A187" s="57" t="s">
        <v>590</v>
      </c>
      <c r="B187" s="58" t="s">
        <v>662</v>
      </c>
      <c r="C187" s="58" t="s">
        <v>582</v>
      </c>
      <c r="D187" s="64"/>
      <c r="E187" s="58"/>
      <c r="F187" s="58"/>
      <c r="G187" s="58"/>
      <c r="H187" s="59"/>
      <c r="I187" s="58"/>
    </row>
    <row r="188" spans="1:9" x14ac:dyDescent="0.25">
      <c r="A188" s="57" t="s">
        <v>591</v>
      </c>
      <c r="B188" s="58" t="s">
        <v>663</v>
      </c>
      <c r="C188" s="58" t="s">
        <v>582</v>
      </c>
      <c r="D188" s="64"/>
      <c r="E188" s="58"/>
      <c r="F188" s="58"/>
      <c r="G188" s="58"/>
      <c r="H188" s="59"/>
      <c r="I188" s="58"/>
    </row>
    <row r="189" spans="1:9" x14ac:dyDescent="0.25">
      <c r="A189" s="57" t="s">
        <v>593</v>
      </c>
      <c r="B189" s="58" t="s">
        <v>664</v>
      </c>
      <c r="C189" s="58" t="s">
        <v>592</v>
      </c>
      <c r="D189" s="64"/>
      <c r="E189" s="58"/>
      <c r="F189" s="58"/>
      <c r="G189" s="58"/>
      <c r="H189" s="59"/>
      <c r="I189" s="58"/>
    </row>
    <row r="190" spans="1:9" x14ac:dyDescent="0.25">
      <c r="A190" s="57" t="s">
        <v>594</v>
      </c>
      <c r="B190" s="58" t="s">
        <v>665</v>
      </c>
      <c r="C190" s="58" t="s">
        <v>592</v>
      </c>
      <c r="D190" s="64"/>
      <c r="E190" s="58"/>
      <c r="F190" s="58"/>
      <c r="G190" s="58"/>
      <c r="H190" s="59"/>
      <c r="I190" s="58"/>
    </row>
    <row r="191" spans="1:9" x14ac:dyDescent="0.25">
      <c r="A191" s="57" t="s">
        <v>25</v>
      </c>
      <c r="B191" s="58" t="s">
        <v>666</v>
      </c>
      <c r="C191" s="58" t="s">
        <v>592</v>
      </c>
      <c r="D191" s="64"/>
      <c r="E191" s="58"/>
      <c r="F191" s="58"/>
      <c r="G191" s="58"/>
      <c r="H191" s="59"/>
      <c r="I191" s="58"/>
    </row>
    <row r="192" spans="1:9" x14ac:dyDescent="0.25">
      <c r="A192" s="57" t="s">
        <v>596</v>
      </c>
      <c r="B192" s="58" t="s">
        <v>667</v>
      </c>
      <c r="C192" s="58" t="s">
        <v>592</v>
      </c>
      <c r="D192" s="64"/>
      <c r="E192" s="58"/>
      <c r="F192" s="58"/>
      <c r="G192" s="58"/>
      <c r="H192" s="59"/>
      <c r="I192" s="58"/>
    </row>
    <row r="193" spans="1:9" x14ac:dyDescent="0.25">
      <c r="A193" s="61" t="s">
        <v>597</v>
      </c>
      <c r="B193" s="62" t="s">
        <v>668</v>
      </c>
      <c r="C193" s="62" t="s">
        <v>592</v>
      </c>
      <c r="D193" s="65"/>
      <c r="E193" s="62"/>
      <c r="F193" s="62"/>
      <c r="G193" s="62"/>
      <c r="H193" s="63"/>
      <c r="I193" s="5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163"/>
  <sheetViews>
    <sheetView workbookViewId="0">
      <selection activeCell="C18" sqref="C18"/>
    </sheetView>
  </sheetViews>
  <sheetFormatPr defaultRowHeight="15" x14ac:dyDescent="0.25"/>
  <cols>
    <col min="1" max="1" width="25.5703125" bestFit="1" customWidth="1"/>
    <col min="2" max="2" width="25.5703125" customWidth="1"/>
    <col min="3" max="3" width="50.140625" bestFit="1" customWidth="1"/>
    <col min="4" max="4" width="13" customWidth="1"/>
    <col min="5" max="5" width="25.85546875" customWidth="1"/>
    <col min="6" max="6" width="16.85546875" customWidth="1"/>
  </cols>
  <sheetData>
    <row r="3" spans="1:6" x14ac:dyDescent="0.25">
      <c r="B3" t="s">
        <v>8026</v>
      </c>
      <c r="C3" t="s">
        <v>8027</v>
      </c>
    </row>
    <row r="4" spans="1:6" x14ac:dyDescent="0.25">
      <c r="A4" t="s">
        <v>8028</v>
      </c>
      <c r="B4" t="s">
        <v>8029</v>
      </c>
      <c r="C4" t="s">
        <v>8030</v>
      </c>
      <c r="D4" t="s">
        <v>8031</v>
      </c>
      <c r="E4" t="s">
        <v>8032</v>
      </c>
      <c r="F4" t="s">
        <v>8033</v>
      </c>
    </row>
    <row r="5" spans="1:6" x14ac:dyDescent="0.25">
      <c r="A5" t="s">
        <v>8034</v>
      </c>
      <c r="B5">
        <v>49</v>
      </c>
      <c r="C5">
        <v>2.4700370486269899E-2</v>
      </c>
      <c r="D5">
        <v>-0.51851851851851849</v>
      </c>
      <c r="E5">
        <v>-0.2469090740161243</v>
      </c>
      <c r="F5">
        <v>1</v>
      </c>
    </row>
    <row r="6" spans="1:6" x14ac:dyDescent="0.25">
      <c r="A6" t="s">
        <v>8035</v>
      </c>
      <c r="B6">
        <v>43</v>
      </c>
      <c r="C6">
        <v>-1.5066403748272486E-2</v>
      </c>
      <c r="D6">
        <v>-0.44444444444444442</v>
      </c>
      <c r="E6">
        <v>-0.22975542409635846</v>
      </c>
      <c r="F6">
        <v>2</v>
      </c>
    </row>
    <row r="7" spans="1:6" x14ac:dyDescent="0.25">
      <c r="A7" t="s">
        <v>8036</v>
      </c>
      <c r="B7">
        <v>23</v>
      </c>
      <c r="C7">
        <v>-0.1094365115871951</v>
      </c>
      <c r="D7">
        <v>-0.33333333333333331</v>
      </c>
      <c r="E7">
        <v>-0.2213849224602642</v>
      </c>
      <c r="F7">
        <v>3</v>
      </c>
    </row>
    <row r="8" spans="1:6" x14ac:dyDescent="0.25">
      <c r="A8" t="s">
        <v>6095</v>
      </c>
      <c r="B8">
        <v>299</v>
      </c>
      <c r="C8">
        <v>6.2878623021846046E-3</v>
      </c>
      <c r="D8">
        <v>-0.42592592592592587</v>
      </c>
      <c r="E8">
        <v>-0.20981903181187064</v>
      </c>
      <c r="F8">
        <v>4</v>
      </c>
    </row>
    <row r="9" spans="1:6" x14ac:dyDescent="0.25">
      <c r="A9" t="s">
        <v>8037</v>
      </c>
      <c r="B9">
        <v>152</v>
      </c>
      <c r="C9">
        <v>2.5274614474449668E-2</v>
      </c>
      <c r="D9">
        <v>-0.44444444444444442</v>
      </c>
      <c r="E9">
        <v>-0.20958491498499737</v>
      </c>
      <c r="F9">
        <v>5</v>
      </c>
    </row>
    <row r="10" spans="1:6" x14ac:dyDescent="0.25">
      <c r="A10" t="s">
        <v>8038</v>
      </c>
      <c r="B10">
        <v>121</v>
      </c>
      <c r="C10">
        <v>-6.8203134584131214E-2</v>
      </c>
      <c r="D10">
        <v>-0.33333333333333331</v>
      </c>
      <c r="E10">
        <v>-0.20076823395873228</v>
      </c>
      <c r="F10">
        <v>6</v>
      </c>
    </row>
    <row r="11" spans="1:6" x14ac:dyDescent="0.25">
      <c r="A11" t="s">
        <v>8039</v>
      </c>
      <c r="B11">
        <v>50</v>
      </c>
      <c r="C11">
        <v>-0.10223783219835678</v>
      </c>
      <c r="D11">
        <v>-0.27777777777777779</v>
      </c>
      <c r="E11">
        <v>-0.1900078049880673</v>
      </c>
      <c r="F11">
        <v>7</v>
      </c>
    </row>
    <row r="12" spans="1:6" x14ac:dyDescent="0.25">
      <c r="A12" t="s">
        <v>8040</v>
      </c>
      <c r="B12">
        <v>118</v>
      </c>
      <c r="C12">
        <v>-8.4490057013276842E-3</v>
      </c>
      <c r="D12">
        <v>-0.37037037037037041</v>
      </c>
      <c r="E12">
        <v>-0.18940968803584904</v>
      </c>
      <c r="F12">
        <v>8</v>
      </c>
    </row>
    <row r="13" spans="1:6" x14ac:dyDescent="0.25">
      <c r="A13" t="s">
        <v>8041</v>
      </c>
      <c r="B13">
        <v>18</v>
      </c>
      <c r="C13">
        <v>-4.1342892165427594E-2</v>
      </c>
      <c r="D13">
        <v>-0.33333333333333331</v>
      </c>
      <c r="E13">
        <v>-0.18733811274938045</v>
      </c>
      <c r="F13">
        <v>9</v>
      </c>
    </row>
    <row r="14" spans="1:6" x14ac:dyDescent="0.25">
      <c r="A14" t="s">
        <v>8042</v>
      </c>
      <c r="B14">
        <v>51</v>
      </c>
      <c r="C14">
        <v>-3.5945549241997665E-2</v>
      </c>
      <c r="D14">
        <v>-0.33333333333333331</v>
      </c>
      <c r="E14">
        <v>-0.18463944128766549</v>
      </c>
      <c r="F14">
        <v>10</v>
      </c>
    </row>
    <row r="15" spans="1:6" x14ac:dyDescent="0.25">
      <c r="A15" t="s">
        <v>8043</v>
      </c>
      <c r="B15">
        <v>69</v>
      </c>
      <c r="C15">
        <v>2.1530120146730843E-2</v>
      </c>
      <c r="D15">
        <v>-0.3888888888888889</v>
      </c>
      <c r="E15">
        <v>-0.18367938437107903</v>
      </c>
      <c r="F15">
        <v>11</v>
      </c>
    </row>
    <row r="16" spans="1:6" x14ac:dyDescent="0.25">
      <c r="A16" t="s">
        <v>8044</v>
      </c>
      <c r="B16">
        <v>38</v>
      </c>
      <c r="C16">
        <v>-3.3847176569659666E-2</v>
      </c>
      <c r="D16">
        <v>-0.33333333333333331</v>
      </c>
      <c r="E16">
        <v>-0.1835902549514965</v>
      </c>
      <c r="F16">
        <v>12</v>
      </c>
    </row>
    <row r="17" spans="1:6" x14ac:dyDescent="0.25">
      <c r="A17" t="s">
        <v>6092</v>
      </c>
      <c r="B17">
        <v>441</v>
      </c>
      <c r="C17">
        <v>-3.1910613412589592E-2</v>
      </c>
      <c r="D17">
        <v>-0.33333333333333331</v>
      </c>
      <c r="E17">
        <v>-0.18262197337296146</v>
      </c>
      <c r="F17">
        <v>13</v>
      </c>
    </row>
    <row r="18" spans="1:6" x14ac:dyDescent="0.25">
      <c r="A18" t="s">
        <v>8045</v>
      </c>
      <c r="B18">
        <v>106</v>
      </c>
      <c r="C18">
        <v>-2.7273079262823265E-2</v>
      </c>
      <c r="D18">
        <v>-0.33333333333333331</v>
      </c>
      <c r="E18">
        <v>-0.18030320629807828</v>
      </c>
      <c r="F18">
        <v>14</v>
      </c>
    </row>
    <row r="19" spans="1:6" x14ac:dyDescent="0.25">
      <c r="A19" t="s">
        <v>8046</v>
      </c>
      <c r="B19">
        <v>45</v>
      </c>
      <c r="C19">
        <v>-2.5910905762771167E-2</v>
      </c>
      <c r="D19">
        <v>-0.33333333333333331</v>
      </c>
      <c r="E19">
        <v>-0.17962211954805224</v>
      </c>
      <c r="F19">
        <v>15</v>
      </c>
    </row>
    <row r="20" spans="1:6" x14ac:dyDescent="0.25">
      <c r="A20" t="s">
        <v>8047</v>
      </c>
      <c r="B20">
        <v>24</v>
      </c>
      <c r="C20">
        <v>-2.4043032411538642E-2</v>
      </c>
      <c r="D20">
        <v>-0.33333333333333331</v>
      </c>
      <c r="E20">
        <v>-0.17868818287243599</v>
      </c>
      <c r="F20">
        <v>16</v>
      </c>
    </row>
    <row r="21" spans="1:6" x14ac:dyDescent="0.25">
      <c r="A21" t="s">
        <v>8048</v>
      </c>
      <c r="B21">
        <v>25</v>
      </c>
      <c r="C21">
        <v>-1.7815814228890947E-2</v>
      </c>
      <c r="D21">
        <v>-0.33333333333333331</v>
      </c>
      <c r="E21">
        <v>-0.17557457378111213</v>
      </c>
      <c r="F21">
        <v>17</v>
      </c>
    </row>
    <row r="22" spans="1:6" x14ac:dyDescent="0.25">
      <c r="A22" t="s">
        <v>8049</v>
      </c>
      <c r="B22">
        <v>55</v>
      </c>
      <c r="C22">
        <v>-1.2687667248962939E-2</v>
      </c>
      <c r="D22">
        <v>-0.33333333333333331</v>
      </c>
      <c r="E22">
        <v>-0.17301050029114812</v>
      </c>
      <c r="F22">
        <v>18</v>
      </c>
    </row>
    <row r="23" spans="1:6" x14ac:dyDescent="0.25">
      <c r="A23" t="s">
        <v>8050</v>
      </c>
      <c r="B23">
        <v>134</v>
      </c>
      <c r="C23">
        <v>-0.11157164582411519</v>
      </c>
      <c r="D23">
        <v>-0.22989417989417987</v>
      </c>
      <c r="E23">
        <v>-0.17073291285914755</v>
      </c>
      <c r="F23">
        <v>19</v>
      </c>
    </row>
    <row r="24" spans="1:6" x14ac:dyDescent="0.25">
      <c r="A24" t="s">
        <v>8051</v>
      </c>
      <c r="B24">
        <v>46</v>
      </c>
      <c r="C24">
        <v>-3.1628027335923615E-3</v>
      </c>
      <c r="D24">
        <v>-0.33333333333333331</v>
      </c>
      <c r="E24">
        <v>-0.16824806803346284</v>
      </c>
      <c r="F24">
        <v>20</v>
      </c>
    </row>
    <row r="25" spans="1:6" x14ac:dyDescent="0.25">
      <c r="A25" t="s">
        <v>6123</v>
      </c>
      <c r="B25">
        <v>499</v>
      </c>
      <c r="C25">
        <v>1.8912711899011961E-2</v>
      </c>
      <c r="D25">
        <v>-0.35185185185185186</v>
      </c>
      <c r="E25">
        <v>-0.16646956997641996</v>
      </c>
      <c r="F25">
        <v>21</v>
      </c>
    </row>
    <row r="26" spans="1:6" x14ac:dyDescent="0.25">
      <c r="A26" t="s">
        <v>8052</v>
      </c>
      <c r="B26">
        <v>19</v>
      </c>
      <c r="C26">
        <v>-9.9270954670350714E-2</v>
      </c>
      <c r="D26">
        <v>-0.22222222222222221</v>
      </c>
      <c r="E26">
        <v>-0.16074658844628648</v>
      </c>
      <c r="F26">
        <v>22</v>
      </c>
    </row>
    <row r="27" spans="1:6" x14ac:dyDescent="0.25">
      <c r="A27" t="s">
        <v>7459</v>
      </c>
      <c r="B27">
        <v>85</v>
      </c>
      <c r="C27">
        <v>1.5052022516849388E-2</v>
      </c>
      <c r="D27">
        <v>-0.33333333333333331</v>
      </c>
      <c r="E27">
        <v>-0.15914065540824196</v>
      </c>
      <c r="F27">
        <v>23</v>
      </c>
    </row>
    <row r="28" spans="1:6" x14ac:dyDescent="0.25">
      <c r="A28" t="s">
        <v>8053</v>
      </c>
      <c r="B28">
        <v>90</v>
      </c>
      <c r="C28">
        <v>2.2381210863725604E-2</v>
      </c>
      <c r="D28">
        <v>-0.33333333333333331</v>
      </c>
      <c r="E28">
        <v>-0.15547606123480384</v>
      </c>
      <c r="F28">
        <v>24</v>
      </c>
    </row>
    <row r="29" spans="1:6" x14ac:dyDescent="0.25">
      <c r="A29" t="s">
        <v>8054</v>
      </c>
      <c r="B29">
        <v>116</v>
      </c>
      <c r="C29">
        <v>-8.9086451671569755E-2</v>
      </c>
      <c r="D29">
        <v>-0.21349206349206348</v>
      </c>
      <c r="E29">
        <v>-0.15128925758181661</v>
      </c>
      <c r="F29">
        <v>25</v>
      </c>
    </row>
    <row r="30" spans="1:6" x14ac:dyDescent="0.25">
      <c r="A30" t="s">
        <v>8055</v>
      </c>
      <c r="B30">
        <v>134</v>
      </c>
      <c r="C30">
        <v>-3.1790289436887206E-2</v>
      </c>
      <c r="D30">
        <v>-0.25925925925925924</v>
      </c>
      <c r="E30">
        <v>-0.14552477434807323</v>
      </c>
      <c r="F30">
        <v>26</v>
      </c>
    </row>
    <row r="31" spans="1:6" x14ac:dyDescent="0.25">
      <c r="A31" t="s">
        <v>8056</v>
      </c>
      <c r="B31">
        <v>547</v>
      </c>
      <c r="C31">
        <v>-6.6304527794074974E-2</v>
      </c>
      <c r="D31">
        <v>-0.22222222222222221</v>
      </c>
      <c r="E31">
        <v>-0.14426337500814859</v>
      </c>
      <c r="F31">
        <v>27</v>
      </c>
    </row>
    <row r="32" spans="1:6" x14ac:dyDescent="0.25">
      <c r="A32" t="s">
        <v>8057</v>
      </c>
      <c r="B32">
        <v>35</v>
      </c>
      <c r="C32">
        <v>-6.6269121307292372E-2</v>
      </c>
      <c r="D32">
        <v>-0.22222222222222221</v>
      </c>
      <c r="E32">
        <v>-0.14424567176475728</v>
      </c>
      <c r="F32">
        <v>28</v>
      </c>
    </row>
    <row r="33" spans="1:6" x14ac:dyDescent="0.25">
      <c r="A33" t="s">
        <v>8058</v>
      </c>
      <c r="B33">
        <v>20</v>
      </c>
      <c r="C33">
        <v>-6.4203948472811662E-2</v>
      </c>
      <c r="D33">
        <v>-0.22222222222222221</v>
      </c>
      <c r="E33">
        <v>-0.14321308534751692</v>
      </c>
      <c r="F33">
        <v>29</v>
      </c>
    </row>
    <row r="34" spans="1:6" x14ac:dyDescent="0.25">
      <c r="A34" t="s">
        <v>8059</v>
      </c>
      <c r="B34">
        <v>87</v>
      </c>
      <c r="C34">
        <v>-5.8846998390429124E-2</v>
      </c>
      <c r="D34">
        <v>-0.22222222222222221</v>
      </c>
      <c r="E34">
        <v>-0.14053461030632566</v>
      </c>
      <c r="F34">
        <v>30</v>
      </c>
    </row>
    <row r="35" spans="1:6" x14ac:dyDescent="0.25">
      <c r="A35" t="s">
        <v>8060</v>
      </c>
      <c r="B35">
        <v>77</v>
      </c>
      <c r="C35">
        <v>-5.8774682757714469E-2</v>
      </c>
      <c r="D35">
        <v>-0.21296296296296294</v>
      </c>
      <c r="E35">
        <v>-0.13586882286033869</v>
      </c>
      <c r="F35">
        <v>31</v>
      </c>
    </row>
    <row r="36" spans="1:6" x14ac:dyDescent="0.25">
      <c r="A36" t="s">
        <v>8061</v>
      </c>
      <c r="B36">
        <v>71</v>
      </c>
      <c r="C36">
        <v>6.5799183040411185E-2</v>
      </c>
      <c r="D36">
        <v>-0.33333333333333331</v>
      </c>
      <c r="E36">
        <v>-0.13376707514646108</v>
      </c>
      <c r="F36">
        <v>32</v>
      </c>
    </row>
    <row r="37" spans="1:6" x14ac:dyDescent="0.25">
      <c r="A37" t="s">
        <v>8062</v>
      </c>
      <c r="B37">
        <v>78</v>
      </c>
      <c r="C37">
        <v>-6.1176562735035843E-3</v>
      </c>
      <c r="D37">
        <v>-0.25925925925925924</v>
      </c>
      <c r="E37">
        <v>-0.13268845776638141</v>
      </c>
      <c r="F37">
        <v>33</v>
      </c>
    </row>
    <row r="38" spans="1:6" x14ac:dyDescent="0.25">
      <c r="A38" t="s">
        <v>8063</v>
      </c>
      <c r="B38">
        <v>24</v>
      </c>
      <c r="C38">
        <v>-3.4364342741624677E-2</v>
      </c>
      <c r="D38">
        <v>-0.22222222222222221</v>
      </c>
      <c r="E38">
        <v>-0.12829328248192345</v>
      </c>
      <c r="F38">
        <v>34</v>
      </c>
    </row>
    <row r="39" spans="1:6" x14ac:dyDescent="0.25">
      <c r="A39" t="s">
        <v>8064</v>
      </c>
      <c r="B39">
        <v>64</v>
      </c>
      <c r="C39">
        <v>-3.3453730068874511E-2</v>
      </c>
      <c r="D39">
        <v>-0.22222222222222221</v>
      </c>
      <c r="E39">
        <v>-0.12783797614554837</v>
      </c>
      <c r="F39">
        <v>35</v>
      </c>
    </row>
    <row r="40" spans="1:6" x14ac:dyDescent="0.25">
      <c r="A40" t="s">
        <v>8065</v>
      </c>
      <c r="B40">
        <v>140</v>
      </c>
      <c r="C40">
        <v>8.2460265825852697E-2</v>
      </c>
      <c r="D40">
        <v>-0.33333333333333331</v>
      </c>
      <c r="E40">
        <v>-0.12543653375374031</v>
      </c>
      <c r="F40">
        <v>36</v>
      </c>
    </row>
    <row r="41" spans="1:6" x14ac:dyDescent="0.25">
      <c r="A41" t="s">
        <v>8066</v>
      </c>
      <c r="B41">
        <v>210</v>
      </c>
      <c r="C41">
        <v>2.9612596882603809E-3</v>
      </c>
      <c r="D41">
        <v>-0.25</v>
      </c>
      <c r="E41">
        <v>-0.12351937015586981</v>
      </c>
      <c r="F41">
        <v>37</v>
      </c>
    </row>
    <row r="42" spans="1:6" x14ac:dyDescent="0.25">
      <c r="A42" t="s">
        <v>8067</v>
      </c>
      <c r="B42">
        <v>63</v>
      </c>
      <c r="C42">
        <v>-1.797602524363304E-2</v>
      </c>
      <c r="D42">
        <v>-0.22222222222222221</v>
      </c>
      <c r="E42">
        <v>-0.12009912373292762</v>
      </c>
      <c r="F42">
        <v>38</v>
      </c>
    </row>
    <row r="43" spans="1:6" x14ac:dyDescent="0.25">
      <c r="A43" t="s">
        <v>5837</v>
      </c>
      <c r="B43">
        <v>478</v>
      </c>
      <c r="C43">
        <v>1.7615914081266091E-2</v>
      </c>
      <c r="D43">
        <v>-0.25370370370370371</v>
      </c>
      <c r="E43">
        <v>-0.11804389481121881</v>
      </c>
      <c r="F43">
        <v>39</v>
      </c>
    </row>
    <row r="44" spans="1:6" x14ac:dyDescent="0.25">
      <c r="A44" t="s">
        <v>8068</v>
      </c>
      <c r="B44">
        <v>21</v>
      </c>
      <c r="C44">
        <v>-0.12028550888250648</v>
      </c>
      <c r="D44">
        <v>-0.11419753086419752</v>
      </c>
      <c r="E44">
        <v>-0.117241519873352</v>
      </c>
      <c r="F44">
        <v>40</v>
      </c>
    </row>
    <row r="45" spans="1:6" x14ac:dyDescent="0.25">
      <c r="A45" t="s">
        <v>8069</v>
      </c>
      <c r="B45">
        <v>119</v>
      </c>
      <c r="C45">
        <v>4.3770139938498515E-2</v>
      </c>
      <c r="D45">
        <v>-0.27777777777777779</v>
      </c>
      <c r="E45">
        <v>-0.11700381891963964</v>
      </c>
      <c r="F45">
        <v>41</v>
      </c>
    </row>
    <row r="46" spans="1:6" x14ac:dyDescent="0.25">
      <c r="A46" t="s">
        <v>8070</v>
      </c>
      <c r="B46">
        <v>61</v>
      </c>
      <c r="C46">
        <v>-1.1188815697368772E-2</v>
      </c>
      <c r="D46">
        <v>-0.22222222222222221</v>
      </c>
      <c r="E46">
        <v>-0.11670551895979549</v>
      </c>
      <c r="F46">
        <v>42</v>
      </c>
    </row>
    <row r="47" spans="1:6" x14ac:dyDescent="0.25">
      <c r="A47" t="s">
        <v>8071</v>
      </c>
      <c r="B47">
        <v>114</v>
      </c>
      <c r="C47">
        <v>4.488316594589481E-2</v>
      </c>
      <c r="D47">
        <v>-0.27777777777777779</v>
      </c>
      <c r="E47">
        <v>-0.11644730591594149</v>
      </c>
      <c r="F47">
        <v>43</v>
      </c>
    </row>
    <row r="48" spans="1:6" x14ac:dyDescent="0.25">
      <c r="A48" t="s">
        <v>8072</v>
      </c>
      <c r="B48">
        <v>15</v>
      </c>
      <c r="C48">
        <v>-9.6368446368446416E-3</v>
      </c>
      <c r="D48">
        <v>-0.22222222222222221</v>
      </c>
      <c r="E48">
        <v>-0.11592953342953342</v>
      </c>
      <c r="F48">
        <v>44</v>
      </c>
    </row>
    <row r="49" spans="1:6" x14ac:dyDescent="0.25">
      <c r="A49" t="s">
        <v>5845</v>
      </c>
      <c r="B49">
        <v>533</v>
      </c>
      <c r="C49">
        <v>-8.0196556305638256E-3</v>
      </c>
      <c r="D49">
        <v>-0.22222222222222221</v>
      </c>
      <c r="E49">
        <v>-0.11512093892639302</v>
      </c>
      <c r="F49">
        <v>45</v>
      </c>
    </row>
    <row r="50" spans="1:6" x14ac:dyDescent="0.25">
      <c r="A50" t="s">
        <v>5867</v>
      </c>
      <c r="B50">
        <v>227</v>
      </c>
      <c r="C50">
        <v>-7.8516931889247767E-3</v>
      </c>
      <c r="D50">
        <v>-0.22222222222222221</v>
      </c>
      <c r="E50">
        <v>-0.1150369577055735</v>
      </c>
      <c r="F50">
        <v>46</v>
      </c>
    </row>
    <row r="51" spans="1:6" x14ac:dyDescent="0.25">
      <c r="A51" t="s">
        <v>8073</v>
      </c>
      <c r="B51">
        <v>266</v>
      </c>
      <c r="C51">
        <v>4.4790213054524226E-3</v>
      </c>
      <c r="D51">
        <v>-0.23333333333333334</v>
      </c>
      <c r="E51">
        <v>-0.11442715601394046</v>
      </c>
      <c r="F51">
        <v>47</v>
      </c>
    </row>
    <row r="52" spans="1:6" x14ac:dyDescent="0.25">
      <c r="A52" t="s">
        <v>8074</v>
      </c>
      <c r="B52">
        <v>159</v>
      </c>
      <c r="C52">
        <v>-3.2940079625425733E-3</v>
      </c>
      <c r="D52">
        <v>-0.22222222222222221</v>
      </c>
      <c r="E52">
        <v>-0.11275811509238239</v>
      </c>
      <c r="F52">
        <v>48</v>
      </c>
    </row>
    <row r="53" spans="1:6" x14ac:dyDescent="0.25">
      <c r="A53" t="s">
        <v>8075</v>
      </c>
      <c r="B53">
        <v>76</v>
      </c>
      <c r="C53">
        <v>-1.6261134942069932E-3</v>
      </c>
      <c r="D53">
        <v>-0.22222222222222221</v>
      </c>
      <c r="E53">
        <v>-0.1119241678582146</v>
      </c>
      <c r="F53">
        <v>49</v>
      </c>
    </row>
    <row r="54" spans="1:6" x14ac:dyDescent="0.25">
      <c r="A54" t="s">
        <v>5826</v>
      </c>
      <c r="B54">
        <v>159</v>
      </c>
      <c r="C54">
        <v>-1.5194493543316681E-3</v>
      </c>
      <c r="D54">
        <v>-0.22222222222222221</v>
      </c>
      <c r="E54">
        <v>-0.11187083578827695</v>
      </c>
      <c r="F54">
        <v>50</v>
      </c>
    </row>
    <row r="55" spans="1:6" x14ac:dyDescent="0.25">
      <c r="A55" t="s">
        <v>8076</v>
      </c>
      <c r="B55">
        <v>36</v>
      </c>
      <c r="C55">
        <v>0.11439995189995192</v>
      </c>
      <c r="D55">
        <v>-0.33333333333333331</v>
      </c>
      <c r="E55">
        <v>-0.1094666907166907</v>
      </c>
      <c r="F55">
        <v>51</v>
      </c>
    </row>
    <row r="56" spans="1:6" x14ac:dyDescent="0.25">
      <c r="A56" t="s">
        <v>8077</v>
      </c>
      <c r="B56">
        <v>116</v>
      </c>
      <c r="C56">
        <v>3.2974984971392224E-3</v>
      </c>
      <c r="D56">
        <v>-0.22222222222222221</v>
      </c>
      <c r="E56">
        <v>-0.10946236186254149</v>
      </c>
      <c r="F56">
        <v>52</v>
      </c>
    </row>
    <row r="57" spans="1:6" x14ac:dyDescent="0.25">
      <c r="A57" t="s">
        <v>8078</v>
      </c>
      <c r="B57">
        <v>12</v>
      </c>
      <c r="C57">
        <v>5.2476437030212764E-3</v>
      </c>
      <c r="D57">
        <v>-0.22222222222222221</v>
      </c>
      <c r="E57">
        <v>-0.10848728925960047</v>
      </c>
      <c r="F57">
        <v>53</v>
      </c>
    </row>
    <row r="58" spans="1:6" x14ac:dyDescent="0.25">
      <c r="A58" t="s">
        <v>8079</v>
      </c>
      <c r="B58">
        <v>226</v>
      </c>
      <c r="C58">
        <v>7.611417241820218E-3</v>
      </c>
      <c r="D58">
        <v>-0.22407407407407406</v>
      </c>
      <c r="E58">
        <v>-0.10823132841612693</v>
      </c>
      <c r="F58">
        <v>54</v>
      </c>
    </row>
    <row r="59" spans="1:6" x14ac:dyDescent="0.25">
      <c r="A59" t="s">
        <v>8080</v>
      </c>
      <c r="B59">
        <v>33</v>
      </c>
      <c r="C59">
        <v>1.1736745383240056E-2</v>
      </c>
      <c r="D59">
        <v>-0.22222222222222221</v>
      </c>
      <c r="E59">
        <v>-0.10524273841949108</v>
      </c>
      <c r="F59">
        <v>55</v>
      </c>
    </row>
    <row r="60" spans="1:6" x14ac:dyDescent="0.25">
      <c r="A60" t="s">
        <v>8081</v>
      </c>
      <c r="B60">
        <v>36</v>
      </c>
      <c r="C60">
        <v>-9.8835033841433981E-2</v>
      </c>
      <c r="D60">
        <v>-0.1111111111111111</v>
      </c>
      <c r="E60">
        <v>-0.10497307247627255</v>
      </c>
      <c r="F60">
        <v>56</v>
      </c>
    </row>
    <row r="61" spans="1:6" x14ac:dyDescent="0.25">
      <c r="A61" t="s">
        <v>8082</v>
      </c>
      <c r="B61">
        <v>18</v>
      </c>
      <c r="C61">
        <v>1.6126263886120516E-2</v>
      </c>
      <c r="D61">
        <v>-0.22222222222222221</v>
      </c>
      <c r="E61">
        <v>-0.10304797916805085</v>
      </c>
      <c r="F61">
        <v>57</v>
      </c>
    </row>
    <row r="62" spans="1:6" x14ac:dyDescent="0.25">
      <c r="A62" t="s">
        <v>8083</v>
      </c>
      <c r="B62">
        <v>28</v>
      </c>
      <c r="C62">
        <v>1.6450699557443396E-2</v>
      </c>
      <c r="D62">
        <v>-0.22222222222222221</v>
      </c>
      <c r="E62">
        <v>-0.10288576133238941</v>
      </c>
      <c r="F62">
        <v>58</v>
      </c>
    </row>
    <row r="63" spans="1:6" x14ac:dyDescent="0.25">
      <c r="A63" t="s">
        <v>8084</v>
      </c>
      <c r="B63">
        <v>38</v>
      </c>
      <c r="C63">
        <v>-9.1664728479050273E-2</v>
      </c>
      <c r="D63">
        <v>-0.1111111111111111</v>
      </c>
      <c r="E63">
        <v>-0.10138791979508069</v>
      </c>
      <c r="F63">
        <v>59</v>
      </c>
    </row>
    <row r="64" spans="1:6" x14ac:dyDescent="0.25">
      <c r="A64" t="s">
        <v>8085</v>
      </c>
      <c r="B64">
        <v>47</v>
      </c>
      <c r="C64">
        <v>5.7124416116445413E-2</v>
      </c>
      <c r="D64">
        <v>-0.25925925925925924</v>
      </c>
      <c r="E64">
        <v>-0.10106742157140691</v>
      </c>
      <c r="F64">
        <v>60</v>
      </c>
    </row>
    <row r="65" spans="1:6" x14ac:dyDescent="0.25">
      <c r="A65" t="s">
        <v>6052</v>
      </c>
      <c r="B65">
        <v>540</v>
      </c>
      <c r="C65">
        <v>-2.5190516893183704E-2</v>
      </c>
      <c r="D65">
        <v>-0.17592592592592593</v>
      </c>
      <c r="E65">
        <v>-0.10055822140955481</v>
      </c>
      <c r="F65">
        <v>61</v>
      </c>
    </row>
    <row r="66" spans="1:6" x14ac:dyDescent="0.25">
      <c r="A66" t="s">
        <v>8086</v>
      </c>
      <c r="B66">
        <v>15</v>
      </c>
      <c r="C66">
        <v>-8.4754345620153021E-2</v>
      </c>
      <c r="D66">
        <v>-0.1111111111111111</v>
      </c>
      <c r="E66">
        <v>-9.7932728365632063E-2</v>
      </c>
      <c r="F66">
        <v>62</v>
      </c>
    </row>
    <row r="67" spans="1:6" x14ac:dyDescent="0.25">
      <c r="A67" t="s">
        <v>8087</v>
      </c>
      <c r="B67">
        <v>422</v>
      </c>
      <c r="C67">
        <v>-3.7244084587966582E-4</v>
      </c>
      <c r="D67">
        <v>-0.19444444444444445</v>
      </c>
      <c r="E67">
        <v>-9.7408442645162061E-2</v>
      </c>
      <c r="F67">
        <v>63</v>
      </c>
    </row>
    <row r="68" spans="1:6" x14ac:dyDescent="0.25">
      <c r="A68" t="s">
        <v>8088</v>
      </c>
      <c r="B68">
        <v>29</v>
      </c>
      <c r="C68">
        <v>-7.9824834450497428E-2</v>
      </c>
      <c r="D68">
        <v>-0.1111111111111111</v>
      </c>
      <c r="E68">
        <v>-9.5467972780804267E-2</v>
      </c>
      <c r="F68">
        <v>64</v>
      </c>
    </row>
    <row r="69" spans="1:6" x14ac:dyDescent="0.25">
      <c r="A69" t="s">
        <v>8089</v>
      </c>
      <c r="B69">
        <v>174</v>
      </c>
      <c r="C69">
        <v>3.2702673225768427E-3</v>
      </c>
      <c r="D69">
        <v>-0.18518518518518517</v>
      </c>
      <c r="E69">
        <v>-9.0957458931304164E-2</v>
      </c>
      <c r="F69">
        <v>65</v>
      </c>
    </row>
    <row r="70" spans="1:6" x14ac:dyDescent="0.25">
      <c r="A70" t="s">
        <v>6129</v>
      </c>
      <c r="B70">
        <v>631</v>
      </c>
      <c r="C70">
        <v>0.10216310067683068</v>
      </c>
      <c r="D70">
        <v>-0.27777777777777779</v>
      </c>
      <c r="E70">
        <v>-8.7807338550473554E-2</v>
      </c>
      <c r="F70">
        <v>66</v>
      </c>
    </row>
    <row r="71" spans="1:6" x14ac:dyDescent="0.25">
      <c r="A71" t="s">
        <v>8090</v>
      </c>
      <c r="B71">
        <v>115</v>
      </c>
      <c r="C71">
        <v>8.0976332965100553E-2</v>
      </c>
      <c r="D71">
        <v>-0.25</v>
      </c>
      <c r="E71">
        <v>-8.451183351744973E-2</v>
      </c>
      <c r="F71">
        <v>67</v>
      </c>
    </row>
    <row r="72" spans="1:6" x14ac:dyDescent="0.25">
      <c r="A72" t="s">
        <v>6754</v>
      </c>
      <c r="B72">
        <v>1271</v>
      </c>
      <c r="C72">
        <v>-6.3889685478975472E-2</v>
      </c>
      <c r="D72">
        <v>-0.1050439007122845</v>
      </c>
      <c r="E72">
        <v>-8.4466793095629988E-2</v>
      </c>
      <c r="F72">
        <v>68</v>
      </c>
    </row>
    <row r="73" spans="1:6" x14ac:dyDescent="0.25">
      <c r="A73" t="s">
        <v>8091</v>
      </c>
      <c r="B73">
        <v>1657</v>
      </c>
      <c r="C73">
        <v>-5.959186754769958E-2</v>
      </c>
      <c r="D73">
        <v>-0.1080653271186689</v>
      </c>
      <c r="E73">
        <v>-8.3828597333184235E-2</v>
      </c>
      <c r="F73">
        <v>69</v>
      </c>
    </row>
    <row r="74" spans="1:6" x14ac:dyDescent="0.25">
      <c r="A74" t="s">
        <v>8092</v>
      </c>
      <c r="B74">
        <v>49</v>
      </c>
      <c r="C74">
        <v>-5.5487563495582176E-2</v>
      </c>
      <c r="D74">
        <v>-0.1111111111111111</v>
      </c>
      <c r="E74">
        <v>-8.3299337303346641E-2</v>
      </c>
      <c r="F74">
        <v>70</v>
      </c>
    </row>
    <row r="75" spans="1:6" x14ac:dyDescent="0.25">
      <c r="A75" t="s">
        <v>6374</v>
      </c>
      <c r="B75">
        <v>1638</v>
      </c>
      <c r="C75">
        <v>-4.6409155591869623E-2</v>
      </c>
      <c r="D75">
        <v>-0.11896826185519241</v>
      </c>
      <c r="E75">
        <v>-8.2688708723531013E-2</v>
      </c>
      <c r="F75">
        <v>71</v>
      </c>
    </row>
    <row r="76" spans="1:6" x14ac:dyDescent="0.25">
      <c r="A76" t="s">
        <v>8093</v>
      </c>
      <c r="B76">
        <v>129</v>
      </c>
      <c r="C76">
        <v>-1.4662998921002158E-2</v>
      </c>
      <c r="D76">
        <v>-0.14814814814814814</v>
      </c>
      <c r="E76">
        <v>-8.1405573534575143E-2</v>
      </c>
      <c r="F76">
        <v>72</v>
      </c>
    </row>
    <row r="77" spans="1:6" x14ac:dyDescent="0.25">
      <c r="A77" t="s">
        <v>8094</v>
      </c>
      <c r="B77">
        <v>163</v>
      </c>
      <c r="C77">
        <v>-1.9643899329260476E-3</v>
      </c>
      <c r="D77">
        <v>-0.15925925925925924</v>
      </c>
      <c r="E77">
        <v>-8.0611824596092646E-2</v>
      </c>
      <c r="F77">
        <v>73</v>
      </c>
    </row>
    <row r="78" spans="1:6" x14ac:dyDescent="0.25">
      <c r="A78" t="s">
        <v>8095</v>
      </c>
      <c r="B78">
        <v>89</v>
      </c>
      <c r="C78">
        <v>6.2750863206040466E-2</v>
      </c>
      <c r="D78">
        <v>-0.22222222222222221</v>
      </c>
      <c r="E78">
        <v>-7.9735679508090879E-2</v>
      </c>
      <c r="F78">
        <v>74</v>
      </c>
    </row>
    <row r="79" spans="1:6" x14ac:dyDescent="0.25">
      <c r="A79" t="s">
        <v>8096</v>
      </c>
      <c r="B79">
        <v>155</v>
      </c>
      <c r="C79">
        <v>1.2140145029983087E-2</v>
      </c>
      <c r="D79">
        <v>-0.16666666666666666</v>
      </c>
      <c r="E79">
        <v>-7.7263260818341783E-2</v>
      </c>
      <c r="F79">
        <v>75</v>
      </c>
    </row>
    <row r="80" spans="1:6" x14ac:dyDescent="0.25">
      <c r="A80" t="s">
        <v>8097</v>
      </c>
      <c r="B80">
        <v>532</v>
      </c>
      <c r="C80">
        <v>5.0043461454289312E-2</v>
      </c>
      <c r="D80">
        <v>-0.20370370370370372</v>
      </c>
      <c r="E80">
        <v>-7.6830121124707204E-2</v>
      </c>
      <c r="F80">
        <v>76</v>
      </c>
    </row>
    <row r="81" spans="1:6" x14ac:dyDescent="0.25">
      <c r="A81" t="s">
        <v>6033</v>
      </c>
      <c r="B81">
        <v>260</v>
      </c>
      <c r="C81">
        <v>1.53943788639288E-2</v>
      </c>
      <c r="D81">
        <v>-0.16666666666666666</v>
      </c>
      <c r="E81">
        <v>-7.5636143901368927E-2</v>
      </c>
      <c r="F81">
        <v>77</v>
      </c>
    </row>
    <row r="82" spans="1:6" x14ac:dyDescent="0.25">
      <c r="A82" t="s">
        <v>7703</v>
      </c>
      <c r="B82">
        <v>77</v>
      </c>
      <c r="C82">
        <v>-3.9987001975465196E-2</v>
      </c>
      <c r="D82">
        <v>-0.1111111111111111</v>
      </c>
      <c r="E82">
        <v>-7.5549056543288154E-2</v>
      </c>
      <c r="F82">
        <v>78</v>
      </c>
    </row>
    <row r="83" spans="1:6" x14ac:dyDescent="0.25">
      <c r="A83" t="s">
        <v>8098</v>
      </c>
      <c r="B83">
        <v>39</v>
      </c>
      <c r="C83">
        <v>-4.9182675412109446E-2</v>
      </c>
      <c r="D83">
        <v>-0.10185185185185186</v>
      </c>
      <c r="E83">
        <v>-7.551726363198065E-2</v>
      </c>
      <c r="F83">
        <v>79</v>
      </c>
    </row>
    <row r="84" spans="1:6" x14ac:dyDescent="0.25">
      <c r="A84" t="s">
        <v>8099</v>
      </c>
      <c r="B84">
        <v>76</v>
      </c>
      <c r="C84">
        <v>4.3849220102436554E-2</v>
      </c>
      <c r="D84">
        <v>-0.19444444444444445</v>
      </c>
      <c r="E84">
        <v>-7.5297612171003947E-2</v>
      </c>
      <c r="F84">
        <v>80</v>
      </c>
    </row>
    <row r="85" spans="1:6" x14ac:dyDescent="0.25">
      <c r="A85" t="s">
        <v>8100</v>
      </c>
      <c r="B85">
        <v>2425</v>
      </c>
      <c r="C85">
        <v>-4.6263860509602392E-2</v>
      </c>
      <c r="D85">
        <v>-0.10220327772489582</v>
      </c>
      <c r="E85">
        <v>-7.4233569117249099E-2</v>
      </c>
      <c r="F85">
        <v>81</v>
      </c>
    </row>
    <row r="86" spans="1:6" x14ac:dyDescent="0.25">
      <c r="A86" t="s">
        <v>8101</v>
      </c>
      <c r="B86">
        <v>735</v>
      </c>
      <c r="C86">
        <v>4.7426692655554013E-2</v>
      </c>
      <c r="D86">
        <v>-0.19444444444444445</v>
      </c>
      <c r="E86">
        <v>-7.3508875894445214E-2</v>
      </c>
      <c r="F86">
        <v>82</v>
      </c>
    </row>
    <row r="87" spans="1:6" x14ac:dyDescent="0.25">
      <c r="A87" t="s">
        <v>8102</v>
      </c>
      <c r="B87">
        <v>347</v>
      </c>
      <c r="C87">
        <v>1.9683505948442453E-2</v>
      </c>
      <c r="D87">
        <v>-0.16666666666666666</v>
      </c>
      <c r="E87">
        <v>-7.3491580359112102E-2</v>
      </c>
      <c r="F87">
        <v>83</v>
      </c>
    </row>
    <row r="88" spans="1:6" x14ac:dyDescent="0.25">
      <c r="A88" t="s">
        <v>8103</v>
      </c>
      <c r="B88">
        <v>38</v>
      </c>
      <c r="C88">
        <v>7.5381680972288187E-2</v>
      </c>
      <c r="D88">
        <v>-0.22222222222222221</v>
      </c>
      <c r="E88">
        <v>-7.3420270624967005E-2</v>
      </c>
      <c r="F88">
        <v>84</v>
      </c>
    </row>
    <row r="89" spans="1:6" x14ac:dyDescent="0.25">
      <c r="A89" t="s">
        <v>8104</v>
      </c>
      <c r="B89">
        <v>1902</v>
      </c>
      <c r="C89">
        <v>-9.2041044751229373E-2</v>
      </c>
      <c r="D89">
        <v>-5.1765765282595577E-2</v>
      </c>
      <c r="E89">
        <v>-7.1903405016912475E-2</v>
      </c>
      <c r="F89">
        <v>85</v>
      </c>
    </row>
    <row r="90" spans="1:6" x14ac:dyDescent="0.25">
      <c r="A90" t="s">
        <v>8105</v>
      </c>
      <c r="B90">
        <v>56</v>
      </c>
      <c r="C90">
        <v>-3.0827172328598169E-2</v>
      </c>
      <c r="D90">
        <v>-0.1111111111111111</v>
      </c>
      <c r="E90">
        <v>-7.0969141719854634E-2</v>
      </c>
      <c r="F90">
        <v>86</v>
      </c>
    </row>
    <row r="91" spans="1:6" x14ac:dyDescent="0.25">
      <c r="A91" t="s">
        <v>8106</v>
      </c>
      <c r="B91">
        <v>47</v>
      </c>
      <c r="C91">
        <v>-2.5193491996770685E-2</v>
      </c>
      <c r="D91">
        <v>-0.1111111111111111</v>
      </c>
      <c r="E91">
        <v>-6.8152301553940892E-2</v>
      </c>
      <c r="F91">
        <v>87</v>
      </c>
    </row>
    <row r="92" spans="1:6" x14ac:dyDescent="0.25">
      <c r="A92" t="s">
        <v>6240</v>
      </c>
      <c r="B92">
        <v>348</v>
      </c>
      <c r="C92">
        <v>-1.7279018055348157E-2</v>
      </c>
      <c r="D92">
        <v>-0.11851851851851854</v>
      </c>
      <c r="E92">
        <v>-6.789876828693335E-2</v>
      </c>
      <c r="F92">
        <v>88</v>
      </c>
    </row>
    <row r="93" spans="1:6" x14ac:dyDescent="0.25">
      <c r="A93" t="s">
        <v>5820</v>
      </c>
      <c r="B93">
        <v>756</v>
      </c>
      <c r="C93">
        <v>1.5023957243141366E-2</v>
      </c>
      <c r="D93">
        <v>-0.14814814814814814</v>
      </c>
      <c r="E93">
        <v>-6.6562095452503384E-2</v>
      </c>
      <c r="F93">
        <v>89</v>
      </c>
    </row>
    <row r="94" spans="1:6" x14ac:dyDescent="0.25">
      <c r="A94" t="s">
        <v>8107</v>
      </c>
      <c r="B94">
        <v>90</v>
      </c>
      <c r="C94">
        <v>1.9407139121691553E-2</v>
      </c>
      <c r="D94">
        <v>-0.14814814814814814</v>
      </c>
      <c r="E94">
        <v>-6.4370504513228288E-2</v>
      </c>
      <c r="F94">
        <v>90</v>
      </c>
    </row>
    <row r="95" spans="1:6" x14ac:dyDescent="0.25">
      <c r="A95" t="s">
        <v>7873</v>
      </c>
      <c r="B95">
        <v>9</v>
      </c>
      <c r="C95">
        <v>-1.6765099477087764E-2</v>
      </c>
      <c r="D95">
        <v>-0.1111111111111111</v>
      </c>
      <c r="E95">
        <v>-6.3938105294099434E-2</v>
      </c>
      <c r="F95">
        <v>91</v>
      </c>
    </row>
    <row r="96" spans="1:6" x14ac:dyDescent="0.25">
      <c r="A96" t="s">
        <v>8108</v>
      </c>
      <c r="B96">
        <v>928</v>
      </c>
      <c r="C96">
        <v>-4.1309611506691893E-2</v>
      </c>
      <c r="D96">
        <v>-8.4160999534581962E-2</v>
      </c>
      <c r="E96">
        <v>-6.2735305520636928E-2</v>
      </c>
      <c r="F96">
        <v>92</v>
      </c>
    </row>
    <row r="97" spans="1:6" x14ac:dyDescent="0.25">
      <c r="A97" t="s">
        <v>8109</v>
      </c>
      <c r="B97">
        <v>169</v>
      </c>
      <c r="C97">
        <v>-1.1897508512587631E-2</v>
      </c>
      <c r="D97">
        <v>-0.1111111111111111</v>
      </c>
      <c r="E97">
        <v>-6.1504309811849366E-2</v>
      </c>
      <c r="F97">
        <v>93</v>
      </c>
    </row>
    <row r="98" spans="1:6" x14ac:dyDescent="0.25">
      <c r="A98" t="s">
        <v>5853</v>
      </c>
      <c r="B98">
        <v>50</v>
      </c>
      <c r="C98">
        <v>-1.0930381533319223E-2</v>
      </c>
      <c r="D98">
        <v>-0.1111111111111111</v>
      </c>
      <c r="E98">
        <v>-6.1020746322215165E-2</v>
      </c>
      <c r="F98">
        <v>94</v>
      </c>
    </row>
    <row r="99" spans="1:6" x14ac:dyDescent="0.25">
      <c r="A99" t="s">
        <v>5852</v>
      </c>
      <c r="B99">
        <v>81</v>
      </c>
      <c r="C99">
        <v>-1.0629782837469364E-2</v>
      </c>
      <c r="D99">
        <v>-0.1111111111111111</v>
      </c>
      <c r="E99">
        <v>-6.0870446974290233E-2</v>
      </c>
      <c r="F99">
        <v>95</v>
      </c>
    </row>
    <row r="100" spans="1:6" x14ac:dyDescent="0.25">
      <c r="A100" t="s">
        <v>8110</v>
      </c>
      <c r="B100">
        <v>17</v>
      </c>
      <c r="C100">
        <v>-1.0427141689635454E-2</v>
      </c>
      <c r="D100">
        <v>-0.1111111111111111</v>
      </c>
      <c r="E100">
        <v>-6.0769126400373283E-2</v>
      </c>
      <c r="F100">
        <v>96</v>
      </c>
    </row>
    <row r="101" spans="1:6" x14ac:dyDescent="0.25">
      <c r="A101" t="s">
        <v>8111</v>
      </c>
      <c r="B101">
        <v>350</v>
      </c>
      <c r="C101">
        <v>1.761749894142914E-3</v>
      </c>
      <c r="D101">
        <v>-0.12222222222222223</v>
      </c>
      <c r="E101">
        <v>-6.0230236164039656E-2</v>
      </c>
      <c r="F101">
        <v>97</v>
      </c>
    </row>
    <row r="102" spans="1:6" x14ac:dyDescent="0.25">
      <c r="A102" t="s">
        <v>8112</v>
      </c>
      <c r="B102">
        <v>7309</v>
      </c>
      <c r="C102">
        <v>-9.6166941152097618E-2</v>
      </c>
      <c r="D102">
        <v>-2.1190659844500265E-2</v>
      </c>
      <c r="E102">
        <v>-5.867880049829894E-2</v>
      </c>
      <c r="F102">
        <v>98</v>
      </c>
    </row>
    <row r="103" spans="1:6" x14ac:dyDescent="0.25">
      <c r="A103" t="s">
        <v>8113</v>
      </c>
      <c r="B103">
        <v>2470</v>
      </c>
      <c r="C103">
        <v>-6.0865083495470124E-2</v>
      </c>
      <c r="D103">
        <v>-5.2342508875787765E-2</v>
      </c>
      <c r="E103">
        <v>-5.6603796185628941E-2</v>
      </c>
      <c r="F103">
        <v>99</v>
      </c>
    </row>
    <row r="104" spans="1:6" x14ac:dyDescent="0.25">
      <c r="A104" t="s">
        <v>8114</v>
      </c>
      <c r="B104">
        <v>877</v>
      </c>
      <c r="C104">
        <v>-5.9827702610109976E-3</v>
      </c>
      <c r="D104">
        <v>-0.10698537664223938</v>
      </c>
      <c r="E104">
        <v>-5.6484073451625191E-2</v>
      </c>
      <c r="F104">
        <v>100</v>
      </c>
    </row>
    <row r="105" spans="1:6" x14ac:dyDescent="0.25">
      <c r="A105" t="s">
        <v>8115</v>
      </c>
      <c r="B105">
        <v>79</v>
      </c>
      <c r="C105">
        <v>-3.8852710976445298E-2</v>
      </c>
      <c r="D105">
        <v>-7.4074074074074056E-2</v>
      </c>
      <c r="E105">
        <v>-5.6463392525259677E-2</v>
      </c>
      <c r="F105">
        <v>101</v>
      </c>
    </row>
    <row r="106" spans="1:6" x14ac:dyDescent="0.25">
      <c r="A106" t="s">
        <v>8116</v>
      </c>
      <c r="B106">
        <v>107</v>
      </c>
      <c r="C106">
        <v>-1.3469407797473811E-3</v>
      </c>
      <c r="D106">
        <v>-0.11111111111111109</v>
      </c>
      <c r="E106">
        <v>-5.6229025945429237E-2</v>
      </c>
      <c r="F106">
        <v>102</v>
      </c>
    </row>
    <row r="107" spans="1:6" x14ac:dyDescent="0.25">
      <c r="A107" t="s">
        <v>8117</v>
      </c>
      <c r="B107">
        <v>204</v>
      </c>
      <c r="C107">
        <v>-1.8804581034283015E-2</v>
      </c>
      <c r="D107">
        <v>-9.2592592592592587E-2</v>
      </c>
      <c r="E107">
        <v>-5.5698586813437798E-2</v>
      </c>
      <c r="F107">
        <v>103</v>
      </c>
    </row>
    <row r="108" spans="1:6" x14ac:dyDescent="0.25">
      <c r="A108" t="s">
        <v>8118</v>
      </c>
      <c r="B108">
        <v>35</v>
      </c>
      <c r="C108">
        <v>2.1464465049092496E-4</v>
      </c>
      <c r="D108">
        <v>-0.1111111111111111</v>
      </c>
      <c r="E108">
        <v>-5.544823323031009E-2</v>
      </c>
      <c r="F108">
        <v>104</v>
      </c>
    </row>
    <row r="109" spans="1:6" x14ac:dyDescent="0.25">
      <c r="A109" t="s">
        <v>8119</v>
      </c>
      <c r="B109">
        <v>314</v>
      </c>
      <c r="C109">
        <v>7.9670601363589985E-3</v>
      </c>
      <c r="D109">
        <v>-0.1186584695356625</v>
      </c>
      <c r="E109">
        <v>-5.5345704699651749E-2</v>
      </c>
      <c r="F109">
        <v>105</v>
      </c>
    </row>
    <row r="110" spans="1:6" x14ac:dyDescent="0.25">
      <c r="A110" t="s">
        <v>8120</v>
      </c>
      <c r="B110">
        <v>509</v>
      </c>
      <c r="C110">
        <v>5.6676522697019963E-2</v>
      </c>
      <c r="D110">
        <v>-0.16666666666666666</v>
      </c>
      <c r="E110">
        <v>-5.4995071984823347E-2</v>
      </c>
      <c r="F110">
        <v>106</v>
      </c>
    </row>
    <row r="111" spans="1:6" x14ac:dyDescent="0.25">
      <c r="A111" t="s">
        <v>8121</v>
      </c>
      <c r="B111">
        <v>142</v>
      </c>
      <c r="C111">
        <v>2.3781584075924281E-3</v>
      </c>
      <c r="D111">
        <v>-0.1111111111111111</v>
      </c>
      <c r="E111">
        <v>-5.4366476351759341E-2</v>
      </c>
      <c r="F111">
        <v>107</v>
      </c>
    </row>
    <row r="112" spans="1:6" x14ac:dyDescent="0.25">
      <c r="A112" t="s">
        <v>8122</v>
      </c>
      <c r="B112">
        <v>584</v>
      </c>
      <c r="C112">
        <v>-6.4837997384903714E-2</v>
      </c>
      <c r="D112">
        <v>-4.3875279941019002E-2</v>
      </c>
      <c r="E112">
        <v>-5.4356638662961358E-2</v>
      </c>
      <c r="F112">
        <v>108</v>
      </c>
    </row>
    <row r="113" spans="1:6" x14ac:dyDescent="0.25">
      <c r="A113" t="s">
        <v>8123</v>
      </c>
      <c r="B113">
        <v>354</v>
      </c>
      <c r="C113">
        <v>-7.5960770305334158E-2</v>
      </c>
      <c r="D113">
        <v>-3.1697931697931697E-2</v>
      </c>
      <c r="E113">
        <v>-5.3829351001632927E-2</v>
      </c>
      <c r="F113">
        <v>109</v>
      </c>
    </row>
    <row r="114" spans="1:6" x14ac:dyDescent="0.25">
      <c r="A114" t="s">
        <v>8124</v>
      </c>
      <c r="B114">
        <v>159</v>
      </c>
      <c r="C114">
        <v>6.0386025327356138E-2</v>
      </c>
      <c r="D114">
        <v>-0.16666666666666666</v>
      </c>
      <c r="E114">
        <v>-5.314032066965526E-2</v>
      </c>
      <c r="F114">
        <v>110</v>
      </c>
    </row>
    <row r="115" spans="1:6" x14ac:dyDescent="0.25">
      <c r="A115" t="s">
        <v>8125</v>
      </c>
      <c r="B115">
        <v>128</v>
      </c>
      <c r="C115">
        <v>0.1190546435210008</v>
      </c>
      <c r="D115">
        <v>-0.22222222222222221</v>
      </c>
      <c r="E115">
        <v>-5.1583789350610705E-2</v>
      </c>
      <c r="F115">
        <v>111</v>
      </c>
    </row>
    <row r="116" spans="1:6" x14ac:dyDescent="0.25">
      <c r="A116" t="s">
        <v>8126</v>
      </c>
      <c r="B116">
        <v>7379</v>
      </c>
      <c r="C116">
        <v>-5.8362363739722034E-2</v>
      </c>
      <c r="D116">
        <v>-4.4693886219421684E-2</v>
      </c>
      <c r="E116">
        <v>-5.1528124979571863E-2</v>
      </c>
      <c r="F116">
        <v>112</v>
      </c>
    </row>
    <row r="117" spans="1:6" x14ac:dyDescent="0.25">
      <c r="A117" t="s">
        <v>8127</v>
      </c>
      <c r="B117">
        <v>2705</v>
      </c>
      <c r="C117">
        <v>-2.7357552182794717E-2</v>
      </c>
      <c r="D117">
        <v>-7.5284220186926598E-2</v>
      </c>
      <c r="E117">
        <v>-5.1320886184860658E-2</v>
      </c>
      <c r="F117">
        <v>113</v>
      </c>
    </row>
    <row r="118" spans="1:6" x14ac:dyDescent="0.25">
      <c r="A118" t="s">
        <v>8128</v>
      </c>
      <c r="B118">
        <v>939</v>
      </c>
      <c r="C118">
        <v>-2.630232294892864E-2</v>
      </c>
      <c r="D118">
        <v>-7.5984293632839386E-2</v>
      </c>
      <c r="E118">
        <v>-5.114330829088401E-2</v>
      </c>
      <c r="F118">
        <v>114</v>
      </c>
    </row>
    <row r="119" spans="1:6" x14ac:dyDescent="0.25">
      <c r="A119" t="s">
        <v>8129</v>
      </c>
      <c r="B119">
        <v>1719</v>
      </c>
      <c r="C119">
        <v>-8.6290972523751341E-2</v>
      </c>
      <c r="D119">
        <v>-1.397292248148683E-2</v>
      </c>
      <c r="E119">
        <v>-5.0131947502619088E-2</v>
      </c>
      <c r="F119">
        <v>115</v>
      </c>
    </row>
    <row r="120" spans="1:6" x14ac:dyDescent="0.25">
      <c r="A120" t="s">
        <v>8130</v>
      </c>
      <c r="B120">
        <v>575</v>
      </c>
      <c r="C120">
        <v>-5.3862736942384984E-2</v>
      </c>
      <c r="D120">
        <v>-4.6296296296296308E-2</v>
      </c>
      <c r="E120">
        <v>-5.0079516619340646E-2</v>
      </c>
      <c r="F120">
        <v>116</v>
      </c>
    </row>
    <row r="121" spans="1:6" x14ac:dyDescent="0.25">
      <c r="A121" t="s">
        <v>6308</v>
      </c>
      <c r="B121">
        <v>1258</v>
      </c>
      <c r="C121">
        <v>-4.5325939100752902E-2</v>
      </c>
      <c r="D121">
        <v>-5.3883033230859322E-2</v>
      </c>
      <c r="E121">
        <v>-4.9604486165806108E-2</v>
      </c>
      <c r="F121">
        <v>117</v>
      </c>
    </row>
    <row r="122" spans="1:6" x14ac:dyDescent="0.25">
      <c r="A122" t="s">
        <v>8131</v>
      </c>
      <c r="B122">
        <v>94</v>
      </c>
      <c r="C122">
        <v>0.12338395105323939</v>
      </c>
      <c r="D122">
        <v>-0.22222222222222221</v>
      </c>
      <c r="E122">
        <v>-4.941913558449141E-2</v>
      </c>
      <c r="F122">
        <v>118</v>
      </c>
    </row>
    <row r="123" spans="1:6" x14ac:dyDescent="0.25">
      <c r="A123" t="s">
        <v>6337</v>
      </c>
      <c r="B123">
        <v>1732</v>
      </c>
      <c r="C123">
        <v>-7.3830966438314674E-2</v>
      </c>
      <c r="D123">
        <v>-2.4344348805146514E-2</v>
      </c>
      <c r="E123">
        <v>-4.908765762173059E-2</v>
      </c>
      <c r="F123">
        <v>119</v>
      </c>
    </row>
    <row r="124" spans="1:6" x14ac:dyDescent="0.25">
      <c r="A124" t="s">
        <v>8132</v>
      </c>
      <c r="B124">
        <v>187</v>
      </c>
      <c r="C124">
        <v>1.4020627305114461E-2</v>
      </c>
      <c r="D124">
        <v>-0.1111111111111111</v>
      </c>
      <c r="E124">
        <v>-4.8545241902998325E-2</v>
      </c>
      <c r="F124">
        <v>120</v>
      </c>
    </row>
    <row r="125" spans="1:6" x14ac:dyDescent="0.25">
      <c r="A125" t="s">
        <v>8133</v>
      </c>
      <c r="B125">
        <v>4</v>
      </c>
      <c r="C125">
        <v>-9.6721651623612404E-2</v>
      </c>
      <c r="D125">
        <v>0</v>
      </c>
      <c r="E125">
        <v>-4.8360825811806202E-2</v>
      </c>
      <c r="F125">
        <v>121</v>
      </c>
    </row>
    <row r="126" spans="1:6" x14ac:dyDescent="0.25">
      <c r="A126" t="s">
        <v>8134</v>
      </c>
      <c r="B126">
        <v>2907</v>
      </c>
      <c r="C126">
        <v>-5.6813764619306317E-2</v>
      </c>
      <c r="D126">
        <v>-3.9333552525259802E-2</v>
      </c>
      <c r="E126">
        <v>-4.8073658572283059E-2</v>
      </c>
      <c r="F126">
        <v>122</v>
      </c>
    </row>
    <row r="127" spans="1:6" x14ac:dyDescent="0.25">
      <c r="A127" t="s">
        <v>5842</v>
      </c>
      <c r="B127">
        <v>132</v>
      </c>
      <c r="C127">
        <v>1.5399080998094105E-2</v>
      </c>
      <c r="D127">
        <v>-0.1111111111111111</v>
      </c>
      <c r="E127">
        <v>-4.7856015056508501E-2</v>
      </c>
      <c r="F127">
        <v>123</v>
      </c>
    </row>
    <row r="128" spans="1:6" x14ac:dyDescent="0.25">
      <c r="A128" t="s">
        <v>8135</v>
      </c>
      <c r="B128">
        <v>204</v>
      </c>
      <c r="C128">
        <v>7.3253195456615364E-2</v>
      </c>
      <c r="D128">
        <v>-0.16666666666666666</v>
      </c>
      <c r="E128">
        <v>-4.6706735605025647E-2</v>
      </c>
      <c r="F128">
        <v>124</v>
      </c>
    </row>
    <row r="129" spans="1:6" x14ac:dyDescent="0.25">
      <c r="A129" t="s">
        <v>8136</v>
      </c>
      <c r="B129">
        <v>133</v>
      </c>
      <c r="C129">
        <v>1.8341314351811619E-2</v>
      </c>
      <c r="D129">
        <v>-0.1111111111111111</v>
      </c>
      <c r="E129">
        <v>-4.6384898379649743E-2</v>
      </c>
      <c r="F129">
        <v>125</v>
      </c>
    </row>
    <row r="130" spans="1:6" x14ac:dyDescent="0.25">
      <c r="A130" t="s">
        <v>8137</v>
      </c>
      <c r="B130">
        <v>176</v>
      </c>
      <c r="C130">
        <v>1.3207302217989696E-3</v>
      </c>
      <c r="D130">
        <v>-9.2592592592592587E-2</v>
      </c>
      <c r="E130">
        <v>-4.5635931185396807E-2</v>
      </c>
      <c r="F130">
        <v>126</v>
      </c>
    </row>
    <row r="131" spans="1:6" x14ac:dyDescent="0.25">
      <c r="A131" t="s">
        <v>8138</v>
      </c>
      <c r="B131">
        <v>1039</v>
      </c>
      <c r="C131">
        <v>-2.8712469690763045E-2</v>
      </c>
      <c r="D131">
        <v>-6.1667738898477147E-2</v>
      </c>
      <c r="E131">
        <v>-4.5190104294620094E-2</v>
      </c>
      <c r="F131">
        <v>127</v>
      </c>
    </row>
    <row r="132" spans="1:6" x14ac:dyDescent="0.25">
      <c r="A132" t="s">
        <v>8139</v>
      </c>
      <c r="B132">
        <v>278</v>
      </c>
      <c r="C132">
        <v>-8.0540431269944299E-2</v>
      </c>
      <c r="D132">
        <v>-9.4156616710210951E-3</v>
      </c>
      <c r="E132">
        <v>-4.4978046470482695E-2</v>
      </c>
      <c r="F132">
        <v>128</v>
      </c>
    </row>
    <row r="133" spans="1:6" x14ac:dyDescent="0.25">
      <c r="A133" t="s">
        <v>8140</v>
      </c>
      <c r="B133">
        <v>193</v>
      </c>
      <c r="C133">
        <v>-1.8411256146271048E-2</v>
      </c>
      <c r="D133">
        <v>-7.0370370370370361E-2</v>
      </c>
      <c r="E133">
        <v>-4.4390813258320706E-2</v>
      </c>
      <c r="F133">
        <v>129</v>
      </c>
    </row>
    <row r="134" spans="1:6" x14ac:dyDescent="0.25">
      <c r="A134" t="s">
        <v>8141</v>
      </c>
      <c r="B134">
        <v>131</v>
      </c>
      <c r="C134">
        <v>2.2498930069164993E-2</v>
      </c>
      <c r="D134">
        <v>-0.1111111111111111</v>
      </c>
      <c r="E134">
        <v>-4.4306090520973056E-2</v>
      </c>
      <c r="F134">
        <v>130</v>
      </c>
    </row>
    <row r="135" spans="1:6" x14ac:dyDescent="0.25">
      <c r="A135" t="s">
        <v>8142</v>
      </c>
      <c r="B135">
        <v>386</v>
      </c>
      <c r="C135">
        <v>-1.8856915378320412E-2</v>
      </c>
      <c r="D135">
        <v>-6.9619269619269619E-2</v>
      </c>
      <c r="E135">
        <v>-4.4238092498795012E-2</v>
      </c>
      <c r="F135">
        <v>131</v>
      </c>
    </row>
    <row r="136" spans="1:6" x14ac:dyDescent="0.25">
      <c r="A136" t="s">
        <v>5834</v>
      </c>
      <c r="B136">
        <v>5631</v>
      </c>
      <c r="C136">
        <v>-4.9169407255127834E-2</v>
      </c>
      <c r="D136">
        <v>-3.7859771115052135E-2</v>
      </c>
      <c r="E136">
        <v>-4.3514589185089984E-2</v>
      </c>
      <c r="F136">
        <v>132</v>
      </c>
    </row>
    <row r="137" spans="1:6" x14ac:dyDescent="0.25">
      <c r="A137" t="s">
        <v>8143</v>
      </c>
      <c r="B137">
        <v>125</v>
      </c>
      <c r="C137">
        <v>-4.9818644882367584E-2</v>
      </c>
      <c r="D137">
        <v>-3.7037037037037028E-2</v>
      </c>
      <c r="E137">
        <v>-4.3427840959702306E-2</v>
      </c>
      <c r="F137">
        <v>133</v>
      </c>
    </row>
    <row r="138" spans="1:6" x14ac:dyDescent="0.25">
      <c r="A138" t="s">
        <v>8144</v>
      </c>
      <c r="B138">
        <v>62</v>
      </c>
      <c r="C138">
        <v>-1.6477626350467713E-2</v>
      </c>
      <c r="D138">
        <v>-7.0370370370370361E-2</v>
      </c>
      <c r="E138">
        <v>-4.3423998360419033E-2</v>
      </c>
      <c r="F138">
        <v>134</v>
      </c>
    </row>
    <row r="139" spans="1:6" x14ac:dyDescent="0.25">
      <c r="A139" t="s">
        <v>8145</v>
      </c>
      <c r="B139">
        <v>1700</v>
      </c>
      <c r="C139">
        <v>-7.1032009734154494E-2</v>
      </c>
      <c r="D139">
        <v>-1.3048166585458742E-2</v>
      </c>
      <c r="E139">
        <v>-4.2040088159806616E-2</v>
      </c>
      <c r="F139">
        <v>135</v>
      </c>
    </row>
    <row r="140" spans="1:6" x14ac:dyDescent="0.25">
      <c r="A140" t="s">
        <v>8146</v>
      </c>
      <c r="B140">
        <v>214</v>
      </c>
      <c r="C140">
        <v>3.4840439198809629E-2</v>
      </c>
      <c r="D140">
        <v>-0.11706349206349206</v>
      </c>
      <c r="E140">
        <v>-4.1111526432341214E-2</v>
      </c>
      <c r="F140">
        <v>136</v>
      </c>
    </row>
    <row r="141" spans="1:6" x14ac:dyDescent="0.25">
      <c r="A141" t="s">
        <v>6294</v>
      </c>
      <c r="B141">
        <v>3638</v>
      </c>
      <c r="C141">
        <v>-5.7345420642928802E-2</v>
      </c>
      <c r="D141">
        <v>-2.4690359949701559E-2</v>
      </c>
      <c r="E141">
        <v>-4.1017890296315182E-2</v>
      </c>
      <c r="F141">
        <v>137</v>
      </c>
    </row>
    <row r="142" spans="1:6" x14ac:dyDescent="0.25">
      <c r="A142" t="s">
        <v>8147</v>
      </c>
      <c r="B142">
        <v>265</v>
      </c>
      <c r="C142">
        <v>0.14090265155658016</v>
      </c>
      <c r="D142">
        <v>-0.22222222222222221</v>
      </c>
      <c r="E142">
        <v>-4.0659785332821025E-2</v>
      </c>
      <c r="F142">
        <v>138</v>
      </c>
    </row>
    <row r="143" spans="1:6" x14ac:dyDescent="0.25">
      <c r="A143" t="s">
        <v>8148</v>
      </c>
      <c r="B143">
        <v>131</v>
      </c>
      <c r="C143">
        <v>-2.2491414879447537E-2</v>
      </c>
      <c r="D143">
        <v>-5.5555555555555546E-2</v>
      </c>
      <c r="E143">
        <v>-3.9023485217501541E-2</v>
      </c>
      <c r="F143">
        <v>139</v>
      </c>
    </row>
    <row r="144" spans="1:6" x14ac:dyDescent="0.25">
      <c r="A144" t="s">
        <v>8149</v>
      </c>
      <c r="B144">
        <v>122</v>
      </c>
      <c r="C144">
        <v>-2.1748180070315579E-2</v>
      </c>
      <c r="D144">
        <v>-5.5555555555555552E-2</v>
      </c>
      <c r="E144">
        <v>-3.8651867812935566E-2</v>
      </c>
      <c r="F144">
        <v>140</v>
      </c>
    </row>
    <row r="145" spans="1:6" x14ac:dyDescent="0.25">
      <c r="A145" t="s">
        <v>8150</v>
      </c>
      <c r="B145">
        <v>1648</v>
      </c>
      <c r="C145">
        <v>-3.3177580208759161E-2</v>
      </c>
      <c r="D145">
        <v>-4.2949879359615667E-2</v>
      </c>
      <c r="E145">
        <v>-3.8063729784187414E-2</v>
      </c>
      <c r="F145">
        <v>141</v>
      </c>
    </row>
    <row r="146" spans="1:6" x14ac:dyDescent="0.25">
      <c r="A146" t="s">
        <v>7378</v>
      </c>
      <c r="B146">
        <v>1926</v>
      </c>
      <c r="C146">
        <v>-4.9612315909694393E-2</v>
      </c>
      <c r="D146">
        <v>-2.4925977245745776E-2</v>
      </c>
      <c r="E146">
        <v>-3.7269146577720083E-2</v>
      </c>
      <c r="F146">
        <v>142</v>
      </c>
    </row>
    <row r="147" spans="1:6" x14ac:dyDescent="0.25">
      <c r="A147" t="s">
        <v>8151</v>
      </c>
      <c r="B147">
        <v>110</v>
      </c>
      <c r="C147">
        <v>3.7147489645137269E-2</v>
      </c>
      <c r="D147">
        <v>-0.1111111111111111</v>
      </c>
      <c r="E147">
        <v>-3.6981810732986918E-2</v>
      </c>
      <c r="F147">
        <v>143</v>
      </c>
    </row>
    <row r="148" spans="1:6" x14ac:dyDescent="0.25">
      <c r="A148" t="s">
        <v>5838</v>
      </c>
      <c r="B148">
        <v>204</v>
      </c>
      <c r="C148">
        <v>3.7655816590805066E-2</v>
      </c>
      <c r="D148">
        <v>-0.1111111111111111</v>
      </c>
      <c r="E148">
        <v>-3.6727647260153019E-2</v>
      </c>
      <c r="F148">
        <v>144</v>
      </c>
    </row>
    <row r="149" spans="1:6" x14ac:dyDescent="0.25">
      <c r="A149" t="s">
        <v>8152</v>
      </c>
      <c r="B149">
        <v>198</v>
      </c>
      <c r="C149">
        <v>3.8922458710845591E-2</v>
      </c>
      <c r="D149">
        <v>-0.1111111111111111</v>
      </c>
      <c r="E149">
        <v>-3.6094326200132754E-2</v>
      </c>
      <c r="F149">
        <v>145</v>
      </c>
    </row>
    <row r="150" spans="1:6" x14ac:dyDescent="0.25">
      <c r="A150" t="s">
        <v>6368</v>
      </c>
      <c r="B150">
        <v>1458</v>
      </c>
      <c r="C150">
        <v>-8.5086992548090948E-2</v>
      </c>
      <c r="D150">
        <v>1.5268276703567828E-2</v>
      </c>
      <c r="E150">
        <v>-3.4909357922261561E-2</v>
      </c>
      <c r="F150">
        <v>146</v>
      </c>
    </row>
    <row r="151" spans="1:6" x14ac:dyDescent="0.25">
      <c r="A151" t="s">
        <v>8153</v>
      </c>
      <c r="B151">
        <v>280</v>
      </c>
      <c r="C151">
        <v>2.3128465966417919E-2</v>
      </c>
      <c r="D151">
        <v>-9.2592592592592587E-2</v>
      </c>
      <c r="E151">
        <v>-3.4732063313087334E-2</v>
      </c>
      <c r="F151">
        <v>147</v>
      </c>
    </row>
    <row r="152" spans="1:6" x14ac:dyDescent="0.25">
      <c r="A152" t="s">
        <v>8154</v>
      </c>
      <c r="B152">
        <v>534</v>
      </c>
      <c r="C152">
        <v>-6.5151570739886838E-2</v>
      </c>
      <c r="D152">
        <v>-3.9388582559163211E-3</v>
      </c>
      <c r="E152">
        <v>-3.4545214497901579E-2</v>
      </c>
      <c r="F152">
        <v>148</v>
      </c>
    </row>
    <row r="153" spans="1:6" x14ac:dyDescent="0.25">
      <c r="A153" t="s">
        <v>8155</v>
      </c>
      <c r="B153">
        <v>733</v>
      </c>
      <c r="C153">
        <v>-5.3469968422137581E-2</v>
      </c>
      <c r="D153">
        <v>-1.4780907982468181E-2</v>
      </c>
      <c r="E153">
        <v>-3.4125438202302884E-2</v>
      </c>
      <c r="F153">
        <v>149</v>
      </c>
    </row>
    <row r="154" spans="1:6" x14ac:dyDescent="0.25">
      <c r="A154" t="s">
        <v>8156</v>
      </c>
      <c r="B154">
        <v>113</v>
      </c>
      <c r="C154">
        <v>-1.1897139796278704E-2</v>
      </c>
      <c r="D154">
        <v>-5.5555555555555552E-2</v>
      </c>
      <c r="E154">
        <v>-3.3726347675917132E-2</v>
      </c>
      <c r="F154">
        <v>150</v>
      </c>
    </row>
    <row r="155" spans="1:6" x14ac:dyDescent="0.25">
      <c r="A155" t="s">
        <v>8157</v>
      </c>
      <c r="B155">
        <v>842</v>
      </c>
      <c r="C155">
        <v>-3.4176010986400412E-2</v>
      </c>
      <c r="D155">
        <v>-2.9810646805830843E-2</v>
      </c>
      <c r="E155">
        <v>-3.1993328896115628E-2</v>
      </c>
      <c r="F155">
        <v>151</v>
      </c>
    </row>
    <row r="156" spans="1:6" x14ac:dyDescent="0.25">
      <c r="A156" t="s">
        <v>6831</v>
      </c>
      <c r="B156">
        <v>4943</v>
      </c>
      <c r="C156">
        <v>-4.5753680938729252E-2</v>
      </c>
      <c r="D156">
        <v>-1.8218506781286073E-2</v>
      </c>
      <c r="E156">
        <v>-3.1986093860007662E-2</v>
      </c>
      <c r="F156">
        <v>152</v>
      </c>
    </row>
    <row r="157" spans="1:6" x14ac:dyDescent="0.25">
      <c r="A157" t="s">
        <v>8158</v>
      </c>
      <c r="B157">
        <v>652</v>
      </c>
      <c r="C157">
        <v>-7.3444348127174E-2</v>
      </c>
      <c r="D157">
        <v>1.222219513054127E-2</v>
      </c>
      <c r="E157">
        <v>-3.0611076498316365E-2</v>
      </c>
      <c r="F157">
        <v>153</v>
      </c>
    </row>
    <row r="158" spans="1:6" x14ac:dyDescent="0.25">
      <c r="A158" t="s">
        <v>7261</v>
      </c>
      <c r="B158">
        <v>3018</v>
      </c>
      <c r="C158">
        <v>-3.7110705014355441E-2</v>
      </c>
      <c r="D158">
        <v>-2.3418624796966429E-2</v>
      </c>
      <c r="E158">
        <v>-3.0264664905660935E-2</v>
      </c>
      <c r="F158">
        <v>154</v>
      </c>
    </row>
    <row r="159" spans="1:6" x14ac:dyDescent="0.25">
      <c r="A159" t="s">
        <v>8159</v>
      </c>
      <c r="B159">
        <v>2882</v>
      </c>
      <c r="C159">
        <v>-1.535615602448843E-2</v>
      </c>
      <c r="D159">
        <v>-4.4623233377274779E-2</v>
      </c>
      <c r="E159">
        <v>-2.9989694700881604E-2</v>
      </c>
      <c r="F159">
        <v>155</v>
      </c>
    </row>
    <row r="160" spans="1:6" x14ac:dyDescent="0.25">
      <c r="A160" t="s">
        <v>6333</v>
      </c>
      <c r="B160">
        <v>2952</v>
      </c>
      <c r="C160">
        <v>-5.6568712482277426E-2</v>
      </c>
      <c r="D160">
        <v>-1.8020409602831047E-3</v>
      </c>
      <c r="E160">
        <v>-2.9185376721280267E-2</v>
      </c>
      <c r="F160">
        <v>156</v>
      </c>
    </row>
    <row r="161" spans="1:6" x14ac:dyDescent="0.25">
      <c r="A161" t="s">
        <v>5825</v>
      </c>
      <c r="B161">
        <v>548</v>
      </c>
      <c r="C161">
        <v>2.5262344300086035E-2</v>
      </c>
      <c r="D161">
        <v>-8.3333333333333329E-2</v>
      </c>
      <c r="E161">
        <v>-2.9035494516623649E-2</v>
      </c>
      <c r="F161">
        <v>157</v>
      </c>
    </row>
    <row r="162" spans="1:6" x14ac:dyDescent="0.25">
      <c r="A162" t="s">
        <v>8160</v>
      </c>
      <c r="B162">
        <v>822</v>
      </c>
      <c r="C162">
        <v>-5.9675573961825164E-2</v>
      </c>
      <c r="D162">
        <v>2.7698819437503206E-3</v>
      </c>
      <c r="E162">
        <v>-2.8452846009037421E-2</v>
      </c>
      <c r="F162">
        <v>158</v>
      </c>
    </row>
    <row r="163" spans="1:6" x14ac:dyDescent="0.25">
      <c r="A163" t="s">
        <v>8161</v>
      </c>
      <c r="B163">
        <v>1288</v>
      </c>
      <c r="C163">
        <v>-7.5591113211937816E-2</v>
      </c>
      <c r="D163">
        <v>1.9809688940626083E-2</v>
      </c>
      <c r="E163">
        <v>-2.7890712135655867E-2</v>
      </c>
      <c r="F163">
        <v>159</v>
      </c>
    </row>
    <row r="164" spans="1:6" x14ac:dyDescent="0.25">
      <c r="A164" t="s">
        <v>8162</v>
      </c>
      <c r="B164">
        <v>1858</v>
      </c>
      <c r="C164">
        <v>-7.6510282366421448E-2</v>
      </c>
      <c r="D164">
        <v>2.121926754174059E-2</v>
      </c>
      <c r="E164">
        <v>-2.7645507412340429E-2</v>
      </c>
      <c r="F164">
        <v>160</v>
      </c>
    </row>
    <row r="165" spans="1:6" x14ac:dyDescent="0.25">
      <c r="A165" t="s">
        <v>7342</v>
      </c>
      <c r="B165">
        <v>863</v>
      </c>
      <c r="C165">
        <v>-4.4436665066385141E-2</v>
      </c>
      <c r="D165">
        <v>-9.1931468880297098E-3</v>
      </c>
      <c r="E165">
        <v>-2.6814905977207426E-2</v>
      </c>
      <c r="F165">
        <v>161</v>
      </c>
    </row>
    <row r="166" spans="1:6" x14ac:dyDescent="0.25">
      <c r="A166" t="s">
        <v>8163</v>
      </c>
      <c r="B166">
        <v>500</v>
      </c>
      <c r="C166">
        <v>-3.7090160006029285E-2</v>
      </c>
      <c r="D166">
        <v>-1.5446950710108605E-2</v>
      </c>
      <c r="E166">
        <v>-2.6268555358068945E-2</v>
      </c>
      <c r="F166">
        <v>162</v>
      </c>
    </row>
    <row r="167" spans="1:6" x14ac:dyDescent="0.25">
      <c r="A167" t="s">
        <v>8164</v>
      </c>
      <c r="B167">
        <v>354</v>
      </c>
      <c r="C167">
        <v>-9.2608384769776488E-3</v>
      </c>
      <c r="D167">
        <v>-4.308208131737544E-2</v>
      </c>
      <c r="E167">
        <v>-2.6171459897176542E-2</v>
      </c>
      <c r="F167">
        <v>163</v>
      </c>
    </row>
    <row r="168" spans="1:6" x14ac:dyDescent="0.25">
      <c r="A168" t="s">
        <v>8165</v>
      </c>
      <c r="B168">
        <v>1208</v>
      </c>
      <c r="C168">
        <v>-2.5021998707403365E-2</v>
      </c>
      <c r="D168">
        <v>-2.6376178444710283E-2</v>
      </c>
      <c r="E168">
        <v>-2.5699088576056822E-2</v>
      </c>
      <c r="F168">
        <v>164</v>
      </c>
    </row>
    <row r="169" spans="1:6" x14ac:dyDescent="0.25">
      <c r="A169" t="s">
        <v>8166</v>
      </c>
      <c r="B169">
        <v>193</v>
      </c>
      <c r="C169">
        <v>1.624609771655976E-2</v>
      </c>
      <c r="D169">
        <v>-6.6666666666666652E-2</v>
      </c>
      <c r="E169">
        <v>-2.5210284475053447E-2</v>
      </c>
      <c r="F169">
        <v>165</v>
      </c>
    </row>
    <row r="170" spans="1:6" x14ac:dyDescent="0.25">
      <c r="A170" t="s">
        <v>8167</v>
      </c>
      <c r="B170">
        <v>65</v>
      </c>
      <c r="C170">
        <v>-4.9743537611992239E-2</v>
      </c>
      <c r="D170">
        <v>0</v>
      </c>
      <c r="E170">
        <v>-2.487176880599612E-2</v>
      </c>
      <c r="F170">
        <v>166</v>
      </c>
    </row>
    <row r="171" spans="1:6" x14ac:dyDescent="0.25">
      <c r="A171" t="s">
        <v>8168</v>
      </c>
      <c r="B171">
        <v>307</v>
      </c>
      <c r="C171">
        <v>5.8642232087231204E-3</v>
      </c>
      <c r="D171">
        <v>-5.5555555555555552E-2</v>
      </c>
      <c r="E171">
        <v>-2.4845666173416214E-2</v>
      </c>
      <c r="F171">
        <v>167</v>
      </c>
    </row>
    <row r="172" spans="1:6" x14ac:dyDescent="0.25">
      <c r="A172" t="s">
        <v>8169</v>
      </c>
      <c r="B172">
        <v>1230</v>
      </c>
      <c r="C172">
        <v>1.2335969159235315E-2</v>
      </c>
      <c r="D172">
        <v>-6.1367585161042557E-2</v>
      </c>
      <c r="E172">
        <v>-2.4515808000903621E-2</v>
      </c>
      <c r="F172">
        <v>168</v>
      </c>
    </row>
    <row r="173" spans="1:6" x14ac:dyDescent="0.25">
      <c r="A173" t="s">
        <v>8170</v>
      </c>
      <c r="B173">
        <v>347</v>
      </c>
      <c r="C173">
        <v>-2.0373672856483567E-2</v>
      </c>
      <c r="D173">
        <v>-2.7777777777777752E-2</v>
      </c>
      <c r="E173">
        <v>-2.4075725317130661E-2</v>
      </c>
      <c r="F173">
        <v>169</v>
      </c>
    </row>
    <row r="174" spans="1:6" x14ac:dyDescent="0.25">
      <c r="A174" t="s">
        <v>8171</v>
      </c>
      <c r="B174">
        <v>6437</v>
      </c>
      <c r="C174">
        <v>-3.9701281357749967E-2</v>
      </c>
      <c r="D174">
        <v>-6.6271332048989289E-3</v>
      </c>
      <c r="E174">
        <v>-2.3164207281324449E-2</v>
      </c>
      <c r="F174">
        <v>170</v>
      </c>
    </row>
    <row r="175" spans="1:6" x14ac:dyDescent="0.25">
      <c r="A175" t="s">
        <v>8172</v>
      </c>
      <c r="B175">
        <v>48</v>
      </c>
      <c r="C175">
        <v>-5.5312139156981445E-2</v>
      </c>
      <c r="D175">
        <v>9.2592592592592639E-3</v>
      </c>
      <c r="E175">
        <v>-2.302643994886109E-2</v>
      </c>
      <c r="F175">
        <v>171</v>
      </c>
    </row>
    <row r="176" spans="1:6" x14ac:dyDescent="0.25">
      <c r="A176" t="s">
        <v>8173</v>
      </c>
      <c r="B176">
        <v>804</v>
      </c>
      <c r="C176">
        <v>-1.9244376246393871E-2</v>
      </c>
      <c r="D176">
        <v>-2.6585422096512198E-2</v>
      </c>
      <c r="E176">
        <v>-2.2914899171453035E-2</v>
      </c>
      <c r="F176">
        <v>172</v>
      </c>
    </row>
    <row r="177" spans="1:6" x14ac:dyDescent="0.25">
      <c r="A177" t="s">
        <v>8174</v>
      </c>
      <c r="B177">
        <v>2766</v>
      </c>
      <c r="C177">
        <v>-3.9007134690290393E-2</v>
      </c>
      <c r="D177">
        <v>-6.5679794044583416E-3</v>
      </c>
      <c r="E177">
        <v>-2.2787557047374368E-2</v>
      </c>
      <c r="F177">
        <v>173</v>
      </c>
    </row>
    <row r="178" spans="1:6" x14ac:dyDescent="0.25">
      <c r="A178" t="s">
        <v>6224</v>
      </c>
      <c r="B178">
        <v>3001</v>
      </c>
      <c r="C178">
        <v>-4.3137211328128339E-2</v>
      </c>
      <c r="D178">
        <v>-1.6131945415365809E-3</v>
      </c>
      <c r="E178">
        <v>-2.2375202934832458E-2</v>
      </c>
      <c r="F178">
        <v>174</v>
      </c>
    </row>
    <row r="179" spans="1:6" x14ac:dyDescent="0.25">
      <c r="A179" t="s">
        <v>7330</v>
      </c>
      <c r="B179">
        <v>5358</v>
      </c>
      <c r="C179">
        <v>-5.1400348210114993E-2</v>
      </c>
      <c r="D179">
        <v>7.4182585100469782E-3</v>
      </c>
      <c r="E179">
        <v>-2.1991044850034006E-2</v>
      </c>
      <c r="F179">
        <v>175</v>
      </c>
    </row>
    <row r="180" spans="1:6" x14ac:dyDescent="0.25">
      <c r="A180" t="s">
        <v>7491</v>
      </c>
      <c r="B180">
        <v>8045</v>
      </c>
      <c r="C180">
        <v>-3.5558141594451191E-2</v>
      </c>
      <c r="D180">
        <v>-7.7540309403882467E-3</v>
      </c>
      <c r="E180">
        <v>-2.165608626741972E-2</v>
      </c>
      <c r="F180">
        <v>176</v>
      </c>
    </row>
    <row r="181" spans="1:6" x14ac:dyDescent="0.25">
      <c r="A181" t="s">
        <v>6593</v>
      </c>
      <c r="B181">
        <v>4705</v>
      </c>
      <c r="C181">
        <v>-3.0398275257650376E-2</v>
      </c>
      <c r="D181">
        <v>-1.0623496864786471E-2</v>
      </c>
      <c r="E181">
        <v>-2.0510886061218425E-2</v>
      </c>
      <c r="F181">
        <v>177</v>
      </c>
    </row>
    <row r="182" spans="1:6" x14ac:dyDescent="0.25">
      <c r="A182" t="s">
        <v>6591</v>
      </c>
      <c r="B182">
        <v>1252</v>
      </c>
      <c r="C182">
        <v>-3.903108405324298E-2</v>
      </c>
      <c r="D182">
        <v>-1.7833614842590175E-3</v>
      </c>
      <c r="E182">
        <v>-2.0407222768751E-2</v>
      </c>
      <c r="F182">
        <v>178</v>
      </c>
    </row>
    <row r="183" spans="1:6" x14ac:dyDescent="0.25">
      <c r="A183" t="s">
        <v>6036</v>
      </c>
      <c r="B183">
        <v>186</v>
      </c>
      <c r="C183">
        <v>7.1540636194455179E-2</v>
      </c>
      <c r="D183">
        <v>-0.1111111111111111</v>
      </c>
      <c r="E183">
        <v>-1.9785237458327963E-2</v>
      </c>
      <c r="F183">
        <v>179</v>
      </c>
    </row>
    <row r="184" spans="1:6" x14ac:dyDescent="0.25">
      <c r="A184" t="s">
        <v>8175</v>
      </c>
      <c r="B184">
        <v>1493</v>
      </c>
      <c r="C184">
        <v>-4.0522836520113001E-2</v>
      </c>
      <c r="D184">
        <v>1.3153711047007076E-3</v>
      </c>
      <c r="E184">
        <v>-1.9603732707706146E-2</v>
      </c>
      <c r="F184">
        <v>180</v>
      </c>
    </row>
    <row r="185" spans="1:6" x14ac:dyDescent="0.25">
      <c r="A185" t="s">
        <v>7271</v>
      </c>
      <c r="B185">
        <v>5138</v>
      </c>
      <c r="C185">
        <v>-5.1723412148787638E-2</v>
      </c>
      <c r="D185">
        <v>1.2964729708948249E-2</v>
      </c>
      <c r="E185">
        <v>-1.9379341219919695E-2</v>
      </c>
      <c r="F185">
        <v>181</v>
      </c>
    </row>
    <row r="186" spans="1:6" x14ac:dyDescent="0.25">
      <c r="A186" t="s">
        <v>5859</v>
      </c>
      <c r="B186">
        <v>12</v>
      </c>
      <c r="C186">
        <v>-3.8633688993166118E-2</v>
      </c>
      <c r="D186">
        <v>0</v>
      </c>
      <c r="E186">
        <v>-1.9316844496583059E-2</v>
      </c>
      <c r="F186">
        <v>182</v>
      </c>
    </row>
    <row r="187" spans="1:6" x14ac:dyDescent="0.25">
      <c r="A187" t="s">
        <v>8176</v>
      </c>
      <c r="B187">
        <v>220</v>
      </c>
      <c r="C187">
        <v>-1.1146244386486229E-3</v>
      </c>
      <c r="D187">
        <v>-3.7037037037037028E-2</v>
      </c>
      <c r="E187">
        <v>-1.9075830737842827E-2</v>
      </c>
      <c r="F187">
        <v>183</v>
      </c>
    </row>
    <row r="188" spans="1:6" x14ac:dyDescent="0.25">
      <c r="A188" t="s">
        <v>8177</v>
      </c>
      <c r="B188">
        <v>2127</v>
      </c>
      <c r="C188">
        <v>-1.0971038830263258E-2</v>
      </c>
      <c r="D188">
        <v>-2.6426265958429705E-2</v>
      </c>
      <c r="E188">
        <v>-1.8698652394346482E-2</v>
      </c>
      <c r="F188">
        <v>184</v>
      </c>
    </row>
    <row r="189" spans="1:6" x14ac:dyDescent="0.25">
      <c r="A189" t="s">
        <v>8178</v>
      </c>
      <c r="B189">
        <v>421</v>
      </c>
      <c r="C189">
        <v>-1.6520154752073621E-2</v>
      </c>
      <c r="D189">
        <v>-1.9636844636844644E-2</v>
      </c>
      <c r="E189">
        <v>-1.8078499694459134E-2</v>
      </c>
      <c r="F189">
        <v>185</v>
      </c>
    </row>
    <row r="190" spans="1:6" x14ac:dyDescent="0.25">
      <c r="A190" t="s">
        <v>8179</v>
      </c>
      <c r="B190">
        <v>233</v>
      </c>
      <c r="C190">
        <v>-4.5398254654850133E-3</v>
      </c>
      <c r="D190">
        <v>-3.1481481481481471E-2</v>
      </c>
      <c r="E190">
        <v>-1.8010653473483244E-2</v>
      </c>
      <c r="F190">
        <v>186</v>
      </c>
    </row>
    <row r="191" spans="1:6" x14ac:dyDescent="0.25">
      <c r="A191" t="s">
        <v>8180</v>
      </c>
      <c r="B191">
        <v>425</v>
      </c>
      <c r="C191">
        <v>-4.7264043251688814E-2</v>
      </c>
      <c r="D191">
        <v>1.2195041731131518E-2</v>
      </c>
      <c r="E191">
        <v>-1.7534500760278647E-2</v>
      </c>
      <c r="F191">
        <v>187</v>
      </c>
    </row>
    <row r="192" spans="1:6" x14ac:dyDescent="0.25">
      <c r="A192" t="s">
        <v>8181</v>
      </c>
      <c r="B192">
        <v>2136</v>
      </c>
      <c r="C192">
        <v>-7.468741341508528E-2</v>
      </c>
      <c r="D192">
        <v>4.0023653625866767E-2</v>
      </c>
      <c r="E192">
        <v>-1.7331879894609256E-2</v>
      </c>
      <c r="F192">
        <v>188</v>
      </c>
    </row>
    <row r="193" spans="1:6" x14ac:dyDescent="0.25">
      <c r="A193" t="s">
        <v>8182</v>
      </c>
      <c r="B193">
        <v>2067</v>
      </c>
      <c r="C193">
        <v>-6.4275219538446671E-2</v>
      </c>
      <c r="D193">
        <v>2.9617628579832394E-2</v>
      </c>
      <c r="E193">
        <v>-1.7328795479307137E-2</v>
      </c>
      <c r="F193">
        <v>189</v>
      </c>
    </row>
    <row r="194" spans="1:6" x14ac:dyDescent="0.25">
      <c r="A194" t="s">
        <v>8183</v>
      </c>
      <c r="B194">
        <v>117</v>
      </c>
      <c r="C194">
        <v>2.1867818102122013E-2</v>
      </c>
      <c r="D194">
        <v>-5.5555555555555552E-2</v>
      </c>
      <c r="E194">
        <v>-1.6843868726716768E-2</v>
      </c>
      <c r="F194">
        <v>190</v>
      </c>
    </row>
    <row r="195" spans="1:6" x14ac:dyDescent="0.25">
      <c r="A195" t="s">
        <v>6799</v>
      </c>
      <c r="B195">
        <v>2493</v>
      </c>
      <c r="C195">
        <v>-1.3984001808563292E-2</v>
      </c>
      <c r="D195">
        <v>-1.9668016669838889E-2</v>
      </c>
      <c r="E195">
        <v>-1.6826009239201092E-2</v>
      </c>
      <c r="F195">
        <v>191</v>
      </c>
    </row>
    <row r="196" spans="1:6" x14ac:dyDescent="0.25">
      <c r="A196" t="s">
        <v>8184</v>
      </c>
      <c r="B196">
        <v>1443</v>
      </c>
      <c r="C196">
        <v>-1.1484545355697632E-2</v>
      </c>
      <c r="D196">
        <v>-2.1787255733615889E-2</v>
      </c>
      <c r="E196">
        <v>-1.6635900544656759E-2</v>
      </c>
      <c r="F196">
        <v>192</v>
      </c>
    </row>
    <row r="197" spans="1:6" x14ac:dyDescent="0.25">
      <c r="A197" t="s">
        <v>8185</v>
      </c>
      <c r="B197">
        <v>456</v>
      </c>
      <c r="C197">
        <v>4.0513261803734359E-3</v>
      </c>
      <c r="D197">
        <v>-3.6806761735127529E-2</v>
      </c>
      <c r="E197">
        <v>-1.6377717777377045E-2</v>
      </c>
      <c r="F197">
        <v>193</v>
      </c>
    </row>
    <row r="198" spans="1:6" x14ac:dyDescent="0.25">
      <c r="A198" t="s">
        <v>8186</v>
      </c>
      <c r="B198">
        <v>4403</v>
      </c>
      <c r="C198">
        <v>-3.8088416812712494E-2</v>
      </c>
      <c r="D198">
        <v>5.3402424261088282E-3</v>
      </c>
      <c r="E198">
        <v>-1.6374087193301832E-2</v>
      </c>
      <c r="F198">
        <v>194</v>
      </c>
    </row>
    <row r="199" spans="1:6" x14ac:dyDescent="0.25">
      <c r="A199" t="s">
        <v>8187</v>
      </c>
      <c r="B199">
        <v>57</v>
      </c>
      <c r="C199">
        <v>-3.2502694037188341E-2</v>
      </c>
      <c r="D199">
        <v>0</v>
      </c>
      <c r="E199">
        <v>-1.6251347018594171E-2</v>
      </c>
      <c r="F199">
        <v>195</v>
      </c>
    </row>
    <row r="200" spans="1:6" x14ac:dyDescent="0.25">
      <c r="A200" t="s">
        <v>7373</v>
      </c>
      <c r="B200">
        <v>2779</v>
      </c>
      <c r="C200">
        <v>-2.7282606783765952E-2</v>
      </c>
      <c r="D200">
        <v>-4.9339782507565166E-3</v>
      </c>
      <c r="E200">
        <v>-1.6108292517261234E-2</v>
      </c>
      <c r="F200">
        <v>196</v>
      </c>
    </row>
    <row r="201" spans="1:6" x14ac:dyDescent="0.25">
      <c r="A201" t="s">
        <v>8188</v>
      </c>
      <c r="B201">
        <v>10</v>
      </c>
      <c r="C201">
        <v>-3.1188647214581602E-2</v>
      </c>
      <c r="D201">
        <v>0</v>
      </c>
      <c r="E201">
        <v>-1.5594323607290801E-2</v>
      </c>
      <c r="F201">
        <v>197</v>
      </c>
    </row>
    <row r="202" spans="1:6" x14ac:dyDescent="0.25">
      <c r="A202" t="s">
        <v>8189</v>
      </c>
      <c r="B202">
        <v>3621</v>
      </c>
      <c r="C202">
        <v>-1.8124685942214582E-2</v>
      </c>
      <c r="D202">
        <v>-1.2965086647004909E-2</v>
      </c>
      <c r="E202">
        <v>-1.5544886294609745E-2</v>
      </c>
      <c r="F202">
        <v>198</v>
      </c>
    </row>
    <row r="203" spans="1:6" x14ac:dyDescent="0.25">
      <c r="A203" t="s">
        <v>8190</v>
      </c>
      <c r="B203">
        <v>958</v>
      </c>
      <c r="C203">
        <v>-1.2860527920611657E-4</v>
      </c>
      <c r="D203">
        <v>-3.08285698990283E-2</v>
      </c>
      <c r="E203">
        <v>-1.5478587589117208E-2</v>
      </c>
      <c r="F203">
        <v>199</v>
      </c>
    </row>
    <row r="204" spans="1:6" x14ac:dyDescent="0.25">
      <c r="A204" t="s">
        <v>8191</v>
      </c>
      <c r="B204">
        <v>2583</v>
      </c>
      <c r="C204">
        <v>-4.8344309971506703E-2</v>
      </c>
      <c r="D204">
        <v>1.7970191492259105E-2</v>
      </c>
      <c r="E204">
        <v>-1.5187059239623799E-2</v>
      </c>
      <c r="F204">
        <v>200</v>
      </c>
    </row>
    <row r="205" spans="1:6" x14ac:dyDescent="0.25">
      <c r="A205" t="s">
        <v>8192</v>
      </c>
      <c r="B205">
        <v>479</v>
      </c>
      <c r="C205">
        <v>-4.2052525666091571E-2</v>
      </c>
      <c r="D205">
        <v>1.2545787545787538E-2</v>
      </c>
      <c r="E205">
        <v>-1.4753369060152018E-2</v>
      </c>
      <c r="F205">
        <v>201</v>
      </c>
    </row>
    <row r="206" spans="1:6" x14ac:dyDescent="0.25">
      <c r="A206" t="s">
        <v>6103</v>
      </c>
      <c r="B206">
        <v>1627</v>
      </c>
      <c r="C206">
        <v>-4.3094201879158106E-2</v>
      </c>
      <c r="D206">
        <v>1.3870860439487882E-2</v>
      </c>
      <c r="E206">
        <v>-1.4611670719835112E-2</v>
      </c>
      <c r="F206">
        <v>202</v>
      </c>
    </row>
    <row r="207" spans="1:6" x14ac:dyDescent="0.25">
      <c r="A207" t="s">
        <v>8193</v>
      </c>
      <c r="B207">
        <v>32</v>
      </c>
      <c r="C207">
        <v>8.3504416848266649E-2</v>
      </c>
      <c r="D207">
        <v>-0.1111111111111111</v>
      </c>
      <c r="E207">
        <v>-1.3803347131422228E-2</v>
      </c>
      <c r="F207">
        <v>203</v>
      </c>
    </row>
    <row r="208" spans="1:6" x14ac:dyDescent="0.25">
      <c r="A208" t="s">
        <v>7514</v>
      </c>
      <c r="B208">
        <v>3216</v>
      </c>
      <c r="C208">
        <v>-5.8433492293273659E-2</v>
      </c>
      <c r="D208">
        <v>3.2569414195045415E-2</v>
      </c>
      <c r="E208">
        <v>-1.2932039049114122E-2</v>
      </c>
      <c r="F208">
        <v>204</v>
      </c>
    </row>
    <row r="209" spans="1:6" x14ac:dyDescent="0.25">
      <c r="A209" t="s">
        <v>8194</v>
      </c>
      <c r="B209">
        <v>1058</v>
      </c>
      <c r="C209">
        <v>-2.4209959386433659E-2</v>
      </c>
      <c r="D209">
        <v>-1.4319014319014291E-3</v>
      </c>
      <c r="E209">
        <v>-1.2820930409167545E-2</v>
      </c>
      <c r="F209">
        <v>205</v>
      </c>
    </row>
    <row r="210" spans="1:6" x14ac:dyDescent="0.25">
      <c r="A210" t="s">
        <v>7234</v>
      </c>
      <c r="B210">
        <v>5189</v>
      </c>
      <c r="C210">
        <v>-3.3288865074580495E-2</v>
      </c>
      <c r="D210">
        <v>8.1776291998028449E-3</v>
      </c>
      <c r="E210">
        <v>-1.2555617937388824E-2</v>
      </c>
      <c r="F210">
        <v>206</v>
      </c>
    </row>
    <row r="211" spans="1:6" x14ac:dyDescent="0.25">
      <c r="A211" t="s">
        <v>8195</v>
      </c>
      <c r="B211">
        <v>3134</v>
      </c>
      <c r="C211">
        <v>-3.3876753598896928E-2</v>
      </c>
      <c r="D211">
        <v>9.9610483869417045E-3</v>
      </c>
      <c r="E211">
        <v>-1.1957852605977612E-2</v>
      </c>
      <c r="F211">
        <v>207</v>
      </c>
    </row>
    <row r="212" spans="1:6" x14ac:dyDescent="0.25">
      <c r="A212" t="s">
        <v>8196</v>
      </c>
      <c r="B212">
        <v>783</v>
      </c>
      <c r="C212">
        <v>-1.6940770657543312E-2</v>
      </c>
      <c r="D212">
        <v>-6.6377280660653354E-3</v>
      </c>
      <c r="E212">
        <v>-1.1789249361804324E-2</v>
      </c>
      <c r="F212">
        <v>208</v>
      </c>
    </row>
    <row r="213" spans="1:6" x14ac:dyDescent="0.25">
      <c r="A213" t="s">
        <v>6742</v>
      </c>
      <c r="B213">
        <v>1794</v>
      </c>
      <c r="C213">
        <v>-2.7196346469514571E-3</v>
      </c>
      <c r="D213">
        <v>-2.0412134990140107E-2</v>
      </c>
      <c r="E213">
        <v>-1.1565884818545782E-2</v>
      </c>
      <c r="F213">
        <v>209</v>
      </c>
    </row>
    <row r="214" spans="1:6" x14ac:dyDescent="0.25">
      <c r="A214" t="s">
        <v>6901</v>
      </c>
      <c r="B214">
        <v>1941</v>
      </c>
      <c r="C214">
        <v>-2.2039461174197212E-2</v>
      </c>
      <c r="D214">
        <v>-1.0661006376485624E-3</v>
      </c>
      <c r="E214">
        <v>-1.1552780905922887E-2</v>
      </c>
      <c r="F214">
        <v>210</v>
      </c>
    </row>
    <row r="215" spans="1:6" x14ac:dyDescent="0.25">
      <c r="A215" t="s">
        <v>8197</v>
      </c>
      <c r="B215">
        <v>2166</v>
      </c>
      <c r="C215">
        <v>-2.7255618500952431E-2</v>
      </c>
      <c r="D215">
        <v>4.2444701401226975E-3</v>
      </c>
      <c r="E215">
        <v>-1.1505574180414866E-2</v>
      </c>
      <c r="F215">
        <v>211</v>
      </c>
    </row>
    <row r="216" spans="1:6" x14ac:dyDescent="0.25">
      <c r="A216" t="s">
        <v>8198</v>
      </c>
      <c r="B216">
        <v>5</v>
      </c>
      <c r="C216">
        <v>-2.2867030089252314E-2</v>
      </c>
      <c r="D216">
        <v>0</v>
      </c>
      <c r="E216">
        <v>-1.1433515044626157E-2</v>
      </c>
      <c r="F216">
        <v>212</v>
      </c>
    </row>
    <row r="217" spans="1:6" x14ac:dyDescent="0.25">
      <c r="A217" t="s">
        <v>8199</v>
      </c>
      <c r="B217">
        <v>2124</v>
      </c>
      <c r="C217">
        <v>-2.1588542793278046E-2</v>
      </c>
      <c r="D217">
        <v>-1.0512819457594981E-3</v>
      </c>
      <c r="E217">
        <v>-1.1319912369518773E-2</v>
      </c>
      <c r="F217">
        <v>213</v>
      </c>
    </row>
    <row r="218" spans="1:6" x14ac:dyDescent="0.25">
      <c r="A218" t="s">
        <v>8012</v>
      </c>
      <c r="B218">
        <v>950</v>
      </c>
      <c r="C218">
        <v>-2.0678077950517154E-2</v>
      </c>
      <c r="D218">
        <v>-1.8837220336937342E-3</v>
      </c>
      <c r="E218">
        <v>-1.1280899992105443E-2</v>
      </c>
      <c r="F218">
        <v>214</v>
      </c>
    </row>
    <row r="219" spans="1:6" x14ac:dyDescent="0.25">
      <c r="A219" t="s">
        <v>8200</v>
      </c>
      <c r="B219">
        <v>4460</v>
      </c>
      <c r="C219">
        <v>-3.092941189159587E-2</v>
      </c>
      <c r="D219">
        <v>8.7569856306044438E-3</v>
      </c>
      <c r="E219">
        <v>-1.1086213130495712E-2</v>
      </c>
      <c r="F219">
        <v>215</v>
      </c>
    </row>
    <row r="220" spans="1:6" x14ac:dyDescent="0.25">
      <c r="A220" t="s">
        <v>8201</v>
      </c>
      <c r="B220">
        <v>478</v>
      </c>
      <c r="C220">
        <v>-4.0349128416798878E-2</v>
      </c>
      <c r="D220">
        <v>1.8947236965118044E-2</v>
      </c>
      <c r="E220">
        <v>-1.0700945725840417E-2</v>
      </c>
      <c r="F220">
        <v>216</v>
      </c>
    </row>
    <row r="221" spans="1:6" x14ac:dyDescent="0.25">
      <c r="A221" t="s">
        <v>8202</v>
      </c>
      <c r="B221">
        <v>1243</v>
      </c>
      <c r="C221">
        <v>-1.3174934160943778E-2</v>
      </c>
      <c r="D221">
        <v>-8.2075262473432411E-3</v>
      </c>
      <c r="E221">
        <v>-1.0691230204143511E-2</v>
      </c>
      <c r="F221">
        <v>217</v>
      </c>
    </row>
    <row r="222" spans="1:6" x14ac:dyDescent="0.25">
      <c r="A222" t="s">
        <v>8203</v>
      </c>
      <c r="B222">
        <v>1058</v>
      </c>
      <c r="C222">
        <v>-1.8164897793526539E-2</v>
      </c>
      <c r="D222">
        <v>-2.9146443489406573E-3</v>
      </c>
      <c r="E222">
        <v>-1.0539771071233599E-2</v>
      </c>
      <c r="F222">
        <v>218</v>
      </c>
    </row>
    <row r="223" spans="1:6" x14ac:dyDescent="0.25">
      <c r="A223" t="s">
        <v>8204</v>
      </c>
      <c r="B223">
        <v>107</v>
      </c>
      <c r="C223">
        <v>-1.4999838247166848E-3</v>
      </c>
      <c r="D223">
        <v>-1.8986274058737835E-2</v>
      </c>
      <c r="E223">
        <v>-1.0243128941727259E-2</v>
      </c>
      <c r="F223">
        <v>219</v>
      </c>
    </row>
    <row r="224" spans="1:6" x14ac:dyDescent="0.25">
      <c r="A224" t="s">
        <v>8205</v>
      </c>
      <c r="B224">
        <v>1831</v>
      </c>
      <c r="C224">
        <v>-5.0196131064713351E-2</v>
      </c>
      <c r="D224">
        <v>2.9963179470108639E-2</v>
      </c>
      <c r="E224">
        <v>-1.0116475797302356E-2</v>
      </c>
      <c r="F224">
        <v>220</v>
      </c>
    </row>
    <row r="225" spans="1:6" x14ac:dyDescent="0.25">
      <c r="A225" t="s">
        <v>8206</v>
      </c>
      <c r="B225">
        <v>647</v>
      </c>
      <c r="C225">
        <v>3.0014139600346217E-5</v>
      </c>
      <c r="D225">
        <v>-1.9779920515214617E-2</v>
      </c>
      <c r="E225">
        <v>-9.874953187807135E-3</v>
      </c>
      <c r="F225">
        <v>221</v>
      </c>
    </row>
    <row r="226" spans="1:6" x14ac:dyDescent="0.25">
      <c r="A226" t="s">
        <v>6329</v>
      </c>
      <c r="B226">
        <v>865</v>
      </c>
      <c r="C226">
        <v>-3.6080360139931385E-2</v>
      </c>
      <c r="D226">
        <v>1.6459279139941021E-2</v>
      </c>
      <c r="E226">
        <v>-9.8105404999951819E-3</v>
      </c>
      <c r="F226">
        <v>222</v>
      </c>
    </row>
    <row r="227" spans="1:6" x14ac:dyDescent="0.25">
      <c r="A227" t="s">
        <v>8207</v>
      </c>
      <c r="B227">
        <v>652</v>
      </c>
      <c r="C227">
        <v>-2.9864056398906672E-2</v>
      </c>
      <c r="D227">
        <v>1.0694655546104711E-2</v>
      </c>
      <c r="E227">
        <v>-9.5847004264009803E-3</v>
      </c>
      <c r="F227">
        <v>223</v>
      </c>
    </row>
    <row r="228" spans="1:6" x14ac:dyDescent="0.25">
      <c r="A228" t="s">
        <v>8208</v>
      </c>
      <c r="B228">
        <v>1826</v>
      </c>
      <c r="C228">
        <v>-8.4052589496370726E-3</v>
      </c>
      <c r="D228">
        <v>-1.0246667401224957E-2</v>
      </c>
      <c r="E228">
        <v>-9.3259631754310148E-3</v>
      </c>
      <c r="F228">
        <v>224</v>
      </c>
    </row>
    <row r="229" spans="1:6" x14ac:dyDescent="0.25">
      <c r="A229" t="s">
        <v>8209</v>
      </c>
      <c r="B229">
        <v>4902</v>
      </c>
      <c r="C229">
        <v>-3.6253300653766973E-2</v>
      </c>
      <c r="D229">
        <v>1.7908895738947338E-2</v>
      </c>
      <c r="E229">
        <v>-9.1722024574098174E-3</v>
      </c>
      <c r="F229">
        <v>225</v>
      </c>
    </row>
    <row r="230" spans="1:6" x14ac:dyDescent="0.25">
      <c r="A230" t="s">
        <v>8210</v>
      </c>
      <c r="B230">
        <v>1099</v>
      </c>
      <c r="C230">
        <v>-2.5742760033222276E-2</v>
      </c>
      <c r="D230">
        <v>7.6154190189277726E-3</v>
      </c>
      <c r="E230">
        <v>-9.0636705071472506E-3</v>
      </c>
      <c r="F230">
        <v>226</v>
      </c>
    </row>
    <row r="231" spans="1:6" x14ac:dyDescent="0.25">
      <c r="A231" t="s">
        <v>8211</v>
      </c>
      <c r="B231">
        <v>133</v>
      </c>
      <c r="C231">
        <v>-1.8048083838379962E-2</v>
      </c>
      <c r="D231">
        <v>0</v>
      </c>
      <c r="E231">
        <v>-9.0240419191899811E-3</v>
      </c>
      <c r="F231">
        <v>227</v>
      </c>
    </row>
    <row r="232" spans="1:6" x14ac:dyDescent="0.25">
      <c r="A232" t="s">
        <v>6136</v>
      </c>
      <c r="B232">
        <v>2544</v>
      </c>
      <c r="C232">
        <v>-3.9012401572798318E-2</v>
      </c>
      <c r="D232">
        <v>2.1442897781175255E-2</v>
      </c>
      <c r="E232">
        <v>-8.7847518958115312E-3</v>
      </c>
      <c r="F232">
        <v>228</v>
      </c>
    </row>
    <row r="233" spans="1:6" x14ac:dyDescent="0.25">
      <c r="A233" t="s">
        <v>8212</v>
      </c>
      <c r="B233">
        <v>503</v>
      </c>
      <c r="C233">
        <v>-3.9664476645338002E-2</v>
      </c>
      <c r="D233">
        <v>2.2457725467536355E-2</v>
      </c>
      <c r="E233">
        <v>-8.6033755889008239E-3</v>
      </c>
      <c r="F233">
        <v>229</v>
      </c>
    </row>
    <row r="234" spans="1:6" x14ac:dyDescent="0.25">
      <c r="A234" t="s">
        <v>8213</v>
      </c>
      <c r="B234">
        <v>27</v>
      </c>
      <c r="C234">
        <v>9.4190334771097006E-2</v>
      </c>
      <c r="D234">
        <v>-0.1111111111111111</v>
      </c>
      <c r="E234">
        <v>-8.4603881700070493E-3</v>
      </c>
      <c r="F234">
        <v>230</v>
      </c>
    </row>
    <row r="235" spans="1:6" x14ac:dyDescent="0.25">
      <c r="A235" t="s">
        <v>8214</v>
      </c>
      <c r="B235">
        <v>164</v>
      </c>
      <c r="C235">
        <v>-1.564200370975655E-2</v>
      </c>
      <c r="D235">
        <v>-8.3972233095040239E-4</v>
      </c>
      <c r="E235">
        <v>-8.2408630203534769E-3</v>
      </c>
      <c r="F235">
        <v>231</v>
      </c>
    </row>
    <row r="236" spans="1:6" x14ac:dyDescent="0.25">
      <c r="A236" t="s">
        <v>8215</v>
      </c>
      <c r="B236">
        <v>456</v>
      </c>
      <c r="C236">
        <v>-4.592187938326428E-2</v>
      </c>
      <c r="D236">
        <v>3.0461628091487041E-2</v>
      </c>
      <c r="E236">
        <v>-7.7301256458886195E-3</v>
      </c>
      <c r="F236">
        <v>232</v>
      </c>
    </row>
    <row r="237" spans="1:6" x14ac:dyDescent="0.25">
      <c r="A237" t="s">
        <v>6332</v>
      </c>
      <c r="B237">
        <v>2782</v>
      </c>
      <c r="C237">
        <v>-3.1407088372016209E-2</v>
      </c>
      <c r="D237">
        <v>1.6077300687229734E-2</v>
      </c>
      <c r="E237">
        <v>-7.6648938423932375E-3</v>
      </c>
      <c r="F237">
        <v>233</v>
      </c>
    </row>
    <row r="238" spans="1:6" x14ac:dyDescent="0.25">
      <c r="A238" t="s">
        <v>7430</v>
      </c>
      <c r="B238">
        <v>1748</v>
      </c>
      <c r="C238">
        <v>-5.7333381342230837E-2</v>
      </c>
      <c r="D238">
        <v>4.2215551581537648E-2</v>
      </c>
      <c r="E238">
        <v>-7.5589148803465941E-3</v>
      </c>
      <c r="F238">
        <v>234</v>
      </c>
    </row>
    <row r="239" spans="1:6" x14ac:dyDescent="0.25">
      <c r="A239" t="s">
        <v>6469</v>
      </c>
      <c r="B239">
        <v>3161</v>
      </c>
      <c r="C239">
        <v>-5.1399921000650065E-2</v>
      </c>
      <c r="D239">
        <v>3.7421407246275969E-2</v>
      </c>
      <c r="E239">
        <v>-6.9892568771870479E-3</v>
      </c>
      <c r="F239">
        <v>235</v>
      </c>
    </row>
    <row r="240" spans="1:6" x14ac:dyDescent="0.25">
      <c r="A240" t="s">
        <v>8216</v>
      </c>
      <c r="B240">
        <v>628</v>
      </c>
      <c r="C240">
        <v>-3.9309099463009679E-3</v>
      </c>
      <c r="D240">
        <v>-9.9206349206349288E-3</v>
      </c>
      <c r="E240">
        <v>-6.9257724334679483E-3</v>
      </c>
      <c r="F240">
        <v>236</v>
      </c>
    </row>
    <row r="241" spans="1:6" x14ac:dyDescent="0.25">
      <c r="A241" t="s">
        <v>6888</v>
      </c>
      <c r="B241">
        <v>1705</v>
      </c>
      <c r="C241">
        <v>-5.2522645038704671E-2</v>
      </c>
      <c r="D241">
        <v>3.8688234852076425E-2</v>
      </c>
      <c r="E241">
        <v>-6.917205093314123E-3</v>
      </c>
      <c r="F241">
        <v>237</v>
      </c>
    </row>
    <row r="242" spans="1:6" x14ac:dyDescent="0.25">
      <c r="A242" t="s">
        <v>7186</v>
      </c>
      <c r="B242">
        <v>3127</v>
      </c>
      <c r="C242">
        <v>-3.6551775622060322E-2</v>
      </c>
      <c r="D242">
        <v>2.2831715898635235E-2</v>
      </c>
      <c r="E242">
        <v>-6.8600298617125435E-3</v>
      </c>
      <c r="F242">
        <v>238</v>
      </c>
    </row>
    <row r="243" spans="1:6" x14ac:dyDescent="0.25">
      <c r="A243" t="s">
        <v>5924</v>
      </c>
      <c r="B243">
        <v>2859</v>
      </c>
      <c r="C243">
        <v>-1.1000401462172413E-2</v>
      </c>
      <c r="D243">
        <v>-2.607175891358168E-3</v>
      </c>
      <c r="E243">
        <v>-6.8037886767652904E-3</v>
      </c>
      <c r="F243">
        <v>239</v>
      </c>
    </row>
    <row r="244" spans="1:6" x14ac:dyDescent="0.25">
      <c r="A244" t="s">
        <v>7849</v>
      </c>
      <c r="B244">
        <v>4671</v>
      </c>
      <c r="C244">
        <v>-3.7757145171560313E-2</v>
      </c>
      <c r="D244">
        <v>2.4455549470874433E-2</v>
      </c>
      <c r="E244">
        <v>-6.6507978503429401E-3</v>
      </c>
      <c r="F244">
        <v>240</v>
      </c>
    </row>
    <row r="245" spans="1:6" x14ac:dyDescent="0.25">
      <c r="A245" t="s">
        <v>6164</v>
      </c>
      <c r="B245">
        <v>7023</v>
      </c>
      <c r="C245">
        <v>-2.0836132009739945E-2</v>
      </c>
      <c r="D245">
        <v>7.8247193136509602E-3</v>
      </c>
      <c r="E245">
        <v>-6.5057063480444925E-3</v>
      </c>
      <c r="F245">
        <v>241</v>
      </c>
    </row>
    <row r="246" spans="1:6" x14ac:dyDescent="0.25">
      <c r="A246" t="s">
        <v>8217</v>
      </c>
      <c r="B246">
        <v>196</v>
      </c>
      <c r="C246">
        <v>-1.5081668705340362E-2</v>
      </c>
      <c r="D246">
        <v>2.9219974872148891E-3</v>
      </c>
      <c r="E246">
        <v>-6.0798356090627365E-3</v>
      </c>
      <c r="F246">
        <v>242</v>
      </c>
    </row>
    <row r="247" spans="1:6" x14ac:dyDescent="0.25">
      <c r="A247" t="s">
        <v>6110</v>
      </c>
      <c r="B247">
        <v>4210</v>
      </c>
      <c r="C247">
        <v>-1.2039808434171849E-2</v>
      </c>
      <c r="D247">
        <v>6.1883326967946781E-5</v>
      </c>
      <c r="E247">
        <v>-5.9889625536019512E-3</v>
      </c>
      <c r="F247">
        <v>243</v>
      </c>
    </row>
    <row r="248" spans="1:6" x14ac:dyDescent="0.25">
      <c r="A248" t="s">
        <v>8218</v>
      </c>
      <c r="B248">
        <v>123</v>
      </c>
      <c r="C248">
        <v>-1.1383785145793723E-2</v>
      </c>
      <c r="D248">
        <v>0</v>
      </c>
      <c r="E248">
        <v>-5.6918925728968615E-3</v>
      </c>
      <c r="F248">
        <v>244</v>
      </c>
    </row>
    <row r="249" spans="1:6" x14ac:dyDescent="0.25">
      <c r="A249" t="s">
        <v>8219</v>
      </c>
      <c r="B249">
        <v>1610</v>
      </c>
      <c r="C249">
        <v>-4.3227480884068123E-2</v>
      </c>
      <c r="D249">
        <v>3.3427136678697789E-2</v>
      </c>
      <c r="E249">
        <v>-4.9001721026851672E-3</v>
      </c>
      <c r="F249">
        <v>245</v>
      </c>
    </row>
    <row r="250" spans="1:6" x14ac:dyDescent="0.25">
      <c r="A250" t="s">
        <v>6562</v>
      </c>
      <c r="B250">
        <v>1335</v>
      </c>
      <c r="C250">
        <v>-3.5837477893604558E-2</v>
      </c>
      <c r="D250">
        <v>2.7035473775451884E-2</v>
      </c>
      <c r="E250">
        <v>-4.4010020590763369E-3</v>
      </c>
      <c r="F250">
        <v>246</v>
      </c>
    </row>
    <row r="251" spans="1:6" x14ac:dyDescent="0.25">
      <c r="A251" t="s">
        <v>8220</v>
      </c>
      <c r="B251">
        <v>421</v>
      </c>
      <c r="C251">
        <v>-1.6100884545131002E-2</v>
      </c>
      <c r="D251">
        <v>7.3966974913799504E-3</v>
      </c>
      <c r="E251">
        <v>-4.3520935268755254E-3</v>
      </c>
      <c r="F251">
        <v>247</v>
      </c>
    </row>
    <row r="252" spans="1:6" x14ac:dyDescent="0.25">
      <c r="A252" t="s">
        <v>8221</v>
      </c>
      <c r="B252">
        <v>2062</v>
      </c>
      <c r="C252">
        <v>-3.3540257478797714E-2</v>
      </c>
      <c r="D252">
        <v>2.4890962217430552E-2</v>
      </c>
      <c r="E252">
        <v>-4.3246476306835809E-3</v>
      </c>
      <c r="F252">
        <v>248</v>
      </c>
    </row>
    <row r="253" spans="1:6" x14ac:dyDescent="0.25">
      <c r="A253" t="s">
        <v>8222</v>
      </c>
      <c r="B253">
        <v>65</v>
      </c>
      <c r="C253">
        <v>-8.617599160733189E-3</v>
      </c>
      <c r="D253">
        <v>0</v>
      </c>
      <c r="E253">
        <v>-4.3087995803665945E-3</v>
      </c>
      <c r="F253">
        <v>249</v>
      </c>
    </row>
    <row r="254" spans="1:6" x14ac:dyDescent="0.25">
      <c r="A254" t="s">
        <v>6163</v>
      </c>
      <c r="B254">
        <v>4584</v>
      </c>
      <c r="C254">
        <v>-4.0107145696391726E-2</v>
      </c>
      <c r="D254">
        <v>3.2300086136055756E-2</v>
      </c>
      <c r="E254">
        <v>-3.9035297801679851E-3</v>
      </c>
      <c r="F254">
        <v>250</v>
      </c>
    </row>
    <row r="255" spans="1:6" x14ac:dyDescent="0.25">
      <c r="A255" t="s">
        <v>8223</v>
      </c>
      <c r="B255">
        <v>319</v>
      </c>
      <c r="C255">
        <v>-4.5408187200008034E-2</v>
      </c>
      <c r="D255">
        <v>3.7732683645018819E-2</v>
      </c>
      <c r="E255">
        <v>-3.8377517774946072E-3</v>
      </c>
      <c r="F255">
        <v>251</v>
      </c>
    </row>
    <row r="256" spans="1:6" x14ac:dyDescent="0.25">
      <c r="A256" t="s">
        <v>8224</v>
      </c>
      <c r="B256">
        <v>893</v>
      </c>
      <c r="C256">
        <v>-2.8025702604995324E-2</v>
      </c>
      <c r="D256">
        <v>2.0525694264864357E-2</v>
      </c>
      <c r="E256">
        <v>-3.7500041700654838E-3</v>
      </c>
      <c r="F256">
        <v>252</v>
      </c>
    </row>
    <row r="257" spans="1:6" x14ac:dyDescent="0.25">
      <c r="A257" t="s">
        <v>6245</v>
      </c>
      <c r="B257">
        <v>3767</v>
      </c>
      <c r="C257">
        <v>-3.6163588512557632E-2</v>
      </c>
      <c r="D257">
        <v>3.0443110571841778E-2</v>
      </c>
      <c r="E257">
        <v>-2.860238970357927E-3</v>
      </c>
      <c r="F257">
        <v>253</v>
      </c>
    </row>
    <row r="258" spans="1:6" x14ac:dyDescent="0.25">
      <c r="A258" t="s">
        <v>6393</v>
      </c>
      <c r="B258">
        <v>2939</v>
      </c>
      <c r="C258">
        <v>-5.6965337289809077E-2</v>
      </c>
      <c r="D258">
        <v>5.1309202276536847E-2</v>
      </c>
      <c r="E258">
        <v>-2.8280675066361151E-3</v>
      </c>
      <c r="F258">
        <v>254</v>
      </c>
    </row>
    <row r="259" spans="1:6" x14ac:dyDescent="0.25">
      <c r="A259" t="s">
        <v>5945</v>
      </c>
      <c r="B259">
        <v>815</v>
      </c>
      <c r="C259">
        <v>-4.3373034524497962E-3</v>
      </c>
      <c r="D259">
        <v>-2.3206163557036124E-5</v>
      </c>
      <c r="E259">
        <v>-2.1802548080034163E-3</v>
      </c>
      <c r="F259">
        <v>255</v>
      </c>
    </row>
    <row r="260" spans="1:6" x14ac:dyDescent="0.25">
      <c r="A260" t="s">
        <v>6343</v>
      </c>
      <c r="B260">
        <v>2312</v>
      </c>
      <c r="C260">
        <v>-4.7411109322997476E-2</v>
      </c>
      <c r="D260">
        <v>4.3442876581369541E-2</v>
      </c>
      <c r="E260">
        <v>-1.9841163708139674E-3</v>
      </c>
      <c r="F260">
        <v>256</v>
      </c>
    </row>
    <row r="261" spans="1:6" x14ac:dyDescent="0.25">
      <c r="A261" t="s">
        <v>6805</v>
      </c>
      <c r="B261">
        <v>1970</v>
      </c>
      <c r="C261">
        <v>-4.2379769324727458E-2</v>
      </c>
      <c r="D261">
        <v>3.9458079486845932E-2</v>
      </c>
      <c r="E261">
        <v>-1.4608449189407631E-3</v>
      </c>
      <c r="F261">
        <v>257</v>
      </c>
    </row>
    <row r="262" spans="1:6" x14ac:dyDescent="0.25">
      <c r="A262" t="s">
        <v>8225</v>
      </c>
      <c r="B262">
        <v>2734</v>
      </c>
      <c r="C262">
        <v>-4.3064317852107944E-2</v>
      </c>
      <c r="D262">
        <v>4.032724956628346E-2</v>
      </c>
      <c r="E262">
        <v>-1.3685341429122422E-3</v>
      </c>
      <c r="F262">
        <v>258</v>
      </c>
    </row>
    <row r="263" spans="1:6" x14ac:dyDescent="0.25">
      <c r="A263" t="s">
        <v>8226</v>
      </c>
      <c r="B263">
        <v>614</v>
      </c>
      <c r="C263">
        <v>-2.2365262496434286E-2</v>
      </c>
      <c r="D263">
        <v>1.9935273603005527E-2</v>
      </c>
      <c r="E263">
        <v>-1.2149944467143795E-3</v>
      </c>
      <c r="F263">
        <v>259</v>
      </c>
    </row>
    <row r="264" spans="1:6" x14ac:dyDescent="0.25">
      <c r="A264" t="s">
        <v>8227</v>
      </c>
      <c r="B264">
        <v>169</v>
      </c>
      <c r="C264">
        <v>-7.919531441335885E-3</v>
      </c>
      <c r="D264">
        <v>5.5555555555555601E-3</v>
      </c>
      <c r="E264">
        <v>-1.1819879428901624E-3</v>
      </c>
      <c r="F264">
        <v>260</v>
      </c>
    </row>
    <row r="265" spans="1:6" x14ac:dyDescent="0.25">
      <c r="A265" t="s">
        <v>8228</v>
      </c>
      <c r="B265">
        <v>681</v>
      </c>
      <c r="C265">
        <v>1.6033059499047028E-2</v>
      </c>
      <c r="D265">
        <v>-1.8191783549125033E-2</v>
      </c>
      <c r="E265">
        <v>-1.0793620250390025E-3</v>
      </c>
      <c r="F265">
        <v>261</v>
      </c>
    </row>
    <row r="266" spans="1:6" x14ac:dyDescent="0.25">
      <c r="A266" t="s">
        <v>6250</v>
      </c>
      <c r="B266">
        <v>4043</v>
      </c>
      <c r="C266">
        <v>-3.4124648650143717E-2</v>
      </c>
      <c r="D266">
        <v>3.2260219959511394E-2</v>
      </c>
      <c r="E266">
        <v>-9.3221434531616174E-4</v>
      </c>
      <c r="F266">
        <v>262</v>
      </c>
    </row>
    <row r="267" spans="1:6" x14ac:dyDescent="0.25">
      <c r="A267" t="s">
        <v>8229</v>
      </c>
      <c r="B267">
        <v>3335</v>
      </c>
      <c r="C267">
        <v>-3.9654592369390666E-2</v>
      </c>
      <c r="D267">
        <v>3.7966460821473133E-2</v>
      </c>
      <c r="E267">
        <v>-8.4406577395876661E-4</v>
      </c>
      <c r="F267">
        <v>263</v>
      </c>
    </row>
    <row r="268" spans="1:6" x14ac:dyDescent="0.25">
      <c r="A268" t="s">
        <v>8230</v>
      </c>
      <c r="B268">
        <v>286</v>
      </c>
      <c r="C268">
        <v>-7.8823478720846715E-3</v>
      </c>
      <c r="D268">
        <v>7.4937045525280688E-3</v>
      </c>
      <c r="E268">
        <v>-1.9432165977830134E-4</v>
      </c>
      <c r="F268">
        <v>264</v>
      </c>
    </row>
    <row r="269" spans="1:6" x14ac:dyDescent="0.25">
      <c r="A269" t="s">
        <v>8231</v>
      </c>
      <c r="B269">
        <v>0</v>
      </c>
      <c r="C269">
        <v>0</v>
      </c>
      <c r="D269">
        <v>0</v>
      </c>
      <c r="E269">
        <v>0</v>
      </c>
      <c r="F269">
        <v>265</v>
      </c>
    </row>
    <row r="270" spans="1:6" x14ac:dyDescent="0.25">
      <c r="A270" t="s">
        <v>8232</v>
      </c>
      <c r="B270">
        <v>808</v>
      </c>
      <c r="C270">
        <v>0</v>
      </c>
      <c r="D270">
        <v>0</v>
      </c>
      <c r="E270">
        <v>0</v>
      </c>
      <c r="F270">
        <v>265</v>
      </c>
    </row>
    <row r="271" spans="1:6" x14ac:dyDescent="0.25">
      <c r="A271" t="s">
        <v>8233</v>
      </c>
      <c r="B271">
        <v>3055</v>
      </c>
      <c r="C271">
        <v>-1.7449059398357572E-2</v>
      </c>
      <c r="D271">
        <v>1.7739120900882595E-2</v>
      </c>
      <c r="E271">
        <v>1.4503075126251139E-4</v>
      </c>
      <c r="F271">
        <v>267</v>
      </c>
    </row>
    <row r="272" spans="1:6" x14ac:dyDescent="0.25">
      <c r="A272" t="s">
        <v>8234</v>
      </c>
      <c r="B272">
        <v>14</v>
      </c>
      <c r="C272">
        <v>4.877838211171505E-4</v>
      </c>
      <c r="D272">
        <v>0</v>
      </c>
      <c r="E272">
        <v>2.4389191055857525E-4</v>
      </c>
      <c r="F272">
        <v>268</v>
      </c>
    </row>
    <row r="273" spans="1:6" x14ac:dyDescent="0.25">
      <c r="A273" t="s">
        <v>8235</v>
      </c>
      <c r="B273">
        <v>509</v>
      </c>
      <c r="C273">
        <v>-1.8088729752981102E-2</v>
      </c>
      <c r="D273">
        <v>1.8792553041218171E-2</v>
      </c>
      <c r="E273">
        <v>3.5191164411853444E-4</v>
      </c>
      <c r="F273">
        <v>269</v>
      </c>
    </row>
    <row r="274" spans="1:6" x14ac:dyDescent="0.25">
      <c r="A274" t="s">
        <v>8236</v>
      </c>
      <c r="B274">
        <v>340</v>
      </c>
      <c r="C274">
        <v>2.932321298634028E-3</v>
      </c>
      <c r="D274">
        <v>-1.8518518518518699E-3</v>
      </c>
      <c r="E274">
        <v>5.4023472339107903E-4</v>
      </c>
      <c r="F274">
        <v>270</v>
      </c>
    </row>
    <row r="275" spans="1:6" x14ac:dyDescent="0.25">
      <c r="A275" t="s">
        <v>8237</v>
      </c>
      <c r="B275">
        <v>933</v>
      </c>
      <c r="C275">
        <v>6.4145789485952681E-3</v>
      </c>
      <c r="D275">
        <v>-5.2668310796599666E-3</v>
      </c>
      <c r="E275">
        <v>5.7387393446765075E-4</v>
      </c>
      <c r="F275">
        <v>271</v>
      </c>
    </row>
    <row r="276" spans="1:6" x14ac:dyDescent="0.25">
      <c r="A276" t="s">
        <v>8238</v>
      </c>
      <c r="B276">
        <v>390</v>
      </c>
      <c r="C276">
        <v>3.0490295185816245E-2</v>
      </c>
      <c r="D276">
        <v>-2.9210847631900256E-2</v>
      </c>
      <c r="E276">
        <v>6.397237769579945E-4</v>
      </c>
      <c r="F276">
        <v>272</v>
      </c>
    </row>
    <row r="277" spans="1:6" x14ac:dyDescent="0.25">
      <c r="A277" t="s">
        <v>6266</v>
      </c>
      <c r="B277">
        <v>3252</v>
      </c>
      <c r="C277">
        <v>-3.8447305513394467E-2</v>
      </c>
      <c r="D277">
        <v>3.985544425183981E-2</v>
      </c>
      <c r="E277">
        <v>7.0406936922267141E-4</v>
      </c>
      <c r="F277">
        <v>273</v>
      </c>
    </row>
    <row r="278" spans="1:6" x14ac:dyDescent="0.25">
      <c r="A278" t="s">
        <v>8239</v>
      </c>
      <c r="B278">
        <v>1184</v>
      </c>
      <c r="C278">
        <v>-2.2612721961678281E-2</v>
      </c>
      <c r="D278">
        <v>2.4419055481857414E-2</v>
      </c>
      <c r="E278">
        <v>9.0316676008956633E-4</v>
      </c>
      <c r="F278">
        <v>274</v>
      </c>
    </row>
    <row r="279" spans="1:6" x14ac:dyDescent="0.25">
      <c r="A279" t="s">
        <v>8240</v>
      </c>
      <c r="B279">
        <v>4096</v>
      </c>
      <c r="C279">
        <v>-4.8720935951019562E-2</v>
      </c>
      <c r="D279">
        <v>5.060914059262156E-2</v>
      </c>
      <c r="E279">
        <v>9.441023208009991E-4</v>
      </c>
      <c r="F279">
        <v>275</v>
      </c>
    </row>
    <row r="280" spans="1:6" x14ac:dyDescent="0.25">
      <c r="A280" t="s">
        <v>8241</v>
      </c>
      <c r="B280">
        <v>2377</v>
      </c>
      <c r="C280">
        <v>-3.666758830712058E-2</v>
      </c>
      <c r="D280">
        <v>3.9282669105072797E-2</v>
      </c>
      <c r="E280">
        <v>1.3075403989761085E-3</v>
      </c>
      <c r="F280">
        <v>276</v>
      </c>
    </row>
    <row r="281" spans="1:6" x14ac:dyDescent="0.25">
      <c r="A281" t="s">
        <v>6056</v>
      </c>
      <c r="B281">
        <v>3792</v>
      </c>
      <c r="C281">
        <v>-3.9873877211777625E-2</v>
      </c>
      <c r="D281">
        <v>4.2963034040044562E-2</v>
      </c>
      <c r="E281">
        <v>1.5445784141334684E-3</v>
      </c>
      <c r="F281">
        <v>277</v>
      </c>
    </row>
    <row r="282" spans="1:6" x14ac:dyDescent="0.25">
      <c r="A282" t="s">
        <v>8242</v>
      </c>
      <c r="B282">
        <v>2311</v>
      </c>
      <c r="C282">
        <v>8.4599415593406713E-3</v>
      </c>
      <c r="D282">
        <v>-4.2769187375601373E-3</v>
      </c>
      <c r="E282">
        <v>2.091511410890267E-3</v>
      </c>
      <c r="F282">
        <v>278</v>
      </c>
    </row>
    <row r="283" spans="1:6" x14ac:dyDescent="0.25">
      <c r="A283" t="s">
        <v>8243</v>
      </c>
      <c r="B283">
        <v>3439</v>
      </c>
      <c r="C283">
        <v>-3.004346721233031E-2</v>
      </c>
      <c r="D283">
        <v>3.4360908879084412E-2</v>
      </c>
      <c r="E283">
        <v>2.1587208333770508E-3</v>
      </c>
      <c r="F283">
        <v>279</v>
      </c>
    </row>
    <row r="284" spans="1:6" x14ac:dyDescent="0.25">
      <c r="A284" t="s">
        <v>8244</v>
      </c>
      <c r="B284">
        <v>6744</v>
      </c>
      <c r="C284">
        <v>-5.0784270775197399E-2</v>
      </c>
      <c r="D284">
        <v>5.5233832787711011E-2</v>
      </c>
      <c r="E284">
        <v>2.2247810062568062E-3</v>
      </c>
      <c r="F284">
        <v>280</v>
      </c>
    </row>
    <row r="285" spans="1:6" x14ac:dyDescent="0.25">
      <c r="A285" t="s">
        <v>8245</v>
      </c>
      <c r="B285">
        <v>7869</v>
      </c>
      <c r="C285">
        <v>-4.3330035850216622E-2</v>
      </c>
      <c r="D285">
        <v>4.8082551926611511E-2</v>
      </c>
      <c r="E285">
        <v>2.3762580381974444E-3</v>
      </c>
      <c r="F285">
        <v>281</v>
      </c>
    </row>
    <row r="286" spans="1:6" x14ac:dyDescent="0.25">
      <c r="A286" t="s">
        <v>5893</v>
      </c>
      <c r="B286">
        <v>2210</v>
      </c>
      <c r="C286">
        <v>-4.0596868631600343E-2</v>
      </c>
      <c r="D286">
        <v>4.5378466291084288E-2</v>
      </c>
      <c r="E286">
        <v>2.3907988297419726E-3</v>
      </c>
      <c r="F286">
        <v>282</v>
      </c>
    </row>
    <row r="287" spans="1:6" x14ac:dyDescent="0.25">
      <c r="A287" t="s">
        <v>8246</v>
      </c>
      <c r="B287">
        <v>2111</v>
      </c>
      <c r="C287">
        <v>-3.2514093701500824E-2</v>
      </c>
      <c r="D287">
        <v>3.760602836611944E-2</v>
      </c>
      <c r="E287">
        <v>2.5459673323093082E-3</v>
      </c>
      <c r="F287">
        <v>283</v>
      </c>
    </row>
    <row r="288" spans="1:6" x14ac:dyDescent="0.25">
      <c r="A288" t="s">
        <v>8247</v>
      </c>
      <c r="B288">
        <v>603</v>
      </c>
      <c r="C288">
        <v>-8.026747521885394E-2</v>
      </c>
      <c r="D288">
        <v>8.5412338991635375E-2</v>
      </c>
      <c r="E288">
        <v>2.5724318863907178E-3</v>
      </c>
      <c r="F288">
        <v>284</v>
      </c>
    </row>
    <row r="289" spans="1:6" x14ac:dyDescent="0.25">
      <c r="A289" t="s">
        <v>8248</v>
      </c>
      <c r="B289">
        <v>4651</v>
      </c>
      <c r="C289">
        <v>-6.399186211090041E-2</v>
      </c>
      <c r="D289">
        <v>6.9172617751429577E-2</v>
      </c>
      <c r="E289">
        <v>2.5903778202645833E-3</v>
      </c>
      <c r="F289">
        <v>285</v>
      </c>
    </row>
    <row r="290" spans="1:6" x14ac:dyDescent="0.25">
      <c r="A290" t="s">
        <v>6824</v>
      </c>
      <c r="B290">
        <v>3973</v>
      </c>
      <c r="C290">
        <v>-2.6955681816596452E-2</v>
      </c>
      <c r="D290">
        <v>3.2164246280020653E-2</v>
      </c>
      <c r="E290">
        <v>2.6042822317121003E-3</v>
      </c>
      <c r="F290">
        <v>286</v>
      </c>
    </row>
    <row r="291" spans="1:6" x14ac:dyDescent="0.25">
      <c r="A291" t="s">
        <v>8249</v>
      </c>
      <c r="B291">
        <v>12</v>
      </c>
      <c r="C291">
        <v>5.6411549394005389E-3</v>
      </c>
      <c r="D291">
        <v>0</v>
      </c>
      <c r="E291">
        <v>2.8205774697002695E-3</v>
      </c>
      <c r="F291">
        <v>287</v>
      </c>
    </row>
    <row r="292" spans="1:6" x14ac:dyDescent="0.25">
      <c r="A292" t="s">
        <v>8250</v>
      </c>
      <c r="B292">
        <v>159</v>
      </c>
      <c r="C292">
        <v>2.799650043744532E-2</v>
      </c>
      <c r="D292">
        <v>-2.2222222222222223E-2</v>
      </c>
      <c r="E292">
        <v>2.8871391076115485E-3</v>
      </c>
      <c r="F292">
        <v>288</v>
      </c>
    </row>
    <row r="293" spans="1:6" x14ac:dyDescent="0.25">
      <c r="A293" t="s">
        <v>8251</v>
      </c>
      <c r="B293">
        <v>143</v>
      </c>
      <c r="C293">
        <v>-3.4392162870785496E-2</v>
      </c>
      <c r="D293">
        <v>4.0211640211640205E-2</v>
      </c>
      <c r="E293">
        <v>2.9097386704273545E-3</v>
      </c>
      <c r="F293">
        <v>289</v>
      </c>
    </row>
    <row r="294" spans="1:6" x14ac:dyDescent="0.25">
      <c r="A294" t="s">
        <v>8252</v>
      </c>
      <c r="B294">
        <v>1681</v>
      </c>
      <c r="C294">
        <v>-3.473720734492311E-2</v>
      </c>
      <c r="D294">
        <v>4.057489471717235E-2</v>
      </c>
      <c r="E294">
        <v>2.9188436861246198E-3</v>
      </c>
      <c r="F294">
        <v>290</v>
      </c>
    </row>
    <row r="295" spans="1:6" x14ac:dyDescent="0.25">
      <c r="A295" t="s">
        <v>8253</v>
      </c>
      <c r="B295">
        <v>3646</v>
      </c>
      <c r="C295">
        <v>-3.1584998827292869E-2</v>
      </c>
      <c r="D295">
        <v>3.7468250484304848E-2</v>
      </c>
      <c r="E295">
        <v>2.9416258285059893E-3</v>
      </c>
      <c r="F295">
        <v>291</v>
      </c>
    </row>
    <row r="296" spans="1:6" x14ac:dyDescent="0.25">
      <c r="A296" t="s">
        <v>8254</v>
      </c>
      <c r="B296">
        <v>1917</v>
      </c>
      <c r="C296">
        <v>-1.1275143053107589E-2</v>
      </c>
      <c r="D296">
        <v>1.7821379853748535E-2</v>
      </c>
      <c r="E296">
        <v>3.2731184003204732E-3</v>
      </c>
      <c r="F296">
        <v>292</v>
      </c>
    </row>
    <row r="297" spans="1:6" x14ac:dyDescent="0.25">
      <c r="A297" t="s">
        <v>7063</v>
      </c>
      <c r="B297">
        <v>5874</v>
      </c>
      <c r="C297">
        <v>-7.9127535209106478E-3</v>
      </c>
      <c r="D297">
        <v>1.4568058555039664E-2</v>
      </c>
      <c r="E297">
        <v>3.3276525170645079E-3</v>
      </c>
      <c r="F297">
        <v>293</v>
      </c>
    </row>
    <row r="298" spans="1:6" x14ac:dyDescent="0.25">
      <c r="A298" t="s">
        <v>8255</v>
      </c>
      <c r="B298">
        <v>851</v>
      </c>
      <c r="C298">
        <v>-2.8965331790218801E-2</v>
      </c>
      <c r="D298">
        <v>3.604112781766601E-2</v>
      </c>
      <c r="E298">
        <v>3.537898013723605E-3</v>
      </c>
      <c r="F298">
        <v>294</v>
      </c>
    </row>
    <row r="299" spans="1:6" x14ac:dyDescent="0.25">
      <c r="A299" t="s">
        <v>6415</v>
      </c>
      <c r="B299">
        <v>4368</v>
      </c>
      <c r="C299">
        <v>-1.9809108219366781E-2</v>
      </c>
      <c r="D299">
        <v>2.7050009090140451E-2</v>
      </c>
      <c r="E299">
        <v>3.620450435386835E-3</v>
      </c>
      <c r="F299">
        <v>295</v>
      </c>
    </row>
    <row r="300" spans="1:6" x14ac:dyDescent="0.25">
      <c r="A300" t="s">
        <v>8256</v>
      </c>
      <c r="B300">
        <v>19</v>
      </c>
      <c r="C300">
        <v>7.3279713988960004E-3</v>
      </c>
      <c r="D300">
        <v>0</v>
      </c>
      <c r="E300">
        <v>3.6639856994480002E-3</v>
      </c>
      <c r="F300">
        <v>296</v>
      </c>
    </row>
    <row r="301" spans="1:6" x14ac:dyDescent="0.25">
      <c r="A301" t="s">
        <v>8257</v>
      </c>
      <c r="B301">
        <v>13</v>
      </c>
      <c r="C301">
        <v>0.11935398765894124</v>
      </c>
      <c r="D301">
        <v>-0.1111111111111111</v>
      </c>
      <c r="E301">
        <v>4.1214382739150693E-3</v>
      </c>
      <c r="F301">
        <v>297</v>
      </c>
    </row>
    <row r="302" spans="1:6" x14ac:dyDescent="0.25">
      <c r="A302" t="s">
        <v>8258</v>
      </c>
      <c r="B302">
        <v>2467</v>
      </c>
      <c r="C302">
        <v>1.5701527130181606E-3</v>
      </c>
      <c r="D302">
        <v>7.3301862187034146E-3</v>
      </c>
      <c r="E302">
        <v>4.4501694658607878E-3</v>
      </c>
      <c r="F302">
        <v>298</v>
      </c>
    </row>
    <row r="303" spans="1:6" x14ac:dyDescent="0.25">
      <c r="A303" t="s">
        <v>6320</v>
      </c>
      <c r="B303">
        <v>6030</v>
      </c>
      <c r="C303">
        <v>-3.1855104833985987E-2</v>
      </c>
      <c r="D303">
        <v>4.1053097647470289E-2</v>
      </c>
      <c r="E303">
        <v>4.5989964067421514E-3</v>
      </c>
      <c r="F303">
        <v>299</v>
      </c>
    </row>
    <row r="304" spans="1:6" x14ac:dyDescent="0.25">
      <c r="A304" t="s">
        <v>8259</v>
      </c>
      <c r="B304">
        <v>1567</v>
      </c>
      <c r="C304">
        <v>-1.1863209969154541E-2</v>
      </c>
      <c r="D304">
        <v>2.1076407967654347E-2</v>
      </c>
      <c r="E304">
        <v>4.6065989992499033E-3</v>
      </c>
      <c r="F304">
        <v>300</v>
      </c>
    </row>
    <row r="305" spans="1:6" x14ac:dyDescent="0.25">
      <c r="A305" t="s">
        <v>8260</v>
      </c>
      <c r="B305">
        <v>57</v>
      </c>
      <c r="C305">
        <v>-1.8471894746748943E-2</v>
      </c>
      <c r="D305">
        <v>2.7777777777777776E-2</v>
      </c>
      <c r="E305">
        <v>4.6529415155144166E-3</v>
      </c>
      <c r="F305">
        <v>301</v>
      </c>
    </row>
    <row r="306" spans="1:6" x14ac:dyDescent="0.25">
      <c r="A306" t="s">
        <v>8261</v>
      </c>
      <c r="B306">
        <v>613</v>
      </c>
      <c r="C306">
        <v>-5.9300494198471582E-2</v>
      </c>
      <c r="D306">
        <v>6.9287987292754316E-2</v>
      </c>
      <c r="E306">
        <v>4.9937465471413672E-3</v>
      </c>
      <c r="F306">
        <v>302</v>
      </c>
    </row>
    <row r="307" spans="1:6" x14ac:dyDescent="0.25">
      <c r="A307" t="s">
        <v>8262</v>
      </c>
      <c r="B307">
        <v>32</v>
      </c>
      <c r="C307">
        <v>1.0017519854121162E-2</v>
      </c>
      <c r="D307">
        <v>0</v>
      </c>
      <c r="E307">
        <v>5.0087599270605809E-3</v>
      </c>
      <c r="F307">
        <v>303</v>
      </c>
    </row>
    <row r="308" spans="1:6" x14ac:dyDescent="0.25">
      <c r="A308" t="s">
        <v>8263</v>
      </c>
      <c r="B308">
        <v>3569</v>
      </c>
      <c r="C308">
        <v>-1.9806337705883616E-2</v>
      </c>
      <c r="D308">
        <v>3.0080324144086752E-2</v>
      </c>
      <c r="E308">
        <v>5.1369932191015679E-3</v>
      </c>
      <c r="F308">
        <v>304</v>
      </c>
    </row>
    <row r="309" spans="1:6" x14ac:dyDescent="0.25">
      <c r="A309" t="s">
        <v>8264</v>
      </c>
      <c r="B309">
        <v>715</v>
      </c>
      <c r="C309">
        <v>-3.2238724964894772E-4</v>
      </c>
      <c r="D309">
        <v>1.1105519994408897E-2</v>
      </c>
      <c r="E309">
        <v>5.3915663723799745E-3</v>
      </c>
      <c r="F309">
        <v>305</v>
      </c>
    </row>
    <row r="310" spans="1:6" x14ac:dyDescent="0.25">
      <c r="A310" t="s">
        <v>8265</v>
      </c>
      <c r="B310">
        <v>672</v>
      </c>
      <c r="C310">
        <v>4.5744327048465122E-2</v>
      </c>
      <c r="D310">
        <v>-3.4791840712893332E-2</v>
      </c>
      <c r="E310">
        <v>5.476243167785895E-3</v>
      </c>
      <c r="F310">
        <v>306</v>
      </c>
    </row>
    <row r="311" spans="1:6" x14ac:dyDescent="0.25">
      <c r="A311" t="s">
        <v>8266</v>
      </c>
      <c r="B311">
        <v>912</v>
      </c>
      <c r="C311">
        <v>-4.9662680796567155E-3</v>
      </c>
      <c r="D311">
        <v>1.6010841010841017E-2</v>
      </c>
      <c r="E311">
        <v>5.5222864655921512E-3</v>
      </c>
      <c r="F311">
        <v>307</v>
      </c>
    </row>
    <row r="312" spans="1:6" x14ac:dyDescent="0.25">
      <c r="A312" t="s">
        <v>8267</v>
      </c>
      <c r="B312">
        <v>3123</v>
      </c>
      <c r="C312">
        <v>-2.9591923434596152E-3</v>
      </c>
      <c r="D312">
        <v>1.4312752052691748E-2</v>
      </c>
      <c r="E312">
        <v>5.676779854616067E-3</v>
      </c>
      <c r="F312">
        <v>308</v>
      </c>
    </row>
    <row r="313" spans="1:6" x14ac:dyDescent="0.25">
      <c r="A313" t="s">
        <v>8268</v>
      </c>
      <c r="B313">
        <v>1287</v>
      </c>
      <c r="C313">
        <v>-2.9844093853651332E-2</v>
      </c>
      <c r="D313">
        <v>4.1640550087881298E-2</v>
      </c>
      <c r="E313">
        <v>5.8982281171149828E-3</v>
      </c>
      <c r="F313">
        <v>309</v>
      </c>
    </row>
    <row r="314" spans="1:6" x14ac:dyDescent="0.25">
      <c r="A314" t="s">
        <v>7054</v>
      </c>
      <c r="B314">
        <v>1407</v>
      </c>
      <c r="C314">
        <v>-3.2413481205127742E-2</v>
      </c>
      <c r="D314">
        <v>4.4452320352446381E-2</v>
      </c>
      <c r="E314">
        <v>6.0194195736593195E-3</v>
      </c>
      <c r="F314">
        <v>310</v>
      </c>
    </row>
    <row r="315" spans="1:6" x14ac:dyDescent="0.25">
      <c r="A315" t="s">
        <v>8269</v>
      </c>
      <c r="B315">
        <v>1023</v>
      </c>
      <c r="C315">
        <v>-1.6637294117250862E-2</v>
      </c>
      <c r="D315">
        <v>2.8825837851067047E-2</v>
      </c>
      <c r="E315">
        <v>6.0942718669080923E-3</v>
      </c>
      <c r="F315">
        <v>311</v>
      </c>
    </row>
    <row r="316" spans="1:6" x14ac:dyDescent="0.25">
      <c r="A316" t="s">
        <v>8270</v>
      </c>
      <c r="B316">
        <v>886</v>
      </c>
      <c r="C316">
        <v>-1.9517016657958453E-2</v>
      </c>
      <c r="D316">
        <v>3.1746031746031744E-2</v>
      </c>
      <c r="E316">
        <v>6.1145075440366455E-3</v>
      </c>
      <c r="F316">
        <v>312</v>
      </c>
    </row>
    <row r="317" spans="1:6" x14ac:dyDescent="0.25">
      <c r="A317" t="s">
        <v>6739</v>
      </c>
      <c r="B317">
        <v>1513</v>
      </c>
      <c r="C317">
        <v>-7.2564783580259468E-3</v>
      </c>
      <c r="D317">
        <v>1.9561276472279711E-2</v>
      </c>
      <c r="E317">
        <v>6.1523990571268825E-3</v>
      </c>
      <c r="F317">
        <v>313</v>
      </c>
    </row>
    <row r="318" spans="1:6" x14ac:dyDescent="0.25">
      <c r="A318" t="s">
        <v>8271</v>
      </c>
      <c r="B318">
        <v>1894</v>
      </c>
      <c r="C318">
        <v>-1.4717129167941141E-2</v>
      </c>
      <c r="D318">
        <v>2.7746374315066869E-2</v>
      </c>
      <c r="E318">
        <v>6.5146225735628642E-3</v>
      </c>
      <c r="F318">
        <v>314</v>
      </c>
    </row>
    <row r="319" spans="1:6" x14ac:dyDescent="0.25">
      <c r="A319" t="s">
        <v>8272</v>
      </c>
      <c r="B319">
        <v>786</v>
      </c>
      <c r="C319">
        <v>-3.1816077975014311E-2</v>
      </c>
      <c r="D319">
        <v>4.4858353969607169E-2</v>
      </c>
      <c r="E319">
        <v>6.5211379972964292E-3</v>
      </c>
      <c r="F319">
        <v>315</v>
      </c>
    </row>
    <row r="320" spans="1:6" x14ac:dyDescent="0.25">
      <c r="A320" t="s">
        <v>8273</v>
      </c>
      <c r="B320">
        <v>277</v>
      </c>
      <c r="C320">
        <v>1.3842978794728174E-2</v>
      </c>
      <c r="D320">
        <v>-7.9365079365077847E-4</v>
      </c>
      <c r="E320">
        <v>6.5246640005386979E-3</v>
      </c>
      <c r="F320">
        <v>316</v>
      </c>
    </row>
    <row r="321" spans="1:6" x14ac:dyDescent="0.25">
      <c r="A321" t="s">
        <v>8274</v>
      </c>
      <c r="B321">
        <v>2318</v>
      </c>
      <c r="C321">
        <v>-1.8304842951073028E-2</v>
      </c>
      <c r="D321">
        <v>3.2038821204562605E-2</v>
      </c>
      <c r="E321">
        <v>6.8669891267447887E-3</v>
      </c>
      <c r="F321">
        <v>317</v>
      </c>
    </row>
    <row r="322" spans="1:6" x14ac:dyDescent="0.25">
      <c r="A322" t="s">
        <v>8275</v>
      </c>
      <c r="B322">
        <v>928</v>
      </c>
      <c r="C322">
        <v>-5.1782156022609972E-2</v>
      </c>
      <c r="D322">
        <v>6.5572977220561698E-2</v>
      </c>
      <c r="E322">
        <v>6.8954105989758631E-3</v>
      </c>
      <c r="F322">
        <v>318</v>
      </c>
    </row>
    <row r="323" spans="1:6" x14ac:dyDescent="0.25">
      <c r="A323" t="s">
        <v>8276</v>
      </c>
      <c r="B323">
        <v>886</v>
      </c>
      <c r="C323">
        <v>-7.923996374834338E-3</v>
      </c>
      <c r="D323">
        <v>2.2115010007730324E-2</v>
      </c>
      <c r="E323">
        <v>7.0955068164479931E-3</v>
      </c>
      <c r="F323">
        <v>319</v>
      </c>
    </row>
    <row r="324" spans="1:6" x14ac:dyDescent="0.25">
      <c r="A324" t="s">
        <v>7258</v>
      </c>
      <c r="B324">
        <v>3575</v>
      </c>
      <c r="C324">
        <v>8.6094622039260523E-4</v>
      </c>
      <c r="D324">
        <v>1.369694049108338E-2</v>
      </c>
      <c r="E324">
        <v>7.2789433557379924E-3</v>
      </c>
      <c r="F324">
        <v>320</v>
      </c>
    </row>
    <row r="325" spans="1:6" x14ac:dyDescent="0.25">
      <c r="A325" t="s">
        <v>6815</v>
      </c>
      <c r="B325">
        <v>2094</v>
      </c>
      <c r="C325">
        <v>-3.4056340012378755E-2</v>
      </c>
      <c r="D325">
        <v>4.8994057525684406E-2</v>
      </c>
      <c r="E325">
        <v>7.4688587566528256E-3</v>
      </c>
      <c r="F325">
        <v>321</v>
      </c>
    </row>
    <row r="326" spans="1:6" x14ac:dyDescent="0.25">
      <c r="A326" t="s">
        <v>8277</v>
      </c>
      <c r="B326">
        <v>2847</v>
      </c>
      <c r="C326">
        <v>-3.1283742258965824E-2</v>
      </c>
      <c r="D326">
        <v>4.6257131303408409E-2</v>
      </c>
      <c r="E326">
        <v>7.4866945222212926E-3</v>
      </c>
      <c r="F326">
        <v>322</v>
      </c>
    </row>
    <row r="327" spans="1:6" x14ac:dyDescent="0.25">
      <c r="A327" t="s">
        <v>8278</v>
      </c>
      <c r="B327">
        <v>1875</v>
      </c>
      <c r="C327">
        <v>-1.4784329628003781E-2</v>
      </c>
      <c r="D327">
        <v>3.057106485757791E-2</v>
      </c>
      <c r="E327">
        <v>7.8933676147870634E-3</v>
      </c>
      <c r="F327">
        <v>323</v>
      </c>
    </row>
    <row r="328" spans="1:6" x14ac:dyDescent="0.25">
      <c r="A328" t="s">
        <v>8279</v>
      </c>
      <c r="B328">
        <v>1107</v>
      </c>
      <c r="C328">
        <v>-1.1403308417076225E-2</v>
      </c>
      <c r="D328">
        <v>2.771670638522767E-2</v>
      </c>
      <c r="E328">
        <v>8.1566989840757224E-3</v>
      </c>
      <c r="F328">
        <v>324</v>
      </c>
    </row>
    <row r="329" spans="1:6" x14ac:dyDescent="0.25">
      <c r="A329" t="s">
        <v>8280</v>
      </c>
      <c r="B329">
        <v>806</v>
      </c>
      <c r="C329">
        <v>-2.6706237013105903E-2</v>
      </c>
      <c r="D329">
        <v>4.3507547920375728E-2</v>
      </c>
      <c r="E329">
        <v>8.4006554536349125E-3</v>
      </c>
      <c r="F329">
        <v>325</v>
      </c>
    </row>
    <row r="330" spans="1:6" x14ac:dyDescent="0.25">
      <c r="A330" t="s">
        <v>8281</v>
      </c>
      <c r="B330">
        <v>4299</v>
      </c>
      <c r="C330">
        <v>-4.1238850623133864E-2</v>
      </c>
      <c r="D330">
        <v>5.8377102215177522E-2</v>
      </c>
      <c r="E330">
        <v>8.5691257960218287E-3</v>
      </c>
      <c r="F330">
        <v>326</v>
      </c>
    </row>
    <row r="331" spans="1:6" x14ac:dyDescent="0.25">
      <c r="A331" t="s">
        <v>5905</v>
      </c>
      <c r="B331">
        <v>1909</v>
      </c>
      <c r="C331">
        <v>-1.0620012082733322E-2</v>
      </c>
      <c r="D331">
        <v>2.7995642701525054E-2</v>
      </c>
      <c r="E331">
        <v>8.6878153093958663E-3</v>
      </c>
      <c r="F331">
        <v>327</v>
      </c>
    </row>
    <row r="332" spans="1:6" x14ac:dyDescent="0.25">
      <c r="A332" t="s">
        <v>8282</v>
      </c>
      <c r="B332">
        <v>781</v>
      </c>
      <c r="C332">
        <v>-1.6113581209226804E-2</v>
      </c>
      <c r="D332">
        <v>3.3681098415397931E-2</v>
      </c>
      <c r="E332">
        <v>8.7837586030855633E-3</v>
      </c>
      <c r="F332">
        <v>328</v>
      </c>
    </row>
    <row r="333" spans="1:6" x14ac:dyDescent="0.25">
      <c r="A333" t="s">
        <v>8283</v>
      </c>
      <c r="B333">
        <v>363</v>
      </c>
      <c r="C333">
        <v>8.0087794531838209E-3</v>
      </c>
      <c r="D333">
        <v>9.5827012493679108E-3</v>
      </c>
      <c r="E333">
        <v>8.7957403512758658E-3</v>
      </c>
      <c r="F333">
        <v>329</v>
      </c>
    </row>
    <row r="334" spans="1:6" x14ac:dyDescent="0.25">
      <c r="A334" t="s">
        <v>8284</v>
      </c>
      <c r="B334">
        <v>488</v>
      </c>
      <c r="C334">
        <v>-4.4288085885165997E-4</v>
      </c>
      <c r="D334">
        <v>1.8113290817426551E-2</v>
      </c>
      <c r="E334">
        <v>8.8352049792874456E-3</v>
      </c>
      <c r="F334">
        <v>330</v>
      </c>
    </row>
    <row r="335" spans="1:6" x14ac:dyDescent="0.25">
      <c r="A335" t="s">
        <v>6689</v>
      </c>
      <c r="B335">
        <v>3189</v>
      </c>
      <c r="C335">
        <v>-2.059876111099947E-2</v>
      </c>
      <c r="D335">
        <v>3.8353927738266035E-2</v>
      </c>
      <c r="E335">
        <v>8.8775833136332822E-3</v>
      </c>
      <c r="F335">
        <v>331</v>
      </c>
    </row>
    <row r="336" spans="1:6" x14ac:dyDescent="0.25">
      <c r="A336" t="s">
        <v>8285</v>
      </c>
      <c r="B336">
        <v>5019</v>
      </c>
      <c r="C336">
        <v>-1.8565815380872947E-2</v>
      </c>
      <c r="D336">
        <v>3.6474584062303354E-2</v>
      </c>
      <c r="E336">
        <v>8.9543843407152036E-3</v>
      </c>
      <c r="F336">
        <v>332</v>
      </c>
    </row>
    <row r="337" spans="1:6" x14ac:dyDescent="0.25">
      <c r="A337" t="s">
        <v>8286</v>
      </c>
      <c r="B337">
        <v>4041</v>
      </c>
      <c r="C337">
        <v>-3.0391456552115375E-2</v>
      </c>
      <c r="D337">
        <v>4.8310661169492931E-2</v>
      </c>
      <c r="E337">
        <v>8.9596023086887782E-3</v>
      </c>
      <c r="F337">
        <v>333</v>
      </c>
    </row>
    <row r="338" spans="1:6" x14ac:dyDescent="0.25">
      <c r="A338" t="s">
        <v>7339</v>
      </c>
      <c r="B338">
        <v>2337</v>
      </c>
      <c r="C338">
        <v>-4.1399148690661462E-2</v>
      </c>
      <c r="D338">
        <v>5.9390569042800587E-2</v>
      </c>
      <c r="E338">
        <v>8.9957101760695622E-3</v>
      </c>
      <c r="F338">
        <v>334</v>
      </c>
    </row>
    <row r="339" spans="1:6" x14ac:dyDescent="0.25">
      <c r="A339" t="s">
        <v>8287</v>
      </c>
      <c r="B339">
        <v>73</v>
      </c>
      <c r="C339">
        <v>1.8008961446457181E-2</v>
      </c>
      <c r="D339">
        <v>0</v>
      </c>
      <c r="E339">
        <v>9.0044807232285903E-3</v>
      </c>
      <c r="F339">
        <v>335</v>
      </c>
    </row>
    <row r="340" spans="1:6" x14ac:dyDescent="0.25">
      <c r="A340" t="s">
        <v>8288</v>
      </c>
      <c r="B340">
        <v>1719</v>
      </c>
      <c r="C340">
        <v>-2.4609813902914082E-2</v>
      </c>
      <c r="D340">
        <v>4.2816218857868397E-2</v>
      </c>
      <c r="E340">
        <v>9.103202477477158E-3</v>
      </c>
      <c r="F340">
        <v>336</v>
      </c>
    </row>
    <row r="341" spans="1:6" x14ac:dyDescent="0.25">
      <c r="A341" t="s">
        <v>8289</v>
      </c>
      <c r="B341">
        <v>1399</v>
      </c>
      <c r="C341">
        <v>-1.0159153127412342E-2</v>
      </c>
      <c r="D341">
        <v>2.8573706427772207E-2</v>
      </c>
      <c r="E341">
        <v>9.2072766501799328E-3</v>
      </c>
      <c r="F341">
        <v>337</v>
      </c>
    </row>
    <row r="342" spans="1:6" x14ac:dyDescent="0.25">
      <c r="A342" t="s">
        <v>8290</v>
      </c>
      <c r="B342">
        <v>1022</v>
      </c>
      <c r="C342">
        <v>3.0497190410251673E-2</v>
      </c>
      <c r="D342">
        <v>-1.2035110733555629E-2</v>
      </c>
      <c r="E342">
        <v>9.2310398383480229E-3</v>
      </c>
      <c r="F342">
        <v>338</v>
      </c>
    </row>
    <row r="343" spans="1:6" x14ac:dyDescent="0.25">
      <c r="A343" t="s">
        <v>8291</v>
      </c>
      <c r="B343">
        <v>284</v>
      </c>
      <c r="C343">
        <v>1.4056643184366465E-2</v>
      </c>
      <c r="D343">
        <v>4.4261864112001038E-3</v>
      </c>
      <c r="E343">
        <v>9.2414147977832838E-3</v>
      </c>
      <c r="F343">
        <v>339</v>
      </c>
    </row>
    <row r="344" spans="1:6" x14ac:dyDescent="0.25">
      <c r="A344" t="s">
        <v>8292</v>
      </c>
      <c r="B344">
        <v>155</v>
      </c>
      <c r="C344">
        <v>-5.6324046889769282E-2</v>
      </c>
      <c r="D344">
        <v>7.5889850889850896E-2</v>
      </c>
      <c r="E344">
        <v>9.7829020000408072E-3</v>
      </c>
      <c r="F344">
        <v>340</v>
      </c>
    </row>
    <row r="345" spans="1:6" x14ac:dyDescent="0.25">
      <c r="A345" t="s">
        <v>8293</v>
      </c>
      <c r="B345">
        <v>3951</v>
      </c>
      <c r="C345">
        <v>1.0264515466777114E-2</v>
      </c>
      <c r="D345">
        <v>9.3839210411213216E-3</v>
      </c>
      <c r="E345">
        <v>9.8242182539492184E-3</v>
      </c>
      <c r="F345">
        <v>341</v>
      </c>
    </row>
    <row r="346" spans="1:6" x14ac:dyDescent="0.25">
      <c r="A346" t="s">
        <v>8294</v>
      </c>
      <c r="B346">
        <v>3295</v>
      </c>
      <c r="C346">
        <v>-1.1794097287454341E-2</v>
      </c>
      <c r="D346">
        <v>3.2386874519258313E-2</v>
      </c>
      <c r="E346">
        <v>1.0296388615901986E-2</v>
      </c>
      <c r="F346">
        <v>342</v>
      </c>
    </row>
    <row r="347" spans="1:6" x14ac:dyDescent="0.25">
      <c r="A347" t="s">
        <v>8295</v>
      </c>
      <c r="B347">
        <v>958</v>
      </c>
      <c r="C347">
        <v>-6.3721106943041533E-2</v>
      </c>
      <c r="D347">
        <v>8.4446214878225068E-2</v>
      </c>
      <c r="E347">
        <v>1.0362553967591767E-2</v>
      </c>
      <c r="F347">
        <v>343</v>
      </c>
    </row>
    <row r="348" spans="1:6" x14ac:dyDescent="0.25">
      <c r="A348" t="s">
        <v>8296</v>
      </c>
      <c r="B348">
        <v>5883</v>
      </c>
      <c r="C348">
        <v>-4.7392122598274293E-2</v>
      </c>
      <c r="D348">
        <v>6.8471137398672069E-2</v>
      </c>
      <c r="E348">
        <v>1.0539507400198888E-2</v>
      </c>
      <c r="F348">
        <v>344</v>
      </c>
    </row>
    <row r="349" spans="1:6" x14ac:dyDescent="0.25">
      <c r="A349" t="s">
        <v>6395</v>
      </c>
      <c r="B349">
        <v>3332</v>
      </c>
      <c r="C349">
        <v>-4.1646532660067487E-2</v>
      </c>
      <c r="D349">
        <v>6.2803766035631564E-2</v>
      </c>
      <c r="E349">
        <v>1.0578616687782039E-2</v>
      </c>
      <c r="F349">
        <v>345</v>
      </c>
    </row>
    <row r="350" spans="1:6" x14ac:dyDescent="0.25">
      <c r="A350" t="s">
        <v>8297</v>
      </c>
      <c r="B350">
        <v>1531</v>
      </c>
      <c r="C350">
        <v>-9.7195916961715298E-3</v>
      </c>
      <c r="D350">
        <v>3.0996027415448775E-2</v>
      </c>
      <c r="E350">
        <v>1.0638217859638623E-2</v>
      </c>
      <c r="F350">
        <v>346</v>
      </c>
    </row>
    <row r="351" spans="1:6" x14ac:dyDescent="0.25">
      <c r="A351" t="s">
        <v>7246</v>
      </c>
      <c r="B351">
        <v>4595</v>
      </c>
      <c r="C351">
        <v>-4.2332952967992374E-2</v>
      </c>
      <c r="D351">
        <v>6.4001386997970242E-2</v>
      </c>
      <c r="E351">
        <v>1.0834217014988934E-2</v>
      </c>
      <c r="F351">
        <v>347</v>
      </c>
    </row>
    <row r="352" spans="1:6" x14ac:dyDescent="0.25">
      <c r="A352" t="s">
        <v>8298</v>
      </c>
      <c r="B352">
        <v>1254</v>
      </c>
      <c r="C352">
        <v>-2.9311994089823292E-2</v>
      </c>
      <c r="D352">
        <v>5.1021760887274198E-2</v>
      </c>
      <c r="E352">
        <v>1.0854883398725453E-2</v>
      </c>
      <c r="F352">
        <v>348</v>
      </c>
    </row>
    <row r="353" spans="1:6" x14ac:dyDescent="0.25">
      <c r="A353" t="s">
        <v>8299</v>
      </c>
      <c r="B353">
        <v>95</v>
      </c>
      <c r="C353">
        <v>-3.3636048453810664E-2</v>
      </c>
      <c r="D353">
        <v>5.5555555555555566E-2</v>
      </c>
      <c r="E353">
        <v>1.0959753550872451E-2</v>
      </c>
      <c r="F353">
        <v>349</v>
      </c>
    </row>
    <row r="354" spans="1:6" x14ac:dyDescent="0.25">
      <c r="A354" t="s">
        <v>6457</v>
      </c>
      <c r="B354">
        <v>3986</v>
      </c>
      <c r="C354">
        <v>-2.6871751135338469E-2</v>
      </c>
      <c r="D354">
        <v>4.8869339260242325E-2</v>
      </c>
      <c r="E354">
        <v>1.0998794062451928E-2</v>
      </c>
      <c r="F354">
        <v>350</v>
      </c>
    </row>
    <row r="355" spans="1:6" x14ac:dyDescent="0.25">
      <c r="A355" t="s">
        <v>8300</v>
      </c>
      <c r="B355">
        <v>4835</v>
      </c>
      <c r="C355">
        <v>-4.5575800301260877E-2</v>
      </c>
      <c r="D355">
        <v>6.7655045365460575E-2</v>
      </c>
      <c r="E355">
        <v>1.1039622532099849E-2</v>
      </c>
      <c r="F355">
        <v>351</v>
      </c>
    </row>
    <row r="356" spans="1:6" x14ac:dyDescent="0.25">
      <c r="A356" t="s">
        <v>7868</v>
      </c>
      <c r="B356">
        <v>754</v>
      </c>
      <c r="C356">
        <v>-3.6619239922044397E-2</v>
      </c>
      <c r="D356">
        <v>5.9199347412777575E-2</v>
      </c>
      <c r="E356">
        <v>1.1290053745366589E-2</v>
      </c>
      <c r="F356">
        <v>352</v>
      </c>
    </row>
    <row r="357" spans="1:6" x14ac:dyDescent="0.25">
      <c r="A357" t="s">
        <v>8301</v>
      </c>
      <c r="B357">
        <v>549</v>
      </c>
      <c r="C357">
        <v>-4.2077428878671733E-2</v>
      </c>
      <c r="D357">
        <v>6.48809523809524E-2</v>
      </c>
      <c r="E357">
        <v>1.1401761751140334E-2</v>
      </c>
      <c r="F357">
        <v>353</v>
      </c>
    </row>
    <row r="358" spans="1:6" x14ac:dyDescent="0.25">
      <c r="A358" t="s">
        <v>8302</v>
      </c>
      <c r="B358">
        <v>997</v>
      </c>
      <c r="C358">
        <v>-4.8707479025460937E-2</v>
      </c>
      <c r="D358">
        <v>7.1687623076511955E-2</v>
      </c>
      <c r="E358">
        <v>1.1490072025525509E-2</v>
      </c>
      <c r="F358">
        <v>354</v>
      </c>
    </row>
    <row r="359" spans="1:6" x14ac:dyDescent="0.25">
      <c r="A359" t="s">
        <v>8303</v>
      </c>
      <c r="B359">
        <v>792</v>
      </c>
      <c r="C359">
        <v>-5.4351795245135342E-3</v>
      </c>
      <c r="D359">
        <v>2.8439404798100445E-2</v>
      </c>
      <c r="E359">
        <v>1.1502112636793455E-2</v>
      </c>
      <c r="F359">
        <v>355</v>
      </c>
    </row>
    <row r="360" spans="1:6" x14ac:dyDescent="0.25">
      <c r="A360" t="s">
        <v>8304</v>
      </c>
      <c r="B360">
        <v>3080</v>
      </c>
      <c r="C360">
        <v>-3.6682935988316331E-2</v>
      </c>
      <c r="D360">
        <v>5.9993627202825861E-2</v>
      </c>
      <c r="E360">
        <v>1.1655345607254765E-2</v>
      </c>
      <c r="F360">
        <v>356</v>
      </c>
    </row>
    <row r="361" spans="1:6" x14ac:dyDescent="0.25">
      <c r="A361" t="s">
        <v>6474</v>
      </c>
      <c r="B361">
        <v>2476</v>
      </c>
      <c r="C361">
        <v>-2.7443645407171986E-2</v>
      </c>
      <c r="D361">
        <v>5.0760437695580453E-2</v>
      </c>
      <c r="E361">
        <v>1.1658396144204233E-2</v>
      </c>
      <c r="F361">
        <v>357</v>
      </c>
    </row>
    <row r="362" spans="1:6" x14ac:dyDescent="0.25">
      <c r="A362" t="s">
        <v>8305</v>
      </c>
      <c r="B362">
        <v>1887</v>
      </c>
      <c r="C362">
        <v>-6.113963220873579E-3</v>
      </c>
      <c r="D362">
        <v>2.946630744859759E-2</v>
      </c>
      <c r="E362">
        <v>1.1676172113862005E-2</v>
      </c>
      <c r="F362">
        <v>358</v>
      </c>
    </row>
    <row r="363" spans="1:6" x14ac:dyDescent="0.25">
      <c r="A363" t="s">
        <v>8306</v>
      </c>
      <c r="B363">
        <v>1653</v>
      </c>
      <c r="C363">
        <v>-3.4806003279491016E-2</v>
      </c>
      <c r="D363">
        <v>5.8287893716281257E-2</v>
      </c>
      <c r="E363">
        <v>1.1740945218395121E-2</v>
      </c>
      <c r="F363">
        <v>359</v>
      </c>
    </row>
    <row r="364" spans="1:6" x14ac:dyDescent="0.25">
      <c r="A364" t="s">
        <v>7614</v>
      </c>
      <c r="B364">
        <v>4053</v>
      </c>
      <c r="C364">
        <v>-3.1143968751411115E-2</v>
      </c>
      <c r="D364">
        <v>5.4740354750754748E-2</v>
      </c>
      <c r="E364">
        <v>1.1798192999671817E-2</v>
      </c>
      <c r="F364">
        <v>360</v>
      </c>
    </row>
    <row r="365" spans="1:6" x14ac:dyDescent="0.25">
      <c r="A365" t="s">
        <v>7325</v>
      </c>
      <c r="B365">
        <v>1887</v>
      </c>
      <c r="C365">
        <v>-1.0623663375218742E-2</v>
      </c>
      <c r="D365">
        <v>3.4260600102465615E-2</v>
      </c>
      <c r="E365">
        <v>1.1818468363623436E-2</v>
      </c>
      <c r="F365">
        <v>361</v>
      </c>
    </row>
    <row r="366" spans="1:6" x14ac:dyDescent="0.25">
      <c r="A366" t="s">
        <v>6952</v>
      </c>
      <c r="B366">
        <v>1412</v>
      </c>
      <c r="C366">
        <v>-2.1307014479045341E-2</v>
      </c>
      <c r="D366">
        <v>4.5080739014117258E-2</v>
      </c>
      <c r="E366">
        <v>1.1886862267535958E-2</v>
      </c>
      <c r="F366">
        <v>362</v>
      </c>
    </row>
    <row r="367" spans="1:6" x14ac:dyDescent="0.25">
      <c r="A367" t="s">
        <v>8307</v>
      </c>
      <c r="B367">
        <v>4955</v>
      </c>
      <c r="C367">
        <v>-5.631464655765242E-2</v>
      </c>
      <c r="D367">
        <v>8.0933655672742577E-2</v>
      </c>
      <c r="E367">
        <v>1.2309504557545078E-2</v>
      </c>
      <c r="F367">
        <v>363</v>
      </c>
    </row>
    <row r="368" spans="1:6" x14ac:dyDescent="0.25">
      <c r="A368" t="s">
        <v>8308</v>
      </c>
      <c r="B368">
        <v>760</v>
      </c>
      <c r="C368">
        <v>-3.4323793884747204E-2</v>
      </c>
      <c r="D368">
        <v>5.9298854228114095E-2</v>
      </c>
      <c r="E368">
        <v>1.2487530171683445E-2</v>
      </c>
      <c r="F368">
        <v>364</v>
      </c>
    </row>
    <row r="369" spans="1:6" x14ac:dyDescent="0.25">
      <c r="A369" t="s">
        <v>8309</v>
      </c>
      <c r="B369">
        <v>2645</v>
      </c>
      <c r="C369">
        <v>-2.7036666748688986E-3</v>
      </c>
      <c r="D369">
        <v>2.8045699095318018E-2</v>
      </c>
      <c r="E369">
        <v>1.267101621022456E-2</v>
      </c>
      <c r="F369">
        <v>365</v>
      </c>
    </row>
    <row r="370" spans="1:6" x14ac:dyDescent="0.25">
      <c r="A370" t="s">
        <v>8310</v>
      </c>
      <c r="B370">
        <v>268</v>
      </c>
      <c r="C370">
        <v>-2.7448688423422574E-2</v>
      </c>
      <c r="D370">
        <v>5.2975476917685393E-2</v>
      </c>
      <c r="E370">
        <v>1.276339424713141E-2</v>
      </c>
      <c r="F370">
        <v>366</v>
      </c>
    </row>
    <row r="371" spans="1:6" x14ac:dyDescent="0.25">
      <c r="A371" t="s">
        <v>8311</v>
      </c>
      <c r="B371">
        <v>8474</v>
      </c>
      <c r="C371">
        <v>-3.5430987940424756E-2</v>
      </c>
      <c r="D371">
        <v>6.1063117682303276E-2</v>
      </c>
      <c r="E371">
        <v>1.281606487093926E-2</v>
      </c>
      <c r="F371">
        <v>367</v>
      </c>
    </row>
    <row r="372" spans="1:6" x14ac:dyDescent="0.25">
      <c r="A372" t="s">
        <v>8312</v>
      </c>
      <c r="B372">
        <v>1481</v>
      </c>
      <c r="C372">
        <v>-3.3177212386862623E-2</v>
      </c>
      <c r="D372">
        <v>5.9275355029897114E-2</v>
      </c>
      <c r="E372">
        <v>1.3049071321517246E-2</v>
      </c>
      <c r="F372">
        <v>368</v>
      </c>
    </row>
    <row r="373" spans="1:6" x14ac:dyDescent="0.25">
      <c r="A373" t="s">
        <v>8313</v>
      </c>
      <c r="B373">
        <v>2788</v>
      </c>
      <c r="C373">
        <v>-2.1601805289983331E-2</v>
      </c>
      <c r="D373">
        <v>4.7925160377834945E-2</v>
      </c>
      <c r="E373">
        <v>1.3161677543925807E-2</v>
      </c>
      <c r="F373">
        <v>369</v>
      </c>
    </row>
    <row r="374" spans="1:6" x14ac:dyDescent="0.25">
      <c r="A374" t="s">
        <v>8314</v>
      </c>
      <c r="B374">
        <v>70</v>
      </c>
      <c r="C374">
        <v>2.6488696522293957E-2</v>
      </c>
      <c r="D374">
        <v>0</v>
      </c>
      <c r="E374">
        <v>1.3244348261146979E-2</v>
      </c>
      <c r="F374">
        <v>370</v>
      </c>
    </row>
    <row r="375" spans="1:6" x14ac:dyDescent="0.25">
      <c r="A375" t="s">
        <v>8315</v>
      </c>
      <c r="B375">
        <v>1549</v>
      </c>
      <c r="C375">
        <v>-2.0439665301124961E-2</v>
      </c>
      <c r="D375">
        <v>4.7057166991684746E-2</v>
      </c>
      <c r="E375">
        <v>1.3308750845279892E-2</v>
      </c>
      <c r="F375">
        <v>371</v>
      </c>
    </row>
    <row r="376" spans="1:6" x14ac:dyDescent="0.25">
      <c r="A376" t="s">
        <v>5816</v>
      </c>
      <c r="B376">
        <v>919</v>
      </c>
      <c r="C376">
        <v>-2.6919864589863889E-2</v>
      </c>
      <c r="D376">
        <v>5.3703703703703698E-2</v>
      </c>
      <c r="E376">
        <v>1.3391919556919905E-2</v>
      </c>
      <c r="F376">
        <v>372</v>
      </c>
    </row>
    <row r="377" spans="1:6" x14ac:dyDescent="0.25">
      <c r="A377" t="s">
        <v>7826</v>
      </c>
      <c r="B377">
        <v>3230</v>
      </c>
      <c r="C377">
        <v>-1.8448117193516834E-2</v>
      </c>
      <c r="D377">
        <v>4.5675241289504696E-2</v>
      </c>
      <c r="E377">
        <v>1.3613562047993931E-2</v>
      </c>
      <c r="F377">
        <v>373</v>
      </c>
    </row>
    <row r="378" spans="1:6" x14ac:dyDescent="0.25">
      <c r="A378" t="s">
        <v>6317</v>
      </c>
      <c r="B378">
        <v>2081</v>
      </c>
      <c r="C378">
        <v>-4.6821868440159703E-2</v>
      </c>
      <c r="D378">
        <v>7.4819624819624828E-2</v>
      </c>
      <c r="E378">
        <v>1.3998878189732562E-2</v>
      </c>
      <c r="F378">
        <v>374</v>
      </c>
    </row>
    <row r="379" spans="1:6" x14ac:dyDescent="0.25">
      <c r="A379" t="s">
        <v>6869</v>
      </c>
      <c r="B379">
        <v>2982</v>
      </c>
      <c r="C379">
        <v>-3.4901503101466891E-2</v>
      </c>
      <c r="D379">
        <v>6.3135925603294549E-2</v>
      </c>
      <c r="E379">
        <v>1.4117211250913829E-2</v>
      </c>
      <c r="F379">
        <v>375</v>
      </c>
    </row>
    <row r="380" spans="1:6" x14ac:dyDescent="0.25">
      <c r="A380" t="s">
        <v>8316</v>
      </c>
      <c r="B380">
        <v>1912</v>
      </c>
      <c r="C380">
        <v>5.5747153297622688E-3</v>
      </c>
      <c r="D380">
        <v>2.3254966580010607E-2</v>
      </c>
      <c r="E380">
        <v>1.4414840954886439E-2</v>
      </c>
      <c r="F380">
        <v>376</v>
      </c>
    </row>
    <row r="381" spans="1:6" x14ac:dyDescent="0.25">
      <c r="A381" t="s">
        <v>7382</v>
      </c>
      <c r="B381">
        <v>2696</v>
      </c>
      <c r="C381">
        <v>-9.037000538991884E-3</v>
      </c>
      <c r="D381">
        <v>3.8094012845445641E-2</v>
      </c>
      <c r="E381">
        <v>1.4528506153226879E-2</v>
      </c>
      <c r="F381">
        <v>377</v>
      </c>
    </row>
    <row r="382" spans="1:6" x14ac:dyDescent="0.25">
      <c r="A382" t="s">
        <v>6644</v>
      </c>
      <c r="B382">
        <v>4500</v>
      </c>
      <c r="C382">
        <v>-4.4645480420756126E-2</v>
      </c>
      <c r="D382">
        <v>7.3778477669769693E-2</v>
      </c>
      <c r="E382">
        <v>1.4566498624506784E-2</v>
      </c>
      <c r="F382">
        <v>378</v>
      </c>
    </row>
    <row r="383" spans="1:6" x14ac:dyDescent="0.25">
      <c r="A383" t="s">
        <v>8317</v>
      </c>
      <c r="B383">
        <v>2695</v>
      </c>
      <c r="C383">
        <v>-1.1772741264839221E-2</v>
      </c>
      <c r="D383">
        <v>4.0969271160072929E-2</v>
      </c>
      <c r="E383">
        <v>1.4598264947616853E-2</v>
      </c>
      <c r="F383">
        <v>379</v>
      </c>
    </row>
    <row r="384" spans="1:6" x14ac:dyDescent="0.25">
      <c r="A384" t="s">
        <v>6929</v>
      </c>
      <c r="B384">
        <v>2546</v>
      </c>
      <c r="C384">
        <v>-3.5960271422437434E-2</v>
      </c>
      <c r="D384">
        <v>6.5420364481603377E-2</v>
      </c>
      <c r="E384">
        <v>1.4730046529582971E-2</v>
      </c>
      <c r="F384">
        <v>380</v>
      </c>
    </row>
    <row r="385" spans="1:6" x14ac:dyDescent="0.25">
      <c r="A385" t="s">
        <v>8318</v>
      </c>
      <c r="B385">
        <v>749</v>
      </c>
      <c r="C385">
        <v>-4.4029947291910981E-2</v>
      </c>
      <c r="D385">
        <v>7.389698603061931E-2</v>
      </c>
      <c r="E385">
        <v>1.4933519369354165E-2</v>
      </c>
      <c r="F385">
        <v>381</v>
      </c>
    </row>
    <row r="386" spans="1:6" x14ac:dyDescent="0.25">
      <c r="A386" t="s">
        <v>8319</v>
      </c>
      <c r="B386">
        <v>3670</v>
      </c>
      <c r="C386">
        <v>-4.4713800598387379E-2</v>
      </c>
      <c r="D386">
        <v>7.4871472045406021E-2</v>
      </c>
      <c r="E386">
        <v>1.5078835723509321E-2</v>
      </c>
      <c r="F386">
        <v>382</v>
      </c>
    </row>
    <row r="387" spans="1:6" x14ac:dyDescent="0.25">
      <c r="A387" t="s">
        <v>7291</v>
      </c>
      <c r="B387">
        <v>2070</v>
      </c>
      <c r="C387">
        <v>1.4229488343929762E-2</v>
      </c>
      <c r="D387">
        <v>1.6283524904214558E-2</v>
      </c>
      <c r="E387">
        <v>1.525650662407216E-2</v>
      </c>
      <c r="F387">
        <v>383</v>
      </c>
    </row>
    <row r="388" spans="1:6" x14ac:dyDescent="0.25">
      <c r="A388" t="s">
        <v>8320</v>
      </c>
      <c r="B388">
        <v>590</v>
      </c>
      <c r="C388">
        <v>1.6371263940454583E-2</v>
      </c>
      <c r="D388">
        <v>1.4265020078973574E-2</v>
      </c>
      <c r="E388">
        <v>1.5318142009714078E-2</v>
      </c>
      <c r="F388">
        <v>384</v>
      </c>
    </row>
    <row r="389" spans="1:6" x14ac:dyDescent="0.25">
      <c r="A389" t="s">
        <v>8321</v>
      </c>
      <c r="B389">
        <v>1916</v>
      </c>
      <c r="C389">
        <v>-1.4435618670707199E-2</v>
      </c>
      <c r="D389">
        <v>4.5457081259800844E-2</v>
      </c>
      <c r="E389">
        <v>1.5510731294546823E-2</v>
      </c>
      <c r="F389">
        <v>385</v>
      </c>
    </row>
    <row r="390" spans="1:6" x14ac:dyDescent="0.25">
      <c r="A390" t="s">
        <v>6528</v>
      </c>
      <c r="B390">
        <v>1604</v>
      </c>
      <c r="C390">
        <v>-3.0485813926190389E-2</v>
      </c>
      <c r="D390">
        <v>6.2131073438812412E-2</v>
      </c>
      <c r="E390">
        <v>1.5822629756311012E-2</v>
      </c>
      <c r="F390">
        <v>386</v>
      </c>
    </row>
    <row r="391" spans="1:6" x14ac:dyDescent="0.25">
      <c r="A391" t="s">
        <v>8322</v>
      </c>
      <c r="B391">
        <v>297</v>
      </c>
      <c r="C391">
        <v>-1.0408087167256951E-2</v>
      </c>
      <c r="D391">
        <v>4.2244727377967209E-2</v>
      </c>
      <c r="E391">
        <v>1.5918320105355127E-2</v>
      </c>
      <c r="F391">
        <v>387</v>
      </c>
    </row>
    <row r="392" spans="1:6" x14ac:dyDescent="0.25">
      <c r="A392" t="s">
        <v>8323</v>
      </c>
      <c r="B392">
        <v>13</v>
      </c>
      <c r="C392">
        <v>0.14446000622471211</v>
      </c>
      <c r="D392">
        <v>-0.1111111111111111</v>
      </c>
      <c r="E392">
        <v>1.6674447556800504E-2</v>
      </c>
      <c r="F392">
        <v>388</v>
      </c>
    </row>
    <row r="393" spans="1:6" x14ac:dyDescent="0.25">
      <c r="A393" t="s">
        <v>8324</v>
      </c>
      <c r="B393">
        <v>5910</v>
      </c>
      <c r="C393">
        <v>-2.2915941828636203E-2</v>
      </c>
      <c r="D393">
        <v>5.6346287147799941E-2</v>
      </c>
      <c r="E393">
        <v>1.6715172659581869E-2</v>
      </c>
      <c r="F393">
        <v>389</v>
      </c>
    </row>
    <row r="394" spans="1:6" x14ac:dyDescent="0.25">
      <c r="A394" t="s">
        <v>6040</v>
      </c>
      <c r="B394">
        <v>721</v>
      </c>
      <c r="C394">
        <v>-3.2730630325088338E-3</v>
      </c>
      <c r="D394">
        <v>3.7037037037037056E-2</v>
      </c>
      <c r="E394">
        <v>1.688198700226411E-2</v>
      </c>
      <c r="F394">
        <v>390</v>
      </c>
    </row>
    <row r="395" spans="1:6" x14ac:dyDescent="0.25">
      <c r="A395" t="s">
        <v>6666</v>
      </c>
      <c r="B395">
        <v>1373</v>
      </c>
      <c r="C395">
        <v>-3.0351945874725925E-2</v>
      </c>
      <c r="D395">
        <v>6.4812904987286424E-2</v>
      </c>
      <c r="E395">
        <v>1.7230479556280251E-2</v>
      </c>
      <c r="F395">
        <v>391</v>
      </c>
    </row>
    <row r="396" spans="1:6" x14ac:dyDescent="0.25">
      <c r="A396" t="s">
        <v>8325</v>
      </c>
      <c r="B396">
        <v>2674</v>
      </c>
      <c r="C396">
        <v>-1.2642550773227916E-2</v>
      </c>
      <c r="D396">
        <v>4.7293089922834486E-2</v>
      </c>
      <c r="E396">
        <v>1.7325269574803286E-2</v>
      </c>
      <c r="F396">
        <v>392</v>
      </c>
    </row>
    <row r="397" spans="1:6" x14ac:dyDescent="0.25">
      <c r="A397" t="s">
        <v>8326</v>
      </c>
      <c r="B397">
        <v>21</v>
      </c>
      <c r="C397">
        <v>3.4779441230347062E-2</v>
      </c>
      <c r="D397">
        <v>0</v>
      </c>
      <c r="E397">
        <v>1.7389720615173531E-2</v>
      </c>
      <c r="F397">
        <v>393</v>
      </c>
    </row>
    <row r="398" spans="1:6" x14ac:dyDescent="0.25">
      <c r="A398" t="s">
        <v>8327</v>
      </c>
      <c r="B398">
        <v>938</v>
      </c>
      <c r="C398">
        <v>-2.5187651864539109E-2</v>
      </c>
      <c r="D398">
        <v>6.0161417195487038E-2</v>
      </c>
      <c r="E398">
        <v>1.7486882665473963E-2</v>
      </c>
      <c r="F398">
        <v>394</v>
      </c>
    </row>
    <row r="399" spans="1:6" x14ac:dyDescent="0.25">
      <c r="A399" t="s">
        <v>8328</v>
      </c>
      <c r="B399">
        <v>829</v>
      </c>
      <c r="C399">
        <v>-3.2220917755410271E-2</v>
      </c>
      <c r="D399">
        <v>6.7495730485926581E-2</v>
      </c>
      <c r="E399">
        <v>1.7637406365258155E-2</v>
      </c>
      <c r="F399">
        <v>395</v>
      </c>
    </row>
    <row r="400" spans="1:6" x14ac:dyDescent="0.25">
      <c r="A400" t="s">
        <v>7220</v>
      </c>
      <c r="B400">
        <v>2831</v>
      </c>
      <c r="C400">
        <v>-1.1460231836878835E-2</v>
      </c>
      <c r="D400">
        <v>4.7232648351051419E-2</v>
      </c>
      <c r="E400">
        <v>1.788620825708629E-2</v>
      </c>
      <c r="F400">
        <v>396</v>
      </c>
    </row>
    <row r="401" spans="1:6" x14ac:dyDescent="0.25">
      <c r="A401" t="s">
        <v>8329</v>
      </c>
      <c r="B401">
        <v>1082</v>
      </c>
      <c r="C401">
        <v>-1.4627832387657167E-2</v>
      </c>
      <c r="D401">
        <v>5.0511789208036159E-2</v>
      </c>
      <c r="E401">
        <v>1.7941978410189498E-2</v>
      </c>
      <c r="F401">
        <v>397</v>
      </c>
    </row>
    <row r="402" spans="1:6" x14ac:dyDescent="0.25">
      <c r="A402" t="s">
        <v>6176</v>
      </c>
      <c r="B402">
        <v>2568</v>
      </c>
      <c r="C402">
        <v>-4.7664588124076361E-2</v>
      </c>
      <c r="D402">
        <v>8.3583476460128162E-2</v>
      </c>
      <c r="E402">
        <v>1.79594441680259E-2</v>
      </c>
      <c r="F402">
        <v>398</v>
      </c>
    </row>
    <row r="403" spans="1:6" x14ac:dyDescent="0.25">
      <c r="A403" t="s">
        <v>6287</v>
      </c>
      <c r="B403">
        <v>3397</v>
      </c>
      <c r="C403">
        <v>-2.8762731584448437E-2</v>
      </c>
      <c r="D403">
        <v>6.4758919261561812E-2</v>
      </c>
      <c r="E403">
        <v>1.7998093838556689E-2</v>
      </c>
      <c r="F403">
        <v>399</v>
      </c>
    </row>
    <row r="404" spans="1:6" x14ac:dyDescent="0.25">
      <c r="A404" t="s">
        <v>8330</v>
      </c>
      <c r="B404">
        <v>2615</v>
      </c>
      <c r="C404">
        <v>2.3398304669283942E-2</v>
      </c>
      <c r="D404">
        <v>1.2764898867735623E-2</v>
      </c>
      <c r="E404">
        <v>1.8081601768509783E-2</v>
      </c>
      <c r="F404">
        <v>400</v>
      </c>
    </row>
    <row r="405" spans="1:6" x14ac:dyDescent="0.25">
      <c r="A405" t="s">
        <v>8331</v>
      </c>
      <c r="B405">
        <v>2209</v>
      </c>
      <c r="C405">
        <v>-1.5230272541227786E-2</v>
      </c>
      <c r="D405">
        <v>5.1887741620234809E-2</v>
      </c>
      <c r="E405">
        <v>1.8328734539503511E-2</v>
      </c>
      <c r="F405">
        <v>401</v>
      </c>
    </row>
    <row r="406" spans="1:6" x14ac:dyDescent="0.25">
      <c r="A406" t="s">
        <v>8332</v>
      </c>
      <c r="B406">
        <v>4333</v>
      </c>
      <c r="C406">
        <v>-3.3474975712744631E-2</v>
      </c>
      <c r="D406">
        <v>7.0387302394068374E-2</v>
      </c>
      <c r="E406">
        <v>1.8456163340661871E-2</v>
      </c>
      <c r="F406">
        <v>402</v>
      </c>
    </row>
    <row r="407" spans="1:6" x14ac:dyDescent="0.25">
      <c r="A407" t="s">
        <v>8333</v>
      </c>
      <c r="B407">
        <v>3979</v>
      </c>
      <c r="C407">
        <v>-5.5411300800828518E-2</v>
      </c>
      <c r="D407">
        <v>9.2421089428977643E-2</v>
      </c>
      <c r="E407">
        <v>1.8504894314074562E-2</v>
      </c>
      <c r="F407">
        <v>403</v>
      </c>
    </row>
    <row r="408" spans="1:6" x14ac:dyDescent="0.25">
      <c r="A408" t="s">
        <v>8334</v>
      </c>
      <c r="B408">
        <v>4</v>
      </c>
      <c r="C408">
        <v>0.14814814814814814</v>
      </c>
      <c r="D408">
        <v>-0.1111111111111111</v>
      </c>
      <c r="E408">
        <v>1.8518518518518517E-2</v>
      </c>
      <c r="F408">
        <v>404</v>
      </c>
    </row>
    <row r="409" spans="1:6" x14ac:dyDescent="0.25">
      <c r="A409" t="s">
        <v>6084</v>
      </c>
      <c r="B409">
        <v>2434</v>
      </c>
      <c r="C409">
        <v>-3.295071532298368E-2</v>
      </c>
      <c r="D409">
        <v>7.0059759387244791E-2</v>
      </c>
      <c r="E409">
        <v>1.8554522032130556E-2</v>
      </c>
      <c r="F409">
        <v>405</v>
      </c>
    </row>
    <row r="410" spans="1:6" x14ac:dyDescent="0.25">
      <c r="A410" t="s">
        <v>7318</v>
      </c>
      <c r="B410">
        <v>2698</v>
      </c>
      <c r="C410">
        <v>-2.0767532655136541E-2</v>
      </c>
      <c r="D410">
        <v>5.8527671172619554E-2</v>
      </c>
      <c r="E410">
        <v>1.8880069258741507E-2</v>
      </c>
      <c r="F410">
        <v>406</v>
      </c>
    </row>
    <row r="411" spans="1:6" x14ac:dyDescent="0.25">
      <c r="A411" t="s">
        <v>8335</v>
      </c>
      <c r="B411">
        <v>181</v>
      </c>
      <c r="C411">
        <v>1.1347016790220026E-3</v>
      </c>
      <c r="D411">
        <v>3.7037037037037028E-2</v>
      </c>
      <c r="E411">
        <v>1.9085869358029514E-2</v>
      </c>
      <c r="F411">
        <v>407</v>
      </c>
    </row>
    <row r="412" spans="1:6" x14ac:dyDescent="0.25">
      <c r="A412" t="s">
        <v>8336</v>
      </c>
      <c r="B412">
        <v>74</v>
      </c>
      <c r="C412">
        <v>-6.1742800006487721E-2</v>
      </c>
      <c r="D412">
        <v>0.10052910052910054</v>
      </c>
      <c r="E412">
        <v>1.9393150261306408E-2</v>
      </c>
      <c r="F412">
        <v>408</v>
      </c>
    </row>
    <row r="413" spans="1:6" x14ac:dyDescent="0.25">
      <c r="A413" t="s">
        <v>8337</v>
      </c>
      <c r="B413">
        <v>3512</v>
      </c>
      <c r="C413">
        <v>-1.4883952260240594E-2</v>
      </c>
      <c r="D413">
        <v>5.3736877954718425E-2</v>
      </c>
      <c r="E413">
        <v>1.9426462847238916E-2</v>
      </c>
      <c r="F413">
        <v>409</v>
      </c>
    </row>
    <row r="414" spans="1:6" x14ac:dyDescent="0.25">
      <c r="A414" t="s">
        <v>6167</v>
      </c>
      <c r="B414">
        <v>926</v>
      </c>
      <c r="C414">
        <v>-5.0245377584403901E-2</v>
      </c>
      <c r="D414">
        <v>8.9183964183964182E-2</v>
      </c>
      <c r="E414">
        <v>1.946929329978014E-2</v>
      </c>
      <c r="F414">
        <v>410</v>
      </c>
    </row>
    <row r="415" spans="1:6" x14ac:dyDescent="0.25">
      <c r="A415" t="s">
        <v>6179</v>
      </c>
      <c r="B415">
        <v>1444</v>
      </c>
      <c r="C415">
        <v>-9.2902896483483734E-3</v>
      </c>
      <c r="D415">
        <v>4.8279721052525822E-2</v>
      </c>
      <c r="E415">
        <v>1.9494715702088723E-2</v>
      </c>
      <c r="F415">
        <v>411</v>
      </c>
    </row>
    <row r="416" spans="1:6" x14ac:dyDescent="0.25">
      <c r="A416" t="s">
        <v>8338</v>
      </c>
      <c r="B416">
        <v>237</v>
      </c>
      <c r="C416">
        <v>-1.3506470817571223E-3</v>
      </c>
      <c r="D416">
        <v>4.0468173801507121E-2</v>
      </c>
      <c r="E416">
        <v>1.9558763359874998E-2</v>
      </c>
      <c r="F416">
        <v>412</v>
      </c>
    </row>
    <row r="417" spans="1:6" x14ac:dyDescent="0.25">
      <c r="A417" t="s">
        <v>7131</v>
      </c>
      <c r="B417">
        <v>358</v>
      </c>
      <c r="C417">
        <v>-2.6940974399584931E-2</v>
      </c>
      <c r="D417">
        <v>6.6782231300027223E-2</v>
      </c>
      <c r="E417">
        <v>1.9920628450221148E-2</v>
      </c>
      <c r="F417">
        <v>413</v>
      </c>
    </row>
    <row r="418" spans="1:6" x14ac:dyDescent="0.25">
      <c r="A418" t="s">
        <v>6152</v>
      </c>
      <c r="B418">
        <v>132</v>
      </c>
      <c r="C418">
        <v>3.1029248223383172E-2</v>
      </c>
      <c r="D418">
        <v>9.2592592592592518E-3</v>
      </c>
      <c r="E418">
        <v>2.0144253741321214E-2</v>
      </c>
      <c r="F418">
        <v>414</v>
      </c>
    </row>
    <row r="419" spans="1:6" x14ac:dyDescent="0.25">
      <c r="A419" t="s">
        <v>8339</v>
      </c>
      <c r="B419">
        <v>2617</v>
      </c>
      <c r="C419">
        <v>-2.506779531458558E-2</v>
      </c>
      <c r="D419">
        <v>6.5505311145010403E-2</v>
      </c>
      <c r="E419">
        <v>2.021875791521241E-2</v>
      </c>
      <c r="F419">
        <v>415</v>
      </c>
    </row>
    <row r="420" spans="1:6" x14ac:dyDescent="0.25">
      <c r="A420" t="s">
        <v>6324</v>
      </c>
      <c r="B420">
        <v>865</v>
      </c>
      <c r="C420">
        <v>-1.4554258856685447E-2</v>
      </c>
      <c r="D420">
        <v>5.5800599660248786E-2</v>
      </c>
      <c r="E420">
        <v>2.062317040178167E-2</v>
      </c>
      <c r="F420">
        <v>416</v>
      </c>
    </row>
    <row r="421" spans="1:6" x14ac:dyDescent="0.25">
      <c r="A421" t="s">
        <v>7277</v>
      </c>
      <c r="B421">
        <v>3941</v>
      </c>
      <c r="C421">
        <v>-9.019003623758591E-3</v>
      </c>
      <c r="D421">
        <v>5.0306676890759905E-2</v>
      </c>
      <c r="E421">
        <v>2.0643836633500657E-2</v>
      </c>
      <c r="F421">
        <v>417</v>
      </c>
    </row>
    <row r="422" spans="1:6" x14ac:dyDescent="0.25">
      <c r="A422" t="s">
        <v>8340</v>
      </c>
      <c r="B422">
        <v>133</v>
      </c>
      <c r="C422">
        <v>-5.1263737192291457E-2</v>
      </c>
      <c r="D422">
        <v>9.2592592592592601E-2</v>
      </c>
      <c r="E422">
        <v>2.0664427700150572E-2</v>
      </c>
      <c r="F422">
        <v>418</v>
      </c>
    </row>
    <row r="423" spans="1:6" x14ac:dyDescent="0.25">
      <c r="A423" t="s">
        <v>7542</v>
      </c>
      <c r="B423">
        <v>4761</v>
      </c>
      <c r="C423">
        <v>-1.6959671027521696E-2</v>
      </c>
      <c r="D423">
        <v>5.8316232576408264E-2</v>
      </c>
      <c r="E423">
        <v>2.0678280774443284E-2</v>
      </c>
      <c r="F423">
        <v>419</v>
      </c>
    </row>
    <row r="424" spans="1:6" x14ac:dyDescent="0.25">
      <c r="A424" t="s">
        <v>7853</v>
      </c>
      <c r="B424">
        <v>5940</v>
      </c>
      <c r="C424">
        <v>-4.6294953054910833E-2</v>
      </c>
      <c r="D424">
        <v>8.7843429846732407E-2</v>
      </c>
      <c r="E424">
        <v>2.0774238395910787E-2</v>
      </c>
      <c r="F424">
        <v>420</v>
      </c>
    </row>
    <row r="425" spans="1:6" x14ac:dyDescent="0.25">
      <c r="A425" t="s">
        <v>8341</v>
      </c>
      <c r="B425">
        <v>4935</v>
      </c>
      <c r="C425">
        <v>-3.2881261563945108E-2</v>
      </c>
      <c r="D425">
        <v>7.4645861844609002E-2</v>
      </c>
      <c r="E425">
        <v>2.0882300140331947E-2</v>
      </c>
      <c r="F425">
        <v>421</v>
      </c>
    </row>
    <row r="426" spans="1:6" x14ac:dyDescent="0.25">
      <c r="A426" t="s">
        <v>6817</v>
      </c>
      <c r="B426">
        <v>3823</v>
      </c>
      <c r="C426">
        <v>-4.1142086602539304E-2</v>
      </c>
      <c r="D426">
        <v>8.3294492655143729E-2</v>
      </c>
      <c r="E426">
        <v>2.1076203026302212E-2</v>
      </c>
      <c r="F426">
        <v>422</v>
      </c>
    </row>
    <row r="427" spans="1:6" x14ac:dyDescent="0.25">
      <c r="A427" t="s">
        <v>8342</v>
      </c>
      <c r="B427">
        <v>343</v>
      </c>
      <c r="C427">
        <v>3.4279480500159394E-2</v>
      </c>
      <c r="D427">
        <v>8.0572626125454613E-3</v>
      </c>
      <c r="E427">
        <v>2.1168371556352428E-2</v>
      </c>
      <c r="F427">
        <v>423</v>
      </c>
    </row>
    <row r="428" spans="1:6" x14ac:dyDescent="0.25">
      <c r="A428" t="s">
        <v>8343</v>
      </c>
      <c r="B428">
        <v>822</v>
      </c>
      <c r="C428">
        <v>2.3316989329591122E-2</v>
      </c>
      <c r="D428">
        <v>1.9758747002487746E-2</v>
      </c>
      <c r="E428">
        <v>2.1537868166039434E-2</v>
      </c>
      <c r="F428">
        <v>424</v>
      </c>
    </row>
    <row r="429" spans="1:6" x14ac:dyDescent="0.25">
      <c r="A429" t="s">
        <v>8344</v>
      </c>
      <c r="B429">
        <v>1547</v>
      </c>
      <c r="C429">
        <v>-1.513915998253214E-2</v>
      </c>
      <c r="D429">
        <v>5.9535556842845332E-2</v>
      </c>
      <c r="E429">
        <v>2.2198198430156597E-2</v>
      </c>
      <c r="F429">
        <v>425</v>
      </c>
    </row>
    <row r="430" spans="1:6" x14ac:dyDescent="0.25">
      <c r="A430" t="s">
        <v>8345</v>
      </c>
      <c r="B430">
        <v>2726</v>
      </c>
      <c r="C430">
        <v>-1.1950246786120139E-2</v>
      </c>
      <c r="D430">
        <v>5.6694055767882744E-2</v>
      </c>
      <c r="E430">
        <v>2.2371904490881302E-2</v>
      </c>
      <c r="F430">
        <v>426</v>
      </c>
    </row>
    <row r="431" spans="1:6" x14ac:dyDescent="0.25">
      <c r="A431" t="s">
        <v>8346</v>
      </c>
      <c r="B431">
        <v>935</v>
      </c>
      <c r="C431">
        <v>-5.8717699580821585E-3</v>
      </c>
      <c r="D431">
        <v>5.1127809257890559E-2</v>
      </c>
      <c r="E431">
        <v>2.2628019649904199E-2</v>
      </c>
      <c r="F431">
        <v>427</v>
      </c>
    </row>
    <row r="432" spans="1:6" x14ac:dyDescent="0.25">
      <c r="A432" t="s">
        <v>8347</v>
      </c>
      <c r="B432">
        <v>18</v>
      </c>
      <c r="C432">
        <v>4.5469854132134842E-2</v>
      </c>
      <c r="D432">
        <v>0</v>
      </c>
      <c r="E432">
        <v>2.2734927066067421E-2</v>
      </c>
      <c r="F432">
        <v>428</v>
      </c>
    </row>
    <row r="433" spans="1:6" x14ac:dyDescent="0.25">
      <c r="A433" t="s">
        <v>8348</v>
      </c>
      <c r="B433">
        <v>1202</v>
      </c>
      <c r="C433">
        <v>1.2761658330670011E-2</v>
      </c>
      <c r="D433">
        <v>3.2815530073639076E-2</v>
      </c>
      <c r="E433">
        <v>2.2788594202154545E-2</v>
      </c>
      <c r="F433">
        <v>429</v>
      </c>
    </row>
    <row r="434" spans="1:6" x14ac:dyDescent="0.25">
      <c r="A434" t="s">
        <v>8349</v>
      </c>
      <c r="B434">
        <v>605</v>
      </c>
      <c r="C434">
        <v>5.9728175160173834E-3</v>
      </c>
      <c r="D434">
        <v>4.0071348404681739E-2</v>
      </c>
      <c r="E434">
        <v>2.3022082960349563E-2</v>
      </c>
      <c r="F434">
        <v>430</v>
      </c>
    </row>
    <row r="435" spans="1:6" x14ac:dyDescent="0.25">
      <c r="A435" t="s">
        <v>8350</v>
      </c>
      <c r="B435">
        <v>79</v>
      </c>
      <c r="C435">
        <v>-1.6649584390276206E-2</v>
      </c>
      <c r="D435">
        <v>6.2962962962962971E-2</v>
      </c>
      <c r="E435">
        <v>2.3156689286343381E-2</v>
      </c>
      <c r="F435">
        <v>431</v>
      </c>
    </row>
    <row r="436" spans="1:6" x14ac:dyDescent="0.25">
      <c r="A436" t="s">
        <v>8351</v>
      </c>
      <c r="B436">
        <v>1518</v>
      </c>
      <c r="C436">
        <v>-2.1623048317930577E-2</v>
      </c>
      <c r="D436">
        <v>6.8246038619087707E-2</v>
      </c>
      <c r="E436">
        <v>2.3311495150578565E-2</v>
      </c>
      <c r="F436">
        <v>432</v>
      </c>
    </row>
    <row r="437" spans="1:6" x14ac:dyDescent="0.25">
      <c r="A437" t="s">
        <v>7297</v>
      </c>
      <c r="B437">
        <v>4402</v>
      </c>
      <c r="C437">
        <v>-1.8668730769202013E-2</v>
      </c>
      <c r="D437">
        <v>6.5344341210699083E-2</v>
      </c>
      <c r="E437">
        <v>2.3337805220748534E-2</v>
      </c>
      <c r="F437">
        <v>433</v>
      </c>
    </row>
    <row r="438" spans="1:6" x14ac:dyDescent="0.25">
      <c r="A438" t="s">
        <v>8352</v>
      </c>
      <c r="B438">
        <v>28</v>
      </c>
      <c r="C438">
        <v>-8.343632428998278E-3</v>
      </c>
      <c r="D438">
        <v>5.5555555555555552E-2</v>
      </c>
      <c r="E438">
        <v>2.3605961563278637E-2</v>
      </c>
      <c r="F438">
        <v>434</v>
      </c>
    </row>
    <row r="439" spans="1:6" x14ac:dyDescent="0.25">
      <c r="A439" t="s">
        <v>6745</v>
      </c>
      <c r="B439">
        <v>5217</v>
      </c>
      <c r="C439">
        <v>-2.9595556554838112E-2</v>
      </c>
      <c r="D439">
        <v>7.7315058409783755E-2</v>
      </c>
      <c r="E439">
        <v>2.385975092747282E-2</v>
      </c>
      <c r="F439">
        <v>435</v>
      </c>
    </row>
    <row r="440" spans="1:6" x14ac:dyDescent="0.25">
      <c r="A440" t="s">
        <v>8353</v>
      </c>
      <c r="B440">
        <v>110</v>
      </c>
      <c r="C440">
        <v>-7.7409041694755966E-3</v>
      </c>
      <c r="D440">
        <v>5.5555555555555552E-2</v>
      </c>
      <c r="E440">
        <v>2.390732569303998E-2</v>
      </c>
      <c r="F440">
        <v>436</v>
      </c>
    </row>
    <row r="441" spans="1:6" x14ac:dyDescent="0.25">
      <c r="A441" t="s">
        <v>8354</v>
      </c>
      <c r="B441">
        <v>617</v>
      </c>
      <c r="C441">
        <v>-4.4814301645997645E-2</v>
      </c>
      <c r="D441">
        <v>9.2685020136000509E-2</v>
      </c>
      <c r="E441">
        <v>2.3935359245001432E-2</v>
      </c>
      <c r="F441">
        <v>437</v>
      </c>
    </row>
    <row r="442" spans="1:6" x14ac:dyDescent="0.25">
      <c r="A442" t="s">
        <v>8355</v>
      </c>
      <c r="B442">
        <v>2985</v>
      </c>
      <c r="C442">
        <v>1.8250818202087682E-2</v>
      </c>
      <c r="D442">
        <v>2.9868801449550279E-2</v>
      </c>
      <c r="E442">
        <v>2.4059809825818981E-2</v>
      </c>
      <c r="F442">
        <v>438</v>
      </c>
    </row>
    <row r="443" spans="1:6" x14ac:dyDescent="0.25">
      <c r="A443" t="s">
        <v>7832</v>
      </c>
      <c r="B443">
        <v>2065</v>
      </c>
      <c r="C443">
        <v>-2.8275348326757821E-2</v>
      </c>
      <c r="D443">
        <v>7.6980098154062704E-2</v>
      </c>
      <c r="E443">
        <v>2.4352374913652441E-2</v>
      </c>
      <c r="F443">
        <v>439</v>
      </c>
    </row>
    <row r="444" spans="1:6" x14ac:dyDescent="0.25">
      <c r="A444" t="s">
        <v>6360</v>
      </c>
      <c r="B444">
        <v>1818</v>
      </c>
      <c r="C444">
        <v>-6.1586992827675116E-2</v>
      </c>
      <c r="D444">
        <v>0.11040945674467999</v>
      </c>
      <c r="E444">
        <v>2.4411231958502436E-2</v>
      </c>
      <c r="F444">
        <v>440</v>
      </c>
    </row>
    <row r="445" spans="1:6" x14ac:dyDescent="0.25">
      <c r="A445" t="s">
        <v>8356</v>
      </c>
      <c r="B445">
        <v>157</v>
      </c>
      <c r="C445">
        <v>5.8176563743280875E-2</v>
      </c>
      <c r="D445">
        <v>-9.2592592592592657E-3</v>
      </c>
      <c r="E445">
        <v>2.4458652242010805E-2</v>
      </c>
      <c r="F445">
        <v>441</v>
      </c>
    </row>
    <row r="446" spans="1:6" x14ac:dyDescent="0.25">
      <c r="A446" t="s">
        <v>6347</v>
      </c>
      <c r="B446">
        <v>1185</v>
      </c>
      <c r="C446">
        <v>-4.2097244597222826E-2</v>
      </c>
      <c r="D446">
        <v>9.1081548877247773E-2</v>
      </c>
      <c r="E446">
        <v>2.4492152140012474E-2</v>
      </c>
      <c r="F446">
        <v>442</v>
      </c>
    </row>
    <row r="447" spans="1:6" x14ac:dyDescent="0.25">
      <c r="A447" t="s">
        <v>8357</v>
      </c>
      <c r="B447">
        <v>1013</v>
      </c>
      <c r="C447">
        <v>-5.0505064069314241E-3</v>
      </c>
      <c r="D447">
        <v>5.4070672688719908E-2</v>
      </c>
      <c r="E447">
        <v>2.4510083140894243E-2</v>
      </c>
      <c r="F447">
        <v>443</v>
      </c>
    </row>
    <row r="448" spans="1:6" x14ac:dyDescent="0.25">
      <c r="A448" t="s">
        <v>8358</v>
      </c>
      <c r="B448">
        <v>1497</v>
      </c>
      <c r="C448">
        <v>2.3408820750218738E-2</v>
      </c>
      <c r="D448">
        <v>2.5656357527377313E-2</v>
      </c>
      <c r="E448">
        <v>2.4532589138798026E-2</v>
      </c>
      <c r="F448">
        <v>444</v>
      </c>
    </row>
    <row r="449" spans="1:6" x14ac:dyDescent="0.25">
      <c r="A449" t="s">
        <v>8359</v>
      </c>
      <c r="B449">
        <v>1262</v>
      </c>
      <c r="C449">
        <v>-3.0427399000764317E-2</v>
      </c>
      <c r="D449">
        <v>7.9608545987856327E-2</v>
      </c>
      <c r="E449">
        <v>2.4590573493546007E-2</v>
      </c>
      <c r="F449">
        <v>445</v>
      </c>
    </row>
    <row r="450" spans="1:6" x14ac:dyDescent="0.25">
      <c r="A450" t="s">
        <v>8360</v>
      </c>
      <c r="B450">
        <v>2601</v>
      </c>
      <c r="C450">
        <v>-1.2764445017672413E-3</v>
      </c>
      <c r="D450">
        <v>5.0548742013589353E-2</v>
      </c>
      <c r="E450">
        <v>2.4636148755911056E-2</v>
      </c>
      <c r="F450">
        <v>446</v>
      </c>
    </row>
    <row r="451" spans="1:6" x14ac:dyDescent="0.25">
      <c r="A451" t="s">
        <v>8361</v>
      </c>
      <c r="B451">
        <v>965</v>
      </c>
      <c r="C451">
        <v>-3.1510419585165844E-2</v>
      </c>
      <c r="D451">
        <v>8.1097328249275791E-2</v>
      </c>
      <c r="E451">
        <v>2.4793454332054973E-2</v>
      </c>
      <c r="F451">
        <v>447</v>
      </c>
    </row>
    <row r="452" spans="1:6" x14ac:dyDescent="0.25">
      <c r="A452" t="s">
        <v>7722</v>
      </c>
      <c r="B452">
        <v>1367</v>
      </c>
      <c r="C452">
        <v>6.1844413828865529E-3</v>
      </c>
      <c r="D452">
        <v>4.3675671972464851E-2</v>
      </c>
      <c r="E452">
        <v>2.4930056677675703E-2</v>
      </c>
      <c r="F452">
        <v>448</v>
      </c>
    </row>
    <row r="453" spans="1:6" x14ac:dyDescent="0.25">
      <c r="A453" t="s">
        <v>8362</v>
      </c>
      <c r="B453">
        <v>785</v>
      </c>
      <c r="C453">
        <v>-4.0703871191456374E-2</v>
      </c>
      <c r="D453">
        <v>9.0710024573131723E-2</v>
      </c>
      <c r="E453">
        <v>2.5003076690837674E-2</v>
      </c>
      <c r="F453">
        <v>449</v>
      </c>
    </row>
    <row r="454" spans="1:6" x14ac:dyDescent="0.25">
      <c r="A454" t="s">
        <v>8363</v>
      </c>
      <c r="B454">
        <v>1914</v>
      </c>
      <c r="C454">
        <v>-8.046392949325373E-3</v>
      </c>
      <c r="D454">
        <v>5.8697645232401729E-2</v>
      </c>
      <c r="E454">
        <v>2.5325626141538177E-2</v>
      </c>
      <c r="F454">
        <v>450</v>
      </c>
    </row>
    <row r="455" spans="1:6" x14ac:dyDescent="0.25">
      <c r="A455" t="s">
        <v>8364</v>
      </c>
      <c r="B455">
        <v>1474</v>
      </c>
      <c r="C455">
        <v>-1.5742033446194834E-2</v>
      </c>
      <c r="D455">
        <v>6.7221896037311865E-2</v>
      </c>
      <c r="E455">
        <v>2.5739931295558516E-2</v>
      </c>
      <c r="F455">
        <v>451</v>
      </c>
    </row>
    <row r="456" spans="1:6" x14ac:dyDescent="0.25">
      <c r="A456" t="s">
        <v>7830</v>
      </c>
      <c r="B456">
        <v>2643</v>
      </c>
      <c r="C456">
        <v>-6.3619618240124007E-2</v>
      </c>
      <c r="D456">
        <v>0.11510388911581956</v>
      </c>
      <c r="E456">
        <v>2.5742135437847778E-2</v>
      </c>
      <c r="F456">
        <v>452</v>
      </c>
    </row>
    <row r="457" spans="1:6" x14ac:dyDescent="0.25">
      <c r="A457" t="s">
        <v>8365</v>
      </c>
      <c r="B457">
        <v>1902</v>
      </c>
      <c r="C457">
        <v>-5.9580528653293535E-3</v>
      </c>
      <c r="D457">
        <v>5.7500539884963703E-2</v>
      </c>
      <c r="E457">
        <v>2.5771243509817174E-2</v>
      </c>
      <c r="F457">
        <v>453</v>
      </c>
    </row>
    <row r="458" spans="1:6" x14ac:dyDescent="0.25">
      <c r="A458" t="s">
        <v>8366</v>
      </c>
      <c r="B458">
        <v>1553</v>
      </c>
      <c r="C458">
        <v>-1.9455491223221107E-2</v>
      </c>
      <c r="D458">
        <v>7.1203188022243818E-2</v>
      </c>
      <c r="E458">
        <v>2.5873848399511356E-2</v>
      </c>
      <c r="F458">
        <v>454</v>
      </c>
    </row>
    <row r="459" spans="1:6" x14ac:dyDescent="0.25">
      <c r="A459" t="s">
        <v>7797</v>
      </c>
      <c r="B459">
        <v>3315</v>
      </c>
      <c r="C459">
        <v>-1.7481264897686713E-2</v>
      </c>
      <c r="D459">
        <v>6.9279472917001664E-2</v>
      </c>
      <c r="E459">
        <v>2.5899104009657475E-2</v>
      </c>
      <c r="F459">
        <v>455</v>
      </c>
    </row>
    <row r="460" spans="1:6" x14ac:dyDescent="0.25">
      <c r="A460" t="s">
        <v>8367</v>
      </c>
      <c r="B460">
        <v>401</v>
      </c>
      <c r="C460">
        <v>-3.2119383463038997E-4</v>
      </c>
      <c r="D460">
        <v>5.2328307763090394E-2</v>
      </c>
      <c r="E460">
        <v>2.6003556964230002E-2</v>
      </c>
      <c r="F460">
        <v>456</v>
      </c>
    </row>
    <row r="461" spans="1:6" x14ac:dyDescent="0.25">
      <c r="A461" t="s">
        <v>6524</v>
      </c>
      <c r="B461">
        <v>3363</v>
      </c>
      <c r="C461">
        <v>-2.3174541930356396E-2</v>
      </c>
      <c r="D461">
        <v>7.5263307068897778E-2</v>
      </c>
      <c r="E461">
        <v>2.6044382569270691E-2</v>
      </c>
      <c r="F461">
        <v>457</v>
      </c>
    </row>
    <row r="462" spans="1:6" x14ac:dyDescent="0.25">
      <c r="A462" t="s">
        <v>8368</v>
      </c>
      <c r="B462">
        <v>3701</v>
      </c>
      <c r="C462">
        <v>-2.9953093832403816E-2</v>
      </c>
      <c r="D462">
        <v>8.2285786095477584E-2</v>
      </c>
      <c r="E462">
        <v>2.6166346131536886E-2</v>
      </c>
      <c r="F462">
        <v>458</v>
      </c>
    </row>
    <row r="463" spans="1:6" x14ac:dyDescent="0.25">
      <c r="A463" t="s">
        <v>6285</v>
      </c>
      <c r="B463">
        <v>5306</v>
      </c>
      <c r="C463">
        <v>-2.0055556659534686E-2</v>
      </c>
      <c r="D463">
        <v>7.2671403735085863E-2</v>
      </c>
      <c r="E463">
        <v>2.6307923537775588E-2</v>
      </c>
      <c r="F463">
        <v>459</v>
      </c>
    </row>
    <row r="464" spans="1:6" x14ac:dyDescent="0.25">
      <c r="A464" t="s">
        <v>7683</v>
      </c>
      <c r="B464">
        <v>2183</v>
      </c>
      <c r="C464">
        <v>-1.2229706404284727E-2</v>
      </c>
      <c r="D464">
        <v>6.5508464528401714E-2</v>
      </c>
      <c r="E464">
        <v>2.6639379062058495E-2</v>
      </c>
      <c r="F464">
        <v>460</v>
      </c>
    </row>
    <row r="465" spans="1:6" x14ac:dyDescent="0.25">
      <c r="A465" t="s">
        <v>8369</v>
      </c>
      <c r="B465">
        <v>1623</v>
      </c>
      <c r="C465">
        <v>-7.2393862500569062E-3</v>
      </c>
      <c r="D465">
        <v>6.0646998977223143E-2</v>
      </c>
      <c r="E465">
        <v>2.6703806363583119E-2</v>
      </c>
      <c r="F465">
        <v>461</v>
      </c>
    </row>
    <row r="466" spans="1:6" x14ac:dyDescent="0.25">
      <c r="A466" t="s">
        <v>8370</v>
      </c>
      <c r="B466">
        <v>1123</v>
      </c>
      <c r="C466">
        <v>-2.8549370917993533E-2</v>
      </c>
      <c r="D466">
        <v>8.2293909347049443E-2</v>
      </c>
      <c r="E466">
        <v>2.6872269214527955E-2</v>
      </c>
      <c r="F466">
        <v>462</v>
      </c>
    </row>
    <row r="467" spans="1:6" x14ac:dyDescent="0.25">
      <c r="A467" t="s">
        <v>7032</v>
      </c>
      <c r="B467">
        <v>2879</v>
      </c>
      <c r="C467">
        <v>9.2442025541278061E-3</v>
      </c>
      <c r="D467">
        <v>4.5091629278237629E-2</v>
      </c>
      <c r="E467">
        <v>2.7167915916182717E-2</v>
      </c>
      <c r="F467">
        <v>463</v>
      </c>
    </row>
    <row r="468" spans="1:6" x14ac:dyDescent="0.25">
      <c r="A468" t="s">
        <v>8371</v>
      </c>
      <c r="B468">
        <v>1668</v>
      </c>
      <c r="C468">
        <v>-2.0274883313651956E-2</v>
      </c>
      <c r="D468">
        <v>7.5502277713522234E-2</v>
      </c>
      <c r="E468">
        <v>2.7613697199935137E-2</v>
      </c>
      <c r="F468">
        <v>464</v>
      </c>
    </row>
    <row r="469" spans="1:6" x14ac:dyDescent="0.25">
      <c r="A469" t="s">
        <v>8372</v>
      </c>
      <c r="B469">
        <v>2556</v>
      </c>
      <c r="C469">
        <v>-2.9707225793492633E-2</v>
      </c>
      <c r="D469">
        <v>8.5176057159505172E-2</v>
      </c>
      <c r="E469">
        <v>2.7734415683006268E-2</v>
      </c>
      <c r="F469">
        <v>465</v>
      </c>
    </row>
    <row r="470" spans="1:6" x14ac:dyDescent="0.25">
      <c r="A470" t="s">
        <v>8373</v>
      </c>
      <c r="B470">
        <v>88</v>
      </c>
      <c r="C470">
        <v>5.5691505186713286E-2</v>
      </c>
      <c r="D470">
        <v>0</v>
      </c>
      <c r="E470">
        <v>2.7845752593356643E-2</v>
      </c>
      <c r="F470">
        <v>466</v>
      </c>
    </row>
    <row r="471" spans="1:6" x14ac:dyDescent="0.25">
      <c r="A471" t="s">
        <v>7685</v>
      </c>
      <c r="B471">
        <v>6296</v>
      </c>
      <c r="C471">
        <v>-2.1225568547543767E-2</v>
      </c>
      <c r="D471">
        <v>7.701710707902551E-2</v>
      </c>
      <c r="E471">
        <v>2.7895769265740871E-2</v>
      </c>
      <c r="F471">
        <v>467</v>
      </c>
    </row>
    <row r="472" spans="1:6" x14ac:dyDescent="0.25">
      <c r="A472" t="s">
        <v>8374</v>
      </c>
      <c r="B472">
        <v>1513</v>
      </c>
      <c r="C472">
        <v>1.7784492546030522E-2</v>
      </c>
      <c r="D472">
        <v>3.8293657046642476E-2</v>
      </c>
      <c r="E472">
        <v>2.8039074796336501E-2</v>
      </c>
      <c r="F472">
        <v>468</v>
      </c>
    </row>
    <row r="473" spans="1:6" x14ac:dyDescent="0.25">
      <c r="A473" t="s">
        <v>8375</v>
      </c>
      <c r="B473">
        <v>51</v>
      </c>
      <c r="C473">
        <v>5.6149722450129974E-2</v>
      </c>
      <c r="D473">
        <v>0</v>
      </c>
      <c r="E473">
        <v>2.8074861225064987E-2</v>
      </c>
      <c r="F473">
        <v>469</v>
      </c>
    </row>
    <row r="474" spans="1:6" x14ac:dyDescent="0.25">
      <c r="A474" t="s">
        <v>8376</v>
      </c>
      <c r="B474">
        <v>93</v>
      </c>
      <c r="C474">
        <v>5.6664118128027331E-2</v>
      </c>
      <c r="D474">
        <v>0</v>
      </c>
      <c r="E474">
        <v>2.8332059064013666E-2</v>
      </c>
      <c r="F474">
        <v>470</v>
      </c>
    </row>
    <row r="475" spans="1:6" x14ac:dyDescent="0.25">
      <c r="A475" t="s">
        <v>8377</v>
      </c>
      <c r="B475">
        <v>678</v>
      </c>
      <c r="C475">
        <v>-2.0432606933402372E-2</v>
      </c>
      <c r="D475">
        <v>7.7105809948947196E-2</v>
      </c>
      <c r="E475">
        <v>2.833660150777241E-2</v>
      </c>
      <c r="F475">
        <v>471</v>
      </c>
    </row>
    <row r="476" spans="1:6" x14ac:dyDescent="0.25">
      <c r="A476" t="s">
        <v>8378</v>
      </c>
      <c r="B476">
        <v>1098</v>
      </c>
      <c r="C476">
        <v>4.0076282773109519E-2</v>
      </c>
      <c r="D476">
        <v>1.6623013531615678E-2</v>
      </c>
      <c r="E476">
        <v>2.83496481523626E-2</v>
      </c>
      <c r="F476">
        <v>472</v>
      </c>
    </row>
    <row r="477" spans="1:6" x14ac:dyDescent="0.25">
      <c r="A477" t="s">
        <v>8379</v>
      </c>
      <c r="B477">
        <v>121</v>
      </c>
      <c r="C477">
        <v>-2.6549355844149056E-2</v>
      </c>
      <c r="D477">
        <v>8.3333333333333329E-2</v>
      </c>
      <c r="E477">
        <v>2.8391988744592138E-2</v>
      </c>
      <c r="F477">
        <v>473</v>
      </c>
    </row>
    <row r="478" spans="1:6" x14ac:dyDescent="0.25">
      <c r="A478" t="s">
        <v>6898</v>
      </c>
      <c r="B478">
        <v>4185</v>
      </c>
      <c r="C478">
        <v>-1.2232999907838223E-2</v>
      </c>
      <c r="D478">
        <v>6.9229405661434304E-2</v>
      </c>
      <c r="E478">
        <v>2.8498202876798041E-2</v>
      </c>
      <c r="F478">
        <v>474</v>
      </c>
    </row>
    <row r="479" spans="1:6" x14ac:dyDescent="0.25">
      <c r="A479" t="s">
        <v>8380</v>
      </c>
      <c r="B479">
        <v>2233</v>
      </c>
      <c r="C479">
        <v>1.5444625876225646E-2</v>
      </c>
      <c r="D479">
        <v>4.1585110618087326E-2</v>
      </c>
      <c r="E479">
        <v>2.8514868247156485E-2</v>
      </c>
      <c r="F479">
        <v>475</v>
      </c>
    </row>
    <row r="480" spans="1:6" x14ac:dyDescent="0.25">
      <c r="A480" t="s">
        <v>5923</v>
      </c>
      <c r="B480">
        <v>1644</v>
      </c>
      <c r="C480">
        <v>1.7611006815699139E-2</v>
      </c>
      <c r="D480">
        <v>3.9448153318561489E-2</v>
      </c>
      <c r="E480">
        <v>2.8529580067130314E-2</v>
      </c>
      <c r="F480">
        <v>476</v>
      </c>
    </row>
    <row r="481" spans="1:6" x14ac:dyDescent="0.25">
      <c r="A481" t="s">
        <v>8381</v>
      </c>
      <c r="B481">
        <v>174</v>
      </c>
      <c r="C481">
        <v>-1.1824578598533969E-2</v>
      </c>
      <c r="D481">
        <v>6.9023877357210661E-2</v>
      </c>
      <c r="E481">
        <v>2.8599649379338347E-2</v>
      </c>
      <c r="F481">
        <v>477</v>
      </c>
    </row>
    <row r="482" spans="1:6" x14ac:dyDescent="0.25">
      <c r="A482" t="s">
        <v>8382</v>
      </c>
      <c r="B482">
        <v>969</v>
      </c>
      <c r="C482">
        <v>-3.890767260688293E-2</v>
      </c>
      <c r="D482">
        <v>9.6157356364847513E-2</v>
      </c>
      <c r="E482">
        <v>2.8624841878982291E-2</v>
      </c>
      <c r="F482">
        <v>478</v>
      </c>
    </row>
    <row r="483" spans="1:6" x14ac:dyDescent="0.25">
      <c r="A483" t="s">
        <v>8383</v>
      </c>
      <c r="B483">
        <v>1944</v>
      </c>
      <c r="C483">
        <v>-1.7006040501047232E-2</v>
      </c>
      <c r="D483">
        <v>7.4400890467988312E-2</v>
      </c>
      <c r="E483">
        <v>2.869742498347054E-2</v>
      </c>
      <c r="F483">
        <v>479</v>
      </c>
    </row>
    <row r="484" spans="1:6" x14ac:dyDescent="0.25">
      <c r="A484" t="s">
        <v>8384</v>
      </c>
      <c r="B484">
        <v>4246</v>
      </c>
      <c r="C484">
        <v>-4.4730105184392105E-2</v>
      </c>
      <c r="D484">
        <v>0.10246328718383627</v>
      </c>
      <c r="E484">
        <v>2.886659099972208E-2</v>
      </c>
      <c r="F484">
        <v>480</v>
      </c>
    </row>
    <row r="485" spans="1:6" x14ac:dyDescent="0.25">
      <c r="A485" t="s">
        <v>8385</v>
      </c>
      <c r="B485">
        <v>383</v>
      </c>
      <c r="C485">
        <v>-7.4893123675614142E-3</v>
      </c>
      <c r="D485">
        <v>6.5608465608465616E-2</v>
      </c>
      <c r="E485">
        <v>2.90595766204521E-2</v>
      </c>
      <c r="F485">
        <v>481</v>
      </c>
    </row>
    <row r="486" spans="1:6" x14ac:dyDescent="0.25">
      <c r="A486" t="s">
        <v>6002</v>
      </c>
      <c r="B486">
        <v>440</v>
      </c>
      <c r="C486">
        <v>-3.2058839603706708E-2</v>
      </c>
      <c r="D486">
        <v>9.0740740740740733E-2</v>
      </c>
      <c r="E486">
        <v>2.9340950568517012E-2</v>
      </c>
      <c r="F486">
        <v>482</v>
      </c>
    </row>
    <row r="487" spans="1:6" x14ac:dyDescent="0.25">
      <c r="A487" t="s">
        <v>6128</v>
      </c>
      <c r="B487">
        <v>361</v>
      </c>
      <c r="C487">
        <v>5.8715619127011016E-2</v>
      </c>
      <c r="D487">
        <v>0</v>
      </c>
      <c r="E487">
        <v>2.9357809563505508E-2</v>
      </c>
      <c r="F487">
        <v>483</v>
      </c>
    </row>
    <row r="488" spans="1:6" x14ac:dyDescent="0.25">
      <c r="A488" t="s">
        <v>8386</v>
      </c>
      <c r="B488">
        <v>913</v>
      </c>
      <c r="C488">
        <v>6.3864710839303734E-3</v>
      </c>
      <c r="D488">
        <v>5.3437959321882084E-2</v>
      </c>
      <c r="E488">
        <v>2.9912215202906229E-2</v>
      </c>
      <c r="F488">
        <v>484</v>
      </c>
    </row>
    <row r="489" spans="1:6" x14ac:dyDescent="0.25">
      <c r="A489" t="s">
        <v>6001</v>
      </c>
      <c r="B489">
        <v>2784</v>
      </c>
      <c r="C489">
        <v>2.0647965980816439E-2</v>
      </c>
      <c r="D489">
        <v>3.9597619256080768E-2</v>
      </c>
      <c r="E489">
        <v>3.0122792618448604E-2</v>
      </c>
      <c r="F489">
        <v>485</v>
      </c>
    </row>
    <row r="490" spans="1:6" x14ac:dyDescent="0.25">
      <c r="A490" t="s">
        <v>8387</v>
      </c>
      <c r="B490">
        <v>3446</v>
      </c>
      <c r="C490">
        <v>-1.067114264005543E-3</v>
      </c>
      <c r="D490">
        <v>6.1565045281344433E-2</v>
      </c>
      <c r="E490">
        <v>3.0248965508669446E-2</v>
      </c>
      <c r="F490">
        <v>486</v>
      </c>
    </row>
    <row r="491" spans="1:6" x14ac:dyDescent="0.25">
      <c r="A491" t="s">
        <v>8388</v>
      </c>
      <c r="B491">
        <v>1401</v>
      </c>
      <c r="C491">
        <v>-3.6337988961965842E-2</v>
      </c>
      <c r="D491">
        <v>9.700884509068651E-2</v>
      </c>
      <c r="E491">
        <v>3.0335428064360334E-2</v>
      </c>
      <c r="F491">
        <v>487</v>
      </c>
    </row>
    <row r="492" spans="1:6" x14ac:dyDescent="0.25">
      <c r="A492" t="s">
        <v>7856</v>
      </c>
      <c r="B492">
        <v>5358</v>
      </c>
      <c r="C492">
        <v>-3.7915053651561621E-2</v>
      </c>
      <c r="D492">
        <v>9.9831614278429612E-2</v>
      </c>
      <c r="E492">
        <v>3.0958280313433995E-2</v>
      </c>
      <c r="F492">
        <v>488</v>
      </c>
    </row>
    <row r="493" spans="1:6" x14ac:dyDescent="0.25">
      <c r="A493" t="s">
        <v>6743</v>
      </c>
      <c r="B493">
        <v>5677</v>
      </c>
      <c r="C493">
        <v>-1.0016733790286067E-2</v>
      </c>
      <c r="D493">
        <v>7.2324337407377898E-2</v>
      </c>
      <c r="E493">
        <v>3.1153801808545916E-2</v>
      </c>
      <c r="F493">
        <v>489</v>
      </c>
    </row>
    <row r="494" spans="1:6" x14ac:dyDescent="0.25">
      <c r="A494" t="s">
        <v>7045</v>
      </c>
      <c r="B494">
        <v>3811</v>
      </c>
      <c r="C494">
        <v>-1.592491925231037E-2</v>
      </c>
      <c r="D494">
        <v>7.8744457748768218E-2</v>
      </c>
      <c r="E494">
        <v>3.1409769248228928E-2</v>
      </c>
      <c r="F494">
        <v>490</v>
      </c>
    </row>
    <row r="495" spans="1:6" x14ac:dyDescent="0.25">
      <c r="A495" t="s">
        <v>8389</v>
      </c>
      <c r="B495">
        <v>4153</v>
      </c>
      <c r="C495">
        <v>-1.1555314473256827E-2</v>
      </c>
      <c r="D495">
        <v>7.5060936563166758E-2</v>
      </c>
      <c r="E495">
        <v>3.1752811044954962E-2</v>
      </c>
      <c r="F495">
        <v>491</v>
      </c>
    </row>
    <row r="496" spans="1:6" x14ac:dyDescent="0.25">
      <c r="A496" t="s">
        <v>7975</v>
      </c>
      <c r="B496">
        <v>1566</v>
      </c>
      <c r="C496">
        <v>-3.2730033357239993E-2</v>
      </c>
      <c r="D496">
        <v>9.6799800052242937E-2</v>
      </c>
      <c r="E496">
        <v>3.2034883347501472E-2</v>
      </c>
      <c r="F496">
        <v>492</v>
      </c>
    </row>
    <row r="497" spans="1:6" x14ac:dyDescent="0.25">
      <c r="A497" t="s">
        <v>8390</v>
      </c>
      <c r="B497">
        <v>4507</v>
      </c>
      <c r="C497">
        <v>-1.149651062564417E-2</v>
      </c>
      <c r="D497">
        <v>7.6371366275380589E-2</v>
      </c>
      <c r="E497">
        <v>3.2437427824868206E-2</v>
      </c>
      <c r="F497">
        <v>493</v>
      </c>
    </row>
    <row r="498" spans="1:6" x14ac:dyDescent="0.25">
      <c r="A498" t="s">
        <v>7447</v>
      </c>
      <c r="B498">
        <v>5307</v>
      </c>
      <c r="C498">
        <v>-1.9655620148870756E-3</v>
      </c>
      <c r="D498">
        <v>6.6851214300434225E-2</v>
      </c>
      <c r="E498">
        <v>3.2442826142773572E-2</v>
      </c>
      <c r="F498">
        <v>494</v>
      </c>
    </row>
    <row r="499" spans="1:6" x14ac:dyDescent="0.25">
      <c r="A499" t="s">
        <v>8391</v>
      </c>
      <c r="B499">
        <v>1559</v>
      </c>
      <c r="C499">
        <v>-9.5902372262495292E-3</v>
      </c>
      <c r="D499">
        <v>7.4487589513591551E-2</v>
      </c>
      <c r="E499">
        <v>3.2448676143671008E-2</v>
      </c>
      <c r="F499">
        <v>495</v>
      </c>
    </row>
    <row r="500" spans="1:6" x14ac:dyDescent="0.25">
      <c r="A500" t="s">
        <v>8392</v>
      </c>
      <c r="B500">
        <v>1863</v>
      </c>
      <c r="C500">
        <v>-2.1923060167437954E-2</v>
      </c>
      <c r="D500">
        <v>8.6880339524974703E-2</v>
      </c>
      <c r="E500">
        <v>3.2478639678768378E-2</v>
      </c>
      <c r="F500">
        <v>496</v>
      </c>
    </row>
    <row r="501" spans="1:6" x14ac:dyDescent="0.25">
      <c r="A501" t="s">
        <v>8393</v>
      </c>
      <c r="B501">
        <v>477</v>
      </c>
      <c r="C501">
        <v>-2.7760726345686139E-2</v>
      </c>
      <c r="D501">
        <v>9.2877030377030378E-2</v>
      </c>
      <c r="E501">
        <v>3.2558152015672123E-2</v>
      </c>
      <c r="F501">
        <v>497</v>
      </c>
    </row>
    <row r="502" spans="1:6" x14ac:dyDescent="0.25">
      <c r="A502" t="s">
        <v>8394</v>
      </c>
      <c r="B502">
        <v>3601</v>
      </c>
      <c r="C502">
        <v>-1.1607422712979714E-2</v>
      </c>
      <c r="D502">
        <v>7.6832332941816309E-2</v>
      </c>
      <c r="E502">
        <v>3.26124551144183E-2</v>
      </c>
      <c r="F502">
        <v>498</v>
      </c>
    </row>
    <row r="503" spans="1:6" x14ac:dyDescent="0.25">
      <c r="A503" t="s">
        <v>8395</v>
      </c>
      <c r="B503">
        <v>2179</v>
      </c>
      <c r="C503">
        <v>-4.0397169208953899E-3</v>
      </c>
      <c r="D503">
        <v>6.9408275117056176E-2</v>
      </c>
      <c r="E503">
        <v>3.2684279098080395E-2</v>
      </c>
      <c r="F503">
        <v>499</v>
      </c>
    </row>
    <row r="504" spans="1:6" x14ac:dyDescent="0.25">
      <c r="A504" t="s">
        <v>8396</v>
      </c>
      <c r="B504">
        <v>406</v>
      </c>
      <c r="C504">
        <v>-4.5907545967384444E-2</v>
      </c>
      <c r="D504">
        <v>0.11153763036819186</v>
      </c>
      <c r="E504">
        <v>3.281504220040371E-2</v>
      </c>
      <c r="F504">
        <v>500</v>
      </c>
    </row>
    <row r="505" spans="1:6" x14ac:dyDescent="0.25">
      <c r="A505" t="s">
        <v>6912</v>
      </c>
      <c r="B505">
        <v>2024</v>
      </c>
      <c r="C505">
        <v>-1.802945931634958E-2</v>
      </c>
      <c r="D505">
        <v>8.3662831387089909E-2</v>
      </c>
      <c r="E505">
        <v>3.2816686035370163E-2</v>
      </c>
      <c r="F505">
        <v>501</v>
      </c>
    </row>
    <row r="506" spans="1:6" x14ac:dyDescent="0.25">
      <c r="A506" t="s">
        <v>8397</v>
      </c>
      <c r="B506">
        <v>765</v>
      </c>
      <c r="C506">
        <v>-3.3920826571230459E-3</v>
      </c>
      <c r="D506">
        <v>6.909211026832375E-2</v>
      </c>
      <c r="E506">
        <v>3.2850013805600355E-2</v>
      </c>
      <c r="F506">
        <v>502</v>
      </c>
    </row>
    <row r="507" spans="1:6" x14ac:dyDescent="0.25">
      <c r="A507" t="s">
        <v>8398</v>
      </c>
      <c r="B507">
        <v>2001</v>
      </c>
      <c r="C507">
        <v>-1.1424007862777745E-2</v>
      </c>
      <c r="D507">
        <v>7.8173865169201814E-2</v>
      </c>
      <c r="E507">
        <v>3.3374928653212038E-2</v>
      </c>
      <c r="F507">
        <v>503</v>
      </c>
    </row>
    <row r="508" spans="1:6" x14ac:dyDescent="0.25">
      <c r="A508" t="s">
        <v>8399</v>
      </c>
      <c r="B508">
        <v>1136</v>
      </c>
      <c r="C508">
        <v>2.1770454647287409E-2</v>
      </c>
      <c r="D508">
        <v>4.5087574652896367E-2</v>
      </c>
      <c r="E508">
        <v>3.342901465009189E-2</v>
      </c>
      <c r="F508">
        <v>504</v>
      </c>
    </row>
    <row r="509" spans="1:6" x14ac:dyDescent="0.25">
      <c r="A509" t="s">
        <v>8400</v>
      </c>
      <c r="B509">
        <v>275</v>
      </c>
      <c r="C509">
        <v>1.8066349162139526E-2</v>
      </c>
      <c r="D509">
        <v>4.8853615520282202E-2</v>
      </c>
      <c r="E509">
        <v>3.3459982341210864E-2</v>
      </c>
      <c r="F509">
        <v>505</v>
      </c>
    </row>
    <row r="510" spans="1:6" x14ac:dyDescent="0.25">
      <c r="A510" t="s">
        <v>8401</v>
      </c>
      <c r="B510">
        <v>3307</v>
      </c>
      <c r="C510">
        <v>-1.816599163529679E-2</v>
      </c>
      <c r="D510">
        <v>8.5125346713716993E-2</v>
      </c>
      <c r="E510">
        <v>3.34796775392101E-2</v>
      </c>
      <c r="F510">
        <v>506</v>
      </c>
    </row>
    <row r="511" spans="1:6" x14ac:dyDescent="0.25">
      <c r="A511" t="s">
        <v>8402</v>
      </c>
      <c r="B511">
        <v>1655</v>
      </c>
      <c r="C511">
        <v>-1.1356832080620256E-2</v>
      </c>
      <c r="D511">
        <v>7.883754823380687E-2</v>
      </c>
      <c r="E511">
        <v>3.3740358076593306E-2</v>
      </c>
      <c r="F511">
        <v>507</v>
      </c>
    </row>
    <row r="512" spans="1:6" x14ac:dyDescent="0.25">
      <c r="A512" t="s">
        <v>8403</v>
      </c>
      <c r="B512">
        <v>277</v>
      </c>
      <c r="C512">
        <v>1.1981080944932757E-2</v>
      </c>
      <c r="D512">
        <v>5.5555555555555546E-2</v>
      </c>
      <c r="E512">
        <v>3.376831825024415E-2</v>
      </c>
      <c r="F512">
        <v>508</v>
      </c>
    </row>
    <row r="513" spans="1:6" x14ac:dyDescent="0.25">
      <c r="A513" t="s">
        <v>8404</v>
      </c>
      <c r="B513">
        <v>960</v>
      </c>
      <c r="C513">
        <v>8.1579392375132499E-3</v>
      </c>
      <c r="D513">
        <v>5.9996017507022562E-2</v>
      </c>
      <c r="E513">
        <v>3.4076978372267905E-2</v>
      </c>
      <c r="F513">
        <v>509</v>
      </c>
    </row>
    <row r="514" spans="1:6" x14ac:dyDescent="0.25">
      <c r="A514" t="s">
        <v>8405</v>
      </c>
      <c r="B514">
        <v>198</v>
      </c>
      <c r="C514">
        <v>-6.5026406487815311E-2</v>
      </c>
      <c r="D514">
        <v>0.13328523328523331</v>
      </c>
      <c r="E514">
        <v>3.4129413398709001E-2</v>
      </c>
      <c r="F514">
        <v>510</v>
      </c>
    </row>
    <row r="515" spans="1:6" x14ac:dyDescent="0.25">
      <c r="A515" t="s">
        <v>8406</v>
      </c>
      <c r="B515">
        <v>1192</v>
      </c>
      <c r="C515">
        <v>2.4759364530018055E-3</v>
      </c>
      <c r="D515">
        <v>6.5941825664047882E-2</v>
      </c>
      <c r="E515">
        <v>3.4208881058524841E-2</v>
      </c>
      <c r="F515">
        <v>511</v>
      </c>
    </row>
    <row r="516" spans="1:6" x14ac:dyDescent="0.25">
      <c r="A516" t="s">
        <v>8407</v>
      </c>
      <c r="B516">
        <v>1403</v>
      </c>
      <c r="C516">
        <v>8.5099365759376579E-3</v>
      </c>
      <c r="D516">
        <v>5.9922243949125598E-2</v>
      </c>
      <c r="E516">
        <v>3.4216090262531626E-2</v>
      </c>
      <c r="F516">
        <v>512</v>
      </c>
    </row>
    <row r="517" spans="1:6" x14ac:dyDescent="0.25">
      <c r="A517" t="s">
        <v>8408</v>
      </c>
      <c r="B517">
        <v>188</v>
      </c>
      <c r="C517">
        <v>-6.8447684091433203E-2</v>
      </c>
      <c r="D517">
        <v>0.13701668701668701</v>
      </c>
      <c r="E517">
        <v>3.4284501462626904E-2</v>
      </c>
      <c r="F517">
        <v>513</v>
      </c>
    </row>
    <row r="518" spans="1:6" x14ac:dyDescent="0.25">
      <c r="A518" t="s">
        <v>8409</v>
      </c>
      <c r="B518">
        <v>1855</v>
      </c>
      <c r="C518">
        <v>-2.1330761360643814E-2</v>
      </c>
      <c r="D518">
        <v>9.0467723427613986E-2</v>
      </c>
      <c r="E518">
        <v>3.4568481033485088E-2</v>
      </c>
      <c r="F518">
        <v>514</v>
      </c>
    </row>
    <row r="519" spans="1:6" x14ac:dyDescent="0.25">
      <c r="A519" t="s">
        <v>8410</v>
      </c>
      <c r="B519">
        <v>3838</v>
      </c>
      <c r="C519">
        <v>-2.505006926616872E-2</v>
      </c>
      <c r="D519">
        <v>9.4264640457054127E-2</v>
      </c>
      <c r="E519">
        <v>3.4607285595442704E-2</v>
      </c>
      <c r="F519">
        <v>515</v>
      </c>
    </row>
    <row r="520" spans="1:6" x14ac:dyDescent="0.25">
      <c r="A520" t="s">
        <v>5830</v>
      </c>
      <c r="B520">
        <v>84</v>
      </c>
      <c r="C520">
        <v>6.9325011100077757E-2</v>
      </c>
      <c r="D520">
        <v>0</v>
      </c>
      <c r="E520">
        <v>3.4662505550038879E-2</v>
      </c>
      <c r="F520">
        <v>516</v>
      </c>
    </row>
    <row r="521" spans="1:6" x14ac:dyDescent="0.25">
      <c r="A521" t="s">
        <v>8411</v>
      </c>
      <c r="B521">
        <v>1363</v>
      </c>
      <c r="C521">
        <v>-1.0641803055141893E-2</v>
      </c>
      <c r="D521">
        <v>8.0306708272886496E-2</v>
      </c>
      <c r="E521">
        <v>3.48324526088723E-2</v>
      </c>
      <c r="F521">
        <v>517</v>
      </c>
    </row>
    <row r="522" spans="1:6" x14ac:dyDescent="0.25">
      <c r="A522" t="s">
        <v>8412</v>
      </c>
      <c r="B522">
        <v>1195</v>
      </c>
      <c r="C522">
        <v>1.0787668684936315E-3</v>
      </c>
      <c r="D522">
        <v>6.8721808682379482E-2</v>
      </c>
      <c r="E522">
        <v>3.4900287775436557E-2</v>
      </c>
      <c r="F522">
        <v>518</v>
      </c>
    </row>
    <row r="523" spans="1:6" x14ac:dyDescent="0.25">
      <c r="A523" t="s">
        <v>7469</v>
      </c>
      <c r="B523">
        <v>3580</v>
      </c>
      <c r="C523">
        <v>2.9589858666256186E-2</v>
      </c>
      <c r="D523">
        <v>4.032403423656352E-2</v>
      </c>
      <c r="E523">
        <v>3.4956946451409857E-2</v>
      </c>
      <c r="F523">
        <v>519</v>
      </c>
    </row>
    <row r="524" spans="1:6" x14ac:dyDescent="0.25">
      <c r="A524" t="s">
        <v>8413</v>
      </c>
      <c r="B524">
        <v>128</v>
      </c>
      <c r="C524">
        <v>-2.1612933584397458E-2</v>
      </c>
      <c r="D524">
        <v>9.1666666666666688E-2</v>
      </c>
      <c r="E524">
        <v>3.5026866541134613E-2</v>
      </c>
      <c r="F524">
        <v>520</v>
      </c>
    </row>
    <row r="525" spans="1:6" x14ac:dyDescent="0.25">
      <c r="A525" t="s">
        <v>8414</v>
      </c>
      <c r="B525">
        <v>667</v>
      </c>
      <c r="C525">
        <v>-1.2799885343464669E-2</v>
      </c>
      <c r="D525">
        <v>8.3019545643496825E-2</v>
      </c>
      <c r="E525">
        <v>3.5109830150016078E-2</v>
      </c>
      <c r="F525">
        <v>521</v>
      </c>
    </row>
    <row r="526" spans="1:6" x14ac:dyDescent="0.25">
      <c r="A526" t="s">
        <v>5887</v>
      </c>
      <c r="B526">
        <v>2237</v>
      </c>
      <c r="C526">
        <v>-1.2971283516051729E-2</v>
      </c>
      <c r="D526">
        <v>8.4373942813840516E-2</v>
      </c>
      <c r="E526">
        <v>3.5701329648894393E-2</v>
      </c>
      <c r="F526">
        <v>522</v>
      </c>
    </row>
    <row r="527" spans="1:6" x14ac:dyDescent="0.25">
      <c r="A527" t="s">
        <v>8415</v>
      </c>
      <c r="B527">
        <v>1496</v>
      </c>
      <c r="C527">
        <v>-3.3021346602612203E-2</v>
      </c>
      <c r="D527">
        <v>0.10473865220836494</v>
      </c>
      <c r="E527">
        <v>3.5858652802876367E-2</v>
      </c>
      <c r="F527">
        <v>523</v>
      </c>
    </row>
    <row r="528" spans="1:6" x14ac:dyDescent="0.25">
      <c r="A528" t="s">
        <v>8416</v>
      </c>
      <c r="B528">
        <v>870</v>
      </c>
      <c r="C528">
        <v>-8.632784669793484E-4</v>
      </c>
      <c r="D528">
        <v>7.2583893930277518E-2</v>
      </c>
      <c r="E528">
        <v>3.5860307731649083E-2</v>
      </c>
      <c r="F528">
        <v>524</v>
      </c>
    </row>
    <row r="529" spans="1:6" x14ac:dyDescent="0.25">
      <c r="A529" t="s">
        <v>8417</v>
      </c>
      <c r="B529">
        <v>1337</v>
      </c>
      <c r="C529">
        <v>-1.9503499593085359E-2</v>
      </c>
      <c r="D529">
        <v>9.1226830193347042E-2</v>
      </c>
      <c r="E529">
        <v>3.5861665300130838E-2</v>
      </c>
      <c r="F529">
        <v>525</v>
      </c>
    </row>
    <row r="530" spans="1:6" x14ac:dyDescent="0.25">
      <c r="A530" t="s">
        <v>8418</v>
      </c>
      <c r="B530">
        <v>1546</v>
      </c>
      <c r="C530">
        <v>2.7715641734023477E-2</v>
      </c>
      <c r="D530">
        <v>4.4173662594715238E-2</v>
      </c>
      <c r="E530">
        <v>3.5944652164369359E-2</v>
      </c>
      <c r="F530">
        <v>526</v>
      </c>
    </row>
    <row r="531" spans="1:6" x14ac:dyDescent="0.25">
      <c r="A531" t="s">
        <v>8419</v>
      </c>
      <c r="B531">
        <v>2837</v>
      </c>
      <c r="C531">
        <v>-6.4078193964294955E-2</v>
      </c>
      <c r="D531">
        <v>0.13667023689035851</v>
      </c>
      <c r="E531">
        <v>3.6296021463031777E-2</v>
      </c>
      <c r="F531">
        <v>527</v>
      </c>
    </row>
    <row r="532" spans="1:6" x14ac:dyDescent="0.25">
      <c r="A532" t="s">
        <v>7539</v>
      </c>
      <c r="B532">
        <v>5883</v>
      </c>
      <c r="C532">
        <v>1.685614430538724E-2</v>
      </c>
      <c r="D532">
        <v>5.5851471950649621E-2</v>
      </c>
      <c r="E532">
        <v>3.6353808128018431E-2</v>
      </c>
      <c r="F532">
        <v>528</v>
      </c>
    </row>
    <row r="533" spans="1:6" x14ac:dyDescent="0.25">
      <c r="A533" t="s">
        <v>8420</v>
      </c>
      <c r="B533">
        <v>434</v>
      </c>
      <c r="C533">
        <v>-2.1597250922230315E-2</v>
      </c>
      <c r="D533">
        <v>9.50310669180401E-2</v>
      </c>
      <c r="E533">
        <v>3.6716907997904891E-2</v>
      </c>
      <c r="F533">
        <v>529</v>
      </c>
    </row>
    <row r="534" spans="1:6" x14ac:dyDescent="0.25">
      <c r="A534" t="s">
        <v>8421</v>
      </c>
      <c r="B534">
        <v>303</v>
      </c>
      <c r="C534">
        <v>-1.674513979725805E-2</v>
      </c>
      <c r="D534">
        <v>9.0296970418921638E-2</v>
      </c>
      <c r="E534">
        <v>3.6775915310831797E-2</v>
      </c>
      <c r="F534">
        <v>530</v>
      </c>
    </row>
    <row r="535" spans="1:6" x14ac:dyDescent="0.25">
      <c r="A535" t="s">
        <v>5954</v>
      </c>
      <c r="B535">
        <v>5675</v>
      </c>
      <c r="C535">
        <v>-1.8937840223126692E-2</v>
      </c>
      <c r="D535">
        <v>9.276466806420644E-2</v>
      </c>
      <c r="E535">
        <v>3.6913413920539873E-2</v>
      </c>
      <c r="F535">
        <v>531</v>
      </c>
    </row>
    <row r="536" spans="1:6" x14ac:dyDescent="0.25">
      <c r="A536" t="s">
        <v>6857</v>
      </c>
      <c r="B536">
        <v>2746</v>
      </c>
      <c r="C536">
        <v>2.5658089180127575E-2</v>
      </c>
      <c r="D536">
        <v>4.9323137522963981E-2</v>
      </c>
      <c r="E536">
        <v>3.7490613351545778E-2</v>
      </c>
      <c r="F536">
        <v>532</v>
      </c>
    </row>
    <row r="537" spans="1:6" x14ac:dyDescent="0.25">
      <c r="A537" t="s">
        <v>8422</v>
      </c>
      <c r="B537">
        <v>1371</v>
      </c>
      <c r="C537">
        <v>2.2967623087722749E-2</v>
      </c>
      <c r="D537">
        <v>5.2980434904808561E-2</v>
      </c>
      <c r="E537">
        <v>3.7974028996265653E-2</v>
      </c>
      <c r="F537">
        <v>533</v>
      </c>
    </row>
    <row r="538" spans="1:6" x14ac:dyDescent="0.25">
      <c r="A538" t="s">
        <v>6089</v>
      </c>
      <c r="B538">
        <v>3883</v>
      </c>
      <c r="C538">
        <v>-1.7362205600339662E-2</v>
      </c>
      <c r="D538">
        <v>9.3370124804144625E-2</v>
      </c>
      <c r="E538">
        <v>3.8003959601902483E-2</v>
      </c>
      <c r="F538">
        <v>534</v>
      </c>
    </row>
    <row r="539" spans="1:6" x14ac:dyDescent="0.25">
      <c r="A539" t="s">
        <v>8423</v>
      </c>
      <c r="B539">
        <v>2563</v>
      </c>
      <c r="C539">
        <v>1.2204704055149408E-2</v>
      </c>
      <c r="D539">
        <v>6.4144449042165139E-2</v>
      </c>
      <c r="E539">
        <v>3.8174576548657274E-2</v>
      </c>
      <c r="F539">
        <v>535</v>
      </c>
    </row>
    <row r="540" spans="1:6" x14ac:dyDescent="0.25">
      <c r="A540" t="s">
        <v>8424</v>
      </c>
      <c r="B540">
        <v>1089</v>
      </c>
      <c r="C540">
        <v>-1.6563248157917949E-2</v>
      </c>
      <c r="D540">
        <v>9.334314257305687E-2</v>
      </c>
      <c r="E540">
        <v>3.8389947207569462E-2</v>
      </c>
      <c r="F540">
        <v>536</v>
      </c>
    </row>
    <row r="541" spans="1:6" x14ac:dyDescent="0.25">
      <c r="A541" t="s">
        <v>8425</v>
      </c>
      <c r="B541">
        <v>1303</v>
      </c>
      <c r="C541">
        <v>-1.6434951834675183E-2</v>
      </c>
      <c r="D541">
        <v>9.3285670167755644E-2</v>
      </c>
      <c r="E541">
        <v>3.8425359166540232E-2</v>
      </c>
      <c r="F541">
        <v>537</v>
      </c>
    </row>
    <row r="542" spans="1:6" x14ac:dyDescent="0.25">
      <c r="A542" t="s">
        <v>8426</v>
      </c>
      <c r="B542">
        <v>314</v>
      </c>
      <c r="C542">
        <v>-2.1487733287356586E-3</v>
      </c>
      <c r="D542">
        <v>7.9365079365079361E-2</v>
      </c>
      <c r="E542">
        <v>3.8608153018171852E-2</v>
      </c>
      <c r="F542">
        <v>538</v>
      </c>
    </row>
    <row r="543" spans="1:6" x14ac:dyDescent="0.25">
      <c r="A543" t="s">
        <v>7154</v>
      </c>
      <c r="B543">
        <v>3284</v>
      </c>
      <c r="C543">
        <v>-1.9817487819669081E-2</v>
      </c>
      <c r="D543">
        <v>9.7489764686415389E-2</v>
      </c>
      <c r="E543">
        <v>3.8836138433373156E-2</v>
      </c>
      <c r="F543">
        <v>539</v>
      </c>
    </row>
    <row r="544" spans="1:6" x14ac:dyDescent="0.25">
      <c r="A544" t="s">
        <v>8427</v>
      </c>
      <c r="B544">
        <v>1154</v>
      </c>
      <c r="C544">
        <v>-1.6578842361705291E-2</v>
      </c>
      <c r="D544">
        <v>9.4319574808480883E-2</v>
      </c>
      <c r="E544">
        <v>3.8870366223387798E-2</v>
      </c>
      <c r="F544">
        <v>540</v>
      </c>
    </row>
    <row r="545" spans="1:6" x14ac:dyDescent="0.25">
      <c r="A545" t="s">
        <v>8428</v>
      </c>
      <c r="B545">
        <v>34</v>
      </c>
      <c r="C545">
        <v>7.8425338492385796E-2</v>
      </c>
      <c r="D545">
        <v>0</v>
      </c>
      <c r="E545">
        <v>3.9212669246192898E-2</v>
      </c>
      <c r="F545">
        <v>541</v>
      </c>
    </row>
    <row r="546" spans="1:6" x14ac:dyDescent="0.25">
      <c r="A546" t="s">
        <v>6183</v>
      </c>
      <c r="B546">
        <v>2399</v>
      </c>
      <c r="C546">
        <v>-4.2307460794428785E-2</v>
      </c>
      <c r="D546">
        <v>0.12078471819087373</v>
      </c>
      <c r="E546">
        <v>3.9238628698222477E-2</v>
      </c>
      <c r="F546">
        <v>542</v>
      </c>
    </row>
    <row r="547" spans="1:6" x14ac:dyDescent="0.25">
      <c r="A547" t="s">
        <v>8429</v>
      </c>
      <c r="B547">
        <v>1185</v>
      </c>
      <c r="C547">
        <v>2.5051657488367469E-2</v>
      </c>
      <c r="D547">
        <v>5.3766034828986342E-2</v>
      </c>
      <c r="E547">
        <v>3.9408846158676902E-2</v>
      </c>
      <c r="F547">
        <v>543</v>
      </c>
    </row>
    <row r="548" spans="1:6" x14ac:dyDescent="0.25">
      <c r="A548" t="s">
        <v>5966</v>
      </c>
      <c r="B548">
        <v>231</v>
      </c>
      <c r="C548">
        <v>5.1503432837456301E-2</v>
      </c>
      <c r="D548">
        <v>2.7777777777777776E-2</v>
      </c>
      <c r="E548">
        <v>3.9640605307617038E-2</v>
      </c>
      <c r="F548">
        <v>544</v>
      </c>
    </row>
    <row r="549" spans="1:6" x14ac:dyDescent="0.25">
      <c r="A549" t="s">
        <v>8430</v>
      </c>
      <c r="B549">
        <v>292</v>
      </c>
      <c r="C549">
        <v>1.7435596053697898E-2</v>
      </c>
      <c r="D549">
        <v>6.2140996863219083E-2</v>
      </c>
      <c r="E549">
        <v>3.9788296458458494E-2</v>
      </c>
      <c r="F549">
        <v>545</v>
      </c>
    </row>
    <row r="550" spans="1:6" x14ac:dyDescent="0.25">
      <c r="A550" t="s">
        <v>6864</v>
      </c>
      <c r="B550">
        <v>1018</v>
      </c>
      <c r="C550">
        <v>-1.1340849310068769E-2</v>
      </c>
      <c r="D550">
        <v>9.0970922114434971E-2</v>
      </c>
      <c r="E550">
        <v>3.9815036402183104E-2</v>
      </c>
      <c r="F550">
        <v>546</v>
      </c>
    </row>
    <row r="551" spans="1:6" x14ac:dyDescent="0.25">
      <c r="A551" t="s">
        <v>8431</v>
      </c>
      <c r="B551">
        <v>2570</v>
      </c>
      <c r="C551">
        <v>-9.0540139250852979E-3</v>
      </c>
      <c r="D551">
        <v>8.8776555319469833E-2</v>
      </c>
      <c r="E551">
        <v>3.9861270697192266E-2</v>
      </c>
      <c r="F551">
        <v>547</v>
      </c>
    </row>
    <row r="552" spans="1:6" x14ac:dyDescent="0.25">
      <c r="A552" t="s">
        <v>8432</v>
      </c>
      <c r="B552">
        <v>3048</v>
      </c>
      <c r="C552">
        <v>-3.2699221938427253E-2</v>
      </c>
      <c r="D552">
        <v>0.11253443396278397</v>
      </c>
      <c r="E552">
        <v>3.9917606012178357E-2</v>
      </c>
      <c r="F552">
        <v>548</v>
      </c>
    </row>
    <row r="553" spans="1:6" x14ac:dyDescent="0.25">
      <c r="A553" t="s">
        <v>8433</v>
      </c>
      <c r="B553">
        <v>2797</v>
      </c>
      <c r="C553">
        <v>-1.1042140177767314E-2</v>
      </c>
      <c r="D553">
        <v>9.1053558072891477E-2</v>
      </c>
      <c r="E553">
        <v>4.0005708947562085E-2</v>
      </c>
      <c r="F553">
        <v>549</v>
      </c>
    </row>
    <row r="554" spans="1:6" x14ac:dyDescent="0.25">
      <c r="A554" t="s">
        <v>8434</v>
      </c>
      <c r="B554">
        <v>2477</v>
      </c>
      <c r="C554">
        <v>2.0718962591859541E-3</v>
      </c>
      <c r="D554">
        <v>7.8194450681657271E-2</v>
      </c>
      <c r="E554">
        <v>4.0133173470421613E-2</v>
      </c>
      <c r="F554">
        <v>550</v>
      </c>
    </row>
    <row r="555" spans="1:6" x14ac:dyDescent="0.25">
      <c r="A555" t="s">
        <v>8435</v>
      </c>
      <c r="B555">
        <v>1087</v>
      </c>
      <c r="C555">
        <v>9.032736513883137E-3</v>
      </c>
      <c r="D555">
        <v>7.1579954621660835E-2</v>
      </c>
      <c r="E555">
        <v>4.030634556777199E-2</v>
      </c>
      <c r="F555">
        <v>551</v>
      </c>
    </row>
    <row r="556" spans="1:6" x14ac:dyDescent="0.25">
      <c r="A556" t="s">
        <v>6315</v>
      </c>
      <c r="B556">
        <v>1760</v>
      </c>
      <c r="C556">
        <v>4.1645362387558417E-4</v>
      </c>
      <c r="D556">
        <v>8.0483987190782785E-2</v>
      </c>
      <c r="E556">
        <v>4.0450220407329186E-2</v>
      </c>
      <c r="F556">
        <v>552</v>
      </c>
    </row>
    <row r="557" spans="1:6" x14ac:dyDescent="0.25">
      <c r="A557" t="s">
        <v>8436</v>
      </c>
      <c r="B557">
        <v>536</v>
      </c>
      <c r="C557">
        <v>-3.8625195879459428E-3</v>
      </c>
      <c r="D557">
        <v>8.5185185185185142E-2</v>
      </c>
      <c r="E557">
        <v>4.0661332798619602E-2</v>
      </c>
      <c r="F557">
        <v>553</v>
      </c>
    </row>
    <row r="558" spans="1:6" x14ac:dyDescent="0.25">
      <c r="A558" t="s">
        <v>8437</v>
      </c>
      <c r="B558">
        <v>889</v>
      </c>
      <c r="C558">
        <v>-3.7947058748778364E-2</v>
      </c>
      <c r="D558">
        <v>0.11961980085045099</v>
      </c>
      <c r="E558">
        <v>4.0836371050836311E-2</v>
      </c>
      <c r="F558">
        <v>554</v>
      </c>
    </row>
    <row r="559" spans="1:6" x14ac:dyDescent="0.25">
      <c r="A559" t="s">
        <v>8438</v>
      </c>
      <c r="B559">
        <v>3504</v>
      </c>
      <c r="C559">
        <v>-4.4495610062715622E-2</v>
      </c>
      <c r="D559">
        <v>0.12633663149546392</v>
      </c>
      <c r="E559">
        <v>4.0920510716374148E-2</v>
      </c>
      <c r="F559">
        <v>555</v>
      </c>
    </row>
    <row r="560" spans="1:6" x14ac:dyDescent="0.25">
      <c r="A560" t="s">
        <v>8439</v>
      </c>
      <c r="B560">
        <v>460</v>
      </c>
      <c r="C560">
        <v>-9.482652154500372E-3</v>
      </c>
      <c r="D560">
        <v>9.2251291267813673E-2</v>
      </c>
      <c r="E560">
        <v>4.1384319556656654E-2</v>
      </c>
      <c r="F560">
        <v>556</v>
      </c>
    </row>
    <row r="561" spans="1:6" x14ac:dyDescent="0.25">
      <c r="A561" t="s">
        <v>8440</v>
      </c>
      <c r="B561">
        <v>1899</v>
      </c>
      <c r="C561">
        <v>-2.4429839600231009E-2</v>
      </c>
      <c r="D561">
        <v>0.10781362526396242</v>
      </c>
      <c r="E561">
        <v>4.1691892831865703E-2</v>
      </c>
      <c r="F561">
        <v>557</v>
      </c>
    </row>
    <row r="562" spans="1:6" x14ac:dyDescent="0.25">
      <c r="A562" t="s">
        <v>8441</v>
      </c>
      <c r="B562">
        <v>132</v>
      </c>
      <c r="C562">
        <v>-7.1835576425427761E-2</v>
      </c>
      <c r="D562">
        <v>0.15555555555555556</v>
      </c>
      <c r="E562">
        <v>4.1859989565063899E-2</v>
      </c>
      <c r="F562">
        <v>558</v>
      </c>
    </row>
    <row r="563" spans="1:6" x14ac:dyDescent="0.25">
      <c r="A563" t="s">
        <v>8442</v>
      </c>
      <c r="B563">
        <v>4265</v>
      </c>
      <c r="C563">
        <v>-1.2967192865005663E-2</v>
      </c>
      <c r="D563">
        <v>9.7532324730249115E-2</v>
      </c>
      <c r="E563">
        <v>4.2282565932621724E-2</v>
      </c>
      <c r="F563">
        <v>559</v>
      </c>
    </row>
    <row r="564" spans="1:6" x14ac:dyDescent="0.25">
      <c r="A564" t="s">
        <v>8443</v>
      </c>
      <c r="B564">
        <v>705</v>
      </c>
      <c r="C564">
        <v>2.2972387436469777E-2</v>
      </c>
      <c r="D564">
        <v>6.1885811779602631E-2</v>
      </c>
      <c r="E564">
        <v>4.2429099608036203E-2</v>
      </c>
      <c r="F564">
        <v>560</v>
      </c>
    </row>
    <row r="565" spans="1:6" x14ac:dyDescent="0.25">
      <c r="A565" t="s">
        <v>7821</v>
      </c>
      <c r="B565">
        <v>953</v>
      </c>
      <c r="C565">
        <v>-1.6554131682762596E-2</v>
      </c>
      <c r="D565">
        <v>0.10143357994531667</v>
      </c>
      <c r="E565">
        <v>4.2439724131277036E-2</v>
      </c>
      <c r="F565">
        <v>561</v>
      </c>
    </row>
    <row r="566" spans="1:6" x14ac:dyDescent="0.25">
      <c r="A566" t="s">
        <v>8444</v>
      </c>
      <c r="B566">
        <v>943</v>
      </c>
      <c r="C566">
        <v>-5.9530438074115781E-2</v>
      </c>
      <c r="D566">
        <v>0.14444122610081864</v>
      </c>
      <c r="E566">
        <v>4.2455394013351425E-2</v>
      </c>
      <c r="F566">
        <v>562</v>
      </c>
    </row>
    <row r="567" spans="1:6" x14ac:dyDescent="0.25">
      <c r="A567" t="s">
        <v>8445</v>
      </c>
      <c r="B567">
        <v>1095</v>
      </c>
      <c r="C567">
        <v>-1.5871043083443555E-2</v>
      </c>
      <c r="D567">
        <v>0.10149711399711399</v>
      </c>
      <c r="E567">
        <v>4.2813035456835215E-2</v>
      </c>
      <c r="F567">
        <v>563</v>
      </c>
    </row>
    <row r="568" spans="1:6" x14ac:dyDescent="0.25">
      <c r="A568" t="s">
        <v>6342</v>
      </c>
      <c r="B568">
        <v>422</v>
      </c>
      <c r="C568">
        <v>-4.5582536940038172E-2</v>
      </c>
      <c r="D568">
        <v>0.13128383961717294</v>
      </c>
      <c r="E568">
        <v>4.2850651338567386E-2</v>
      </c>
      <c r="F568">
        <v>564</v>
      </c>
    </row>
    <row r="569" spans="1:6" x14ac:dyDescent="0.25">
      <c r="A569" t="s">
        <v>8446</v>
      </c>
      <c r="B569">
        <v>1994</v>
      </c>
      <c r="C569">
        <v>4.4575509099898318E-2</v>
      </c>
      <c r="D569">
        <v>4.141414141414141E-2</v>
      </c>
      <c r="E569">
        <v>4.2994825257019864E-2</v>
      </c>
      <c r="F569">
        <v>565</v>
      </c>
    </row>
    <row r="570" spans="1:6" x14ac:dyDescent="0.25">
      <c r="A570" t="s">
        <v>8447</v>
      </c>
      <c r="B570">
        <v>2461</v>
      </c>
      <c r="C570">
        <v>-2.31389484080698E-2</v>
      </c>
      <c r="D570">
        <v>0.10989359412147434</v>
      </c>
      <c r="E570">
        <v>4.3377322856702275E-2</v>
      </c>
      <c r="F570">
        <v>566</v>
      </c>
    </row>
    <row r="571" spans="1:6" x14ac:dyDescent="0.25">
      <c r="A571" t="s">
        <v>8448</v>
      </c>
      <c r="B571">
        <v>1879</v>
      </c>
      <c r="C571">
        <v>-1.4219583081011289E-3</v>
      </c>
      <c r="D571">
        <v>8.8440795416836568E-2</v>
      </c>
      <c r="E571">
        <v>4.3509418554367719E-2</v>
      </c>
      <c r="F571">
        <v>567</v>
      </c>
    </row>
    <row r="572" spans="1:6" x14ac:dyDescent="0.25">
      <c r="A572" t="s">
        <v>8449</v>
      </c>
      <c r="B572">
        <v>711</v>
      </c>
      <c r="C572">
        <v>-1.6537863691562901E-3</v>
      </c>
      <c r="D572">
        <v>8.880304731824093E-2</v>
      </c>
      <c r="E572">
        <v>4.3574630474542318E-2</v>
      </c>
      <c r="F572">
        <v>568</v>
      </c>
    </row>
    <row r="573" spans="1:6" x14ac:dyDescent="0.25">
      <c r="A573" t="s">
        <v>8450</v>
      </c>
      <c r="B573">
        <v>740</v>
      </c>
      <c r="C573">
        <v>1.9717951765698999E-3</v>
      </c>
      <c r="D573">
        <v>8.5971458093099445E-2</v>
      </c>
      <c r="E573">
        <v>4.3971626634834671E-2</v>
      </c>
      <c r="F573">
        <v>569</v>
      </c>
    </row>
    <row r="574" spans="1:6" x14ac:dyDescent="0.25">
      <c r="A574" t="s">
        <v>7865</v>
      </c>
      <c r="B574">
        <v>774</v>
      </c>
      <c r="C574">
        <v>-1.1802041356678962E-3</v>
      </c>
      <c r="D574">
        <v>8.9242610251917071E-2</v>
      </c>
      <c r="E574">
        <v>4.4031203058124586E-2</v>
      </c>
      <c r="F574">
        <v>570</v>
      </c>
    </row>
    <row r="575" spans="1:6" x14ac:dyDescent="0.25">
      <c r="A575" t="s">
        <v>8451</v>
      </c>
      <c r="B575">
        <v>640</v>
      </c>
      <c r="C575">
        <v>1.8598460729245658E-2</v>
      </c>
      <c r="D575">
        <v>6.9966353588497288E-2</v>
      </c>
      <c r="E575">
        <v>4.4282407158871474E-2</v>
      </c>
      <c r="F575">
        <v>571</v>
      </c>
    </row>
    <row r="576" spans="1:6" x14ac:dyDescent="0.25">
      <c r="A576" t="s">
        <v>8452</v>
      </c>
      <c r="B576">
        <v>685</v>
      </c>
      <c r="C576">
        <v>3.4949163626812836E-2</v>
      </c>
      <c r="D576">
        <v>5.3968253968253971E-2</v>
      </c>
      <c r="E576">
        <v>4.44587087975334E-2</v>
      </c>
      <c r="F576">
        <v>572</v>
      </c>
    </row>
    <row r="577" spans="1:6" x14ac:dyDescent="0.25">
      <c r="A577" t="s">
        <v>8453</v>
      </c>
      <c r="B577">
        <v>1848</v>
      </c>
      <c r="C577">
        <v>1.1517988500969191E-2</v>
      </c>
      <c r="D577">
        <v>7.7708752934454867E-2</v>
      </c>
      <c r="E577">
        <v>4.4613370717712028E-2</v>
      </c>
      <c r="F577">
        <v>573</v>
      </c>
    </row>
    <row r="578" spans="1:6" x14ac:dyDescent="0.25">
      <c r="A578" t="s">
        <v>8454</v>
      </c>
      <c r="B578">
        <v>4589</v>
      </c>
      <c r="C578">
        <v>-8.6858888408547566E-3</v>
      </c>
      <c r="D578">
        <v>9.8040954128582714E-2</v>
      </c>
      <c r="E578">
        <v>4.4677532643863982E-2</v>
      </c>
      <c r="F578">
        <v>574</v>
      </c>
    </row>
    <row r="579" spans="1:6" x14ac:dyDescent="0.25">
      <c r="A579" t="s">
        <v>8455</v>
      </c>
      <c r="B579">
        <v>1158</v>
      </c>
      <c r="C579">
        <v>-2.4142108954087124E-2</v>
      </c>
      <c r="D579">
        <v>0.113783791522292</v>
      </c>
      <c r="E579">
        <v>4.4820841284102436E-2</v>
      </c>
      <c r="F579">
        <v>575</v>
      </c>
    </row>
    <row r="580" spans="1:6" x14ac:dyDescent="0.25">
      <c r="A580" t="s">
        <v>8456</v>
      </c>
      <c r="B580">
        <v>363</v>
      </c>
      <c r="C580">
        <v>-1.7459798729837647E-2</v>
      </c>
      <c r="D580">
        <v>0.10713526239842029</v>
      </c>
      <c r="E580">
        <v>4.4837731834291322E-2</v>
      </c>
      <c r="F580">
        <v>576</v>
      </c>
    </row>
    <row r="581" spans="1:6" x14ac:dyDescent="0.25">
      <c r="A581" t="s">
        <v>8457</v>
      </c>
      <c r="B581">
        <v>1190</v>
      </c>
      <c r="C581">
        <v>-3.4330313100851502E-2</v>
      </c>
      <c r="D581">
        <v>0.12414473653862447</v>
      </c>
      <c r="E581">
        <v>4.4907211718886481E-2</v>
      </c>
      <c r="F581">
        <v>577</v>
      </c>
    </row>
    <row r="582" spans="1:6" x14ac:dyDescent="0.25">
      <c r="A582" t="s">
        <v>6341</v>
      </c>
      <c r="B582">
        <v>1191</v>
      </c>
      <c r="C582">
        <v>-1.6814311969307442E-2</v>
      </c>
      <c r="D582">
        <v>0.10669229238194755</v>
      </c>
      <c r="E582">
        <v>4.4938990206320056E-2</v>
      </c>
      <c r="F582">
        <v>578</v>
      </c>
    </row>
    <row r="583" spans="1:6" x14ac:dyDescent="0.25">
      <c r="A583" t="s">
        <v>8458</v>
      </c>
      <c r="B583">
        <v>999</v>
      </c>
      <c r="C583">
        <v>3.9416422417371103E-2</v>
      </c>
      <c r="D583">
        <v>5.0659262633920607E-2</v>
      </c>
      <c r="E583">
        <v>4.5037842525645855E-2</v>
      </c>
      <c r="F583">
        <v>579</v>
      </c>
    </row>
    <row r="584" spans="1:6" x14ac:dyDescent="0.25">
      <c r="A584" t="s">
        <v>7248</v>
      </c>
      <c r="B584">
        <v>2696</v>
      </c>
      <c r="C584">
        <v>-1.3026244832340115E-2</v>
      </c>
      <c r="D584">
        <v>0.10310667645374935</v>
      </c>
      <c r="E584">
        <v>4.5040215810704616E-2</v>
      </c>
      <c r="F584">
        <v>580</v>
      </c>
    </row>
    <row r="585" spans="1:6" x14ac:dyDescent="0.25">
      <c r="A585" t="s">
        <v>8459</v>
      </c>
      <c r="B585">
        <v>2413</v>
      </c>
      <c r="C585">
        <v>4.7074386869361794E-3</v>
      </c>
      <c r="D585">
        <v>8.5427441948867394E-2</v>
      </c>
      <c r="E585">
        <v>4.5067440317901789E-2</v>
      </c>
      <c r="F585">
        <v>581</v>
      </c>
    </row>
    <row r="586" spans="1:6" x14ac:dyDescent="0.25">
      <c r="A586" t="s">
        <v>6352</v>
      </c>
      <c r="B586">
        <v>2550</v>
      </c>
      <c r="C586">
        <v>-3.2213434480764913E-2</v>
      </c>
      <c r="D586">
        <v>0.12261881273231127</v>
      </c>
      <c r="E586">
        <v>4.5202689125773181E-2</v>
      </c>
      <c r="F586">
        <v>582</v>
      </c>
    </row>
    <row r="587" spans="1:6" x14ac:dyDescent="0.25">
      <c r="A587" t="s">
        <v>6918</v>
      </c>
      <c r="B587">
        <v>2513</v>
      </c>
      <c r="C587">
        <v>1.7483374720645505E-2</v>
      </c>
      <c r="D587">
        <v>7.3125868928308135E-2</v>
      </c>
      <c r="E587">
        <v>4.5304621824476823E-2</v>
      </c>
      <c r="F587">
        <v>583</v>
      </c>
    </row>
    <row r="588" spans="1:6" x14ac:dyDescent="0.25">
      <c r="A588" t="s">
        <v>8460</v>
      </c>
      <c r="B588">
        <v>1884</v>
      </c>
      <c r="C588">
        <v>4.0448595619431192E-3</v>
      </c>
      <c r="D588">
        <v>8.7054413411179504E-2</v>
      </c>
      <c r="E588">
        <v>4.554963648656131E-2</v>
      </c>
      <c r="F588">
        <v>584</v>
      </c>
    </row>
    <row r="589" spans="1:6" x14ac:dyDescent="0.25">
      <c r="A589" t="s">
        <v>8461</v>
      </c>
      <c r="B589">
        <v>1002</v>
      </c>
      <c r="C589">
        <v>-1.4627903775621922E-2</v>
      </c>
      <c r="D589">
        <v>0.10601394395512043</v>
      </c>
      <c r="E589">
        <v>4.5693020089749251E-2</v>
      </c>
      <c r="F589">
        <v>585</v>
      </c>
    </row>
    <row r="590" spans="1:6" x14ac:dyDescent="0.25">
      <c r="A590" t="s">
        <v>8462</v>
      </c>
      <c r="B590">
        <v>431</v>
      </c>
      <c r="C590">
        <v>-4.0802238416416961E-2</v>
      </c>
      <c r="D590">
        <v>0.13284623872859169</v>
      </c>
      <c r="E590">
        <v>4.6022000156087366E-2</v>
      </c>
      <c r="F590">
        <v>586</v>
      </c>
    </row>
    <row r="591" spans="1:6" x14ac:dyDescent="0.25">
      <c r="A591" t="s">
        <v>8463</v>
      </c>
      <c r="B591">
        <v>1431</v>
      </c>
      <c r="C591">
        <v>-2.0829184878632639E-2</v>
      </c>
      <c r="D591">
        <v>0.11287535673659953</v>
      </c>
      <c r="E591">
        <v>4.6023085928983444E-2</v>
      </c>
      <c r="F591">
        <v>587</v>
      </c>
    </row>
    <row r="592" spans="1:6" x14ac:dyDescent="0.25">
      <c r="A592" t="s">
        <v>8464</v>
      </c>
      <c r="B592">
        <v>1693</v>
      </c>
      <c r="C592">
        <v>-1.0954670816426747E-2</v>
      </c>
      <c r="D592">
        <v>0.10310940858244372</v>
      </c>
      <c r="E592">
        <v>4.6077368883008486E-2</v>
      </c>
      <c r="F592">
        <v>588</v>
      </c>
    </row>
    <row r="593" spans="1:6" x14ac:dyDescent="0.25">
      <c r="A593" t="s">
        <v>7648</v>
      </c>
      <c r="B593">
        <v>3927</v>
      </c>
      <c r="C593">
        <v>-2.1484542241009104E-2</v>
      </c>
      <c r="D593">
        <v>0.11376498936683468</v>
      </c>
      <c r="E593">
        <v>4.6140223562912794E-2</v>
      </c>
      <c r="F593">
        <v>589</v>
      </c>
    </row>
    <row r="594" spans="1:6" x14ac:dyDescent="0.25">
      <c r="A594" t="s">
        <v>8465</v>
      </c>
      <c r="B594">
        <v>335</v>
      </c>
      <c r="C594">
        <v>-5.0016239033844098E-2</v>
      </c>
      <c r="D594">
        <v>0.14259259259259258</v>
      </c>
      <c r="E594">
        <v>4.6288176779374239E-2</v>
      </c>
      <c r="F594">
        <v>590</v>
      </c>
    </row>
    <row r="595" spans="1:6" x14ac:dyDescent="0.25">
      <c r="A595" t="s">
        <v>8466</v>
      </c>
      <c r="B595">
        <v>153</v>
      </c>
      <c r="C595">
        <v>5.064802945801003E-2</v>
      </c>
      <c r="D595">
        <v>4.202279202279207E-2</v>
      </c>
      <c r="E595">
        <v>4.6335410740401053E-2</v>
      </c>
      <c r="F595">
        <v>591</v>
      </c>
    </row>
    <row r="596" spans="1:6" x14ac:dyDescent="0.25">
      <c r="A596" t="s">
        <v>8467</v>
      </c>
      <c r="B596">
        <v>138</v>
      </c>
      <c r="C596">
        <v>5.4456422594926683E-3</v>
      </c>
      <c r="D596">
        <v>8.7301587301587283E-2</v>
      </c>
      <c r="E596">
        <v>4.6373614780539973E-2</v>
      </c>
      <c r="F596">
        <v>592</v>
      </c>
    </row>
    <row r="597" spans="1:6" x14ac:dyDescent="0.25">
      <c r="A597" t="s">
        <v>8468</v>
      </c>
      <c r="B597">
        <v>1293</v>
      </c>
      <c r="C597">
        <v>4.8549921152399901E-3</v>
      </c>
      <c r="D597">
        <v>8.7948195404335766E-2</v>
      </c>
      <c r="E597">
        <v>4.6401593759787876E-2</v>
      </c>
      <c r="F597">
        <v>593</v>
      </c>
    </row>
    <row r="598" spans="1:6" x14ac:dyDescent="0.25">
      <c r="A598" t="s">
        <v>8469</v>
      </c>
      <c r="B598">
        <v>970</v>
      </c>
      <c r="C598">
        <v>2.6753905109482241E-2</v>
      </c>
      <c r="D598">
        <v>6.6848057549943551E-2</v>
      </c>
      <c r="E598">
        <v>4.6800981329712894E-2</v>
      </c>
      <c r="F598">
        <v>594</v>
      </c>
    </row>
    <row r="599" spans="1:6" x14ac:dyDescent="0.25">
      <c r="A599" t="s">
        <v>6225</v>
      </c>
      <c r="B599">
        <v>883</v>
      </c>
      <c r="C599">
        <v>-5.9993974863090348E-3</v>
      </c>
      <c r="D599">
        <v>0.10132021974127237</v>
      </c>
      <c r="E599">
        <v>4.7660411127481664E-2</v>
      </c>
      <c r="F599">
        <v>595</v>
      </c>
    </row>
    <row r="600" spans="1:6" x14ac:dyDescent="0.25">
      <c r="A600" t="s">
        <v>6603</v>
      </c>
      <c r="B600">
        <v>6237</v>
      </c>
      <c r="C600">
        <v>5.0679729017086284E-4</v>
      </c>
      <c r="D600">
        <v>9.4989572989987642E-2</v>
      </c>
      <c r="E600">
        <v>4.7748185140079252E-2</v>
      </c>
      <c r="F600">
        <v>596</v>
      </c>
    </row>
    <row r="601" spans="1:6" x14ac:dyDescent="0.25">
      <c r="A601" t="s">
        <v>8470</v>
      </c>
      <c r="B601">
        <v>979</v>
      </c>
      <c r="C601">
        <v>-6.6994530939839475E-3</v>
      </c>
      <c r="D601">
        <v>0.10248817996549681</v>
      </c>
      <c r="E601">
        <v>4.7894363435756426E-2</v>
      </c>
      <c r="F601">
        <v>597</v>
      </c>
    </row>
    <row r="602" spans="1:6" x14ac:dyDescent="0.25">
      <c r="A602" t="s">
        <v>6354</v>
      </c>
      <c r="B602">
        <v>4576</v>
      </c>
      <c r="C602">
        <v>-2.4131586114013573E-2</v>
      </c>
      <c r="D602">
        <v>0.1199262869236985</v>
      </c>
      <c r="E602">
        <v>4.7897350404842463E-2</v>
      </c>
      <c r="F602">
        <v>598</v>
      </c>
    </row>
    <row r="603" spans="1:6" x14ac:dyDescent="0.25">
      <c r="A603" t="s">
        <v>8471</v>
      </c>
      <c r="B603">
        <v>479</v>
      </c>
      <c r="C603">
        <v>-2.9063077787660763E-2</v>
      </c>
      <c r="D603">
        <v>0.125</v>
      </c>
      <c r="E603">
        <v>4.7968461106169619E-2</v>
      </c>
      <c r="F603">
        <v>599</v>
      </c>
    </row>
    <row r="604" spans="1:6" x14ac:dyDescent="0.25">
      <c r="A604" t="s">
        <v>8472</v>
      </c>
      <c r="B604">
        <v>2204</v>
      </c>
      <c r="C604">
        <v>-2.647842840656963E-2</v>
      </c>
      <c r="D604">
        <v>0.12242698066605268</v>
      </c>
      <c r="E604">
        <v>4.7974276129741519E-2</v>
      </c>
      <c r="F604">
        <v>600</v>
      </c>
    </row>
    <row r="605" spans="1:6" x14ac:dyDescent="0.25">
      <c r="A605" t="s">
        <v>8473</v>
      </c>
      <c r="B605">
        <v>585</v>
      </c>
      <c r="C605">
        <v>-3.7214047973731204E-3</v>
      </c>
      <c r="D605">
        <v>9.9711497079918124E-2</v>
      </c>
      <c r="E605">
        <v>4.79950461412725E-2</v>
      </c>
      <c r="F605">
        <v>601</v>
      </c>
    </row>
    <row r="606" spans="1:6" x14ac:dyDescent="0.25">
      <c r="A606" t="s">
        <v>8474</v>
      </c>
      <c r="B606">
        <v>599</v>
      </c>
      <c r="C606">
        <v>-1.2854686931721487E-2</v>
      </c>
      <c r="D606">
        <v>0.109276803884647</v>
      </c>
      <c r="E606">
        <v>4.8211058476462759E-2</v>
      </c>
      <c r="F606">
        <v>602</v>
      </c>
    </row>
    <row r="607" spans="1:6" x14ac:dyDescent="0.25">
      <c r="A607" t="s">
        <v>8475</v>
      </c>
      <c r="B607">
        <v>4001</v>
      </c>
      <c r="C607">
        <v>2.9959255569244208E-2</v>
      </c>
      <c r="D607">
        <v>6.6724064081160439E-2</v>
      </c>
      <c r="E607">
        <v>4.8341659825202325E-2</v>
      </c>
      <c r="F607">
        <v>603</v>
      </c>
    </row>
    <row r="608" spans="1:6" x14ac:dyDescent="0.25">
      <c r="A608" t="s">
        <v>8476</v>
      </c>
      <c r="B608">
        <v>305</v>
      </c>
      <c r="C608">
        <v>-7.8043007804781447E-2</v>
      </c>
      <c r="D608">
        <v>0.1751122334455667</v>
      </c>
      <c r="E608">
        <v>4.8534612820392627E-2</v>
      </c>
      <c r="F608">
        <v>604</v>
      </c>
    </row>
    <row r="609" spans="1:6" x14ac:dyDescent="0.25">
      <c r="A609" t="s">
        <v>8477</v>
      </c>
      <c r="B609">
        <v>54</v>
      </c>
      <c r="C609">
        <v>9.7369954494217856E-2</v>
      </c>
      <c r="D609">
        <v>0</v>
      </c>
      <c r="E609">
        <v>4.8684977247108928E-2</v>
      </c>
      <c r="F609">
        <v>605</v>
      </c>
    </row>
    <row r="610" spans="1:6" x14ac:dyDescent="0.25">
      <c r="A610" t="s">
        <v>8478</v>
      </c>
      <c r="B610">
        <v>3010</v>
      </c>
      <c r="C610">
        <v>-6.6675425893231981E-3</v>
      </c>
      <c r="D610">
        <v>0.10403891566991019</v>
      </c>
      <c r="E610">
        <v>4.8685686540293496E-2</v>
      </c>
      <c r="F610">
        <v>606</v>
      </c>
    </row>
    <row r="611" spans="1:6" x14ac:dyDescent="0.25">
      <c r="A611" t="s">
        <v>8479</v>
      </c>
      <c r="B611">
        <v>7821</v>
      </c>
      <c r="C611">
        <v>-3.922705298568404E-2</v>
      </c>
      <c r="D611">
        <v>0.1371594781500817</v>
      </c>
      <c r="E611">
        <v>4.8966212582198826E-2</v>
      </c>
      <c r="F611">
        <v>607</v>
      </c>
    </row>
    <row r="612" spans="1:6" x14ac:dyDescent="0.25">
      <c r="A612" t="s">
        <v>8480</v>
      </c>
      <c r="B612">
        <v>250</v>
      </c>
      <c r="C612">
        <v>1.8723621028195695E-2</v>
      </c>
      <c r="D612">
        <v>7.9629629629629606E-2</v>
      </c>
      <c r="E612">
        <v>4.9176625328912649E-2</v>
      </c>
      <c r="F612">
        <v>608</v>
      </c>
    </row>
    <row r="613" spans="1:6" x14ac:dyDescent="0.25">
      <c r="A613" t="s">
        <v>8481</v>
      </c>
      <c r="B613">
        <v>2043</v>
      </c>
      <c r="C613">
        <v>1.1818075957857171E-2</v>
      </c>
      <c r="D613">
        <v>8.6745519656547102E-2</v>
      </c>
      <c r="E613">
        <v>4.9281797807202134E-2</v>
      </c>
      <c r="F613">
        <v>609</v>
      </c>
    </row>
    <row r="614" spans="1:6" x14ac:dyDescent="0.25">
      <c r="A614" t="s">
        <v>8482</v>
      </c>
      <c r="B614">
        <v>1</v>
      </c>
      <c r="C614">
        <v>0.21005291005291005</v>
      </c>
      <c r="D614">
        <v>-0.1111111111111111</v>
      </c>
      <c r="E614">
        <v>4.9470899470899471E-2</v>
      </c>
      <c r="F614">
        <v>610</v>
      </c>
    </row>
    <row r="615" spans="1:6" x14ac:dyDescent="0.25">
      <c r="A615" t="s">
        <v>8483</v>
      </c>
      <c r="B615">
        <v>976</v>
      </c>
      <c r="C615">
        <v>-3.176439358628417E-3</v>
      </c>
      <c r="D615">
        <v>0.10217654841040782</v>
      </c>
      <c r="E615">
        <v>4.9500054525889702E-2</v>
      </c>
      <c r="F615">
        <v>611</v>
      </c>
    </row>
    <row r="616" spans="1:6" x14ac:dyDescent="0.25">
      <c r="A616" t="s">
        <v>6170</v>
      </c>
      <c r="B616">
        <v>5870</v>
      </c>
      <c r="C616">
        <v>-1.8412157206723821E-2</v>
      </c>
      <c r="D616">
        <v>0.11871132767725717</v>
      </c>
      <c r="E616">
        <v>5.0149585235266678E-2</v>
      </c>
      <c r="F616">
        <v>612</v>
      </c>
    </row>
    <row r="617" spans="1:6" x14ac:dyDescent="0.25">
      <c r="A617" t="s">
        <v>6476</v>
      </c>
      <c r="B617">
        <v>4575</v>
      </c>
      <c r="C617">
        <v>-1.5810427737885043E-2</v>
      </c>
      <c r="D617">
        <v>0.11620127228992048</v>
      </c>
      <c r="E617">
        <v>5.0195422276017719E-2</v>
      </c>
      <c r="F617">
        <v>613</v>
      </c>
    </row>
    <row r="618" spans="1:6" x14ac:dyDescent="0.25">
      <c r="A618" t="s">
        <v>8484</v>
      </c>
      <c r="B618">
        <v>204</v>
      </c>
      <c r="C618">
        <v>6.1591691509548095E-2</v>
      </c>
      <c r="D618">
        <v>3.8888888888888896E-2</v>
      </c>
      <c r="E618">
        <v>5.0240290199218496E-2</v>
      </c>
      <c r="F618">
        <v>614</v>
      </c>
    </row>
    <row r="619" spans="1:6" x14ac:dyDescent="0.25">
      <c r="A619" t="s">
        <v>8485</v>
      </c>
      <c r="B619">
        <v>570</v>
      </c>
      <c r="C619">
        <v>2.9845977620503983E-3</v>
      </c>
      <c r="D619">
        <v>9.7552774023362265E-2</v>
      </c>
      <c r="E619">
        <v>5.0268685892706333E-2</v>
      </c>
      <c r="F619">
        <v>615</v>
      </c>
    </row>
    <row r="620" spans="1:6" x14ac:dyDescent="0.25">
      <c r="A620" t="s">
        <v>7437</v>
      </c>
      <c r="B620">
        <v>905</v>
      </c>
      <c r="C620">
        <v>-2.2383133919120082E-2</v>
      </c>
      <c r="D620">
        <v>0.12337628270136723</v>
      </c>
      <c r="E620">
        <v>5.0496574391123573E-2</v>
      </c>
      <c r="F620">
        <v>616</v>
      </c>
    </row>
    <row r="621" spans="1:6" x14ac:dyDescent="0.25">
      <c r="A621" t="s">
        <v>8486</v>
      </c>
      <c r="B621">
        <v>1468</v>
      </c>
      <c r="C621">
        <v>3.1936463446505289E-2</v>
      </c>
      <c r="D621">
        <v>6.9772819772819794E-2</v>
      </c>
      <c r="E621">
        <v>5.0854641609662542E-2</v>
      </c>
      <c r="F621">
        <v>617</v>
      </c>
    </row>
    <row r="622" spans="1:6" x14ac:dyDescent="0.25">
      <c r="A622" t="s">
        <v>8487</v>
      </c>
      <c r="B622">
        <v>260</v>
      </c>
      <c r="C622">
        <v>-1.5263918273876286E-2</v>
      </c>
      <c r="D622">
        <v>0.11698949198949198</v>
      </c>
      <c r="E622">
        <v>5.0862786857807846E-2</v>
      </c>
      <c r="F622">
        <v>618</v>
      </c>
    </row>
    <row r="623" spans="1:6" x14ac:dyDescent="0.25">
      <c r="A623" t="s">
        <v>8488</v>
      </c>
      <c r="B623">
        <v>578</v>
      </c>
      <c r="C623">
        <v>6.059282857319017E-3</v>
      </c>
      <c r="D623">
        <v>9.6259306969760802E-2</v>
      </c>
      <c r="E623">
        <v>5.1159294913539911E-2</v>
      </c>
      <c r="F623">
        <v>619</v>
      </c>
    </row>
    <row r="624" spans="1:6" x14ac:dyDescent="0.25">
      <c r="A624" t="s">
        <v>8489</v>
      </c>
      <c r="B624">
        <v>855</v>
      </c>
      <c r="C624">
        <v>-3.2784296001809959E-2</v>
      </c>
      <c r="D624">
        <v>0.13553656737463443</v>
      </c>
      <c r="E624">
        <v>5.1376135686412236E-2</v>
      </c>
      <c r="F624">
        <v>620</v>
      </c>
    </row>
    <row r="625" spans="1:6" x14ac:dyDescent="0.25">
      <c r="A625" t="s">
        <v>6105</v>
      </c>
      <c r="B625">
        <v>767</v>
      </c>
      <c r="C625">
        <v>1.4363914128407141E-3</v>
      </c>
      <c r="D625">
        <v>0.10145864037101084</v>
      </c>
      <c r="E625">
        <v>5.1447515891925776E-2</v>
      </c>
      <c r="F625">
        <v>621</v>
      </c>
    </row>
    <row r="626" spans="1:6" x14ac:dyDescent="0.25">
      <c r="A626" t="s">
        <v>5940</v>
      </c>
      <c r="B626">
        <v>359</v>
      </c>
      <c r="C626">
        <v>4.7380737311682422E-2</v>
      </c>
      <c r="D626">
        <v>5.5555555555555552E-2</v>
      </c>
      <c r="E626">
        <v>5.1468146433618987E-2</v>
      </c>
      <c r="F626">
        <v>622</v>
      </c>
    </row>
    <row r="627" spans="1:6" x14ac:dyDescent="0.25">
      <c r="A627" t="s">
        <v>7372</v>
      </c>
      <c r="B627">
        <v>1798</v>
      </c>
      <c r="C627">
        <v>4.702493932161142E-3</v>
      </c>
      <c r="D627">
        <v>9.8352280481197846E-2</v>
      </c>
      <c r="E627">
        <v>5.1527387206679494E-2</v>
      </c>
      <c r="F627">
        <v>623</v>
      </c>
    </row>
    <row r="628" spans="1:6" x14ac:dyDescent="0.25">
      <c r="A628" t="s">
        <v>8490</v>
      </c>
      <c r="B628">
        <v>604</v>
      </c>
      <c r="C628">
        <v>-4.2286335482448895E-2</v>
      </c>
      <c r="D628">
        <v>0.14557179862907416</v>
      </c>
      <c r="E628">
        <v>5.1642731573312631E-2</v>
      </c>
      <c r="F628">
        <v>624</v>
      </c>
    </row>
    <row r="629" spans="1:6" x14ac:dyDescent="0.25">
      <c r="A629" t="s">
        <v>8491</v>
      </c>
      <c r="B629">
        <v>1006</v>
      </c>
      <c r="C629">
        <v>2.2697291698701469E-3</v>
      </c>
      <c r="D629">
        <v>0.10177444497865774</v>
      </c>
      <c r="E629">
        <v>5.2022087074263944E-2</v>
      </c>
      <c r="F629">
        <v>625</v>
      </c>
    </row>
    <row r="630" spans="1:6" x14ac:dyDescent="0.25">
      <c r="A630" t="s">
        <v>7971</v>
      </c>
      <c r="B630">
        <v>5792</v>
      </c>
      <c r="C630">
        <v>-1.6311568675832253E-2</v>
      </c>
      <c r="D630">
        <v>0.12067182611301647</v>
      </c>
      <c r="E630">
        <v>5.2180128718592109E-2</v>
      </c>
      <c r="F630">
        <v>626</v>
      </c>
    </row>
    <row r="631" spans="1:6" x14ac:dyDescent="0.25">
      <c r="A631" t="s">
        <v>7340</v>
      </c>
      <c r="B631">
        <v>2447</v>
      </c>
      <c r="C631">
        <v>-2.1122002140971406E-2</v>
      </c>
      <c r="D631">
        <v>0.12600115399946538</v>
      </c>
      <c r="E631">
        <v>5.2439575929246987E-2</v>
      </c>
      <c r="F631">
        <v>627</v>
      </c>
    </row>
    <row r="632" spans="1:6" x14ac:dyDescent="0.25">
      <c r="A632" t="s">
        <v>8492</v>
      </c>
      <c r="B632">
        <v>119</v>
      </c>
      <c r="C632">
        <v>-5.0299873754547156E-3</v>
      </c>
      <c r="D632">
        <v>0.10993265993265997</v>
      </c>
      <c r="E632">
        <v>5.2451336278602628E-2</v>
      </c>
      <c r="F632">
        <v>628</v>
      </c>
    </row>
    <row r="633" spans="1:6" x14ac:dyDescent="0.25">
      <c r="A633" t="s">
        <v>8493</v>
      </c>
      <c r="B633">
        <v>1517</v>
      </c>
      <c r="C633">
        <v>-1.7400291338478358E-2</v>
      </c>
      <c r="D633">
        <v>0.12394204560871223</v>
      </c>
      <c r="E633">
        <v>5.327087713511694E-2</v>
      </c>
      <c r="F633">
        <v>629</v>
      </c>
    </row>
    <row r="634" spans="1:6" x14ac:dyDescent="0.25">
      <c r="A634" t="s">
        <v>8494</v>
      </c>
      <c r="B634">
        <v>817</v>
      </c>
      <c r="C634">
        <v>1.805743298771121E-2</v>
      </c>
      <c r="D634">
        <v>8.8622777241703074E-2</v>
      </c>
      <c r="E634">
        <v>5.3340105114707145E-2</v>
      </c>
      <c r="F634">
        <v>630</v>
      </c>
    </row>
    <row r="635" spans="1:6" x14ac:dyDescent="0.25">
      <c r="A635" t="s">
        <v>6920</v>
      </c>
      <c r="B635">
        <v>3469</v>
      </c>
      <c r="C635">
        <v>-2.6234016358166455E-3</v>
      </c>
      <c r="D635">
        <v>0.10937281624272728</v>
      </c>
      <c r="E635">
        <v>5.3374707303455317E-2</v>
      </c>
      <c r="F635">
        <v>631</v>
      </c>
    </row>
    <row r="636" spans="1:6" x14ac:dyDescent="0.25">
      <c r="A636" t="s">
        <v>8495</v>
      </c>
      <c r="B636">
        <v>846</v>
      </c>
      <c r="C636">
        <v>1.1227186286818446E-2</v>
      </c>
      <c r="D636">
        <v>9.5553989026011976E-2</v>
      </c>
      <c r="E636">
        <v>5.339058765641521E-2</v>
      </c>
      <c r="F636">
        <v>632</v>
      </c>
    </row>
    <row r="637" spans="1:6" x14ac:dyDescent="0.25">
      <c r="A637" t="s">
        <v>8496</v>
      </c>
      <c r="B637">
        <v>3294</v>
      </c>
      <c r="C637">
        <v>-2.6228548136100635E-2</v>
      </c>
      <c r="D637">
        <v>0.13341319933027038</v>
      </c>
      <c r="E637">
        <v>5.3592325597084871E-2</v>
      </c>
      <c r="F637">
        <v>633</v>
      </c>
    </row>
    <row r="638" spans="1:6" x14ac:dyDescent="0.25">
      <c r="A638" t="s">
        <v>8024</v>
      </c>
      <c r="B638">
        <v>3521</v>
      </c>
      <c r="C638">
        <v>2.0890265915530316E-2</v>
      </c>
      <c r="D638">
        <v>8.6871878008134576E-2</v>
      </c>
      <c r="E638">
        <v>5.388107196183245E-2</v>
      </c>
      <c r="F638">
        <v>634</v>
      </c>
    </row>
    <row r="639" spans="1:6" x14ac:dyDescent="0.25">
      <c r="A639" t="s">
        <v>8497</v>
      </c>
      <c r="B639">
        <v>320</v>
      </c>
      <c r="C639">
        <v>2.0487904294115535E-2</v>
      </c>
      <c r="D639">
        <v>8.7407191573858248E-2</v>
      </c>
      <c r="E639">
        <v>5.3947547933986893E-2</v>
      </c>
      <c r="F639">
        <v>635</v>
      </c>
    </row>
    <row r="640" spans="1:6" x14ac:dyDescent="0.25">
      <c r="A640" t="s">
        <v>8498</v>
      </c>
      <c r="B640">
        <v>1343</v>
      </c>
      <c r="C640">
        <v>7.3252985644461401E-3</v>
      </c>
      <c r="D640">
        <v>0.10060210353545773</v>
      </c>
      <c r="E640">
        <v>5.3963701049951934E-2</v>
      </c>
      <c r="F640">
        <v>636</v>
      </c>
    </row>
    <row r="641" spans="1:6" x14ac:dyDescent="0.25">
      <c r="A641" t="s">
        <v>5898</v>
      </c>
      <c r="B641">
        <v>4279</v>
      </c>
      <c r="C641">
        <v>-1.1114317677652835E-2</v>
      </c>
      <c r="D641">
        <v>0.11926989851518154</v>
      </c>
      <c r="E641">
        <v>5.407779041876435E-2</v>
      </c>
      <c r="F641">
        <v>637</v>
      </c>
    </row>
    <row r="642" spans="1:6" x14ac:dyDescent="0.25">
      <c r="A642" t="s">
        <v>8499</v>
      </c>
      <c r="B642">
        <v>2974</v>
      </c>
      <c r="C642">
        <v>-2.0291680713213227E-2</v>
      </c>
      <c r="D642">
        <v>0.1285096048778597</v>
      </c>
      <c r="E642">
        <v>5.4108962082323235E-2</v>
      </c>
      <c r="F642">
        <v>638</v>
      </c>
    </row>
    <row r="643" spans="1:6" x14ac:dyDescent="0.25">
      <c r="A643" t="s">
        <v>8500</v>
      </c>
      <c r="B643">
        <v>2401</v>
      </c>
      <c r="C643">
        <v>-7.5070279187306587E-3</v>
      </c>
      <c r="D643">
        <v>0.1158971483018838</v>
      </c>
      <c r="E643">
        <v>5.419506019157657E-2</v>
      </c>
      <c r="F643">
        <v>639</v>
      </c>
    </row>
    <row r="644" spans="1:6" x14ac:dyDescent="0.25">
      <c r="A644" t="s">
        <v>8501</v>
      </c>
      <c r="B644">
        <v>571</v>
      </c>
      <c r="C644">
        <v>3.4661895917225877E-2</v>
      </c>
      <c r="D644">
        <v>7.5390983285720109E-2</v>
      </c>
      <c r="E644">
        <v>5.5026439601472993E-2</v>
      </c>
      <c r="F644">
        <v>640</v>
      </c>
    </row>
    <row r="645" spans="1:6" x14ac:dyDescent="0.25">
      <c r="A645" t="s">
        <v>8502</v>
      </c>
      <c r="B645">
        <v>3118</v>
      </c>
      <c r="C645">
        <v>4.032096364443849E-4</v>
      </c>
      <c r="D645">
        <v>0.10979481531745301</v>
      </c>
      <c r="E645">
        <v>5.5099012476948699E-2</v>
      </c>
      <c r="F645">
        <v>641</v>
      </c>
    </row>
    <row r="646" spans="1:6" x14ac:dyDescent="0.25">
      <c r="A646" t="s">
        <v>8503</v>
      </c>
      <c r="B646">
        <v>1315</v>
      </c>
      <c r="C646">
        <v>-1.1617287554547058E-2</v>
      </c>
      <c r="D646">
        <v>0.12249327867288257</v>
      </c>
      <c r="E646">
        <v>5.5437995559167758E-2</v>
      </c>
      <c r="F646">
        <v>642</v>
      </c>
    </row>
    <row r="647" spans="1:6" x14ac:dyDescent="0.25">
      <c r="A647" t="s">
        <v>5917</v>
      </c>
      <c r="B647">
        <v>3163</v>
      </c>
      <c r="C647">
        <v>1.4093313698129578E-2</v>
      </c>
      <c r="D647">
        <v>9.6821995922116919E-2</v>
      </c>
      <c r="E647">
        <v>5.5457654810123248E-2</v>
      </c>
      <c r="F647">
        <v>643</v>
      </c>
    </row>
    <row r="648" spans="1:6" x14ac:dyDescent="0.25">
      <c r="A648" t="s">
        <v>6480</v>
      </c>
      <c r="B648">
        <v>333</v>
      </c>
      <c r="C648">
        <v>-5.9002278594700655E-2</v>
      </c>
      <c r="D648">
        <v>0.17060981578525436</v>
      </c>
      <c r="E648">
        <v>5.5803768595276852E-2</v>
      </c>
      <c r="F648">
        <v>644</v>
      </c>
    </row>
    <row r="649" spans="1:6" x14ac:dyDescent="0.25">
      <c r="A649" t="s">
        <v>8504</v>
      </c>
      <c r="B649">
        <v>1292</v>
      </c>
      <c r="C649">
        <v>-2.7033519018947343E-2</v>
      </c>
      <c r="D649">
        <v>0.13877813969277383</v>
      </c>
      <c r="E649">
        <v>5.5872310336913242E-2</v>
      </c>
      <c r="F649">
        <v>645</v>
      </c>
    </row>
    <row r="650" spans="1:6" x14ac:dyDescent="0.25">
      <c r="A650" t="s">
        <v>8505</v>
      </c>
      <c r="B650">
        <v>422</v>
      </c>
      <c r="C650">
        <v>8.9930121051473178E-3</v>
      </c>
      <c r="D650">
        <v>0.10281324284947473</v>
      </c>
      <c r="E650">
        <v>5.5903127477311021E-2</v>
      </c>
      <c r="F650">
        <v>646</v>
      </c>
    </row>
    <row r="651" spans="1:6" x14ac:dyDescent="0.25">
      <c r="A651" t="s">
        <v>8506</v>
      </c>
      <c r="B651">
        <v>282</v>
      </c>
      <c r="C651">
        <v>-1.6321820585303154E-2</v>
      </c>
      <c r="D651">
        <v>0.12844470344470343</v>
      </c>
      <c r="E651">
        <v>5.606144142970014E-2</v>
      </c>
      <c r="F651">
        <v>647</v>
      </c>
    </row>
    <row r="652" spans="1:6" x14ac:dyDescent="0.25">
      <c r="A652" t="s">
        <v>7690</v>
      </c>
      <c r="B652">
        <v>2927</v>
      </c>
      <c r="C652">
        <v>1.3963464143819208E-2</v>
      </c>
      <c r="D652">
        <v>9.8448337166883795E-2</v>
      </c>
      <c r="E652">
        <v>5.6205900655351498E-2</v>
      </c>
      <c r="F652">
        <v>648</v>
      </c>
    </row>
    <row r="653" spans="1:6" x14ac:dyDescent="0.25">
      <c r="A653" t="s">
        <v>8507</v>
      </c>
      <c r="B653">
        <v>1948</v>
      </c>
      <c r="C653">
        <v>3.4221469003413926E-3</v>
      </c>
      <c r="D653">
        <v>0.10946647970660472</v>
      </c>
      <c r="E653">
        <v>5.6444313303473062E-2</v>
      </c>
      <c r="F653">
        <v>649</v>
      </c>
    </row>
    <row r="654" spans="1:6" x14ac:dyDescent="0.25">
      <c r="A654" t="s">
        <v>8508</v>
      </c>
      <c r="B654">
        <v>878</v>
      </c>
      <c r="C654">
        <v>-1.1648552477252792E-2</v>
      </c>
      <c r="D654">
        <v>0.12455175306837714</v>
      </c>
      <c r="E654">
        <v>5.6451600295562177E-2</v>
      </c>
      <c r="F654">
        <v>650</v>
      </c>
    </row>
    <row r="655" spans="1:6" x14ac:dyDescent="0.25">
      <c r="A655" t="s">
        <v>8509</v>
      </c>
      <c r="B655">
        <v>2855</v>
      </c>
      <c r="C655">
        <v>-1.2245916074216493E-2</v>
      </c>
      <c r="D655">
        <v>0.12523407155209493</v>
      </c>
      <c r="E655">
        <v>5.6494077738939219E-2</v>
      </c>
      <c r="F655">
        <v>651</v>
      </c>
    </row>
    <row r="656" spans="1:6" x14ac:dyDescent="0.25">
      <c r="A656" t="s">
        <v>8510</v>
      </c>
      <c r="B656">
        <v>1121</v>
      </c>
      <c r="C656">
        <v>5.7554323207010628E-2</v>
      </c>
      <c r="D656">
        <v>5.5538319741456968E-2</v>
      </c>
      <c r="E656">
        <v>5.6546321474233802E-2</v>
      </c>
      <c r="F656">
        <v>652</v>
      </c>
    </row>
    <row r="657" spans="1:6" x14ac:dyDescent="0.25">
      <c r="A657" t="s">
        <v>6055</v>
      </c>
      <c r="B657">
        <v>1770</v>
      </c>
      <c r="C657">
        <v>-7.1541454030261782E-3</v>
      </c>
      <c r="D657">
        <v>0.12072222547132941</v>
      </c>
      <c r="E657">
        <v>5.6784040034151613E-2</v>
      </c>
      <c r="F657">
        <v>653</v>
      </c>
    </row>
    <row r="658" spans="1:6" x14ac:dyDescent="0.25">
      <c r="A658" t="s">
        <v>8511</v>
      </c>
      <c r="B658">
        <v>335</v>
      </c>
      <c r="C658">
        <v>1.8905327139550385E-2</v>
      </c>
      <c r="D658">
        <v>9.4754210930681509E-2</v>
      </c>
      <c r="E658">
        <v>5.6829769035115947E-2</v>
      </c>
      <c r="F658">
        <v>654</v>
      </c>
    </row>
    <row r="659" spans="1:6" x14ac:dyDescent="0.25">
      <c r="A659" t="s">
        <v>8512</v>
      </c>
      <c r="B659">
        <v>63</v>
      </c>
      <c r="C659">
        <v>-6.2223416284265004E-2</v>
      </c>
      <c r="D659">
        <v>0.17592592592592593</v>
      </c>
      <c r="E659">
        <v>5.6851254820830463E-2</v>
      </c>
      <c r="F659">
        <v>655</v>
      </c>
    </row>
    <row r="660" spans="1:6" x14ac:dyDescent="0.25">
      <c r="A660" t="s">
        <v>6420</v>
      </c>
      <c r="B660">
        <v>1078</v>
      </c>
      <c r="C660">
        <v>-3.3746932855049802E-2</v>
      </c>
      <c r="D660">
        <v>0.14751969163733869</v>
      </c>
      <c r="E660">
        <v>5.6886379391144444E-2</v>
      </c>
      <c r="F660">
        <v>656</v>
      </c>
    </row>
    <row r="661" spans="1:6" x14ac:dyDescent="0.25">
      <c r="A661" t="s">
        <v>6976</v>
      </c>
      <c r="B661">
        <v>631</v>
      </c>
      <c r="C661">
        <v>1.6029780903680794E-2</v>
      </c>
      <c r="D661">
        <v>9.8550771072016499E-2</v>
      </c>
      <c r="E661">
        <v>5.7290275987848645E-2</v>
      </c>
      <c r="F661">
        <v>657</v>
      </c>
    </row>
    <row r="662" spans="1:6" x14ac:dyDescent="0.25">
      <c r="A662" t="s">
        <v>6334</v>
      </c>
      <c r="B662">
        <v>1083</v>
      </c>
      <c r="C662">
        <v>-3.4739249744294792E-2</v>
      </c>
      <c r="D662">
        <v>0.15022894075181659</v>
      </c>
      <c r="E662">
        <v>5.7744845503760897E-2</v>
      </c>
      <c r="F662">
        <v>658</v>
      </c>
    </row>
    <row r="663" spans="1:6" x14ac:dyDescent="0.25">
      <c r="A663" t="s">
        <v>8513</v>
      </c>
      <c r="B663">
        <v>1751</v>
      </c>
      <c r="C663">
        <v>1.3093531946825538E-2</v>
      </c>
      <c r="D663">
        <v>0.10249918004108571</v>
      </c>
      <c r="E663">
        <v>5.7796355993955627E-2</v>
      </c>
      <c r="F663">
        <v>659</v>
      </c>
    </row>
    <row r="664" spans="1:6" x14ac:dyDescent="0.25">
      <c r="A664" t="s">
        <v>7651</v>
      </c>
      <c r="B664">
        <v>3266</v>
      </c>
      <c r="C664">
        <v>1.7164531784510564E-2</v>
      </c>
      <c r="D664">
        <v>9.8569716141414188E-2</v>
      </c>
      <c r="E664">
        <v>5.7867123962962376E-2</v>
      </c>
      <c r="F664">
        <v>660</v>
      </c>
    </row>
    <row r="665" spans="1:6" x14ac:dyDescent="0.25">
      <c r="A665" t="s">
        <v>8514</v>
      </c>
      <c r="B665">
        <v>113</v>
      </c>
      <c r="C665">
        <v>3.2657861721720416E-2</v>
      </c>
      <c r="D665">
        <v>8.3333333333333356E-2</v>
      </c>
      <c r="E665">
        <v>5.7995597527526886E-2</v>
      </c>
      <c r="F665">
        <v>661</v>
      </c>
    </row>
    <row r="666" spans="1:6" x14ac:dyDescent="0.25">
      <c r="A666" t="s">
        <v>8515</v>
      </c>
      <c r="B666">
        <v>639</v>
      </c>
      <c r="C666">
        <v>-5.2285357483381617E-3</v>
      </c>
      <c r="D666">
        <v>0.12174442328534399</v>
      </c>
      <c r="E666">
        <v>5.8257943768502914E-2</v>
      </c>
      <c r="F666">
        <v>662</v>
      </c>
    </row>
    <row r="667" spans="1:6" x14ac:dyDescent="0.25">
      <c r="A667" t="s">
        <v>6511</v>
      </c>
      <c r="B667">
        <v>937</v>
      </c>
      <c r="C667">
        <v>-2.871214934629817E-2</v>
      </c>
      <c r="D667">
        <v>0.1452695509688538</v>
      </c>
      <c r="E667">
        <v>5.8278700811277812E-2</v>
      </c>
      <c r="F667">
        <v>663</v>
      </c>
    </row>
    <row r="668" spans="1:6" x14ac:dyDescent="0.25">
      <c r="A668" t="s">
        <v>8516</v>
      </c>
      <c r="B668">
        <v>648</v>
      </c>
      <c r="C668">
        <v>-1.5295665801756909E-2</v>
      </c>
      <c r="D668">
        <v>0.13185569367491565</v>
      </c>
      <c r="E668">
        <v>5.8280013936579368E-2</v>
      </c>
      <c r="F668">
        <v>664</v>
      </c>
    </row>
    <row r="669" spans="1:6" x14ac:dyDescent="0.25">
      <c r="A669" t="s">
        <v>8517</v>
      </c>
      <c r="B669">
        <v>546</v>
      </c>
      <c r="C669">
        <v>-7.6020834182678439E-4</v>
      </c>
      <c r="D669">
        <v>0.11734652594146737</v>
      </c>
      <c r="E669">
        <v>5.8293158799820291E-2</v>
      </c>
      <c r="F669">
        <v>665</v>
      </c>
    </row>
    <row r="670" spans="1:6" x14ac:dyDescent="0.25">
      <c r="A670" t="s">
        <v>8518</v>
      </c>
      <c r="B670">
        <v>1011</v>
      </c>
      <c r="C670">
        <v>3.9140266999312823E-3</v>
      </c>
      <c r="D670">
        <v>0.11302555247535397</v>
      </c>
      <c r="E670">
        <v>5.8469789587642623E-2</v>
      </c>
      <c r="F670">
        <v>666</v>
      </c>
    </row>
    <row r="671" spans="1:6" x14ac:dyDescent="0.25">
      <c r="A671" t="s">
        <v>8519</v>
      </c>
      <c r="B671">
        <v>902</v>
      </c>
      <c r="C671">
        <v>-1.5975972037890866E-2</v>
      </c>
      <c r="D671">
        <v>0.13294263269256487</v>
      </c>
      <c r="E671">
        <v>5.8483330327337005E-2</v>
      </c>
      <c r="F671">
        <v>667</v>
      </c>
    </row>
    <row r="672" spans="1:6" x14ac:dyDescent="0.25">
      <c r="A672" t="s">
        <v>8520</v>
      </c>
      <c r="B672">
        <v>353</v>
      </c>
      <c r="C672">
        <v>1.6937752640115874E-2</v>
      </c>
      <c r="D672">
        <v>0.10008417508417509</v>
      </c>
      <c r="E672">
        <v>5.8510963862145486E-2</v>
      </c>
      <c r="F672">
        <v>668</v>
      </c>
    </row>
    <row r="673" spans="1:6" x14ac:dyDescent="0.25">
      <c r="A673" t="s">
        <v>5833</v>
      </c>
      <c r="B673">
        <v>800</v>
      </c>
      <c r="C673">
        <v>3.1182101838982474E-2</v>
      </c>
      <c r="D673">
        <v>8.5978835978835988E-2</v>
      </c>
      <c r="E673">
        <v>5.8580468908909229E-2</v>
      </c>
      <c r="F673">
        <v>669</v>
      </c>
    </row>
    <row r="674" spans="1:6" x14ac:dyDescent="0.25">
      <c r="A674" t="s">
        <v>8521</v>
      </c>
      <c r="B674">
        <v>984</v>
      </c>
      <c r="C674">
        <v>7.8183584477442045E-2</v>
      </c>
      <c r="D674">
        <v>3.9021164021164033E-2</v>
      </c>
      <c r="E674">
        <v>5.8602374249303035E-2</v>
      </c>
      <c r="F674">
        <v>670</v>
      </c>
    </row>
    <row r="675" spans="1:6" x14ac:dyDescent="0.25">
      <c r="A675" t="s">
        <v>8522</v>
      </c>
      <c r="B675">
        <v>186</v>
      </c>
      <c r="C675">
        <v>8.9488530991490081E-3</v>
      </c>
      <c r="D675">
        <v>0.10828924162257497</v>
      </c>
      <c r="E675">
        <v>5.8619047360861987E-2</v>
      </c>
      <c r="F675">
        <v>671</v>
      </c>
    </row>
    <row r="676" spans="1:6" x14ac:dyDescent="0.25">
      <c r="A676" t="s">
        <v>8523</v>
      </c>
      <c r="B676">
        <v>753</v>
      </c>
      <c r="C676">
        <v>-2.9461218976086962E-2</v>
      </c>
      <c r="D676">
        <v>0.14683278932771832</v>
      </c>
      <c r="E676">
        <v>5.8685785175815679E-2</v>
      </c>
      <c r="F676">
        <v>672</v>
      </c>
    </row>
    <row r="677" spans="1:6" x14ac:dyDescent="0.25">
      <c r="A677" t="s">
        <v>8524</v>
      </c>
      <c r="B677">
        <v>603</v>
      </c>
      <c r="C677">
        <v>1.8860421065230729E-2</v>
      </c>
      <c r="D677">
        <v>9.9307077409035188E-2</v>
      </c>
      <c r="E677">
        <v>5.9083749237132957E-2</v>
      </c>
      <c r="F677">
        <v>673</v>
      </c>
    </row>
    <row r="678" spans="1:6" x14ac:dyDescent="0.25">
      <c r="A678" t="s">
        <v>8525</v>
      </c>
      <c r="B678">
        <v>535</v>
      </c>
      <c r="C678">
        <v>1.9812073534380765E-2</v>
      </c>
      <c r="D678">
        <v>9.840956734661585E-2</v>
      </c>
      <c r="E678">
        <v>5.9110820440498306E-2</v>
      </c>
      <c r="F678">
        <v>674</v>
      </c>
    </row>
    <row r="679" spans="1:6" x14ac:dyDescent="0.25">
      <c r="A679" t="s">
        <v>8526</v>
      </c>
      <c r="B679">
        <v>48</v>
      </c>
      <c r="C679">
        <v>0.11850091850091851</v>
      </c>
      <c r="D679">
        <v>0</v>
      </c>
      <c r="E679">
        <v>5.9250459250459256E-2</v>
      </c>
      <c r="F679">
        <v>675</v>
      </c>
    </row>
    <row r="680" spans="1:6" x14ac:dyDescent="0.25">
      <c r="A680" t="s">
        <v>8527</v>
      </c>
      <c r="B680">
        <v>978</v>
      </c>
      <c r="C680">
        <v>1.7519316532204714E-2</v>
      </c>
      <c r="D680">
        <v>0.10098761757989133</v>
      </c>
      <c r="E680">
        <v>5.9253467056048024E-2</v>
      </c>
      <c r="F680">
        <v>676</v>
      </c>
    </row>
    <row r="681" spans="1:6" x14ac:dyDescent="0.25">
      <c r="A681" t="s">
        <v>7590</v>
      </c>
      <c r="B681">
        <v>2054</v>
      </c>
      <c r="C681">
        <v>1.2076434126038756E-2</v>
      </c>
      <c r="D681">
        <v>0.10699676475390291</v>
      </c>
      <c r="E681">
        <v>5.9536599439970833E-2</v>
      </c>
      <c r="F681">
        <v>677</v>
      </c>
    </row>
    <row r="682" spans="1:6" x14ac:dyDescent="0.25">
      <c r="A682" t="s">
        <v>6855</v>
      </c>
      <c r="B682">
        <v>1652</v>
      </c>
      <c r="C682">
        <v>3.8974323271211038E-2</v>
      </c>
      <c r="D682">
        <v>8.0406595728472099E-2</v>
      </c>
      <c r="E682">
        <v>5.9690459499841572E-2</v>
      </c>
      <c r="F682">
        <v>678</v>
      </c>
    </row>
    <row r="683" spans="1:6" x14ac:dyDescent="0.25">
      <c r="A683" t="s">
        <v>6311</v>
      </c>
      <c r="B683">
        <v>1761</v>
      </c>
      <c r="C683">
        <v>-1.5001629747856123E-2</v>
      </c>
      <c r="D683">
        <v>0.13541519044334899</v>
      </c>
      <c r="E683">
        <v>6.020678034774643E-2</v>
      </c>
      <c r="F683">
        <v>679</v>
      </c>
    </row>
    <row r="684" spans="1:6" x14ac:dyDescent="0.25">
      <c r="A684" t="s">
        <v>8528</v>
      </c>
      <c r="B684">
        <v>618</v>
      </c>
      <c r="C684">
        <v>-7.779688346045927E-3</v>
      </c>
      <c r="D684">
        <v>0.12824842868840958</v>
      </c>
      <c r="E684">
        <v>6.0234370171181828E-2</v>
      </c>
      <c r="F684">
        <v>680</v>
      </c>
    </row>
    <row r="685" spans="1:6" x14ac:dyDescent="0.25">
      <c r="A685" t="s">
        <v>7102</v>
      </c>
      <c r="B685">
        <v>5083</v>
      </c>
      <c r="C685">
        <v>2.7131327060401153E-2</v>
      </c>
      <c r="D685">
        <v>9.3559847324593423E-2</v>
      </c>
      <c r="E685">
        <v>6.0345587192497288E-2</v>
      </c>
      <c r="F685">
        <v>681</v>
      </c>
    </row>
    <row r="686" spans="1:6" x14ac:dyDescent="0.25">
      <c r="A686" t="s">
        <v>8529</v>
      </c>
      <c r="B686">
        <v>2501</v>
      </c>
      <c r="C686">
        <v>2.9587041529555616E-2</v>
      </c>
      <c r="D686">
        <v>9.1411095179954369E-2</v>
      </c>
      <c r="E686">
        <v>6.0499068354754992E-2</v>
      </c>
      <c r="F686">
        <v>682</v>
      </c>
    </row>
    <row r="687" spans="1:6" x14ac:dyDescent="0.25">
      <c r="A687" t="s">
        <v>8530</v>
      </c>
      <c r="B687">
        <v>3750</v>
      </c>
      <c r="C687">
        <v>-3.1972337682147751E-2</v>
      </c>
      <c r="D687">
        <v>0.15299453494924473</v>
      </c>
      <c r="E687">
        <v>6.0511098633548491E-2</v>
      </c>
      <c r="F687">
        <v>683</v>
      </c>
    </row>
    <row r="688" spans="1:6" x14ac:dyDescent="0.25">
      <c r="A688" t="s">
        <v>7990</v>
      </c>
      <c r="B688">
        <v>2878</v>
      </c>
      <c r="C688">
        <v>-1.731383839092451E-2</v>
      </c>
      <c r="D688">
        <v>0.13989892968118645</v>
      </c>
      <c r="E688">
        <v>6.1292545645130966E-2</v>
      </c>
      <c r="F688">
        <v>684</v>
      </c>
    </row>
    <row r="689" spans="1:6" x14ac:dyDescent="0.25">
      <c r="A689" t="s">
        <v>8531</v>
      </c>
      <c r="B689">
        <v>280</v>
      </c>
      <c r="C689">
        <v>-3.2278083441035436E-2</v>
      </c>
      <c r="D689">
        <v>0.15493996743996746</v>
      </c>
      <c r="E689">
        <v>6.133094199946601E-2</v>
      </c>
      <c r="F689">
        <v>685</v>
      </c>
    </row>
    <row r="690" spans="1:6" x14ac:dyDescent="0.25">
      <c r="A690" t="s">
        <v>8532</v>
      </c>
      <c r="B690">
        <v>1293</v>
      </c>
      <c r="C690">
        <v>-1.9197585159488174E-3</v>
      </c>
      <c r="D690">
        <v>0.12536331451772631</v>
      </c>
      <c r="E690">
        <v>6.1721778000888745E-2</v>
      </c>
      <c r="F690">
        <v>686</v>
      </c>
    </row>
    <row r="691" spans="1:6" x14ac:dyDescent="0.25">
      <c r="A691" t="s">
        <v>8533</v>
      </c>
      <c r="B691">
        <v>184</v>
      </c>
      <c r="C691">
        <v>1.2773721049293802E-2</v>
      </c>
      <c r="D691">
        <v>0.1111111111111111</v>
      </c>
      <c r="E691">
        <v>6.1942416080202456E-2</v>
      </c>
      <c r="F691">
        <v>687</v>
      </c>
    </row>
    <row r="692" spans="1:6" x14ac:dyDescent="0.25">
      <c r="A692" t="s">
        <v>8534</v>
      </c>
      <c r="B692">
        <v>2020</v>
      </c>
      <c r="C692">
        <v>-2.0326342777466519E-2</v>
      </c>
      <c r="D692">
        <v>0.14474167807501143</v>
      </c>
      <c r="E692">
        <v>6.2207667648772454E-2</v>
      </c>
      <c r="F692">
        <v>688</v>
      </c>
    </row>
    <row r="693" spans="1:6" x14ac:dyDescent="0.25">
      <c r="A693" t="s">
        <v>7628</v>
      </c>
      <c r="B693">
        <v>1525</v>
      </c>
      <c r="C693">
        <v>1.8662288081832613E-2</v>
      </c>
      <c r="D693">
        <v>0.10598996451375207</v>
      </c>
      <c r="E693">
        <v>6.2326126297792342E-2</v>
      </c>
      <c r="F693">
        <v>689</v>
      </c>
    </row>
    <row r="694" spans="1:6" x14ac:dyDescent="0.25">
      <c r="A694" t="s">
        <v>8535</v>
      </c>
      <c r="B694">
        <v>1406</v>
      </c>
      <c r="C694">
        <v>-4.6237488798962563E-2</v>
      </c>
      <c r="D694">
        <v>0.17130466114430931</v>
      </c>
      <c r="E694">
        <v>6.2533586172673378E-2</v>
      </c>
      <c r="F694">
        <v>690</v>
      </c>
    </row>
    <row r="695" spans="1:6" x14ac:dyDescent="0.25">
      <c r="A695" t="s">
        <v>8536</v>
      </c>
      <c r="B695">
        <v>335</v>
      </c>
      <c r="C695">
        <v>6.2120517287756014E-2</v>
      </c>
      <c r="D695">
        <v>6.3459310980287342E-2</v>
      </c>
      <c r="E695">
        <v>6.2789914134021685E-2</v>
      </c>
      <c r="F695">
        <v>691</v>
      </c>
    </row>
    <row r="696" spans="1:6" x14ac:dyDescent="0.25">
      <c r="A696" t="s">
        <v>8537</v>
      </c>
      <c r="B696">
        <v>318</v>
      </c>
      <c r="C696">
        <v>-1.4555180815644367E-2</v>
      </c>
      <c r="D696">
        <v>0.14020710904768874</v>
      </c>
      <c r="E696">
        <v>6.282596411602219E-2</v>
      </c>
      <c r="F696">
        <v>692</v>
      </c>
    </row>
    <row r="697" spans="1:6" x14ac:dyDescent="0.25">
      <c r="A697" t="s">
        <v>8538</v>
      </c>
      <c r="B697">
        <v>872</v>
      </c>
      <c r="C697">
        <v>-3.0875435829880268E-2</v>
      </c>
      <c r="D697">
        <v>0.15660789361663655</v>
      </c>
      <c r="E697">
        <v>6.2866228893378145E-2</v>
      </c>
      <c r="F697">
        <v>693</v>
      </c>
    </row>
    <row r="698" spans="1:6" x14ac:dyDescent="0.25">
      <c r="A698" t="s">
        <v>8539</v>
      </c>
      <c r="B698">
        <v>767</v>
      </c>
      <c r="C698">
        <v>4.1576875539035198E-2</v>
      </c>
      <c r="D698">
        <v>8.4864400305576751E-2</v>
      </c>
      <c r="E698">
        <v>6.3220637922305978E-2</v>
      </c>
      <c r="F698">
        <v>694</v>
      </c>
    </row>
    <row r="699" spans="1:6" x14ac:dyDescent="0.25">
      <c r="A699" t="s">
        <v>8540</v>
      </c>
      <c r="B699">
        <v>2159</v>
      </c>
      <c r="C699">
        <v>-1.0654748503366803E-2</v>
      </c>
      <c r="D699">
        <v>0.13716849160397548</v>
      </c>
      <c r="E699">
        <v>6.3256871550304336E-2</v>
      </c>
      <c r="F699">
        <v>695</v>
      </c>
    </row>
    <row r="700" spans="1:6" x14ac:dyDescent="0.25">
      <c r="A700" t="s">
        <v>6652</v>
      </c>
      <c r="B700">
        <v>5025</v>
      </c>
      <c r="C700">
        <v>1.0344305734493115E-2</v>
      </c>
      <c r="D700">
        <v>0.11678796193481543</v>
      </c>
      <c r="E700">
        <v>6.3566133834654273E-2</v>
      </c>
      <c r="F700">
        <v>696</v>
      </c>
    </row>
    <row r="701" spans="1:6" x14ac:dyDescent="0.25">
      <c r="A701" t="s">
        <v>8541</v>
      </c>
      <c r="B701">
        <v>165</v>
      </c>
      <c r="C701">
        <v>7.1317533317890799E-2</v>
      </c>
      <c r="D701">
        <v>5.590569561157796E-2</v>
      </c>
      <c r="E701">
        <v>6.3611614464734373E-2</v>
      </c>
      <c r="F701">
        <v>697</v>
      </c>
    </row>
    <row r="702" spans="1:6" x14ac:dyDescent="0.25">
      <c r="A702" t="s">
        <v>8542</v>
      </c>
      <c r="B702">
        <v>1908</v>
      </c>
      <c r="C702">
        <v>4.1292961385144648E-3</v>
      </c>
      <c r="D702">
        <v>0.12331649831649832</v>
      </c>
      <c r="E702">
        <v>6.3722897227506389E-2</v>
      </c>
      <c r="F702">
        <v>698</v>
      </c>
    </row>
    <row r="703" spans="1:6" x14ac:dyDescent="0.25">
      <c r="A703" t="s">
        <v>8543</v>
      </c>
      <c r="B703">
        <v>1858</v>
      </c>
      <c r="C703">
        <v>2.1599484047070669E-2</v>
      </c>
      <c r="D703">
        <v>0.10607116041685788</v>
      </c>
      <c r="E703">
        <v>6.3835322231964281E-2</v>
      </c>
      <c r="F703">
        <v>699</v>
      </c>
    </row>
    <row r="704" spans="1:6" x14ac:dyDescent="0.25">
      <c r="A704" t="s">
        <v>8544</v>
      </c>
      <c r="B704">
        <v>930</v>
      </c>
      <c r="C704">
        <v>7.113384168393648E-2</v>
      </c>
      <c r="D704">
        <v>5.6543261809432081E-2</v>
      </c>
      <c r="E704">
        <v>6.3838551746684277E-2</v>
      </c>
      <c r="F704">
        <v>700</v>
      </c>
    </row>
    <row r="705" spans="1:6" x14ac:dyDescent="0.25">
      <c r="A705" t="s">
        <v>8545</v>
      </c>
      <c r="B705">
        <v>659</v>
      </c>
      <c r="C705">
        <v>5.1274796754075362E-3</v>
      </c>
      <c r="D705">
        <v>0.12266313932980598</v>
      </c>
      <c r="E705">
        <v>6.3895309502606759E-2</v>
      </c>
      <c r="F705">
        <v>701</v>
      </c>
    </row>
    <row r="706" spans="1:6" x14ac:dyDescent="0.25">
      <c r="A706" t="s">
        <v>8546</v>
      </c>
      <c r="B706">
        <v>4092</v>
      </c>
      <c r="C706">
        <v>2.1984108688106643E-2</v>
      </c>
      <c r="D706">
        <v>0.10580721934658488</v>
      </c>
      <c r="E706">
        <v>6.3895664017345755E-2</v>
      </c>
      <c r="F706">
        <v>702</v>
      </c>
    </row>
    <row r="707" spans="1:6" x14ac:dyDescent="0.25">
      <c r="A707" t="s">
        <v>8547</v>
      </c>
      <c r="B707">
        <v>422</v>
      </c>
      <c r="C707">
        <v>-1.1507570241038295E-2</v>
      </c>
      <c r="D707">
        <v>0.13930082263415597</v>
      </c>
      <c r="E707">
        <v>6.3896626196558837E-2</v>
      </c>
      <c r="F707">
        <v>703</v>
      </c>
    </row>
    <row r="708" spans="1:6" x14ac:dyDescent="0.25">
      <c r="A708" t="s">
        <v>8548</v>
      </c>
      <c r="B708">
        <v>1103</v>
      </c>
      <c r="C708">
        <v>1.4791009078777735E-2</v>
      </c>
      <c r="D708">
        <v>0.11320807383051029</v>
      </c>
      <c r="E708">
        <v>6.399954145464401E-2</v>
      </c>
      <c r="F708">
        <v>704</v>
      </c>
    </row>
    <row r="709" spans="1:6" x14ac:dyDescent="0.25">
      <c r="A709" t="s">
        <v>8549</v>
      </c>
      <c r="B709">
        <v>4257</v>
      </c>
      <c r="C709">
        <v>-2.6045125228245133E-2</v>
      </c>
      <c r="D709">
        <v>0.15480298347076726</v>
      </c>
      <c r="E709">
        <v>6.4378929121261058E-2</v>
      </c>
      <c r="F709">
        <v>705</v>
      </c>
    </row>
    <row r="710" spans="1:6" x14ac:dyDescent="0.25">
      <c r="A710" t="s">
        <v>6326</v>
      </c>
      <c r="B710">
        <v>878</v>
      </c>
      <c r="C710">
        <v>-2.2124461080531024E-2</v>
      </c>
      <c r="D710">
        <v>0.15111710802433553</v>
      </c>
      <c r="E710">
        <v>6.4496323471902262E-2</v>
      </c>
      <c r="F710">
        <v>706</v>
      </c>
    </row>
    <row r="711" spans="1:6" x14ac:dyDescent="0.25">
      <c r="A711" t="s">
        <v>8550</v>
      </c>
      <c r="B711">
        <v>2483</v>
      </c>
      <c r="C711">
        <v>1.4846750667881378E-2</v>
      </c>
      <c r="D711">
        <v>0.11417897529443288</v>
      </c>
      <c r="E711">
        <v>6.4512862981157132E-2</v>
      </c>
      <c r="F711">
        <v>707</v>
      </c>
    </row>
    <row r="712" spans="1:6" x14ac:dyDescent="0.25">
      <c r="A712" t="s">
        <v>6212</v>
      </c>
      <c r="B712">
        <v>5799</v>
      </c>
      <c r="C712">
        <v>2.2829490260586935E-2</v>
      </c>
      <c r="D712">
        <v>0.10679642622698464</v>
      </c>
      <c r="E712">
        <v>6.4812958243785787E-2</v>
      </c>
      <c r="F712">
        <v>708</v>
      </c>
    </row>
    <row r="713" spans="1:6" x14ac:dyDescent="0.25">
      <c r="A713" t="s">
        <v>6269</v>
      </c>
      <c r="B713">
        <v>103</v>
      </c>
      <c r="C713">
        <v>0.12992479423270251</v>
      </c>
      <c r="D713">
        <v>0</v>
      </c>
      <c r="E713">
        <v>6.4962397116351253E-2</v>
      </c>
      <c r="F713">
        <v>709</v>
      </c>
    </row>
    <row r="714" spans="1:6" x14ac:dyDescent="0.25">
      <c r="A714" t="s">
        <v>8551</v>
      </c>
      <c r="B714">
        <v>317</v>
      </c>
      <c r="C714">
        <v>-8.6669862289500368E-2</v>
      </c>
      <c r="D714">
        <v>0.21711406784936196</v>
      </c>
      <c r="E714">
        <v>6.5222102779930791E-2</v>
      </c>
      <c r="F714">
        <v>710</v>
      </c>
    </row>
    <row r="715" spans="1:6" x14ac:dyDescent="0.25">
      <c r="A715" t="s">
        <v>8552</v>
      </c>
      <c r="B715">
        <v>1145</v>
      </c>
      <c r="C715">
        <v>1.2426805846826408E-2</v>
      </c>
      <c r="D715">
        <v>0.11802696761436447</v>
      </c>
      <c r="E715">
        <v>6.5226886730595443E-2</v>
      </c>
      <c r="F715">
        <v>711</v>
      </c>
    </row>
    <row r="716" spans="1:6" x14ac:dyDescent="0.25">
      <c r="A716" t="s">
        <v>8553</v>
      </c>
      <c r="B716">
        <v>181</v>
      </c>
      <c r="C716">
        <v>1.3981853339283057E-3</v>
      </c>
      <c r="D716">
        <v>0.12962962962962965</v>
      </c>
      <c r="E716">
        <v>6.5513907481778974E-2</v>
      </c>
      <c r="F716">
        <v>712</v>
      </c>
    </row>
    <row r="717" spans="1:6" x14ac:dyDescent="0.25">
      <c r="A717" t="s">
        <v>6583</v>
      </c>
      <c r="B717">
        <v>1168</v>
      </c>
      <c r="C717">
        <v>1.3832621065859588E-2</v>
      </c>
      <c r="D717">
        <v>0.11756816894538262</v>
      </c>
      <c r="E717">
        <v>6.5700395005621109E-2</v>
      </c>
      <c r="F717">
        <v>713</v>
      </c>
    </row>
    <row r="718" spans="1:6" x14ac:dyDescent="0.25">
      <c r="A718" t="s">
        <v>8554</v>
      </c>
      <c r="B718">
        <v>127</v>
      </c>
      <c r="C718">
        <v>5.7756337030142456E-2</v>
      </c>
      <c r="D718">
        <v>7.4074074074074056E-2</v>
      </c>
      <c r="E718">
        <v>6.5915205552108252E-2</v>
      </c>
      <c r="F718">
        <v>714</v>
      </c>
    </row>
    <row r="719" spans="1:6" x14ac:dyDescent="0.25">
      <c r="A719" t="s">
        <v>8555</v>
      </c>
      <c r="B719">
        <v>103</v>
      </c>
      <c r="C719">
        <v>1.1783118576972777E-2</v>
      </c>
      <c r="D719">
        <v>0.12037037037037039</v>
      </c>
      <c r="E719">
        <v>6.6076744473671581E-2</v>
      </c>
      <c r="F719">
        <v>715</v>
      </c>
    </row>
    <row r="720" spans="1:6" x14ac:dyDescent="0.25">
      <c r="A720" t="s">
        <v>6598</v>
      </c>
      <c r="B720">
        <v>306</v>
      </c>
      <c r="C720">
        <v>1.2469755526047382E-2</v>
      </c>
      <c r="D720">
        <v>0.11996631101004354</v>
      </c>
      <c r="E720">
        <v>6.6218033268045456E-2</v>
      </c>
      <c r="F720">
        <v>716</v>
      </c>
    </row>
    <row r="721" spans="1:6" x14ac:dyDescent="0.25">
      <c r="A721" t="s">
        <v>8556</v>
      </c>
      <c r="B721">
        <v>915</v>
      </c>
      <c r="C721">
        <v>-5.6874215121691503E-2</v>
      </c>
      <c r="D721">
        <v>0.18951967785301119</v>
      </c>
      <c r="E721">
        <v>6.6322731365659846E-2</v>
      </c>
      <c r="F721">
        <v>717</v>
      </c>
    </row>
    <row r="722" spans="1:6" x14ac:dyDescent="0.25">
      <c r="A722" t="s">
        <v>8557</v>
      </c>
      <c r="B722">
        <v>1397</v>
      </c>
      <c r="C722">
        <v>2.3242330553037354E-2</v>
      </c>
      <c r="D722">
        <v>0.10969628428819887</v>
      </c>
      <c r="E722">
        <v>6.6469307420618115E-2</v>
      </c>
      <c r="F722">
        <v>718</v>
      </c>
    </row>
    <row r="723" spans="1:6" x14ac:dyDescent="0.25">
      <c r="A723" t="s">
        <v>8558</v>
      </c>
      <c r="B723">
        <v>216</v>
      </c>
      <c r="C723">
        <v>5.9053171352950101E-2</v>
      </c>
      <c r="D723">
        <v>7.4074074074074084E-2</v>
      </c>
      <c r="E723">
        <v>6.6563622713512099E-2</v>
      </c>
      <c r="F723">
        <v>719</v>
      </c>
    </row>
    <row r="724" spans="1:6" x14ac:dyDescent="0.25">
      <c r="A724" t="s">
        <v>8559</v>
      </c>
      <c r="B724">
        <v>4634</v>
      </c>
      <c r="C724">
        <v>1.3287868157244068E-2</v>
      </c>
      <c r="D724">
        <v>0.11992163432737074</v>
      </c>
      <c r="E724">
        <v>6.66047512423074E-2</v>
      </c>
      <c r="F724">
        <v>720</v>
      </c>
    </row>
    <row r="725" spans="1:6" x14ac:dyDescent="0.25">
      <c r="A725" t="s">
        <v>8560</v>
      </c>
      <c r="B725">
        <v>807</v>
      </c>
      <c r="C725">
        <v>-1.996149985825205E-2</v>
      </c>
      <c r="D725">
        <v>0.15332314362242125</v>
      </c>
      <c r="E725">
        <v>6.6680821882084601E-2</v>
      </c>
      <c r="F725">
        <v>721</v>
      </c>
    </row>
    <row r="726" spans="1:6" x14ac:dyDescent="0.25">
      <c r="A726" t="s">
        <v>8561</v>
      </c>
      <c r="B726">
        <v>2973</v>
      </c>
      <c r="C726">
        <v>-1.824073318962979E-2</v>
      </c>
      <c r="D726">
        <v>0.15207234186807314</v>
      </c>
      <c r="E726">
        <v>6.6915804339221674E-2</v>
      </c>
      <c r="F726">
        <v>722</v>
      </c>
    </row>
    <row r="727" spans="1:6" x14ac:dyDescent="0.25">
      <c r="A727" t="s">
        <v>8562</v>
      </c>
      <c r="B727">
        <v>866</v>
      </c>
      <c r="C727">
        <v>1.7898662037266397E-3</v>
      </c>
      <c r="D727">
        <v>0.1320965098019927</v>
      </c>
      <c r="E727">
        <v>6.6943188002859672E-2</v>
      </c>
      <c r="F727">
        <v>723</v>
      </c>
    </row>
    <row r="728" spans="1:6" x14ac:dyDescent="0.25">
      <c r="A728" t="s">
        <v>8563</v>
      </c>
      <c r="B728">
        <v>1343</v>
      </c>
      <c r="C728">
        <v>-2.0317505691155868E-3</v>
      </c>
      <c r="D728">
        <v>0.13602855839450148</v>
      </c>
      <c r="E728">
        <v>6.6998403912692947E-2</v>
      </c>
      <c r="F728">
        <v>724</v>
      </c>
    </row>
    <row r="729" spans="1:6" x14ac:dyDescent="0.25">
      <c r="A729" t="s">
        <v>6627</v>
      </c>
      <c r="B729">
        <v>1869</v>
      </c>
      <c r="C729">
        <v>-9.095599707453772E-4</v>
      </c>
      <c r="D729">
        <v>0.13504008816592927</v>
      </c>
      <c r="E729">
        <v>6.7065264097591948E-2</v>
      </c>
      <c r="F729">
        <v>725</v>
      </c>
    </row>
    <row r="730" spans="1:6" x14ac:dyDescent="0.25">
      <c r="A730" t="s">
        <v>8564</v>
      </c>
      <c r="B730">
        <v>434</v>
      </c>
      <c r="C730">
        <v>-1.889030807855057E-2</v>
      </c>
      <c r="D730">
        <v>0.15316682228446934</v>
      </c>
      <c r="E730">
        <v>6.7138257102959384E-2</v>
      </c>
      <c r="F730">
        <v>726</v>
      </c>
    </row>
    <row r="731" spans="1:6" x14ac:dyDescent="0.25">
      <c r="A731" t="s">
        <v>8565</v>
      </c>
      <c r="B731">
        <v>59</v>
      </c>
      <c r="C731">
        <v>0.24621505894654039</v>
      </c>
      <c r="D731">
        <v>-0.1111111111111111</v>
      </c>
      <c r="E731">
        <v>6.7551973917714642E-2</v>
      </c>
      <c r="F731">
        <v>727</v>
      </c>
    </row>
    <row r="732" spans="1:6" x14ac:dyDescent="0.25">
      <c r="A732" t="s">
        <v>8566</v>
      </c>
      <c r="B732">
        <v>599</v>
      </c>
      <c r="C732">
        <v>-6.653473013546179E-3</v>
      </c>
      <c r="D732">
        <v>0.14312875363828351</v>
      </c>
      <c r="E732">
        <v>6.8237640312368661E-2</v>
      </c>
      <c r="F732">
        <v>728</v>
      </c>
    </row>
    <row r="733" spans="1:6" x14ac:dyDescent="0.25">
      <c r="A733" t="s">
        <v>8567</v>
      </c>
      <c r="B733">
        <v>3293</v>
      </c>
      <c r="C733">
        <v>2.7635413962408648E-3</v>
      </c>
      <c r="D733">
        <v>0.13415939098734797</v>
      </c>
      <c r="E733">
        <v>6.8461466191794412E-2</v>
      </c>
      <c r="F733">
        <v>729</v>
      </c>
    </row>
    <row r="734" spans="1:6" x14ac:dyDescent="0.25">
      <c r="A734" t="s">
        <v>8568</v>
      </c>
      <c r="B734">
        <v>386</v>
      </c>
      <c r="C734">
        <v>-1.7687355778880937E-2</v>
      </c>
      <c r="D734">
        <v>0.1548500881834215</v>
      </c>
      <c r="E734">
        <v>6.8581366202270275E-2</v>
      </c>
      <c r="F734">
        <v>730</v>
      </c>
    </row>
    <row r="735" spans="1:6" x14ac:dyDescent="0.25">
      <c r="A735" t="s">
        <v>8569</v>
      </c>
      <c r="B735">
        <v>772</v>
      </c>
      <c r="C735">
        <v>3.6915749014093816E-3</v>
      </c>
      <c r="D735">
        <v>0.13370398842268172</v>
      </c>
      <c r="E735">
        <v>6.8697781662045557E-2</v>
      </c>
      <c r="F735">
        <v>731</v>
      </c>
    </row>
    <row r="736" spans="1:6" x14ac:dyDescent="0.25">
      <c r="A736" t="s">
        <v>8570</v>
      </c>
      <c r="B736">
        <v>1730</v>
      </c>
      <c r="C736">
        <v>-3.9084568647885676E-2</v>
      </c>
      <c r="D736">
        <v>0.17737586487586487</v>
      </c>
      <c r="E736">
        <v>6.91456481139896E-2</v>
      </c>
      <c r="F736">
        <v>732</v>
      </c>
    </row>
    <row r="737" spans="1:6" x14ac:dyDescent="0.25">
      <c r="A737" t="s">
        <v>8571</v>
      </c>
      <c r="B737">
        <v>5679</v>
      </c>
      <c r="C737">
        <v>5.7732944745429492E-3</v>
      </c>
      <c r="D737">
        <v>0.13318118884287136</v>
      </c>
      <c r="E737">
        <v>6.9477241658707153E-2</v>
      </c>
      <c r="F737">
        <v>733</v>
      </c>
    </row>
    <row r="738" spans="1:6" x14ac:dyDescent="0.25">
      <c r="A738" t="s">
        <v>8572</v>
      </c>
      <c r="B738">
        <v>4375</v>
      </c>
      <c r="C738">
        <v>4.6118602835445999E-4</v>
      </c>
      <c r="D738">
        <v>0.13874471200805716</v>
      </c>
      <c r="E738">
        <v>6.9602949018205809E-2</v>
      </c>
      <c r="F738">
        <v>734</v>
      </c>
    </row>
    <row r="739" spans="1:6" x14ac:dyDescent="0.25">
      <c r="A739" t="s">
        <v>8573</v>
      </c>
      <c r="B739">
        <v>516</v>
      </c>
      <c r="C739">
        <v>5.6520445337211581E-2</v>
      </c>
      <c r="D739">
        <v>8.2960896260128994E-2</v>
      </c>
      <c r="E739">
        <v>6.9740670798670287E-2</v>
      </c>
      <c r="F739">
        <v>735</v>
      </c>
    </row>
    <row r="740" spans="1:6" x14ac:dyDescent="0.25">
      <c r="A740" t="s">
        <v>6984</v>
      </c>
      <c r="B740">
        <v>3361</v>
      </c>
      <c r="C740">
        <v>3.3399038567074588E-2</v>
      </c>
      <c r="D740">
        <v>0.10671223516401374</v>
      </c>
      <c r="E740">
        <v>7.0055636865544169E-2</v>
      </c>
      <c r="F740">
        <v>736</v>
      </c>
    </row>
    <row r="741" spans="1:6" x14ac:dyDescent="0.25">
      <c r="A741" t="s">
        <v>8574</v>
      </c>
      <c r="B741">
        <v>1943</v>
      </c>
      <c r="C741">
        <v>3.0454192074955713E-2</v>
      </c>
      <c r="D741">
        <v>0.10990407899625196</v>
      </c>
      <c r="E741">
        <v>7.0179135535603843E-2</v>
      </c>
      <c r="F741">
        <v>737</v>
      </c>
    </row>
    <row r="742" spans="1:6" x14ac:dyDescent="0.25">
      <c r="A742" t="s">
        <v>8575</v>
      </c>
      <c r="B742">
        <v>253</v>
      </c>
      <c r="C742">
        <v>3.3032071812286318E-2</v>
      </c>
      <c r="D742">
        <v>0.1074074074074074</v>
      </c>
      <c r="E742">
        <v>7.0219739609846857E-2</v>
      </c>
      <c r="F742">
        <v>738</v>
      </c>
    </row>
    <row r="743" spans="1:6" x14ac:dyDescent="0.25">
      <c r="A743" t="s">
        <v>8576</v>
      </c>
      <c r="B743">
        <v>40</v>
      </c>
      <c r="C743">
        <v>0.14122928632732556</v>
      </c>
      <c r="D743">
        <v>0</v>
      </c>
      <c r="E743">
        <v>7.0614643163662782E-2</v>
      </c>
      <c r="F743">
        <v>739</v>
      </c>
    </row>
    <row r="744" spans="1:6" x14ac:dyDescent="0.25">
      <c r="A744" t="s">
        <v>8577</v>
      </c>
      <c r="B744">
        <v>945</v>
      </c>
      <c r="C744">
        <v>4.7537790222234637E-2</v>
      </c>
      <c r="D744">
        <v>9.4149049730127665E-2</v>
      </c>
      <c r="E744">
        <v>7.0843419976181154E-2</v>
      </c>
      <c r="F744">
        <v>740</v>
      </c>
    </row>
    <row r="745" spans="1:6" x14ac:dyDescent="0.25">
      <c r="A745" t="s">
        <v>8578</v>
      </c>
      <c r="B745">
        <v>750</v>
      </c>
      <c r="C745">
        <v>-1.1839506485257563E-2</v>
      </c>
      <c r="D745">
        <v>0.15476190476190477</v>
      </c>
      <c r="E745">
        <v>7.1461199138323606E-2</v>
      </c>
      <c r="F745">
        <v>741</v>
      </c>
    </row>
    <row r="746" spans="1:6" x14ac:dyDescent="0.25">
      <c r="A746" t="s">
        <v>8579</v>
      </c>
      <c r="B746">
        <v>258</v>
      </c>
      <c r="C746">
        <v>-3.3088583782370305E-2</v>
      </c>
      <c r="D746">
        <v>0.17685185185185187</v>
      </c>
      <c r="E746">
        <v>7.188163403474078E-2</v>
      </c>
      <c r="F746">
        <v>742</v>
      </c>
    </row>
    <row r="747" spans="1:6" x14ac:dyDescent="0.25">
      <c r="A747" t="s">
        <v>8580</v>
      </c>
      <c r="B747">
        <v>1847</v>
      </c>
      <c r="C747">
        <v>-4.4719879769378528E-3</v>
      </c>
      <c r="D747">
        <v>0.14892451262622039</v>
      </c>
      <c r="E747">
        <v>7.2226262324641272E-2</v>
      </c>
      <c r="F747">
        <v>743</v>
      </c>
    </row>
    <row r="748" spans="1:6" x14ac:dyDescent="0.25">
      <c r="A748" t="s">
        <v>5988</v>
      </c>
      <c r="B748">
        <v>666</v>
      </c>
      <c r="C748">
        <v>7.1461911430016956E-2</v>
      </c>
      <c r="D748">
        <v>7.3208273208273181E-2</v>
      </c>
      <c r="E748">
        <v>7.2335092319145061E-2</v>
      </c>
      <c r="F748">
        <v>744</v>
      </c>
    </row>
    <row r="749" spans="1:6" x14ac:dyDescent="0.25">
      <c r="A749" t="s">
        <v>8581</v>
      </c>
      <c r="B749">
        <v>1262</v>
      </c>
      <c r="C749">
        <v>-9.34213016998819E-5</v>
      </c>
      <c r="D749">
        <v>0.14536965845640656</v>
      </c>
      <c r="E749">
        <v>7.2638118577353347E-2</v>
      </c>
      <c r="F749">
        <v>745</v>
      </c>
    </row>
    <row r="750" spans="1:6" x14ac:dyDescent="0.25">
      <c r="A750" t="s">
        <v>8582</v>
      </c>
      <c r="B750">
        <v>860</v>
      </c>
      <c r="C750">
        <v>-3.0883358180037575E-2</v>
      </c>
      <c r="D750">
        <v>0.17670972129484996</v>
      </c>
      <c r="E750">
        <v>7.2913181557406198E-2</v>
      </c>
      <c r="F750">
        <v>746</v>
      </c>
    </row>
    <row r="751" spans="1:6" x14ac:dyDescent="0.25">
      <c r="A751" t="s">
        <v>8583</v>
      </c>
      <c r="B751">
        <v>2547</v>
      </c>
      <c r="C751">
        <v>2.8662441963670411E-2</v>
      </c>
      <c r="D751">
        <v>0.11739279800974813</v>
      </c>
      <c r="E751">
        <v>7.3027619986709272E-2</v>
      </c>
      <c r="F751">
        <v>747</v>
      </c>
    </row>
    <row r="752" spans="1:6" x14ac:dyDescent="0.25">
      <c r="A752" t="s">
        <v>8584</v>
      </c>
      <c r="B752">
        <v>1550</v>
      </c>
      <c r="C752">
        <v>1.0764002870912386E-2</v>
      </c>
      <c r="D752">
        <v>0.13630166859094137</v>
      </c>
      <c r="E752">
        <v>7.3532835730926879E-2</v>
      </c>
      <c r="F752">
        <v>748</v>
      </c>
    </row>
    <row r="753" spans="1:6" x14ac:dyDescent="0.25">
      <c r="A753" t="s">
        <v>8585</v>
      </c>
      <c r="B753">
        <v>2849</v>
      </c>
      <c r="C753">
        <v>1.7869332534769501E-2</v>
      </c>
      <c r="D753">
        <v>0.12920785336560983</v>
      </c>
      <c r="E753">
        <v>7.3538592950189663E-2</v>
      </c>
      <c r="F753">
        <v>749</v>
      </c>
    </row>
    <row r="754" spans="1:6" x14ac:dyDescent="0.25">
      <c r="A754" t="s">
        <v>6708</v>
      </c>
      <c r="B754">
        <v>2994</v>
      </c>
      <c r="C754">
        <v>-2.5305319886749778E-3</v>
      </c>
      <c r="D754">
        <v>0.1497984629044796</v>
      </c>
      <c r="E754">
        <v>7.3633965457902309E-2</v>
      </c>
      <c r="F754">
        <v>750</v>
      </c>
    </row>
    <row r="755" spans="1:6" x14ac:dyDescent="0.25">
      <c r="A755" t="s">
        <v>8586</v>
      </c>
      <c r="B755">
        <v>2105</v>
      </c>
      <c r="C755">
        <v>4.5219003405760592E-3</v>
      </c>
      <c r="D755">
        <v>0.14303350970017636</v>
      </c>
      <c r="E755">
        <v>7.3777705020376214E-2</v>
      </c>
      <c r="F755">
        <v>751</v>
      </c>
    </row>
    <row r="756" spans="1:6" x14ac:dyDescent="0.25">
      <c r="A756" t="s">
        <v>8587</v>
      </c>
      <c r="B756">
        <v>478</v>
      </c>
      <c r="C756">
        <v>-9.244067428723678E-3</v>
      </c>
      <c r="D756">
        <v>0.15797541238717708</v>
      </c>
      <c r="E756">
        <v>7.4365672479226694E-2</v>
      </c>
      <c r="F756">
        <v>752</v>
      </c>
    </row>
    <row r="757" spans="1:6" x14ac:dyDescent="0.25">
      <c r="A757" t="s">
        <v>8588</v>
      </c>
      <c r="B757">
        <v>1385</v>
      </c>
      <c r="C757">
        <v>3.8817802818180543E-2</v>
      </c>
      <c r="D757">
        <v>0.11067023241094089</v>
      </c>
      <c r="E757">
        <v>7.4744017614560718E-2</v>
      </c>
      <c r="F757">
        <v>753</v>
      </c>
    </row>
    <row r="758" spans="1:6" x14ac:dyDescent="0.25">
      <c r="A758" t="s">
        <v>8589</v>
      </c>
      <c r="B758">
        <v>182</v>
      </c>
      <c r="C758">
        <v>-2.7771285705295565E-2</v>
      </c>
      <c r="D758">
        <v>0.17783107081352695</v>
      </c>
      <c r="E758">
        <v>7.5029892554115685E-2</v>
      </c>
      <c r="F758">
        <v>754</v>
      </c>
    </row>
    <row r="759" spans="1:6" x14ac:dyDescent="0.25">
      <c r="A759" t="s">
        <v>8590</v>
      </c>
      <c r="B759">
        <v>391</v>
      </c>
      <c r="C759">
        <v>-3.9853467428917454E-3</v>
      </c>
      <c r="D759">
        <v>0.15435617396401707</v>
      </c>
      <c r="E759">
        <v>7.5185413610562662E-2</v>
      </c>
      <c r="F759">
        <v>755</v>
      </c>
    </row>
    <row r="760" spans="1:6" x14ac:dyDescent="0.25">
      <c r="A760" t="s">
        <v>8591</v>
      </c>
      <c r="B760">
        <v>946</v>
      </c>
      <c r="C760">
        <v>-3.0071265777801622E-2</v>
      </c>
      <c r="D760">
        <v>0.18066874268424657</v>
      </c>
      <c r="E760">
        <v>7.5298738453222477E-2</v>
      </c>
      <c r="F760">
        <v>756</v>
      </c>
    </row>
    <row r="761" spans="1:6" x14ac:dyDescent="0.25">
      <c r="A761" t="s">
        <v>7643</v>
      </c>
      <c r="B761">
        <v>4329</v>
      </c>
      <c r="C761">
        <v>2.4275092677233889E-2</v>
      </c>
      <c r="D761">
        <v>0.12637744598117517</v>
      </c>
      <c r="E761">
        <v>7.5326269329204526E-2</v>
      </c>
      <c r="F761">
        <v>757</v>
      </c>
    </row>
    <row r="762" spans="1:6" x14ac:dyDescent="0.25">
      <c r="A762" t="s">
        <v>8592</v>
      </c>
      <c r="B762">
        <v>18</v>
      </c>
      <c r="C762">
        <v>0.15124399928321497</v>
      </c>
      <c r="D762">
        <v>0</v>
      </c>
      <c r="E762">
        <v>7.5621999641607485E-2</v>
      </c>
      <c r="F762">
        <v>758</v>
      </c>
    </row>
    <row r="763" spans="1:6" x14ac:dyDescent="0.25">
      <c r="A763" t="s">
        <v>6419</v>
      </c>
      <c r="B763">
        <v>4644</v>
      </c>
      <c r="C763">
        <v>1.3753935401951139E-2</v>
      </c>
      <c r="D763">
        <v>0.13836286714542467</v>
      </c>
      <c r="E763">
        <v>7.6058401273687903E-2</v>
      </c>
      <c r="F763">
        <v>759</v>
      </c>
    </row>
    <row r="764" spans="1:6" x14ac:dyDescent="0.25">
      <c r="A764" t="s">
        <v>8593</v>
      </c>
      <c r="B764">
        <v>1127</v>
      </c>
      <c r="C764">
        <v>1.3778520692017364E-2</v>
      </c>
      <c r="D764">
        <v>0.13852578068264346</v>
      </c>
      <c r="E764">
        <v>7.6152150687330417E-2</v>
      </c>
      <c r="F764">
        <v>760</v>
      </c>
    </row>
    <row r="765" spans="1:6" x14ac:dyDescent="0.25">
      <c r="A765" t="s">
        <v>8594</v>
      </c>
      <c r="B765">
        <v>2120</v>
      </c>
      <c r="C765">
        <v>4.0975544207912343E-2</v>
      </c>
      <c r="D765">
        <v>0.11208728489322284</v>
      </c>
      <c r="E765">
        <v>7.6531414550567584E-2</v>
      </c>
      <c r="F765">
        <v>761</v>
      </c>
    </row>
    <row r="766" spans="1:6" x14ac:dyDescent="0.25">
      <c r="A766" t="s">
        <v>8595</v>
      </c>
      <c r="B766">
        <v>156</v>
      </c>
      <c r="C766">
        <v>5.1751879909377645E-3</v>
      </c>
      <c r="D766">
        <v>0.14814814814814814</v>
      </c>
      <c r="E766">
        <v>7.6661668069542957E-2</v>
      </c>
      <c r="F766">
        <v>762</v>
      </c>
    </row>
    <row r="767" spans="1:6" x14ac:dyDescent="0.25">
      <c r="A767" t="s">
        <v>6379</v>
      </c>
      <c r="B767">
        <v>3395</v>
      </c>
      <c r="C767">
        <v>2.7122666601093998E-2</v>
      </c>
      <c r="D767">
        <v>0.12662665538032536</v>
      </c>
      <c r="E767">
        <v>7.6874660990709678E-2</v>
      </c>
      <c r="F767">
        <v>763</v>
      </c>
    </row>
    <row r="768" spans="1:6" x14ac:dyDescent="0.25">
      <c r="A768" t="s">
        <v>8596</v>
      </c>
      <c r="B768">
        <v>456</v>
      </c>
      <c r="C768">
        <v>-3.7614528221956186E-3</v>
      </c>
      <c r="D768">
        <v>0.15761210810746415</v>
      </c>
      <c r="E768">
        <v>7.6925327642634267E-2</v>
      </c>
      <c r="F768">
        <v>764</v>
      </c>
    </row>
    <row r="769" spans="1:6" x14ac:dyDescent="0.25">
      <c r="A769" t="s">
        <v>8597</v>
      </c>
      <c r="B769">
        <v>954</v>
      </c>
      <c r="C769">
        <v>8.1172445383354674E-3</v>
      </c>
      <c r="D769">
        <v>0.14608047897521581</v>
      </c>
      <c r="E769">
        <v>7.7098861756775633E-2</v>
      </c>
      <c r="F769">
        <v>765</v>
      </c>
    </row>
    <row r="770" spans="1:6" x14ac:dyDescent="0.25">
      <c r="A770" t="s">
        <v>8598</v>
      </c>
      <c r="B770">
        <v>815</v>
      </c>
      <c r="C770">
        <v>1.4010252615787354E-2</v>
      </c>
      <c r="D770">
        <v>0.14052614701737506</v>
      </c>
      <c r="E770">
        <v>7.7268199816581215E-2</v>
      </c>
      <c r="F770">
        <v>766</v>
      </c>
    </row>
    <row r="771" spans="1:6" x14ac:dyDescent="0.25">
      <c r="A771" t="s">
        <v>8599</v>
      </c>
      <c r="B771">
        <v>1488</v>
      </c>
      <c r="C771">
        <v>2.2953475194465674E-2</v>
      </c>
      <c r="D771">
        <v>0.13175399853466183</v>
      </c>
      <c r="E771">
        <v>7.7353736864563746E-2</v>
      </c>
      <c r="F771">
        <v>767</v>
      </c>
    </row>
    <row r="772" spans="1:6" x14ac:dyDescent="0.25">
      <c r="A772" t="s">
        <v>6937</v>
      </c>
      <c r="B772">
        <v>1423</v>
      </c>
      <c r="C772">
        <v>4.1844401287269767E-2</v>
      </c>
      <c r="D772">
        <v>0.11327386614024545</v>
      </c>
      <c r="E772">
        <v>7.7559133713757611E-2</v>
      </c>
      <c r="F772">
        <v>768</v>
      </c>
    </row>
    <row r="773" spans="1:6" x14ac:dyDescent="0.25">
      <c r="A773" t="s">
        <v>8600</v>
      </c>
      <c r="B773">
        <v>1798</v>
      </c>
      <c r="C773">
        <v>1.318281951019183E-3</v>
      </c>
      <c r="D773">
        <v>0.15389649775196354</v>
      </c>
      <c r="E773">
        <v>7.7607389851491362E-2</v>
      </c>
      <c r="F773">
        <v>769</v>
      </c>
    </row>
    <row r="774" spans="1:6" x14ac:dyDescent="0.25">
      <c r="A774" t="s">
        <v>8601</v>
      </c>
      <c r="B774">
        <v>532</v>
      </c>
      <c r="C774">
        <v>-2.9659004550373617E-2</v>
      </c>
      <c r="D774">
        <v>0.18516313932980599</v>
      </c>
      <c r="E774">
        <v>7.7752067389716184E-2</v>
      </c>
      <c r="F774">
        <v>770</v>
      </c>
    </row>
    <row r="775" spans="1:6" x14ac:dyDescent="0.25">
      <c r="A775" t="s">
        <v>8602</v>
      </c>
      <c r="B775">
        <v>1335</v>
      </c>
      <c r="C775">
        <v>1.1913321377873709E-2</v>
      </c>
      <c r="D775">
        <v>0.14382603546109751</v>
      </c>
      <c r="E775">
        <v>7.7869678419485611E-2</v>
      </c>
      <c r="F775">
        <v>771</v>
      </c>
    </row>
    <row r="776" spans="1:6" x14ac:dyDescent="0.25">
      <c r="A776" t="s">
        <v>8603</v>
      </c>
      <c r="B776">
        <v>442</v>
      </c>
      <c r="C776">
        <v>1.9412756842270434E-2</v>
      </c>
      <c r="D776">
        <v>0.13728308728308727</v>
      </c>
      <c r="E776">
        <v>7.8347922062678849E-2</v>
      </c>
      <c r="F776">
        <v>772</v>
      </c>
    </row>
    <row r="777" spans="1:6" x14ac:dyDescent="0.25">
      <c r="A777" t="s">
        <v>8604</v>
      </c>
      <c r="B777">
        <v>964</v>
      </c>
      <c r="C777">
        <v>2.6626555717470808E-2</v>
      </c>
      <c r="D777">
        <v>0.13041911397152864</v>
      </c>
      <c r="E777">
        <v>7.852283484449972E-2</v>
      </c>
      <c r="F777">
        <v>773</v>
      </c>
    </row>
    <row r="778" spans="1:6" x14ac:dyDescent="0.25">
      <c r="A778" t="s">
        <v>7656</v>
      </c>
      <c r="B778">
        <v>2926</v>
      </c>
      <c r="C778">
        <v>3.0645842936631099E-3</v>
      </c>
      <c r="D778">
        <v>0.15449337116707859</v>
      </c>
      <c r="E778">
        <v>7.8778977730370847E-2</v>
      </c>
      <c r="F778">
        <v>774</v>
      </c>
    </row>
    <row r="779" spans="1:6" x14ac:dyDescent="0.25">
      <c r="A779" t="s">
        <v>6678</v>
      </c>
      <c r="B779">
        <v>602</v>
      </c>
      <c r="C779">
        <v>-4.3981260741597023E-3</v>
      </c>
      <c r="D779">
        <v>0.16252896220216481</v>
      </c>
      <c r="E779">
        <v>7.9065418064002552E-2</v>
      </c>
      <c r="F779">
        <v>775</v>
      </c>
    </row>
    <row r="780" spans="1:6" x14ac:dyDescent="0.25">
      <c r="A780" t="s">
        <v>8605</v>
      </c>
      <c r="B780">
        <v>524</v>
      </c>
      <c r="C780">
        <v>5.1446905573193952E-2</v>
      </c>
      <c r="D780">
        <v>0.10875479296531929</v>
      </c>
      <c r="E780">
        <v>8.0100849269256619E-2</v>
      </c>
      <c r="F780">
        <v>776</v>
      </c>
    </row>
    <row r="781" spans="1:6" x14ac:dyDescent="0.25">
      <c r="A781" t="s">
        <v>8606</v>
      </c>
      <c r="B781">
        <v>2314</v>
      </c>
      <c r="C781">
        <v>3.9219101182563693E-2</v>
      </c>
      <c r="D781">
        <v>0.12172541156756649</v>
      </c>
      <c r="E781">
        <v>8.0472256375065082E-2</v>
      </c>
      <c r="F781">
        <v>777</v>
      </c>
    </row>
    <row r="782" spans="1:6" x14ac:dyDescent="0.25">
      <c r="A782" t="s">
        <v>8607</v>
      </c>
      <c r="B782">
        <v>1895</v>
      </c>
      <c r="C782">
        <v>-1.9686976609437409E-3</v>
      </c>
      <c r="D782">
        <v>0.16331090200497456</v>
      </c>
      <c r="E782">
        <v>8.067110217201541E-2</v>
      </c>
      <c r="F782">
        <v>778</v>
      </c>
    </row>
    <row r="783" spans="1:6" x14ac:dyDescent="0.25">
      <c r="A783" t="s">
        <v>8608</v>
      </c>
      <c r="B783">
        <v>517</v>
      </c>
      <c r="C783">
        <v>-2.9524025748621008E-2</v>
      </c>
      <c r="D783">
        <v>0.19168447293447288</v>
      </c>
      <c r="E783">
        <v>8.1080223592925937E-2</v>
      </c>
      <c r="F783">
        <v>779</v>
      </c>
    </row>
    <row r="784" spans="1:6" x14ac:dyDescent="0.25">
      <c r="A784" t="s">
        <v>8609</v>
      </c>
      <c r="B784">
        <v>482</v>
      </c>
      <c r="C784">
        <v>4.8660524342135879E-3</v>
      </c>
      <c r="D784">
        <v>0.15740740740740741</v>
      </c>
      <c r="E784">
        <v>8.1136729920810502E-2</v>
      </c>
      <c r="F784">
        <v>780</v>
      </c>
    </row>
    <row r="785" spans="1:6" x14ac:dyDescent="0.25">
      <c r="A785" t="s">
        <v>8610</v>
      </c>
      <c r="B785">
        <v>2789</v>
      </c>
      <c r="C785">
        <v>-1.0137614411627298E-2</v>
      </c>
      <c r="D785">
        <v>0.17553480704176466</v>
      </c>
      <c r="E785">
        <v>8.2698596315068679E-2</v>
      </c>
      <c r="F785">
        <v>781</v>
      </c>
    </row>
    <row r="786" spans="1:6" x14ac:dyDescent="0.25">
      <c r="A786" t="s">
        <v>8611</v>
      </c>
      <c r="B786">
        <v>1349</v>
      </c>
      <c r="C786">
        <v>-5.161470069638583E-2</v>
      </c>
      <c r="D786">
        <v>0.21721447873115929</v>
      </c>
      <c r="E786">
        <v>8.2799889017386732E-2</v>
      </c>
      <c r="F786">
        <v>782</v>
      </c>
    </row>
    <row r="787" spans="1:6" x14ac:dyDescent="0.25">
      <c r="A787" t="s">
        <v>8612</v>
      </c>
      <c r="B787">
        <v>689</v>
      </c>
      <c r="C787">
        <v>6.1130711475867093E-2</v>
      </c>
      <c r="D787">
        <v>0.10447977947977947</v>
      </c>
      <c r="E787">
        <v>8.280524547782328E-2</v>
      </c>
      <c r="F787">
        <v>783</v>
      </c>
    </row>
    <row r="788" spans="1:6" x14ac:dyDescent="0.25">
      <c r="A788" t="s">
        <v>8613</v>
      </c>
      <c r="B788">
        <v>2335</v>
      </c>
      <c r="C788">
        <v>1.4028882492598593E-2</v>
      </c>
      <c r="D788">
        <v>0.15173702077211168</v>
      </c>
      <c r="E788">
        <v>8.2882951632355137E-2</v>
      </c>
      <c r="F788">
        <v>784</v>
      </c>
    </row>
    <row r="789" spans="1:6" x14ac:dyDescent="0.25">
      <c r="A789" t="s">
        <v>8614</v>
      </c>
      <c r="B789">
        <v>1932</v>
      </c>
      <c r="C789">
        <v>-4.2366878647999956E-2</v>
      </c>
      <c r="D789">
        <v>0.20918065490368154</v>
      </c>
      <c r="E789">
        <v>8.3406888127840792E-2</v>
      </c>
      <c r="F789">
        <v>785</v>
      </c>
    </row>
    <row r="790" spans="1:6" x14ac:dyDescent="0.25">
      <c r="A790" t="s">
        <v>8615</v>
      </c>
      <c r="B790">
        <v>1631</v>
      </c>
      <c r="C790">
        <v>3.5601202255995203E-2</v>
      </c>
      <c r="D790">
        <v>0.13168241622188992</v>
      </c>
      <c r="E790">
        <v>8.3641809238942558E-2</v>
      </c>
      <c r="F790">
        <v>786</v>
      </c>
    </row>
    <row r="791" spans="1:6" x14ac:dyDescent="0.25">
      <c r="A791" t="s">
        <v>8616</v>
      </c>
      <c r="B791">
        <v>643</v>
      </c>
      <c r="C791">
        <v>2.7107282520451533E-3</v>
      </c>
      <c r="D791">
        <v>0.16481481481481483</v>
      </c>
      <c r="E791">
        <v>8.3762771533429994E-2</v>
      </c>
      <c r="F791">
        <v>787</v>
      </c>
    </row>
    <row r="792" spans="1:6" x14ac:dyDescent="0.25">
      <c r="A792" t="s">
        <v>6288</v>
      </c>
      <c r="B792">
        <v>861</v>
      </c>
      <c r="C792">
        <v>-2.4526377484133215E-2</v>
      </c>
      <c r="D792">
        <v>0.19239280862087879</v>
      </c>
      <c r="E792">
        <v>8.3933215568372785E-2</v>
      </c>
      <c r="F792">
        <v>788</v>
      </c>
    </row>
    <row r="793" spans="1:6" x14ac:dyDescent="0.25">
      <c r="A793" t="s">
        <v>6024</v>
      </c>
      <c r="B793">
        <v>312</v>
      </c>
      <c r="C793">
        <v>5.6535466622981007E-2</v>
      </c>
      <c r="D793">
        <v>0.112962962962963</v>
      </c>
      <c r="E793">
        <v>8.4749214792972011E-2</v>
      </c>
      <c r="F793">
        <v>789</v>
      </c>
    </row>
    <row r="794" spans="1:6" x14ac:dyDescent="0.25">
      <c r="A794" t="s">
        <v>8617</v>
      </c>
      <c r="B794">
        <v>2124</v>
      </c>
      <c r="C794">
        <v>3.8329522147018867E-2</v>
      </c>
      <c r="D794">
        <v>0.13152733495732755</v>
      </c>
      <c r="E794">
        <v>8.492842855217321E-2</v>
      </c>
      <c r="F794">
        <v>790</v>
      </c>
    </row>
    <row r="795" spans="1:6" x14ac:dyDescent="0.25">
      <c r="A795" t="s">
        <v>8618</v>
      </c>
      <c r="B795">
        <v>1507</v>
      </c>
      <c r="C795">
        <v>-1.3636900390352556E-2</v>
      </c>
      <c r="D795">
        <v>0.18361810326811867</v>
      </c>
      <c r="E795">
        <v>8.4990601438883054E-2</v>
      </c>
      <c r="F795">
        <v>791</v>
      </c>
    </row>
    <row r="796" spans="1:6" x14ac:dyDescent="0.25">
      <c r="A796" t="s">
        <v>8619</v>
      </c>
      <c r="B796">
        <v>4717</v>
      </c>
      <c r="C796">
        <v>5.8693643438779253E-2</v>
      </c>
      <c r="D796">
        <v>0.11213307163511353</v>
      </c>
      <c r="E796">
        <v>8.5413357536946399E-2</v>
      </c>
      <c r="F796">
        <v>792</v>
      </c>
    </row>
    <row r="797" spans="1:6" x14ac:dyDescent="0.25">
      <c r="A797" t="s">
        <v>8620</v>
      </c>
      <c r="B797">
        <v>2564</v>
      </c>
      <c r="C797">
        <v>7.1466393193365058E-3</v>
      </c>
      <c r="D797">
        <v>0.16426392779333954</v>
      </c>
      <c r="E797">
        <v>8.5705283556338024E-2</v>
      </c>
      <c r="F797">
        <v>793</v>
      </c>
    </row>
    <row r="798" spans="1:6" x14ac:dyDescent="0.25">
      <c r="A798" t="s">
        <v>8621</v>
      </c>
      <c r="B798">
        <v>264</v>
      </c>
      <c r="C798">
        <v>1.3340038630514188E-2</v>
      </c>
      <c r="D798">
        <v>0.15925925925925927</v>
      </c>
      <c r="E798">
        <v>8.6299648944886731E-2</v>
      </c>
      <c r="F798">
        <v>794</v>
      </c>
    </row>
    <row r="799" spans="1:6" x14ac:dyDescent="0.25">
      <c r="A799" t="s">
        <v>8622</v>
      </c>
      <c r="B799">
        <v>184</v>
      </c>
      <c r="C799">
        <v>-5.5131772394843188E-3</v>
      </c>
      <c r="D799">
        <v>0.17962962962962964</v>
      </c>
      <c r="E799">
        <v>8.7058226195072655E-2</v>
      </c>
      <c r="F799">
        <v>795</v>
      </c>
    </row>
    <row r="800" spans="1:6" x14ac:dyDescent="0.25">
      <c r="A800" t="s">
        <v>7782</v>
      </c>
      <c r="B800">
        <v>4208</v>
      </c>
      <c r="C800">
        <v>-6.7356297706140066E-3</v>
      </c>
      <c r="D800">
        <v>0.18142028817028835</v>
      </c>
      <c r="E800">
        <v>8.7342329199837171E-2</v>
      </c>
      <c r="F800">
        <v>796</v>
      </c>
    </row>
    <row r="801" spans="1:6" x14ac:dyDescent="0.25">
      <c r="A801" t="s">
        <v>8623</v>
      </c>
      <c r="B801">
        <v>195</v>
      </c>
      <c r="C801">
        <v>6.4749890230878557E-2</v>
      </c>
      <c r="D801">
        <v>0.1111111111111111</v>
      </c>
      <c r="E801">
        <v>8.7930500670994838E-2</v>
      </c>
      <c r="F801">
        <v>797</v>
      </c>
    </row>
    <row r="802" spans="1:6" x14ac:dyDescent="0.25">
      <c r="A802" t="s">
        <v>6271</v>
      </c>
      <c r="B802">
        <v>212</v>
      </c>
      <c r="C802">
        <v>-1.2608046271831281E-2</v>
      </c>
      <c r="D802">
        <v>0.18888888888888891</v>
      </c>
      <c r="E802">
        <v>8.814042130852881E-2</v>
      </c>
      <c r="F802">
        <v>798</v>
      </c>
    </row>
    <row r="803" spans="1:6" x14ac:dyDescent="0.25">
      <c r="A803" t="s">
        <v>5880</v>
      </c>
      <c r="B803">
        <v>670</v>
      </c>
      <c r="C803">
        <v>-8.1512844621790728E-3</v>
      </c>
      <c r="D803">
        <v>0.1851851851851852</v>
      </c>
      <c r="E803">
        <v>8.8516950361503061E-2</v>
      </c>
      <c r="F803">
        <v>799</v>
      </c>
    </row>
    <row r="804" spans="1:6" x14ac:dyDescent="0.25">
      <c r="A804" t="s">
        <v>8624</v>
      </c>
      <c r="B804">
        <v>75</v>
      </c>
      <c r="C804">
        <v>-6.0631655906571158E-2</v>
      </c>
      <c r="D804">
        <v>0.23783068783068784</v>
      </c>
      <c r="E804">
        <v>8.8599515962058339E-2</v>
      </c>
      <c r="F804">
        <v>800</v>
      </c>
    </row>
    <row r="805" spans="1:6" x14ac:dyDescent="0.25">
      <c r="A805" t="s">
        <v>8625</v>
      </c>
      <c r="B805">
        <v>1050</v>
      </c>
      <c r="C805">
        <v>2.790372386211537E-2</v>
      </c>
      <c r="D805">
        <v>0.15031085575010039</v>
      </c>
      <c r="E805">
        <v>8.9107289806107881E-2</v>
      </c>
      <c r="F805">
        <v>801</v>
      </c>
    </row>
    <row r="806" spans="1:6" x14ac:dyDescent="0.25">
      <c r="A806" t="s">
        <v>8626</v>
      </c>
      <c r="B806">
        <v>464</v>
      </c>
      <c r="C806">
        <v>5.0702376470573692E-2</v>
      </c>
      <c r="D806">
        <v>0.1275132275132275</v>
      </c>
      <c r="E806">
        <v>8.910780199190059E-2</v>
      </c>
      <c r="F806">
        <v>802</v>
      </c>
    </row>
    <row r="807" spans="1:6" x14ac:dyDescent="0.25">
      <c r="A807" t="s">
        <v>5958</v>
      </c>
      <c r="B807">
        <v>1239</v>
      </c>
      <c r="C807">
        <v>-1.0873729573746459E-2</v>
      </c>
      <c r="D807">
        <v>0.18992155266665073</v>
      </c>
      <c r="E807">
        <v>8.9523911546452131E-2</v>
      </c>
      <c r="F807">
        <v>803</v>
      </c>
    </row>
    <row r="808" spans="1:6" x14ac:dyDescent="0.25">
      <c r="A808" t="s">
        <v>8627</v>
      </c>
      <c r="B808">
        <v>463</v>
      </c>
      <c r="C808">
        <v>1.5053490987497423E-2</v>
      </c>
      <c r="D808">
        <v>0.16465938563977778</v>
      </c>
      <c r="E808">
        <v>8.9856438313637599E-2</v>
      </c>
      <c r="F808">
        <v>804</v>
      </c>
    </row>
    <row r="809" spans="1:6" x14ac:dyDescent="0.25">
      <c r="A809" t="s">
        <v>8628</v>
      </c>
      <c r="B809">
        <v>55</v>
      </c>
      <c r="C809">
        <v>5.0619715639428464E-2</v>
      </c>
      <c r="D809">
        <v>0.12962962962962965</v>
      </c>
      <c r="E809">
        <v>9.0124672634529057E-2</v>
      </c>
      <c r="F809">
        <v>805</v>
      </c>
    </row>
    <row r="810" spans="1:6" x14ac:dyDescent="0.25">
      <c r="A810" t="s">
        <v>8629</v>
      </c>
      <c r="B810">
        <v>123</v>
      </c>
      <c r="C810">
        <v>-5.0804620435853702E-2</v>
      </c>
      <c r="D810">
        <v>0.23148148148148151</v>
      </c>
      <c r="E810">
        <v>9.0338430522813901E-2</v>
      </c>
      <c r="F810">
        <v>806</v>
      </c>
    </row>
    <row r="811" spans="1:6" x14ac:dyDescent="0.25">
      <c r="A811" t="s">
        <v>8630</v>
      </c>
      <c r="B811">
        <v>1747</v>
      </c>
      <c r="C811">
        <v>1.731546018163542E-2</v>
      </c>
      <c r="D811">
        <v>0.16368622027808563</v>
      </c>
      <c r="E811">
        <v>9.0500840229860519E-2</v>
      </c>
      <c r="F811">
        <v>807</v>
      </c>
    </row>
    <row r="812" spans="1:6" x14ac:dyDescent="0.25">
      <c r="A812" t="s">
        <v>8631</v>
      </c>
      <c r="B812">
        <v>294</v>
      </c>
      <c r="C812">
        <v>-2.0435630884768692E-2</v>
      </c>
      <c r="D812">
        <v>0.20185185185185184</v>
      </c>
      <c r="E812">
        <v>9.0708110483541576E-2</v>
      </c>
      <c r="F812">
        <v>808</v>
      </c>
    </row>
    <row r="813" spans="1:6" x14ac:dyDescent="0.25">
      <c r="A813" t="s">
        <v>8632</v>
      </c>
      <c r="B813">
        <v>161</v>
      </c>
      <c r="C813">
        <v>-9.2918322866412818E-3</v>
      </c>
      <c r="D813">
        <v>0.19113756613756616</v>
      </c>
      <c r="E813">
        <v>9.0922866925462434E-2</v>
      </c>
      <c r="F813">
        <v>809</v>
      </c>
    </row>
    <row r="814" spans="1:6" x14ac:dyDescent="0.25">
      <c r="A814" t="s">
        <v>8633</v>
      </c>
      <c r="B814">
        <v>351</v>
      </c>
      <c r="C814">
        <v>3.5883199200208035E-2</v>
      </c>
      <c r="D814">
        <v>0.14630832130832133</v>
      </c>
      <c r="E814">
        <v>9.109576025426469E-2</v>
      </c>
      <c r="F814">
        <v>810</v>
      </c>
    </row>
    <row r="815" spans="1:6" x14ac:dyDescent="0.25">
      <c r="A815" t="s">
        <v>8634</v>
      </c>
      <c r="B815">
        <v>182</v>
      </c>
      <c r="C815">
        <v>-2.938129428626372E-2</v>
      </c>
      <c r="D815">
        <v>0.21203703703703705</v>
      </c>
      <c r="E815">
        <v>9.1327871375386671E-2</v>
      </c>
      <c r="F815">
        <v>811</v>
      </c>
    </row>
    <row r="816" spans="1:6" x14ac:dyDescent="0.25">
      <c r="A816" t="s">
        <v>7672</v>
      </c>
      <c r="B816">
        <v>2666</v>
      </c>
      <c r="C816">
        <v>-3.6453612664693602E-3</v>
      </c>
      <c r="D816">
        <v>0.18645775137437168</v>
      </c>
      <c r="E816">
        <v>9.1406195053951159E-2</v>
      </c>
      <c r="F816">
        <v>812</v>
      </c>
    </row>
    <row r="817" spans="1:6" x14ac:dyDescent="0.25">
      <c r="A817" t="s">
        <v>8635</v>
      </c>
      <c r="B817">
        <v>1367</v>
      </c>
      <c r="C817">
        <v>1.3958457917774281E-2</v>
      </c>
      <c r="D817">
        <v>0.16968410448407567</v>
      </c>
      <c r="E817">
        <v>9.1821281200924976E-2</v>
      </c>
      <c r="F817">
        <v>813</v>
      </c>
    </row>
    <row r="818" spans="1:6" x14ac:dyDescent="0.25">
      <c r="A818" t="s">
        <v>8636</v>
      </c>
      <c r="B818">
        <v>544</v>
      </c>
      <c r="C818">
        <v>-6.0092283215569885E-2</v>
      </c>
      <c r="D818">
        <v>0.24399371984511303</v>
      </c>
      <c r="E818">
        <v>9.1950718314771571E-2</v>
      </c>
      <c r="F818">
        <v>814</v>
      </c>
    </row>
    <row r="819" spans="1:6" x14ac:dyDescent="0.25">
      <c r="A819" t="s">
        <v>8637</v>
      </c>
      <c r="B819">
        <v>177</v>
      </c>
      <c r="C819">
        <v>1.2695294004886818E-2</v>
      </c>
      <c r="D819">
        <v>0.17129629629629634</v>
      </c>
      <c r="E819">
        <v>9.1995795150591572E-2</v>
      </c>
      <c r="F819">
        <v>815</v>
      </c>
    </row>
    <row r="820" spans="1:6" x14ac:dyDescent="0.25">
      <c r="A820" t="s">
        <v>8638</v>
      </c>
      <c r="B820">
        <v>1124</v>
      </c>
      <c r="C820">
        <v>9.1719937969595641E-3</v>
      </c>
      <c r="D820">
        <v>0.17507914227551841</v>
      </c>
      <c r="E820">
        <v>9.2125568036238989E-2</v>
      </c>
      <c r="F820">
        <v>816</v>
      </c>
    </row>
    <row r="821" spans="1:6" x14ac:dyDescent="0.25">
      <c r="A821" t="s">
        <v>7184</v>
      </c>
      <c r="B821">
        <v>4692</v>
      </c>
      <c r="C821">
        <v>-9.8803923283821635E-3</v>
      </c>
      <c r="D821">
        <v>0.19538972775632038</v>
      </c>
      <c r="E821">
        <v>9.2754667713969105E-2</v>
      </c>
      <c r="F821">
        <v>817</v>
      </c>
    </row>
    <row r="822" spans="1:6" x14ac:dyDescent="0.25">
      <c r="A822" t="s">
        <v>8639</v>
      </c>
      <c r="B822">
        <v>820</v>
      </c>
      <c r="C822">
        <v>1.9871611986087234E-2</v>
      </c>
      <c r="D822">
        <v>0.16675485008818339</v>
      </c>
      <c r="E822">
        <v>9.3313231037135305E-2</v>
      </c>
      <c r="F822">
        <v>818</v>
      </c>
    </row>
    <row r="823" spans="1:6" x14ac:dyDescent="0.25">
      <c r="A823" t="s">
        <v>6977</v>
      </c>
      <c r="B823">
        <v>857</v>
      </c>
      <c r="C823">
        <v>9.0303668006804349E-3</v>
      </c>
      <c r="D823">
        <v>0.17793989627201168</v>
      </c>
      <c r="E823">
        <v>9.348513153634605E-2</v>
      </c>
      <c r="F823">
        <v>819</v>
      </c>
    </row>
    <row r="824" spans="1:6" x14ac:dyDescent="0.25">
      <c r="A824" t="s">
        <v>8640</v>
      </c>
      <c r="B824">
        <v>398</v>
      </c>
      <c r="C824">
        <v>1.5572419600623832E-2</v>
      </c>
      <c r="D824">
        <v>0.17210081963471396</v>
      </c>
      <c r="E824">
        <v>9.3836619617668898E-2</v>
      </c>
      <c r="F824">
        <v>820</v>
      </c>
    </row>
    <row r="825" spans="1:6" x14ac:dyDescent="0.25">
      <c r="A825" t="s">
        <v>8641</v>
      </c>
      <c r="B825">
        <v>256</v>
      </c>
      <c r="C825">
        <v>-3.373835908392548E-2</v>
      </c>
      <c r="D825">
        <v>0.22222222222222221</v>
      </c>
      <c r="E825">
        <v>9.4241931569148368E-2</v>
      </c>
      <c r="F825">
        <v>821</v>
      </c>
    </row>
    <row r="826" spans="1:6" x14ac:dyDescent="0.25">
      <c r="A826" t="s">
        <v>8642</v>
      </c>
      <c r="B826">
        <v>332</v>
      </c>
      <c r="C826">
        <v>-4.7496545167000524E-3</v>
      </c>
      <c r="D826">
        <v>0.19327894327894327</v>
      </c>
      <c r="E826">
        <v>9.4264644381121601E-2</v>
      </c>
      <c r="F826">
        <v>822</v>
      </c>
    </row>
    <row r="827" spans="1:6" x14ac:dyDescent="0.25">
      <c r="A827" t="s">
        <v>8643</v>
      </c>
      <c r="B827">
        <v>5376</v>
      </c>
      <c r="C827">
        <v>-1.5711365740241946E-2</v>
      </c>
      <c r="D827">
        <v>0.20458946352116614</v>
      </c>
      <c r="E827">
        <v>9.4439048890462091E-2</v>
      </c>
      <c r="F827">
        <v>823</v>
      </c>
    </row>
    <row r="828" spans="1:6" x14ac:dyDescent="0.25">
      <c r="A828" t="s">
        <v>8644</v>
      </c>
      <c r="B828">
        <v>84</v>
      </c>
      <c r="C828">
        <v>6.8586240125286774E-2</v>
      </c>
      <c r="D828">
        <v>0.12037037037037039</v>
      </c>
      <c r="E828">
        <v>9.4478305247828576E-2</v>
      </c>
      <c r="F828">
        <v>824</v>
      </c>
    </row>
    <row r="829" spans="1:6" x14ac:dyDescent="0.25">
      <c r="A829" t="s">
        <v>8645</v>
      </c>
      <c r="B829">
        <v>574</v>
      </c>
      <c r="C829">
        <v>-2.2443248521283758E-2</v>
      </c>
      <c r="D829">
        <v>0.21162732271222839</v>
      </c>
      <c r="E829">
        <v>9.4592037095472314E-2</v>
      </c>
      <c r="F829">
        <v>825</v>
      </c>
    </row>
    <row r="830" spans="1:6" x14ac:dyDescent="0.25">
      <c r="A830" t="s">
        <v>8646</v>
      </c>
      <c r="B830">
        <v>322</v>
      </c>
      <c r="C830">
        <v>2.2825106444193066E-2</v>
      </c>
      <c r="D830">
        <v>0.16665649165649166</v>
      </c>
      <c r="E830">
        <v>9.4740799050342356E-2</v>
      </c>
      <c r="F830">
        <v>826</v>
      </c>
    </row>
    <row r="831" spans="1:6" x14ac:dyDescent="0.25">
      <c r="A831" t="s">
        <v>8647</v>
      </c>
      <c r="B831">
        <v>71</v>
      </c>
      <c r="C831">
        <v>4.2342121353181328E-2</v>
      </c>
      <c r="D831">
        <v>0.14814814814814817</v>
      </c>
      <c r="E831">
        <v>9.5245134750664748E-2</v>
      </c>
      <c r="F831">
        <v>827</v>
      </c>
    </row>
    <row r="832" spans="1:6" x14ac:dyDescent="0.25">
      <c r="A832" t="s">
        <v>6026</v>
      </c>
      <c r="B832">
        <v>1421</v>
      </c>
      <c r="C832">
        <v>3.5114573814395367E-2</v>
      </c>
      <c r="D832">
        <v>0.15626133126133127</v>
      </c>
      <c r="E832">
        <v>9.5687952537863316E-2</v>
      </c>
      <c r="F832">
        <v>828</v>
      </c>
    </row>
    <row r="833" spans="1:6" x14ac:dyDescent="0.25">
      <c r="A833" t="s">
        <v>8648</v>
      </c>
      <c r="B833">
        <v>2235</v>
      </c>
      <c r="C833">
        <v>-3.4172723859991669E-3</v>
      </c>
      <c r="D833">
        <v>0.19480015816718527</v>
      </c>
      <c r="E833">
        <v>9.5691442890593045E-2</v>
      </c>
      <c r="F833">
        <v>829</v>
      </c>
    </row>
    <row r="834" spans="1:6" x14ac:dyDescent="0.25">
      <c r="A834" t="s">
        <v>8649</v>
      </c>
      <c r="B834">
        <v>661</v>
      </c>
      <c r="C834">
        <v>7.6161132474402843E-3</v>
      </c>
      <c r="D834">
        <v>0.18462956796290131</v>
      </c>
      <c r="E834">
        <v>9.612284060517079E-2</v>
      </c>
      <c r="F834">
        <v>830</v>
      </c>
    </row>
    <row r="835" spans="1:6" x14ac:dyDescent="0.25">
      <c r="A835" t="s">
        <v>8650</v>
      </c>
      <c r="B835">
        <v>346</v>
      </c>
      <c r="C835">
        <v>-5.4108347994276072E-3</v>
      </c>
      <c r="D835">
        <v>0.19779541446208115</v>
      </c>
      <c r="E835">
        <v>9.6192289831326772E-2</v>
      </c>
      <c r="F835">
        <v>831</v>
      </c>
    </row>
    <row r="836" spans="1:6" x14ac:dyDescent="0.25">
      <c r="A836" t="s">
        <v>6047</v>
      </c>
      <c r="B836">
        <v>317</v>
      </c>
      <c r="C836">
        <v>2.7626526110691836E-2</v>
      </c>
      <c r="D836">
        <v>0.16481481481481483</v>
      </c>
      <c r="E836">
        <v>9.622067046275333E-2</v>
      </c>
      <c r="F836">
        <v>832</v>
      </c>
    </row>
    <row r="837" spans="1:6" x14ac:dyDescent="0.25">
      <c r="A837" t="s">
        <v>8651</v>
      </c>
      <c r="B837">
        <v>1829</v>
      </c>
      <c r="C837">
        <v>-4.311394752310873E-3</v>
      </c>
      <c r="D837">
        <v>0.19715895811089634</v>
      </c>
      <c r="E837">
        <v>9.6423781679292733E-2</v>
      </c>
      <c r="F837">
        <v>833</v>
      </c>
    </row>
    <row r="838" spans="1:6" x14ac:dyDescent="0.25">
      <c r="A838" t="s">
        <v>8652</v>
      </c>
      <c r="B838">
        <v>840</v>
      </c>
      <c r="C838">
        <v>2.2896845042017857E-2</v>
      </c>
      <c r="D838">
        <v>0.17027602141320503</v>
      </c>
      <c r="E838">
        <v>9.6586433227611443E-2</v>
      </c>
      <c r="F838">
        <v>834</v>
      </c>
    </row>
    <row r="839" spans="1:6" x14ac:dyDescent="0.25">
      <c r="A839" t="s">
        <v>8653</v>
      </c>
      <c r="B839">
        <v>189</v>
      </c>
      <c r="C839">
        <v>4.5622553850820077E-2</v>
      </c>
      <c r="D839">
        <v>0.15000000000000002</v>
      </c>
      <c r="E839">
        <v>9.7811276925410057E-2</v>
      </c>
      <c r="F839">
        <v>835</v>
      </c>
    </row>
    <row r="840" spans="1:6" x14ac:dyDescent="0.25">
      <c r="A840" t="s">
        <v>6080</v>
      </c>
      <c r="B840">
        <v>1716</v>
      </c>
      <c r="C840">
        <v>1.0308504945587849E-2</v>
      </c>
      <c r="D840">
        <v>0.18602606076123263</v>
      </c>
      <c r="E840">
        <v>9.816728285341024E-2</v>
      </c>
      <c r="F840">
        <v>836</v>
      </c>
    </row>
    <row r="841" spans="1:6" x14ac:dyDescent="0.25">
      <c r="A841" t="s">
        <v>6448</v>
      </c>
      <c r="B841">
        <v>1842</v>
      </c>
      <c r="C841">
        <v>1.6850149055000579E-2</v>
      </c>
      <c r="D841">
        <v>0.18014487510627919</v>
      </c>
      <c r="E841">
        <v>9.8497512080639879E-2</v>
      </c>
      <c r="F841">
        <v>837</v>
      </c>
    </row>
    <row r="842" spans="1:6" x14ac:dyDescent="0.25">
      <c r="A842" t="s">
        <v>8654</v>
      </c>
      <c r="B842">
        <v>797</v>
      </c>
      <c r="C842">
        <v>2.1456035298657649E-2</v>
      </c>
      <c r="D842">
        <v>0.17596519361043003</v>
      </c>
      <c r="E842">
        <v>9.8710614454543835E-2</v>
      </c>
      <c r="F842">
        <v>838</v>
      </c>
    </row>
    <row r="843" spans="1:6" x14ac:dyDescent="0.25">
      <c r="A843" t="s">
        <v>8655</v>
      </c>
      <c r="B843">
        <v>2109</v>
      </c>
      <c r="C843">
        <v>1.2763935047670542E-2</v>
      </c>
      <c r="D843">
        <v>0.18653939025220007</v>
      </c>
      <c r="E843">
        <v>9.9651662649935302E-2</v>
      </c>
      <c r="F843">
        <v>839</v>
      </c>
    </row>
    <row r="844" spans="1:6" x14ac:dyDescent="0.25">
      <c r="A844" t="s">
        <v>8656</v>
      </c>
      <c r="B844">
        <v>6209</v>
      </c>
      <c r="C844">
        <v>4.2019033520235505E-2</v>
      </c>
      <c r="D844">
        <v>0.15857265401115217</v>
      </c>
      <c r="E844">
        <v>0.10029584376569384</v>
      </c>
      <c r="F844">
        <v>840</v>
      </c>
    </row>
    <row r="845" spans="1:6" x14ac:dyDescent="0.25">
      <c r="A845" t="s">
        <v>5989</v>
      </c>
      <c r="B845">
        <v>345</v>
      </c>
      <c r="C845">
        <v>8.0890148730997702E-2</v>
      </c>
      <c r="D845">
        <v>0.12037037037037036</v>
      </c>
      <c r="E845">
        <v>0.10063025955068403</v>
      </c>
      <c r="F845">
        <v>841</v>
      </c>
    </row>
    <row r="846" spans="1:6" x14ac:dyDescent="0.25">
      <c r="A846" t="s">
        <v>8657</v>
      </c>
      <c r="B846">
        <v>807</v>
      </c>
      <c r="C846">
        <v>-6.0411094770236255E-2</v>
      </c>
      <c r="D846">
        <v>0.2620570787237454</v>
      </c>
      <c r="E846">
        <v>0.10082299197675457</v>
      </c>
      <c r="F846">
        <v>842</v>
      </c>
    </row>
    <row r="847" spans="1:6" x14ac:dyDescent="0.25">
      <c r="A847" t="s">
        <v>8658</v>
      </c>
      <c r="B847">
        <v>932</v>
      </c>
      <c r="C847">
        <v>4.4886203046178554E-2</v>
      </c>
      <c r="D847">
        <v>0.15790089958570933</v>
      </c>
      <c r="E847">
        <v>0.10139355131594394</v>
      </c>
      <c r="F847">
        <v>843</v>
      </c>
    </row>
    <row r="848" spans="1:6" x14ac:dyDescent="0.25">
      <c r="A848" t="s">
        <v>8659</v>
      </c>
      <c r="B848">
        <v>2180</v>
      </c>
      <c r="C848">
        <v>1.4589892598176037E-2</v>
      </c>
      <c r="D848">
        <v>0.18821646442870865</v>
      </c>
      <c r="E848">
        <v>0.10140317851344234</v>
      </c>
      <c r="F848">
        <v>844</v>
      </c>
    </row>
    <row r="849" spans="1:6" x14ac:dyDescent="0.25">
      <c r="A849" t="s">
        <v>8660</v>
      </c>
      <c r="B849">
        <v>1321</v>
      </c>
      <c r="C849">
        <v>8.0685652349696324E-2</v>
      </c>
      <c r="D849">
        <v>0.12274122979768139</v>
      </c>
      <c r="E849">
        <v>0.10171344107368885</v>
      </c>
      <c r="F849">
        <v>845</v>
      </c>
    </row>
    <row r="850" spans="1:6" x14ac:dyDescent="0.25">
      <c r="A850" t="s">
        <v>8661</v>
      </c>
      <c r="B850">
        <v>180</v>
      </c>
      <c r="C850">
        <v>4.2429784039992813E-2</v>
      </c>
      <c r="D850">
        <v>0.16113516113516113</v>
      </c>
      <c r="E850">
        <v>0.10178247258757697</v>
      </c>
      <c r="F850">
        <v>846</v>
      </c>
    </row>
    <row r="851" spans="1:6" x14ac:dyDescent="0.25">
      <c r="A851" t="s">
        <v>8662</v>
      </c>
      <c r="B851">
        <v>1186</v>
      </c>
      <c r="C851">
        <v>3.6840653068836299E-2</v>
      </c>
      <c r="D851">
        <v>0.16826759921505449</v>
      </c>
      <c r="E851">
        <v>0.1025541261419454</v>
      </c>
      <c r="F851">
        <v>847</v>
      </c>
    </row>
    <row r="852" spans="1:6" x14ac:dyDescent="0.25">
      <c r="A852" t="s">
        <v>8663</v>
      </c>
      <c r="B852">
        <v>245</v>
      </c>
      <c r="C852">
        <v>-5.6473681626591373E-4</v>
      </c>
      <c r="D852">
        <v>0.20714285714285716</v>
      </c>
      <c r="E852">
        <v>0.10328906016329562</v>
      </c>
      <c r="F852">
        <v>848</v>
      </c>
    </row>
    <row r="853" spans="1:6" x14ac:dyDescent="0.25">
      <c r="A853" t="s">
        <v>8664</v>
      </c>
      <c r="B853">
        <v>325</v>
      </c>
      <c r="C853">
        <v>2.0313914190717455E-2</v>
      </c>
      <c r="D853">
        <v>0.18661307827974494</v>
      </c>
      <c r="E853">
        <v>0.1034634962352312</v>
      </c>
      <c r="F853">
        <v>849</v>
      </c>
    </row>
    <row r="854" spans="1:6" x14ac:dyDescent="0.25">
      <c r="A854" t="s">
        <v>6723</v>
      </c>
      <c r="B854">
        <v>1694</v>
      </c>
      <c r="C854">
        <v>2.7849898777445689E-2</v>
      </c>
      <c r="D854">
        <v>0.17926041082287872</v>
      </c>
      <c r="E854">
        <v>0.1035551548001622</v>
      </c>
      <c r="F854">
        <v>850</v>
      </c>
    </row>
    <row r="855" spans="1:6" x14ac:dyDescent="0.25">
      <c r="A855" t="s">
        <v>8665</v>
      </c>
      <c r="B855">
        <v>605</v>
      </c>
      <c r="C855">
        <v>2.7802618362235638E-2</v>
      </c>
      <c r="D855">
        <v>0.17937053298747452</v>
      </c>
      <c r="E855">
        <v>0.10358657567485507</v>
      </c>
      <c r="F855">
        <v>851</v>
      </c>
    </row>
    <row r="856" spans="1:6" x14ac:dyDescent="0.25">
      <c r="A856" t="s">
        <v>8666</v>
      </c>
      <c r="B856">
        <v>601</v>
      </c>
      <c r="C856">
        <v>2.0236844638182394E-3</v>
      </c>
      <c r="D856">
        <v>0.20621250191009502</v>
      </c>
      <c r="E856">
        <v>0.10411809318695663</v>
      </c>
      <c r="F856">
        <v>852</v>
      </c>
    </row>
    <row r="857" spans="1:6" x14ac:dyDescent="0.25">
      <c r="A857" t="s">
        <v>8667</v>
      </c>
      <c r="B857">
        <v>519</v>
      </c>
      <c r="C857">
        <v>5.5610674371235472E-2</v>
      </c>
      <c r="D857">
        <v>0.15285963224559715</v>
      </c>
      <c r="E857">
        <v>0.10423515330841632</v>
      </c>
      <c r="F857">
        <v>853</v>
      </c>
    </row>
    <row r="858" spans="1:6" x14ac:dyDescent="0.25">
      <c r="A858" t="s">
        <v>8668</v>
      </c>
      <c r="B858">
        <v>270</v>
      </c>
      <c r="C858">
        <v>-5.523841328065493E-2</v>
      </c>
      <c r="D858">
        <v>0.26616130782797442</v>
      </c>
      <c r="E858">
        <v>0.10546144727365975</v>
      </c>
      <c r="F858">
        <v>854</v>
      </c>
    </row>
    <row r="859" spans="1:6" x14ac:dyDescent="0.25">
      <c r="A859" t="s">
        <v>8669</v>
      </c>
      <c r="B859">
        <v>256</v>
      </c>
      <c r="C859">
        <v>-3.810760367661889E-2</v>
      </c>
      <c r="D859">
        <v>0.25</v>
      </c>
      <c r="E859">
        <v>0.10594619816169056</v>
      </c>
      <c r="F859">
        <v>855</v>
      </c>
    </row>
    <row r="860" spans="1:6" x14ac:dyDescent="0.25">
      <c r="A860" t="s">
        <v>8670</v>
      </c>
      <c r="B860">
        <v>934</v>
      </c>
      <c r="C860">
        <v>-1.8478945766435592E-2</v>
      </c>
      <c r="D860">
        <v>0.23037727168161951</v>
      </c>
      <c r="E860">
        <v>0.10594916295759196</v>
      </c>
      <c r="F860">
        <v>856</v>
      </c>
    </row>
    <row r="861" spans="1:6" x14ac:dyDescent="0.25">
      <c r="A861" t="s">
        <v>8671</v>
      </c>
      <c r="B861">
        <v>204</v>
      </c>
      <c r="C861">
        <v>7.1882668823022619E-2</v>
      </c>
      <c r="D861">
        <v>0.14074074074074072</v>
      </c>
      <c r="E861">
        <v>0.10631170478188168</v>
      </c>
      <c r="F861">
        <v>857</v>
      </c>
    </row>
    <row r="862" spans="1:6" x14ac:dyDescent="0.25">
      <c r="A862" t="s">
        <v>8672</v>
      </c>
      <c r="B862">
        <v>416</v>
      </c>
      <c r="C862">
        <v>3.7276056445907237E-2</v>
      </c>
      <c r="D862">
        <v>0.17585374530678968</v>
      </c>
      <c r="E862">
        <v>0.10656490087634846</v>
      </c>
      <c r="F862">
        <v>858</v>
      </c>
    </row>
    <row r="863" spans="1:6" x14ac:dyDescent="0.25">
      <c r="A863" t="s">
        <v>8673</v>
      </c>
      <c r="B863">
        <v>70</v>
      </c>
      <c r="C863">
        <v>-4.5440828985502295E-3</v>
      </c>
      <c r="D863">
        <v>0.21798941798941796</v>
      </c>
      <c r="E863">
        <v>0.10672266754543386</v>
      </c>
      <c r="F863">
        <v>859</v>
      </c>
    </row>
    <row r="864" spans="1:6" x14ac:dyDescent="0.25">
      <c r="A864" t="s">
        <v>8674</v>
      </c>
      <c r="B864">
        <v>141</v>
      </c>
      <c r="C864">
        <v>1.1467836506894384E-2</v>
      </c>
      <c r="D864">
        <v>0.20198412698412702</v>
      </c>
      <c r="E864">
        <v>0.10672598174551071</v>
      </c>
      <c r="F864">
        <v>860</v>
      </c>
    </row>
    <row r="865" spans="1:6" x14ac:dyDescent="0.25">
      <c r="A865" t="s">
        <v>8675</v>
      </c>
      <c r="B865">
        <v>601</v>
      </c>
      <c r="C865">
        <v>-9.8698007160581656E-3</v>
      </c>
      <c r="D865">
        <v>0.22403763661073603</v>
      </c>
      <c r="E865">
        <v>0.10708391794733893</v>
      </c>
      <c r="F865">
        <v>861</v>
      </c>
    </row>
    <row r="866" spans="1:6" x14ac:dyDescent="0.25">
      <c r="A866" t="s">
        <v>8676</v>
      </c>
      <c r="B866">
        <v>2019</v>
      </c>
      <c r="C866">
        <v>2.8496215576746038E-2</v>
      </c>
      <c r="D866">
        <v>0.18578713126643412</v>
      </c>
      <c r="E866">
        <v>0.10714167342159008</v>
      </c>
      <c r="F866">
        <v>862</v>
      </c>
    </row>
    <row r="867" spans="1:6" x14ac:dyDescent="0.25">
      <c r="A867" t="s">
        <v>8677</v>
      </c>
      <c r="B867">
        <v>532</v>
      </c>
      <c r="C867">
        <v>-5.3799640680310635E-3</v>
      </c>
      <c r="D867">
        <v>0.22035011771853882</v>
      </c>
      <c r="E867">
        <v>0.10748507682525388</v>
      </c>
      <c r="F867">
        <v>863</v>
      </c>
    </row>
    <row r="868" spans="1:6" x14ac:dyDescent="0.25">
      <c r="A868" t="s">
        <v>8678</v>
      </c>
      <c r="B868">
        <v>2346</v>
      </c>
      <c r="C868">
        <v>1.6475688596369997E-2</v>
      </c>
      <c r="D868">
        <v>0.19929932251065671</v>
      </c>
      <c r="E868">
        <v>0.10788750555351335</v>
      </c>
      <c r="F868">
        <v>864</v>
      </c>
    </row>
    <row r="869" spans="1:6" x14ac:dyDescent="0.25">
      <c r="A869" t="s">
        <v>8679</v>
      </c>
      <c r="B869">
        <v>1888</v>
      </c>
      <c r="C869">
        <v>3.0357267524943696E-2</v>
      </c>
      <c r="D869">
        <v>0.18560768531581262</v>
      </c>
      <c r="E869">
        <v>0.10798247642037816</v>
      </c>
      <c r="F869">
        <v>865</v>
      </c>
    </row>
    <row r="870" spans="1:6" x14ac:dyDescent="0.25">
      <c r="A870" t="s">
        <v>6021</v>
      </c>
      <c r="B870">
        <v>245</v>
      </c>
      <c r="C870">
        <v>-1.5479961799817109E-2</v>
      </c>
      <c r="D870">
        <v>0.23148148148148145</v>
      </c>
      <c r="E870">
        <v>0.10800075984083217</v>
      </c>
      <c r="F870">
        <v>866</v>
      </c>
    </row>
    <row r="871" spans="1:6" x14ac:dyDescent="0.25">
      <c r="A871" t="s">
        <v>8680</v>
      </c>
      <c r="B871">
        <v>490</v>
      </c>
      <c r="C871">
        <v>6.4309776999264224E-3</v>
      </c>
      <c r="D871">
        <v>0.21151626151626152</v>
      </c>
      <c r="E871">
        <v>0.10897361960809397</v>
      </c>
      <c r="F871">
        <v>867</v>
      </c>
    </row>
    <row r="872" spans="1:6" x14ac:dyDescent="0.25">
      <c r="A872" t="s">
        <v>8681</v>
      </c>
      <c r="B872">
        <v>235</v>
      </c>
      <c r="C872">
        <v>1.2285886764114419E-2</v>
      </c>
      <c r="D872">
        <v>0.20740740740740743</v>
      </c>
      <c r="E872">
        <v>0.10984664708576092</v>
      </c>
      <c r="F872">
        <v>868</v>
      </c>
    </row>
    <row r="873" spans="1:6" x14ac:dyDescent="0.25">
      <c r="A873" t="s">
        <v>8682</v>
      </c>
      <c r="B873">
        <v>291</v>
      </c>
      <c r="C873">
        <v>1.3791546033283432E-2</v>
      </c>
      <c r="D873">
        <v>0.20634920634920634</v>
      </c>
      <c r="E873">
        <v>0.11007037619124488</v>
      </c>
      <c r="F873">
        <v>869</v>
      </c>
    </row>
    <row r="874" spans="1:6" x14ac:dyDescent="0.25">
      <c r="A874" t="s">
        <v>8683</v>
      </c>
      <c r="B874">
        <v>1546</v>
      </c>
      <c r="C874">
        <v>-3.0964224260550812E-2</v>
      </c>
      <c r="D874">
        <v>0.25220862821779277</v>
      </c>
      <c r="E874">
        <v>0.11062220197862098</v>
      </c>
      <c r="F874">
        <v>870</v>
      </c>
    </row>
    <row r="875" spans="1:6" x14ac:dyDescent="0.25">
      <c r="A875" t="s">
        <v>8684</v>
      </c>
      <c r="B875">
        <v>579</v>
      </c>
      <c r="C875">
        <v>9.9408125324105725E-3</v>
      </c>
      <c r="D875">
        <v>0.21157291376589626</v>
      </c>
      <c r="E875">
        <v>0.11075686314915342</v>
      </c>
      <c r="F875">
        <v>871</v>
      </c>
    </row>
    <row r="876" spans="1:6" x14ac:dyDescent="0.25">
      <c r="A876" t="s">
        <v>8685</v>
      </c>
      <c r="B876">
        <v>865</v>
      </c>
      <c r="C876">
        <v>-2.7361716206742125E-2</v>
      </c>
      <c r="D876">
        <v>0.24895726211515687</v>
      </c>
      <c r="E876">
        <v>0.11079777295420737</v>
      </c>
      <c r="F876">
        <v>872</v>
      </c>
    </row>
    <row r="877" spans="1:6" x14ac:dyDescent="0.25">
      <c r="A877" t="s">
        <v>7695</v>
      </c>
      <c r="B877">
        <v>4203</v>
      </c>
      <c r="C877">
        <v>5.9559797466229338E-2</v>
      </c>
      <c r="D877">
        <v>0.16214377844833855</v>
      </c>
      <c r="E877">
        <v>0.11085178795728394</v>
      </c>
      <c r="F877">
        <v>873</v>
      </c>
    </row>
    <row r="878" spans="1:6" x14ac:dyDescent="0.25">
      <c r="A878" t="s">
        <v>8686</v>
      </c>
      <c r="B878">
        <v>1244</v>
      </c>
      <c r="C878">
        <v>3.7231380591713201E-2</v>
      </c>
      <c r="D878">
        <v>0.18565412665244066</v>
      </c>
      <c r="E878">
        <v>0.11144275362207692</v>
      </c>
      <c r="F878">
        <v>874</v>
      </c>
    </row>
    <row r="879" spans="1:6" x14ac:dyDescent="0.25">
      <c r="A879" t="s">
        <v>8687</v>
      </c>
      <c r="B879">
        <v>257</v>
      </c>
      <c r="C879">
        <v>-3.4235888430743606E-2</v>
      </c>
      <c r="D879">
        <v>0.25776386790879541</v>
      </c>
      <c r="E879">
        <v>0.1117639897390259</v>
      </c>
      <c r="F879">
        <v>875</v>
      </c>
    </row>
    <row r="880" spans="1:6" x14ac:dyDescent="0.25">
      <c r="A880" t="s">
        <v>7752</v>
      </c>
      <c r="B880">
        <v>2544</v>
      </c>
      <c r="C880">
        <v>7.9056992895111238E-3</v>
      </c>
      <c r="D880">
        <v>0.21582133228932088</v>
      </c>
      <c r="E880">
        <v>0.111863515789416</v>
      </c>
      <c r="F880">
        <v>876</v>
      </c>
    </row>
    <row r="881" spans="1:6" x14ac:dyDescent="0.25">
      <c r="A881" t="s">
        <v>8688</v>
      </c>
      <c r="B881">
        <v>357</v>
      </c>
      <c r="C881">
        <v>3.4915920555822953E-2</v>
      </c>
      <c r="D881">
        <v>0.18888888888888888</v>
      </c>
      <c r="E881">
        <v>0.11190240472235592</v>
      </c>
      <c r="F881">
        <v>877</v>
      </c>
    </row>
    <row r="882" spans="1:6" x14ac:dyDescent="0.25">
      <c r="A882" t="s">
        <v>8689</v>
      </c>
      <c r="B882">
        <v>854</v>
      </c>
      <c r="C882">
        <v>3.2091484178956992E-3</v>
      </c>
      <c r="D882">
        <v>0.22156084656084657</v>
      </c>
      <c r="E882">
        <v>0.11238499748937114</v>
      </c>
      <c r="F882">
        <v>878</v>
      </c>
    </row>
    <row r="883" spans="1:6" x14ac:dyDescent="0.25">
      <c r="A883" t="s">
        <v>8690</v>
      </c>
      <c r="B883">
        <v>481</v>
      </c>
      <c r="C883">
        <v>1.9687433608448331E-2</v>
      </c>
      <c r="D883">
        <v>0.2053872053872054</v>
      </c>
      <c r="E883">
        <v>0.11253731949782686</v>
      </c>
      <c r="F883">
        <v>879</v>
      </c>
    </row>
    <row r="884" spans="1:6" x14ac:dyDescent="0.25">
      <c r="A884" t="s">
        <v>8691</v>
      </c>
      <c r="B884">
        <v>132</v>
      </c>
      <c r="C884">
        <v>7.7291139942842937E-2</v>
      </c>
      <c r="D884">
        <v>0.14814814814814817</v>
      </c>
      <c r="E884">
        <v>0.11271964404549556</v>
      </c>
      <c r="F884">
        <v>880</v>
      </c>
    </row>
    <row r="885" spans="1:6" x14ac:dyDescent="0.25">
      <c r="A885" t="s">
        <v>8692</v>
      </c>
      <c r="B885">
        <v>801</v>
      </c>
      <c r="C885">
        <v>2.9378619821177968E-3</v>
      </c>
      <c r="D885">
        <v>0.22309379618203146</v>
      </c>
      <c r="E885">
        <v>0.11301582908207462</v>
      </c>
      <c r="F885">
        <v>881</v>
      </c>
    </row>
    <row r="886" spans="1:6" x14ac:dyDescent="0.25">
      <c r="A886" t="s">
        <v>8693</v>
      </c>
      <c r="B886">
        <v>106</v>
      </c>
      <c r="C886">
        <v>3.256980550366495E-2</v>
      </c>
      <c r="D886">
        <v>0.19444444444444445</v>
      </c>
      <c r="E886">
        <v>0.1135071249740547</v>
      </c>
      <c r="F886">
        <v>882</v>
      </c>
    </row>
    <row r="887" spans="1:6" x14ac:dyDescent="0.25">
      <c r="A887" t="s">
        <v>8694</v>
      </c>
      <c r="B887">
        <v>1220</v>
      </c>
      <c r="C887">
        <v>2.8011616730140035E-2</v>
      </c>
      <c r="D887">
        <v>0.19964726631393293</v>
      </c>
      <c r="E887">
        <v>0.11382944152203647</v>
      </c>
      <c r="F887">
        <v>883</v>
      </c>
    </row>
    <row r="888" spans="1:6" x14ac:dyDescent="0.25">
      <c r="A888" t="s">
        <v>8695</v>
      </c>
      <c r="B888">
        <v>68</v>
      </c>
      <c r="C888">
        <v>2.5483591913458423E-2</v>
      </c>
      <c r="D888">
        <v>0.20370370370370372</v>
      </c>
      <c r="E888">
        <v>0.11459364780858107</v>
      </c>
      <c r="F888">
        <v>884</v>
      </c>
    </row>
    <row r="889" spans="1:6" x14ac:dyDescent="0.25">
      <c r="A889" t="s">
        <v>8696</v>
      </c>
      <c r="B889">
        <v>298</v>
      </c>
      <c r="C889">
        <v>-1.5839356027734779E-2</v>
      </c>
      <c r="D889">
        <v>0.24629629629629632</v>
      </c>
      <c r="E889">
        <v>0.11522847013428077</v>
      </c>
      <c r="F889">
        <v>885</v>
      </c>
    </row>
    <row r="890" spans="1:6" x14ac:dyDescent="0.25">
      <c r="A890" t="s">
        <v>8697</v>
      </c>
      <c r="B890">
        <v>336</v>
      </c>
      <c r="C890">
        <v>-8.1417740287623389E-3</v>
      </c>
      <c r="D890">
        <v>0.23888888888888898</v>
      </c>
      <c r="E890">
        <v>0.11537355743006332</v>
      </c>
      <c r="F890">
        <v>886</v>
      </c>
    </row>
    <row r="891" spans="1:6" x14ac:dyDescent="0.25">
      <c r="A891" t="s">
        <v>8698</v>
      </c>
      <c r="B891">
        <v>669</v>
      </c>
      <c r="C891">
        <v>-3.4374758186020335E-3</v>
      </c>
      <c r="D891">
        <v>0.23473233678897421</v>
      </c>
      <c r="E891">
        <v>0.11564743048518608</v>
      </c>
      <c r="F891">
        <v>887</v>
      </c>
    </row>
    <row r="892" spans="1:6" x14ac:dyDescent="0.25">
      <c r="A892" t="s">
        <v>8699</v>
      </c>
      <c r="B892">
        <v>1091</v>
      </c>
      <c r="C892">
        <v>4.2541517489983333E-2</v>
      </c>
      <c r="D892">
        <v>0.18893946518991955</v>
      </c>
      <c r="E892">
        <v>0.11574049133995144</v>
      </c>
      <c r="F892">
        <v>888</v>
      </c>
    </row>
    <row r="893" spans="1:6" x14ac:dyDescent="0.25">
      <c r="A893" t="s">
        <v>7157</v>
      </c>
      <c r="B893">
        <v>2609</v>
      </c>
      <c r="C893">
        <v>5.9222570928916946E-2</v>
      </c>
      <c r="D893">
        <v>0.17241072573027777</v>
      </c>
      <c r="E893">
        <v>0.11581664832959736</v>
      </c>
      <c r="F893">
        <v>889</v>
      </c>
    </row>
    <row r="894" spans="1:6" x14ac:dyDescent="0.25">
      <c r="A894" t="s">
        <v>8700</v>
      </c>
      <c r="B894">
        <v>1220</v>
      </c>
      <c r="C894">
        <v>8.6959094495849109E-3</v>
      </c>
      <c r="D894">
        <v>0.22521295354112697</v>
      </c>
      <c r="E894">
        <v>0.11695443149535593</v>
      </c>
      <c r="F894">
        <v>890</v>
      </c>
    </row>
    <row r="895" spans="1:6" x14ac:dyDescent="0.25">
      <c r="A895" t="s">
        <v>8701</v>
      </c>
      <c r="B895">
        <v>1143</v>
      </c>
      <c r="C895">
        <v>2.6308273035591266E-2</v>
      </c>
      <c r="D895">
        <v>0.20784971871928393</v>
      </c>
      <c r="E895">
        <v>0.1170789958774376</v>
      </c>
      <c r="F895">
        <v>891</v>
      </c>
    </row>
    <row r="896" spans="1:6" x14ac:dyDescent="0.25">
      <c r="A896" t="s">
        <v>8702</v>
      </c>
      <c r="B896">
        <v>397</v>
      </c>
      <c r="C896">
        <v>7.5454414013320051E-2</v>
      </c>
      <c r="D896">
        <v>0.15925925925925929</v>
      </c>
      <c r="E896">
        <v>0.11735683663628968</v>
      </c>
      <c r="F896">
        <v>892</v>
      </c>
    </row>
    <row r="897" spans="1:6" x14ac:dyDescent="0.25">
      <c r="A897" t="s">
        <v>7251</v>
      </c>
      <c r="B897">
        <v>467</v>
      </c>
      <c r="C897">
        <v>2.14997358386389E-2</v>
      </c>
      <c r="D897">
        <v>0.21355828139548272</v>
      </c>
      <c r="E897">
        <v>0.11752900861706081</v>
      </c>
      <c r="F897">
        <v>893</v>
      </c>
    </row>
    <row r="898" spans="1:6" x14ac:dyDescent="0.25">
      <c r="A898" t="s">
        <v>8703</v>
      </c>
      <c r="B898">
        <v>1830</v>
      </c>
      <c r="C898">
        <v>2.8058210235098655E-3</v>
      </c>
      <c r="D898">
        <v>0.23344618344618345</v>
      </c>
      <c r="E898">
        <v>0.11812600223484666</v>
      </c>
      <c r="F898">
        <v>894</v>
      </c>
    </row>
    <row r="899" spans="1:6" x14ac:dyDescent="0.25">
      <c r="A899" t="s">
        <v>8704</v>
      </c>
      <c r="B899">
        <v>542</v>
      </c>
      <c r="C899">
        <v>4.3253404916010901E-2</v>
      </c>
      <c r="D899">
        <v>0.19324774177339407</v>
      </c>
      <c r="E899">
        <v>0.11825057334470249</v>
      </c>
      <c r="F899">
        <v>895</v>
      </c>
    </row>
    <row r="900" spans="1:6" x14ac:dyDescent="0.25">
      <c r="A900" t="s">
        <v>8705</v>
      </c>
      <c r="B900">
        <v>535</v>
      </c>
      <c r="C900">
        <v>-4.3098679551354553E-2</v>
      </c>
      <c r="D900">
        <v>0.28166737946149711</v>
      </c>
      <c r="E900">
        <v>0.11928434995507128</v>
      </c>
      <c r="F900">
        <v>896</v>
      </c>
    </row>
    <row r="901" spans="1:6" x14ac:dyDescent="0.25">
      <c r="A901" t="s">
        <v>7692</v>
      </c>
      <c r="B901">
        <v>5333</v>
      </c>
      <c r="C901">
        <v>3.7173491233941598E-2</v>
      </c>
      <c r="D901">
        <v>0.20193682825208178</v>
      </c>
      <c r="E901">
        <v>0.11955515974301169</v>
      </c>
      <c r="F901">
        <v>897</v>
      </c>
    </row>
    <row r="902" spans="1:6" x14ac:dyDescent="0.25">
      <c r="A902" t="s">
        <v>8706</v>
      </c>
      <c r="B902">
        <v>1031</v>
      </c>
      <c r="C902">
        <v>6.9923307609180044E-2</v>
      </c>
      <c r="D902">
        <v>0.16922775640409429</v>
      </c>
      <c r="E902">
        <v>0.11957553200663718</v>
      </c>
      <c r="F902">
        <v>898</v>
      </c>
    </row>
    <row r="903" spans="1:6" x14ac:dyDescent="0.25">
      <c r="A903" t="s">
        <v>8707</v>
      </c>
      <c r="B903">
        <v>565</v>
      </c>
      <c r="C903">
        <v>7.6595822118918272E-2</v>
      </c>
      <c r="D903">
        <v>0.16333081840328215</v>
      </c>
      <c r="E903">
        <v>0.11996332026110021</v>
      </c>
      <c r="F903">
        <v>899</v>
      </c>
    </row>
    <row r="904" spans="1:6" x14ac:dyDescent="0.25">
      <c r="A904" t="s">
        <v>6031</v>
      </c>
      <c r="B904">
        <v>1156</v>
      </c>
      <c r="C904">
        <v>-3.5480649370413779E-2</v>
      </c>
      <c r="D904">
        <v>0.27651515151515155</v>
      </c>
      <c r="E904">
        <v>0.12051725107236888</v>
      </c>
      <c r="F904">
        <v>900</v>
      </c>
    </row>
    <row r="905" spans="1:6" x14ac:dyDescent="0.25">
      <c r="A905" t="s">
        <v>8708</v>
      </c>
      <c r="B905">
        <v>615</v>
      </c>
      <c r="C905">
        <v>7.0992920854277608E-2</v>
      </c>
      <c r="D905">
        <v>0.17039442039442043</v>
      </c>
      <c r="E905">
        <v>0.12069367062434902</v>
      </c>
      <c r="F905">
        <v>901</v>
      </c>
    </row>
    <row r="906" spans="1:6" x14ac:dyDescent="0.25">
      <c r="A906" t="s">
        <v>8709</v>
      </c>
      <c r="B906">
        <v>838</v>
      </c>
      <c r="C906">
        <v>-1.7571950113681904E-2</v>
      </c>
      <c r="D906">
        <v>0.26075489650051054</v>
      </c>
      <c r="E906">
        <v>0.12159147319341432</v>
      </c>
      <c r="F906">
        <v>902</v>
      </c>
    </row>
    <row r="907" spans="1:6" x14ac:dyDescent="0.25">
      <c r="A907" t="s">
        <v>8710</v>
      </c>
      <c r="B907">
        <v>984</v>
      </c>
      <c r="C907">
        <v>4.3901784401712968E-2</v>
      </c>
      <c r="D907">
        <v>0.20025040319157961</v>
      </c>
      <c r="E907">
        <v>0.12207609379664629</v>
      </c>
      <c r="F907">
        <v>903</v>
      </c>
    </row>
    <row r="908" spans="1:6" x14ac:dyDescent="0.25">
      <c r="A908" t="s">
        <v>8711</v>
      </c>
      <c r="B908">
        <v>1571</v>
      </c>
      <c r="C908">
        <v>-2.3371436433095989E-2</v>
      </c>
      <c r="D908">
        <v>0.26853004910742162</v>
      </c>
      <c r="E908">
        <v>0.12257930633716281</v>
      </c>
      <c r="F908">
        <v>904</v>
      </c>
    </row>
    <row r="909" spans="1:6" x14ac:dyDescent="0.25">
      <c r="A909" t="s">
        <v>8712</v>
      </c>
      <c r="B909">
        <v>100</v>
      </c>
      <c r="C909">
        <v>-7.354120703616894E-2</v>
      </c>
      <c r="D909">
        <v>0.31944444444444448</v>
      </c>
      <c r="E909">
        <v>0.12295161870413776</v>
      </c>
      <c r="F909">
        <v>905</v>
      </c>
    </row>
    <row r="910" spans="1:6" x14ac:dyDescent="0.25">
      <c r="A910" t="s">
        <v>8713</v>
      </c>
      <c r="B910">
        <v>109</v>
      </c>
      <c r="C910">
        <v>2.4519480563870058E-2</v>
      </c>
      <c r="D910">
        <v>0.22222222222222221</v>
      </c>
      <c r="E910">
        <v>0.12337085139304613</v>
      </c>
      <c r="F910">
        <v>906</v>
      </c>
    </row>
    <row r="911" spans="1:6" x14ac:dyDescent="0.25">
      <c r="A911" t="s">
        <v>8714</v>
      </c>
      <c r="B911">
        <v>768</v>
      </c>
      <c r="C911">
        <v>7.8646775272611432E-3</v>
      </c>
      <c r="D911">
        <v>0.23959188959188962</v>
      </c>
      <c r="E911">
        <v>0.12372828355957538</v>
      </c>
      <c r="F911">
        <v>907</v>
      </c>
    </row>
    <row r="912" spans="1:6" x14ac:dyDescent="0.25">
      <c r="A912" t="s">
        <v>8715</v>
      </c>
      <c r="B912">
        <v>261</v>
      </c>
      <c r="C912">
        <v>-1.6014002329246284E-4</v>
      </c>
      <c r="D912">
        <v>0.24767650650003592</v>
      </c>
      <c r="E912">
        <v>0.12375818323837173</v>
      </c>
      <c r="F912">
        <v>908</v>
      </c>
    </row>
    <row r="913" spans="1:6" x14ac:dyDescent="0.25">
      <c r="A913" t="s">
        <v>8716</v>
      </c>
      <c r="B913">
        <v>172</v>
      </c>
      <c r="C913">
        <v>6.2722866403155178E-2</v>
      </c>
      <c r="D913">
        <v>0.1851851851851852</v>
      </c>
      <c r="E913">
        <v>0.1239540257941702</v>
      </c>
      <c r="F913">
        <v>909</v>
      </c>
    </row>
    <row r="914" spans="1:6" x14ac:dyDescent="0.25">
      <c r="A914" t="s">
        <v>8717</v>
      </c>
      <c r="B914">
        <v>203</v>
      </c>
      <c r="C914">
        <v>5.3018691992870556E-2</v>
      </c>
      <c r="D914">
        <v>0.19531024531024535</v>
      </c>
      <c r="E914">
        <v>0.12416446865155795</v>
      </c>
      <c r="F914">
        <v>910</v>
      </c>
    </row>
    <row r="915" spans="1:6" x14ac:dyDescent="0.25">
      <c r="A915" t="s">
        <v>8718</v>
      </c>
      <c r="B915">
        <v>787</v>
      </c>
      <c r="C915">
        <v>6.1061939803933013E-2</v>
      </c>
      <c r="D915">
        <v>0.18791812953319659</v>
      </c>
      <c r="E915">
        <v>0.1244900346685648</v>
      </c>
      <c r="F915">
        <v>911</v>
      </c>
    </row>
    <row r="916" spans="1:6" x14ac:dyDescent="0.25">
      <c r="A916" t="s">
        <v>8719</v>
      </c>
      <c r="B916">
        <v>2727</v>
      </c>
      <c r="C916">
        <v>5.7243605483892054E-2</v>
      </c>
      <c r="D916">
        <v>0.19186262350154104</v>
      </c>
      <c r="E916">
        <v>0.12455311449271655</v>
      </c>
      <c r="F916">
        <v>912</v>
      </c>
    </row>
    <row r="917" spans="1:6" x14ac:dyDescent="0.25">
      <c r="A917" t="s">
        <v>8720</v>
      </c>
      <c r="B917">
        <v>6157</v>
      </c>
      <c r="C917">
        <v>1.1611539433761441E-2</v>
      </c>
      <c r="D917">
        <v>0.23771992608133383</v>
      </c>
      <c r="E917">
        <v>0.12466573275754764</v>
      </c>
      <c r="F917">
        <v>913</v>
      </c>
    </row>
    <row r="918" spans="1:6" x14ac:dyDescent="0.25">
      <c r="A918" t="s">
        <v>8721</v>
      </c>
      <c r="B918">
        <v>498</v>
      </c>
      <c r="C918">
        <v>-1.4786175578784379E-3</v>
      </c>
      <c r="D918">
        <v>0.25129361655363358</v>
      </c>
      <c r="E918">
        <v>0.12490749949787758</v>
      </c>
      <c r="F918">
        <v>914</v>
      </c>
    </row>
    <row r="919" spans="1:6" x14ac:dyDescent="0.25">
      <c r="A919" t="s">
        <v>8722</v>
      </c>
      <c r="B919">
        <v>153</v>
      </c>
      <c r="C919">
        <v>-9.2946143662325318E-3</v>
      </c>
      <c r="D919">
        <v>0.2592592592592593</v>
      </c>
      <c r="E919">
        <v>0.12498232244651339</v>
      </c>
      <c r="F919">
        <v>915</v>
      </c>
    </row>
    <row r="920" spans="1:6" x14ac:dyDescent="0.25">
      <c r="A920" t="s">
        <v>8723</v>
      </c>
      <c r="B920">
        <v>219</v>
      </c>
      <c r="C920">
        <v>2.3625449433275533E-2</v>
      </c>
      <c r="D920">
        <v>0.22707231040564371</v>
      </c>
      <c r="E920">
        <v>0.12534887991945962</v>
      </c>
      <c r="F920">
        <v>916</v>
      </c>
    </row>
    <row r="921" spans="1:6" x14ac:dyDescent="0.25">
      <c r="A921" t="s">
        <v>8724</v>
      </c>
      <c r="B921">
        <v>698</v>
      </c>
      <c r="C921">
        <v>3.4651398732352817E-2</v>
      </c>
      <c r="D921">
        <v>0.21665386761506464</v>
      </c>
      <c r="E921">
        <v>0.12565263317370873</v>
      </c>
      <c r="F921">
        <v>917</v>
      </c>
    </row>
    <row r="922" spans="1:6" x14ac:dyDescent="0.25">
      <c r="A922" t="s">
        <v>8725</v>
      </c>
      <c r="B922">
        <v>1147</v>
      </c>
      <c r="C922">
        <v>3.5271720741362263E-2</v>
      </c>
      <c r="D922">
        <v>0.21746031746031744</v>
      </c>
      <c r="E922">
        <v>0.12636601910083986</v>
      </c>
      <c r="F922">
        <v>918</v>
      </c>
    </row>
    <row r="923" spans="1:6" x14ac:dyDescent="0.25">
      <c r="A923" t="s">
        <v>5904</v>
      </c>
      <c r="B923">
        <v>829</v>
      </c>
      <c r="C923">
        <v>3.9790864988299007E-2</v>
      </c>
      <c r="D923">
        <v>0.2136358424284121</v>
      </c>
      <c r="E923">
        <v>0.12671335370835557</v>
      </c>
      <c r="F923">
        <v>919</v>
      </c>
    </row>
    <row r="924" spans="1:6" x14ac:dyDescent="0.25">
      <c r="A924" t="s">
        <v>8726</v>
      </c>
      <c r="B924">
        <v>841</v>
      </c>
      <c r="C924">
        <v>3.9554178206093603E-2</v>
      </c>
      <c r="D924">
        <v>0.21504555562526578</v>
      </c>
      <c r="E924">
        <v>0.12729986691567968</v>
      </c>
      <c r="F924">
        <v>920</v>
      </c>
    </row>
    <row r="925" spans="1:6" x14ac:dyDescent="0.25">
      <c r="A925" t="s">
        <v>8727</v>
      </c>
      <c r="B925">
        <v>217</v>
      </c>
      <c r="C925">
        <v>2.7412907206511714E-2</v>
      </c>
      <c r="D925">
        <v>0.22777777777777775</v>
      </c>
      <c r="E925">
        <v>0.12759534249214474</v>
      </c>
      <c r="F925">
        <v>921</v>
      </c>
    </row>
    <row r="926" spans="1:6" x14ac:dyDescent="0.25">
      <c r="A926" t="s">
        <v>8728</v>
      </c>
      <c r="B926">
        <v>1641</v>
      </c>
      <c r="C926">
        <v>0.11812080958614896</v>
      </c>
      <c r="D926">
        <v>0.137364018960868</v>
      </c>
      <c r="E926">
        <v>0.12774241427350846</v>
      </c>
      <c r="F926">
        <v>922</v>
      </c>
    </row>
    <row r="927" spans="1:6" x14ac:dyDescent="0.25">
      <c r="A927" t="s">
        <v>8729</v>
      </c>
      <c r="B927">
        <v>197</v>
      </c>
      <c r="C927">
        <v>-1.1993128617479896E-4</v>
      </c>
      <c r="D927">
        <v>0.25689865689865687</v>
      </c>
      <c r="E927">
        <v>0.12838936280624103</v>
      </c>
      <c r="F927">
        <v>923</v>
      </c>
    </row>
    <row r="928" spans="1:6" x14ac:dyDescent="0.25">
      <c r="A928" t="s">
        <v>8730</v>
      </c>
      <c r="B928">
        <v>321</v>
      </c>
      <c r="C928">
        <v>4.8725673249998547E-3</v>
      </c>
      <c r="D928">
        <v>0.2559964726631393</v>
      </c>
      <c r="E928">
        <v>0.13043451999406958</v>
      </c>
      <c r="F928">
        <v>924</v>
      </c>
    </row>
    <row r="929" spans="1:6" x14ac:dyDescent="0.25">
      <c r="A929" t="s">
        <v>6010</v>
      </c>
      <c r="B929">
        <v>697</v>
      </c>
      <c r="C929">
        <v>-2.6691306638819134E-2</v>
      </c>
      <c r="D929">
        <v>0.28791208791208794</v>
      </c>
      <c r="E929">
        <v>0.1306103906366344</v>
      </c>
      <c r="F929">
        <v>925</v>
      </c>
    </row>
    <row r="930" spans="1:6" x14ac:dyDescent="0.25">
      <c r="A930" t="s">
        <v>8731</v>
      </c>
      <c r="B930">
        <v>254</v>
      </c>
      <c r="C930">
        <v>1.1647289281780465E-2</v>
      </c>
      <c r="D930">
        <v>0.25321191154524492</v>
      </c>
      <c r="E930">
        <v>0.1324296004135127</v>
      </c>
      <c r="F930">
        <v>926</v>
      </c>
    </row>
    <row r="931" spans="1:6" x14ac:dyDescent="0.25">
      <c r="A931" t="s">
        <v>8732</v>
      </c>
      <c r="B931">
        <v>423</v>
      </c>
      <c r="C931">
        <v>1.4010660185805858E-2</v>
      </c>
      <c r="D931">
        <v>0.25185185185185188</v>
      </c>
      <c r="E931">
        <v>0.13293125601882888</v>
      </c>
      <c r="F931">
        <v>927</v>
      </c>
    </row>
    <row r="932" spans="1:6" x14ac:dyDescent="0.25">
      <c r="A932" t="s">
        <v>8733</v>
      </c>
      <c r="B932">
        <v>962</v>
      </c>
      <c r="C932">
        <v>6.1369492166194028E-2</v>
      </c>
      <c r="D932">
        <v>0.20482884561831927</v>
      </c>
      <c r="E932">
        <v>0.13309916889225665</v>
      </c>
      <c r="F932">
        <v>928</v>
      </c>
    </row>
    <row r="933" spans="1:6" x14ac:dyDescent="0.25">
      <c r="A933" t="s">
        <v>8734</v>
      </c>
      <c r="B933">
        <v>343</v>
      </c>
      <c r="C933">
        <v>-2.5594524044106601E-2</v>
      </c>
      <c r="D933">
        <v>0.29444444444444445</v>
      </c>
      <c r="E933">
        <v>0.13442496020016892</v>
      </c>
      <c r="F933">
        <v>929</v>
      </c>
    </row>
    <row r="934" spans="1:6" x14ac:dyDescent="0.25">
      <c r="A934" t="s">
        <v>8735</v>
      </c>
      <c r="B934">
        <v>608</v>
      </c>
      <c r="C934">
        <v>5.3444449622180687E-2</v>
      </c>
      <c r="D934">
        <v>0.21585698252364921</v>
      </c>
      <c r="E934">
        <v>0.13465071607291496</v>
      </c>
      <c r="F934">
        <v>930</v>
      </c>
    </row>
    <row r="935" spans="1:6" x14ac:dyDescent="0.25">
      <c r="A935" t="s">
        <v>8736</v>
      </c>
      <c r="B935">
        <v>366</v>
      </c>
      <c r="C935">
        <v>-4.0622501816589517E-2</v>
      </c>
      <c r="D935">
        <v>0.31021730629573763</v>
      </c>
      <c r="E935">
        <v>0.13479740223957407</v>
      </c>
      <c r="F935">
        <v>931</v>
      </c>
    </row>
    <row r="936" spans="1:6" x14ac:dyDescent="0.25">
      <c r="A936" t="s">
        <v>8737</v>
      </c>
      <c r="B936">
        <v>723</v>
      </c>
      <c r="C936">
        <v>7.3232076887720945E-2</v>
      </c>
      <c r="D936">
        <v>0.19655435814856104</v>
      </c>
      <c r="E936">
        <v>0.13489321751814098</v>
      </c>
      <c r="F936">
        <v>932</v>
      </c>
    </row>
    <row r="937" spans="1:6" x14ac:dyDescent="0.25">
      <c r="A937" t="s">
        <v>8738</v>
      </c>
      <c r="B937">
        <v>1987</v>
      </c>
      <c r="C937">
        <v>3.2070657062930434E-2</v>
      </c>
      <c r="D937">
        <v>0.23805155216673718</v>
      </c>
      <c r="E937">
        <v>0.13506110461483381</v>
      </c>
      <c r="F937">
        <v>933</v>
      </c>
    </row>
    <row r="938" spans="1:6" x14ac:dyDescent="0.25">
      <c r="A938" t="s">
        <v>8739</v>
      </c>
      <c r="B938">
        <v>362</v>
      </c>
      <c r="C938">
        <v>3.2354183783662088E-2</v>
      </c>
      <c r="D938">
        <v>0.23783068783068786</v>
      </c>
      <c r="E938">
        <v>0.13509243580717498</v>
      </c>
      <c r="F938">
        <v>934</v>
      </c>
    </row>
    <row r="939" spans="1:6" x14ac:dyDescent="0.25">
      <c r="A939" t="s">
        <v>5847</v>
      </c>
      <c r="B939">
        <v>627</v>
      </c>
      <c r="C939">
        <v>1.1110185743901343E-2</v>
      </c>
      <c r="D939">
        <v>0.2592592592592593</v>
      </c>
      <c r="E939">
        <v>0.13518472250158031</v>
      </c>
      <c r="F939">
        <v>935</v>
      </c>
    </row>
    <row r="940" spans="1:6" x14ac:dyDescent="0.25">
      <c r="A940" t="s">
        <v>8740</v>
      </c>
      <c r="B940">
        <v>147</v>
      </c>
      <c r="C940">
        <v>2.4745914562643825E-2</v>
      </c>
      <c r="D940">
        <v>0.25018155410312271</v>
      </c>
      <c r="E940">
        <v>0.13746373433288325</v>
      </c>
      <c r="F940">
        <v>936</v>
      </c>
    </row>
    <row r="941" spans="1:6" x14ac:dyDescent="0.25">
      <c r="A941" t="s">
        <v>8741</v>
      </c>
      <c r="B941">
        <v>1742</v>
      </c>
      <c r="C941">
        <v>-6.3312162819937007E-3</v>
      </c>
      <c r="D941">
        <v>0.28304527939030866</v>
      </c>
      <c r="E941">
        <v>0.13835703155415749</v>
      </c>
      <c r="F941">
        <v>937</v>
      </c>
    </row>
    <row r="942" spans="1:6" x14ac:dyDescent="0.25">
      <c r="A942" t="s">
        <v>8742</v>
      </c>
      <c r="B942">
        <v>782</v>
      </c>
      <c r="C942">
        <v>-1.1364626155110312E-3</v>
      </c>
      <c r="D942">
        <v>0.27872528705862037</v>
      </c>
      <c r="E942">
        <v>0.13879441222155467</v>
      </c>
      <c r="F942">
        <v>938</v>
      </c>
    </row>
    <row r="943" spans="1:6" x14ac:dyDescent="0.25">
      <c r="A943" t="s">
        <v>8743</v>
      </c>
      <c r="B943">
        <v>759</v>
      </c>
      <c r="C943">
        <v>2.6681530847841939E-3</v>
      </c>
      <c r="D943">
        <v>0.27592592592592591</v>
      </c>
      <c r="E943">
        <v>0.13929703950535505</v>
      </c>
      <c r="F943">
        <v>939</v>
      </c>
    </row>
    <row r="944" spans="1:6" x14ac:dyDescent="0.25">
      <c r="A944" t="s">
        <v>8744</v>
      </c>
      <c r="B944">
        <v>320</v>
      </c>
      <c r="C944">
        <v>-3.0909132542712586E-2</v>
      </c>
      <c r="D944">
        <v>0.30987654320987651</v>
      </c>
      <c r="E944">
        <v>0.13948370533358195</v>
      </c>
      <c r="F944">
        <v>940</v>
      </c>
    </row>
    <row r="945" spans="1:6" x14ac:dyDescent="0.25">
      <c r="A945" t="s">
        <v>5878</v>
      </c>
      <c r="B945">
        <v>643</v>
      </c>
      <c r="C945">
        <v>1.4644247631286848E-2</v>
      </c>
      <c r="D945">
        <v>0.26587301587301587</v>
      </c>
      <c r="E945">
        <v>0.14025863175215136</v>
      </c>
      <c r="F945">
        <v>941</v>
      </c>
    </row>
    <row r="946" spans="1:6" x14ac:dyDescent="0.25">
      <c r="A946" t="s">
        <v>8745</v>
      </c>
      <c r="B946">
        <v>66</v>
      </c>
      <c r="C946">
        <v>-4.0123463566269772E-2</v>
      </c>
      <c r="D946">
        <v>0.32169312169312175</v>
      </c>
      <c r="E946">
        <v>0.14078482906342599</v>
      </c>
      <c r="F946">
        <v>942</v>
      </c>
    </row>
    <row r="947" spans="1:6" x14ac:dyDescent="0.25">
      <c r="A947" t="s">
        <v>8746</v>
      </c>
      <c r="B947">
        <v>8</v>
      </c>
      <c r="C947">
        <v>0.39335016835016834</v>
      </c>
      <c r="D947">
        <v>-0.1111111111111111</v>
      </c>
      <c r="E947">
        <v>0.14111952861952862</v>
      </c>
      <c r="F947">
        <v>943</v>
      </c>
    </row>
    <row r="948" spans="1:6" x14ac:dyDescent="0.25">
      <c r="A948" t="s">
        <v>6417</v>
      </c>
      <c r="B948">
        <v>228</v>
      </c>
      <c r="C948">
        <v>2.3612579724456663E-2</v>
      </c>
      <c r="D948">
        <v>0.2592592592592593</v>
      </c>
      <c r="E948">
        <v>0.14143591949185799</v>
      </c>
      <c r="F948">
        <v>944</v>
      </c>
    </row>
    <row r="949" spans="1:6" x14ac:dyDescent="0.25">
      <c r="A949" t="s">
        <v>6133</v>
      </c>
      <c r="B949">
        <v>295</v>
      </c>
      <c r="C949">
        <v>6.6249568557629285E-2</v>
      </c>
      <c r="D949">
        <v>0.21666666666666667</v>
      </c>
      <c r="E949">
        <v>0.14145811761214799</v>
      </c>
      <c r="F949">
        <v>945</v>
      </c>
    </row>
    <row r="950" spans="1:6" x14ac:dyDescent="0.25">
      <c r="A950" t="s">
        <v>8747</v>
      </c>
      <c r="B950">
        <v>688</v>
      </c>
      <c r="C950">
        <v>2.5767927926615922E-2</v>
      </c>
      <c r="D950">
        <v>0.25955646218770073</v>
      </c>
      <c r="E950">
        <v>0.14266219505715833</v>
      </c>
      <c r="F950">
        <v>946</v>
      </c>
    </row>
    <row r="951" spans="1:6" x14ac:dyDescent="0.25">
      <c r="A951" t="s">
        <v>8748</v>
      </c>
      <c r="B951">
        <v>535</v>
      </c>
      <c r="C951">
        <v>-2.4969888641811017E-2</v>
      </c>
      <c r="D951">
        <v>0.31137566137566136</v>
      </c>
      <c r="E951">
        <v>0.14320288636692519</v>
      </c>
      <c r="F951">
        <v>947</v>
      </c>
    </row>
    <row r="952" spans="1:6" x14ac:dyDescent="0.25">
      <c r="A952" t="s">
        <v>5990</v>
      </c>
      <c r="B952">
        <v>871</v>
      </c>
      <c r="C952">
        <v>1.0626630599651519E-2</v>
      </c>
      <c r="D952">
        <v>0.27592592592592591</v>
      </c>
      <c r="E952">
        <v>0.14327627826278871</v>
      </c>
      <c r="F952">
        <v>948</v>
      </c>
    </row>
    <row r="953" spans="1:6" x14ac:dyDescent="0.25">
      <c r="A953" t="s">
        <v>8749</v>
      </c>
      <c r="B953">
        <v>2916</v>
      </c>
      <c r="C953">
        <v>0.14922156474633588</v>
      </c>
      <c r="D953">
        <v>0.13754656791160755</v>
      </c>
      <c r="E953">
        <v>0.14338406632897172</v>
      </c>
      <c r="F953">
        <v>949</v>
      </c>
    </row>
    <row r="954" spans="1:6" x14ac:dyDescent="0.25">
      <c r="A954" t="s">
        <v>8750</v>
      </c>
      <c r="B954">
        <v>201</v>
      </c>
      <c r="C954">
        <v>-6.5790229645305643E-3</v>
      </c>
      <c r="D954">
        <v>0.29629629629629634</v>
      </c>
      <c r="E954">
        <v>0.14485863666588289</v>
      </c>
      <c r="F954">
        <v>950</v>
      </c>
    </row>
    <row r="955" spans="1:6" x14ac:dyDescent="0.25">
      <c r="A955" t="s">
        <v>8751</v>
      </c>
      <c r="B955">
        <v>393</v>
      </c>
      <c r="C955">
        <v>3.7405338644020375E-2</v>
      </c>
      <c r="D955">
        <v>0.25317460317460316</v>
      </c>
      <c r="E955">
        <v>0.14528997090931178</v>
      </c>
      <c r="F955">
        <v>951</v>
      </c>
    </row>
    <row r="956" spans="1:6" x14ac:dyDescent="0.25">
      <c r="A956" t="s">
        <v>8752</v>
      </c>
      <c r="B956">
        <v>203</v>
      </c>
      <c r="C956">
        <v>4.8459722522914625E-2</v>
      </c>
      <c r="D956">
        <v>0.24259259259259261</v>
      </c>
      <c r="E956">
        <v>0.14552615755775361</v>
      </c>
      <c r="F956">
        <v>952</v>
      </c>
    </row>
    <row r="957" spans="1:6" x14ac:dyDescent="0.25">
      <c r="A957" t="s">
        <v>8753</v>
      </c>
      <c r="B957">
        <v>464</v>
      </c>
      <c r="C957">
        <v>6.1754997507402947E-3</v>
      </c>
      <c r="D957">
        <v>0.28553184741910231</v>
      </c>
      <c r="E957">
        <v>0.1458536735849213</v>
      </c>
      <c r="F957">
        <v>953</v>
      </c>
    </row>
    <row r="958" spans="1:6" x14ac:dyDescent="0.25">
      <c r="A958" t="s">
        <v>8754</v>
      </c>
      <c r="B958">
        <v>1266</v>
      </c>
      <c r="C958">
        <v>0.24165691661446095</v>
      </c>
      <c r="D958">
        <v>5.2991780618947416E-2</v>
      </c>
      <c r="E958">
        <v>0.14732434861670418</v>
      </c>
      <c r="F958">
        <v>954</v>
      </c>
    </row>
    <row r="959" spans="1:6" x14ac:dyDescent="0.25">
      <c r="A959" t="s">
        <v>6019</v>
      </c>
      <c r="B959">
        <v>866</v>
      </c>
      <c r="C959">
        <v>-1.5245663285852279E-2</v>
      </c>
      <c r="D959">
        <v>0.31002886002886004</v>
      </c>
      <c r="E959">
        <v>0.1473915983715039</v>
      </c>
      <c r="F959">
        <v>955</v>
      </c>
    </row>
    <row r="960" spans="1:6" x14ac:dyDescent="0.25">
      <c r="A960" t="s">
        <v>8755</v>
      </c>
      <c r="B960">
        <v>345</v>
      </c>
      <c r="C960">
        <v>1.5309834000543495E-2</v>
      </c>
      <c r="D960">
        <v>0.27954144620811294</v>
      </c>
      <c r="E960">
        <v>0.14742564010432821</v>
      </c>
      <c r="F960">
        <v>956</v>
      </c>
    </row>
    <row r="961" spans="1:6" x14ac:dyDescent="0.25">
      <c r="A961" t="s">
        <v>8756</v>
      </c>
      <c r="B961">
        <v>138</v>
      </c>
      <c r="C961">
        <v>-1.939614063480925E-2</v>
      </c>
      <c r="D961">
        <v>0.31481481481481483</v>
      </c>
      <c r="E961">
        <v>0.14770933709000278</v>
      </c>
      <c r="F961">
        <v>957</v>
      </c>
    </row>
    <row r="962" spans="1:6" x14ac:dyDescent="0.25">
      <c r="A962" t="s">
        <v>8757</v>
      </c>
      <c r="B962">
        <v>326</v>
      </c>
      <c r="C962">
        <v>4.1883649666802407E-2</v>
      </c>
      <c r="D962">
        <v>0.25418871252204589</v>
      </c>
      <c r="E962">
        <v>0.14803618109442415</v>
      </c>
      <c r="F962">
        <v>958</v>
      </c>
    </row>
    <row r="963" spans="1:6" x14ac:dyDescent="0.25">
      <c r="A963" t="s">
        <v>8758</v>
      </c>
      <c r="B963">
        <v>189</v>
      </c>
      <c r="C963">
        <v>6.1990456665768955E-3</v>
      </c>
      <c r="D963">
        <v>0.28999118165784832</v>
      </c>
      <c r="E963">
        <v>0.14809511366221262</v>
      </c>
      <c r="F963">
        <v>959</v>
      </c>
    </row>
    <row r="964" spans="1:6" x14ac:dyDescent="0.25">
      <c r="A964" t="s">
        <v>8759</v>
      </c>
      <c r="B964">
        <v>2804</v>
      </c>
      <c r="C964">
        <v>0.16040326078145112</v>
      </c>
      <c r="D964">
        <v>0.13726065669663051</v>
      </c>
      <c r="E964">
        <v>0.14883195873904081</v>
      </c>
      <c r="F964">
        <v>960</v>
      </c>
    </row>
    <row r="965" spans="1:6" x14ac:dyDescent="0.25">
      <c r="A965" t="s">
        <v>8760</v>
      </c>
      <c r="B965">
        <v>794</v>
      </c>
      <c r="C965">
        <v>2.0059002663292261E-2</v>
      </c>
      <c r="D965">
        <v>0.27830117232078017</v>
      </c>
      <c r="E965">
        <v>0.14918008749203621</v>
      </c>
      <c r="F965">
        <v>961</v>
      </c>
    </row>
    <row r="966" spans="1:6" x14ac:dyDescent="0.25">
      <c r="A966" t="s">
        <v>8761</v>
      </c>
      <c r="B966">
        <v>501</v>
      </c>
      <c r="C966">
        <v>1.5525227633673764E-2</v>
      </c>
      <c r="D966">
        <v>0.2835497835497835</v>
      </c>
      <c r="E966">
        <v>0.14953750559172863</v>
      </c>
      <c r="F966">
        <v>962</v>
      </c>
    </row>
    <row r="967" spans="1:6" x14ac:dyDescent="0.25">
      <c r="A967" t="s">
        <v>5864</v>
      </c>
      <c r="B967">
        <v>1651</v>
      </c>
      <c r="C967">
        <v>1.6940649578606672E-2</v>
      </c>
      <c r="D967">
        <v>0.28315653979632471</v>
      </c>
      <c r="E967">
        <v>0.1500485946874657</v>
      </c>
      <c r="F967">
        <v>963</v>
      </c>
    </row>
    <row r="968" spans="1:6" x14ac:dyDescent="0.25">
      <c r="A968" t="s">
        <v>8762</v>
      </c>
      <c r="B968">
        <v>1316</v>
      </c>
      <c r="C968">
        <v>2.382031366794244E-2</v>
      </c>
      <c r="D968">
        <v>0.27789380879498649</v>
      </c>
      <c r="E968">
        <v>0.15085706123146447</v>
      </c>
      <c r="F968">
        <v>964</v>
      </c>
    </row>
    <row r="969" spans="1:6" x14ac:dyDescent="0.25">
      <c r="A969" t="s">
        <v>8763</v>
      </c>
      <c r="B969">
        <v>134</v>
      </c>
      <c r="C969">
        <v>-2.9124626280425385E-2</v>
      </c>
      <c r="D969">
        <v>0.33346560846560847</v>
      </c>
      <c r="E969">
        <v>0.15217049109259154</v>
      </c>
      <c r="F969">
        <v>965</v>
      </c>
    </row>
    <row r="970" spans="1:6" x14ac:dyDescent="0.25">
      <c r="A970" t="s">
        <v>8764</v>
      </c>
      <c r="B970">
        <v>270</v>
      </c>
      <c r="C970">
        <v>7.2459216863544184E-3</v>
      </c>
      <c r="D970">
        <v>0.29818445896877271</v>
      </c>
      <c r="E970">
        <v>0.15271519032756356</v>
      </c>
      <c r="F970">
        <v>966</v>
      </c>
    </row>
    <row r="971" spans="1:6" x14ac:dyDescent="0.25">
      <c r="A971" t="s">
        <v>8765</v>
      </c>
      <c r="B971">
        <v>741</v>
      </c>
      <c r="C971">
        <v>-5.283933226490135E-3</v>
      </c>
      <c r="D971">
        <v>0.312484274984275</v>
      </c>
      <c r="E971">
        <v>0.15360017087889244</v>
      </c>
      <c r="F971">
        <v>967</v>
      </c>
    </row>
    <row r="972" spans="1:6" x14ac:dyDescent="0.25">
      <c r="A972" t="s">
        <v>5866</v>
      </c>
      <c r="B972">
        <v>2318</v>
      </c>
      <c r="C972">
        <v>-9.4855508086582781E-3</v>
      </c>
      <c r="D972">
        <v>0.31677300314558088</v>
      </c>
      <c r="E972">
        <v>0.15364372616846131</v>
      </c>
      <c r="F972">
        <v>968</v>
      </c>
    </row>
    <row r="973" spans="1:6" x14ac:dyDescent="0.25">
      <c r="A973" t="s">
        <v>8766</v>
      </c>
      <c r="B973">
        <v>471</v>
      </c>
      <c r="C973">
        <v>6.2502539976080473E-3</v>
      </c>
      <c r="D973">
        <v>0.30123857623857625</v>
      </c>
      <c r="E973">
        <v>0.15374441511809214</v>
      </c>
      <c r="F973">
        <v>969</v>
      </c>
    </row>
    <row r="974" spans="1:6" x14ac:dyDescent="0.25">
      <c r="A974" t="s">
        <v>8767</v>
      </c>
      <c r="B974">
        <v>1196</v>
      </c>
      <c r="C974">
        <v>9.2681979899844214E-3</v>
      </c>
      <c r="D974">
        <v>0.2986841689336292</v>
      </c>
      <c r="E974">
        <v>0.1539761834618068</v>
      </c>
      <c r="F974">
        <v>970</v>
      </c>
    </row>
    <row r="975" spans="1:6" x14ac:dyDescent="0.25">
      <c r="A975" t="s">
        <v>8768</v>
      </c>
      <c r="B975">
        <v>150</v>
      </c>
      <c r="C975">
        <v>3.0797527200178736E-2</v>
      </c>
      <c r="D975">
        <v>0.27777777777777779</v>
      </c>
      <c r="E975">
        <v>0.15428765248897827</v>
      </c>
      <c r="F975">
        <v>971</v>
      </c>
    </row>
    <row r="976" spans="1:6" x14ac:dyDescent="0.25">
      <c r="A976" t="s">
        <v>8769</v>
      </c>
      <c r="B976">
        <v>1170</v>
      </c>
      <c r="C976">
        <v>3.7611432333494538E-2</v>
      </c>
      <c r="D976">
        <v>0.27266629540238141</v>
      </c>
      <c r="E976">
        <v>0.15513886386793796</v>
      </c>
      <c r="F976">
        <v>972</v>
      </c>
    </row>
    <row r="977" spans="1:6" x14ac:dyDescent="0.25">
      <c r="A977" t="s">
        <v>8770</v>
      </c>
      <c r="B977">
        <v>936</v>
      </c>
      <c r="C977">
        <v>1.3766735107792813E-2</v>
      </c>
      <c r="D977">
        <v>0.29770353103686442</v>
      </c>
      <c r="E977">
        <v>0.15573513307232861</v>
      </c>
      <c r="F977">
        <v>973</v>
      </c>
    </row>
    <row r="978" spans="1:6" x14ac:dyDescent="0.25">
      <c r="A978" t="s">
        <v>8771</v>
      </c>
      <c r="B978">
        <v>622</v>
      </c>
      <c r="C978">
        <v>-2.8544443079274337E-4</v>
      </c>
      <c r="D978">
        <v>0.31223344556677884</v>
      </c>
      <c r="E978">
        <v>0.15597400056799304</v>
      </c>
      <c r="F978">
        <v>974</v>
      </c>
    </row>
    <row r="979" spans="1:6" x14ac:dyDescent="0.25">
      <c r="A979" t="s">
        <v>6006</v>
      </c>
      <c r="B979">
        <v>1961</v>
      </c>
      <c r="C979">
        <v>2.0153376401482476E-3</v>
      </c>
      <c r="D979">
        <v>0.3117368708957976</v>
      </c>
      <c r="E979">
        <v>0.15687610426797294</v>
      </c>
      <c r="F979">
        <v>975</v>
      </c>
    </row>
    <row r="980" spans="1:6" x14ac:dyDescent="0.25">
      <c r="A980" t="s">
        <v>8772</v>
      </c>
      <c r="B980">
        <v>934</v>
      </c>
      <c r="C980">
        <v>3.1629511920164118E-2</v>
      </c>
      <c r="D980">
        <v>0.28251731269029717</v>
      </c>
      <c r="E980">
        <v>0.15707341230523064</v>
      </c>
      <c r="F980">
        <v>976</v>
      </c>
    </row>
    <row r="981" spans="1:6" x14ac:dyDescent="0.25">
      <c r="A981" t="s">
        <v>8773</v>
      </c>
      <c r="B981">
        <v>551</v>
      </c>
      <c r="C981">
        <v>-3.3909139129169596E-2</v>
      </c>
      <c r="D981">
        <v>0.34908901011842192</v>
      </c>
      <c r="E981">
        <v>0.15758993549462616</v>
      </c>
      <c r="F981">
        <v>977</v>
      </c>
    </row>
    <row r="982" spans="1:6" x14ac:dyDescent="0.25">
      <c r="A982" t="s">
        <v>6004</v>
      </c>
      <c r="B982">
        <v>1041</v>
      </c>
      <c r="C982">
        <v>3.8306134371050828E-2</v>
      </c>
      <c r="D982">
        <v>0.27777777777777773</v>
      </c>
      <c r="E982">
        <v>0.15804195607441429</v>
      </c>
      <c r="F982">
        <v>978</v>
      </c>
    </row>
    <row r="983" spans="1:6" x14ac:dyDescent="0.25">
      <c r="A983" t="s">
        <v>8774</v>
      </c>
      <c r="B983">
        <v>187</v>
      </c>
      <c r="C983">
        <v>0.30353686450772499</v>
      </c>
      <c r="D983">
        <v>1.2698412698412702E-2</v>
      </c>
      <c r="E983">
        <v>0.15811763860306885</v>
      </c>
      <c r="F983">
        <v>979</v>
      </c>
    </row>
    <row r="984" spans="1:6" x14ac:dyDescent="0.25">
      <c r="A984" t="s">
        <v>8775</v>
      </c>
      <c r="B984">
        <v>106</v>
      </c>
      <c r="C984">
        <v>-9.4514640411102867E-3</v>
      </c>
      <c r="D984">
        <v>0.32592592592592595</v>
      </c>
      <c r="E984">
        <v>0.15823723094240782</v>
      </c>
      <c r="F984">
        <v>980</v>
      </c>
    </row>
    <row r="985" spans="1:6" x14ac:dyDescent="0.25">
      <c r="A985" t="s">
        <v>8776</v>
      </c>
      <c r="B985">
        <v>265</v>
      </c>
      <c r="C985">
        <v>0.11458062592094742</v>
      </c>
      <c r="D985">
        <v>0.20291005291005293</v>
      </c>
      <c r="E985">
        <v>0.15874533941550018</v>
      </c>
      <c r="F985">
        <v>981</v>
      </c>
    </row>
    <row r="986" spans="1:6" x14ac:dyDescent="0.25">
      <c r="A986" t="s">
        <v>5907</v>
      </c>
      <c r="B986">
        <v>738</v>
      </c>
      <c r="C986">
        <v>-1.5507757211359774E-2</v>
      </c>
      <c r="D986">
        <v>0.33333333333333331</v>
      </c>
      <c r="E986">
        <v>0.15891278806098677</v>
      </c>
      <c r="F986">
        <v>982</v>
      </c>
    </row>
    <row r="987" spans="1:6" x14ac:dyDescent="0.25">
      <c r="A987" t="s">
        <v>8777</v>
      </c>
      <c r="B987">
        <v>304</v>
      </c>
      <c r="C987">
        <v>3.5246135337399322E-2</v>
      </c>
      <c r="D987">
        <v>0.28471081387748054</v>
      </c>
      <c r="E987">
        <v>0.15997847460743994</v>
      </c>
      <c r="F987">
        <v>983</v>
      </c>
    </row>
    <row r="988" spans="1:6" x14ac:dyDescent="0.25">
      <c r="A988" t="s">
        <v>8778</v>
      </c>
      <c r="B988">
        <v>165</v>
      </c>
      <c r="C988">
        <v>7.0098269721221695E-3</v>
      </c>
      <c r="D988">
        <v>0.31481481481481483</v>
      </c>
      <c r="E988">
        <v>0.16091232089346849</v>
      </c>
      <c r="F988">
        <v>984</v>
      </c>
    </row>
    <row r="989" spans="1:6" x14ac:dyDescent="0.25">
      <c r="A989" t="s">
        <v>6058</v>
      </c>
      <c r="B989">
        <v>808</v>
      </c>
      <c r="C989">
        <v>-4.209618171941612E-2</v>
      </c>
      <c r="D989">
        <v>0.36481481481481476</v>
      </c>
      <c r="E989">
        <v>0.16135931654769931</v>
      </c>
      <c r="F989">
        <v>985</v>
      </c>
    </row>
    <row r="990" spans="1:6" x14ac:dyDescent="0.25">
      <c r="A990" t="s">
        <v>6048</v>
      </c>
      <c r="B990">
        <v>662</v>
      </c>
      <c r="C990">
        <v>6.5030859198781168E-2</v>
      </c>
      <c r="D990">
        <v>0.2592592592592593</v>
      </c>
      <c r="E990">
        <v>0.16214505922902023</v>
      </c>
      <c r="F990">
        <v>986</v>
      </c>
    </row>
    <row r="991" spans="1:6" x14ac:dyDescent="0.25">
      <c r="A991" t="s">
        <v>8779</v>
      </c>
      <c r="B991">
        <v>341</v>
      </c>
      <c r="C991">
        <v>4.9063494952095166E-2</v>
      </c>
      <c r="D991">
        <v>0.27574331986096701</v>
      </c>
      <c r="E991">
        <v>0.16240340740653109</v>
      </c>
      <c r="F991">
        <v>987</v>
      </c>
    </row>
    <row r="992" spans="1:6" x14ac:dyDescent="0.25">
      <c r="A992" t="s">
        <v>8780</v>
      </c>
      <c r="B992">
        <v>608</v>
      </c>
      <c r="C992">
        <v>3.3224662882099701E-2</v>
      </c>
      <c r="D992">
        <v>0.29459198209198217</v>
      </c>
      <c r="E992">
        <v>0.16390832248704093</v>
      </c>
      <c r="F992">
        <v>988</v>
      </c>
    </row>
    <row r="993" spans="1:6" x14ac:dyDescent="0.25">
      <c r="A993" t="s">
        <v>8781</v>
      </c>
      <c r="B993">
        <v>223</v>
      </c>
      <c r="C993">
        <v>3.3297826982705635E-2</v>
      </c>
      <c r="D993">
        <v>0.29629629629629634</v>
      </c>
      <c r="E993">
        <v>0.16479706163950097</v>
      </c>
      <c r="F993">
        <v>989</v>
      </c>
    </row>
    <row r="994" spans="1:6" x14ac:dyDescent="0.25">
      <c r="A994" t="s">
        <v>8782</v>
      </c>
      <c r="B994">
        <v>417</v>
      </c>
      <c r="C994">
        <v>6.7317148604950578E-3</v>
      </c>
      <c r="D994">
        <v>0.32300384800384802</v>
      </c>
      <c r="E994">
        <v>0.16486778143217154</v>
      </c>
      <c r="F994">
        <v>990</v>
      </c>
    </row>
    <row r="995" spans="1:6" x14ac:dyDescent="0.25">
      <c r="A995" t="s">
        <v>8783</v>
      </c>
      <c r="B995">
        <v>195</v>
      </c>
      <c r="C995">
        <v>1.4303772325021434E-2</v>
      </c>
      <c r="D995">
        <v>0.31666666666666665</v>
      </c>
      <c r="E995">
        <v>0.16548521949584405</v>
      </c>
      <c r="F995">
        <v>991</v>
      </c>
    </row>
    <row r="996" spans="1:6" x14ac:dyDescent="0.25">
      <c r="A996" t="s">
        <v>6439</v>
      </c>
      <c r="B996">
        <v>286</v>
      </c>
      <c r="C996">
        <v>-1.0663999724037743E-2</v>
      </c>
      <c r="D996">
        <v>0.34393939393939393</v>
      </c>
      <c r="E996">
        <v>0.16663769710767809</v>
      </c>
      <c r="F996">
        <v>992</v>
      </c>
    </row>
    <row r="997" spans="1:6" x14ac:dyDescent="0.25">
      <c r="A997" t="s">
        <v>5996</v>
      </c>
      <c r="B997">
        <v>1537</v>
      </c>
      <c r="C997">
        <v>3.9240992290563388E-2</v>
      </c>
      <c r="D997">
        <v>0.29465385644436209</v>
      </c>
      <c r="E997">
        <v>0.16694742436746274</v>
      </c>
      <c r="F997">
        <v>993</v>
      </c>
    </row>
    <row r="998" spans="1:6" x14ac:dyDescent="0.25">
      <c r="A998" t="s">
        <v>8784</v>
      </c>
      <c r="B998">
        <v>110</v>
      </c>
      <c r="C998">
        <v>2.3430411600290479E-3</v>
      </c>
      <c r="D998">
        <v>0.33333333333333331</v>
      </c>
      <c r="E998">
        <v>0.16783818724668118</v>
      </c>
      <c r="F998">
        <v>994</v>
      </c>
    </row>
    <row r="999" spans="1:6" x14ac:dyDescent="0.25">
      <c r="A999" t="s">
        <v>8785</v>
      </c>
      <c r="B999">
        <v>555</v>
      </c>
      <c r="C999">
        <v>1.2458726189860912E-2</v>
      </c>
      <c r="D999">
        <v>0.32473544973544977</v>
      </c>
      <c r="E999">
        <v>0.16859708796265535</v>
      </c>
      <c r="F999">
        <v>995</v>
      </c>
    </row>
    <row r="1000" spans="1:6" x14ac:dyDescent="0.25">
      <c r="A1000" t="s">
        <v>8786</v>
      </c>
      <c r="B1000">
        <v>69</v>
      </c>
      <c r="C1000">
        <v>-5.0358783964434967E-2</v>
      </c>
      <c r="D1000">
        <v>0.3888888888888889</v>
      </c>
      <c r="E1000">
        <v>0.16926505246222695</v>
      </c>
      <c r="F1000">
        <v>996</v>
      </c>
    </row>
    <row r="1001" spans="1:6" x14ac:dyDescent="0.25">
      <c r="A1001" t="s">
        <v>6407</v>
      </c>
      <c r="B1001">
        <v>1937</v>
      </c>
      <c r="C1001">
        <v>4.8730129378559556E-2</v>
      </c>
      <c r="D1001">
        <v>0.29099435746644614</v>
      </c>
      <c r="E1001">
        <v>0.16986224342250283</v>
      </c>
      <c r="F1001">
        <v>997</v>
      </c>
    </row>
    <row r="1002" spans="1:6" x14ac:dyDescent="0.25">
      <c r="A1002" t="s">
        <v>8787</v>
      </c>
      <c r="B1002">
        <v>1533</v>
      </c>
      <c r="C1002">
        <v>6.3032529060332243E-2</v>
      </c>
      <c r="D1002">
        <v>0.2804447729009133</v>
      </c>
      <c r="E1002">
        <v>0.17173865098062277</v>
      </c>
      <c r="F1002">
        <v>998</v>
      </c>
    </row>
    <row r="1003" spans="1:6" x14ac:dyDescent="0.25">
      <c r="A1003" t="s">
        <v>8788</v>
      </c>
      <c r="B1003">
        <v>1200</v>
      </c>
      <c r="C1003">
        <v>3.2343401184755843E-2</v>
      </c>
      <c r="D1003">
        <v>0.31152104068770736</v>
      </c>
      <c r="E1003">
        <v>0.17193222093623162</v>
      </c>
      <c r="F1003">
        <v>999</v>
      </c>
    </row>
    <row r="1004" spans="1:6" x14ac:dyDescent="0.25">
      <c r="A1004" t="s">
        <v>8789</v>
      </c>
      <c r="B1004">
        <v>75</v>
      </c>
      <c r="C1004">
        <v>1.9715464498144711E-2</v>
      </c>
      <c r="D1004">
        <v>0.32777777777777778</v>
      </c>
      <c r="E1004">
        <v>0.17374662113796124</v>
      </c>
      <c r="F1004">
        <v>1000</v>
      </c>
    </row>
    <row r="1005" spans="1:6" x14ac:dyDescent="0.25">
      <c r="A1005" t="s">
        <v>8790</v>
      </c>
      <c r="B1005">
        <v>266</v>
      </c>
      <c r="C1005">
        <v>1.946435813903578E-2</v>
      </c>
      <c r="D1005">
        <v>0.33333333333333337</v>
      </c>
      <c r="E1005">
        <v>0.17639884573618458</v>
      </c>
      <c r="F1005">
        <v>1001</v>
      </c>
    </row>
    <row r="1006" spans="1:6" x14ac:dyDescent="0.25">
      <c r="A1006" t="s">
        <v>8791</v>
      </c>
      <c r="B1006">
        <v>508</v>
      </c>
      <c r="C1006">
        <v>0.20627335166761782</v>
      </c>
      <c r="D1006">
        <v>0.14715099715099714</v>
      </c>
      <c r="E1006">
        <v>0.17671217440930748</v>
      </c>
      <c r="F1006">
        <v>1002</v>
      </c>
    </row>
    <row r="1007" spans="1:6" x14ac:dyDescent="0.25">
      <c r="A1007" t="s">
        <v>6083</v>
      </c>
      <c r="B1007">
        <v>1567</v>
      </c>
      <c r="C1007">
        <v>5.9699673265947953E-2</v>
      </c>
      <c r="D1007">
        <v>0.29372828205780149</v>
      </c>
      <c r="E1007">
        <v>0.17671397766187472</v>
      </c>
      <c r="F1007">
        <v>1003</v>
      </c>
    </row>
    <row r="1008" spans="1:6" x14ac:dyDescent="0.25">
      <c r="A1008" t="s">
        <v>8792</v>
      </c>
      <c r="B1008">
        <v>1347</v>
      </c>
      <c r="C1008">
        <v>2.0246920159980742E-3</v>
      </c>
      <c r="D1008">
        <v>0.35160995524980199</v>
      </c>
      <c r="E1008">
        <v>0.17681732363290004</v>
      </c>
      <c r="F1008">
        <v>1004</v>
      </c>
    </row>
    <row r="1009" spans="1:6" x14ac:dyDescent="0.25">
      <c r="A1009" t="s">
        <v>8793</v>
      </c>
      <c r="B1009">
        <v>158</v>
      </c>
      <c r="C1009">
        <v>1.3120081635492879E-2</v>
      </c>
      <c r="D1009">
        <v>0.34259259259259262</v>
      </c>
      <c r="E1009">
        <v>0.17785633711404275</v>
      </c>
      <c r="F1009">
        <v>1005</v>
      </c>
    </row>
    <row r="1010" spans="1:6" x14ac:dyDescent="0.25">
      <c r="A1010" t="s">
        <v>8794</v>
      </c>
      <c r="B1010">
        <v>623</v>
      </c>
      <c r="C1010">
        <v>-1.042430198206971E-3</v>
      </c>
      <c r="D1010">
        <v>0.35689152358249437</v>
      </c>
      <c r="E1010">
        <v>0.17792454669214369</v>
      </c>
      <c r="F1010">
        <v>1006</v>
      </c>
    </row>
    <row r="1011" spans="1:6" x14ac:dyDescent="0.25">
      <c r="A1011" t="s">
        <v>8795</v>
      </c>
      <c r="B1011">
        <v>367</v>
      </c>
      <c r="C1011">
        <v>-7.8202044751892533E-2</v>
      </c>
      <c r="D1011">
        <v>0.43452380952380953</v>
      </c>
      <c r="E1011">
        <v>0.17816088238595851</v>
      </c>
      <c r="F1011">
        <v>1007</v>
      </c>
    </row>
    <row r="1012" spans="1:6" x14ac:dyDescent="0.25">
      <c r="A1012" t="s">
        <v>8796</v>
      </c>
      <c r="B1012">
        <v>271</v>
      </c>
      <c r="C1012">
        <v>3.2863155051898407E-2</v>
      </c>
      <c r="D1012">
        <v>0.32592592592592595</v>
      </c>
      <c r="E1012">
        <v>0.17939454048891218</v>
      </c>
      <c r="F1012">
        <v>1008</v>
      </c>
    </row>
    <row r="1013" spans="1:6" x14ac:dyDescent="0.25">
      <c r="A1013" t="s">
        <v>8797</v>
      </c>
      <c r="B1013">
        <v>440</v>
      </c>
      <c r="C1013">
        <v>-8.7349151912021663E-3</v>
      </c>
      <c r="D1013">
        <v>0.36766381766381762</v>
      </c>
      <c r="E1013">
        <v>0.17946445123630772</v>
      </c>
      <c r="F1013">
        <v>1009</v>
      </c>
    </row>
    <row r="1014" spans="1:6" x14ac:dyDescent="0.25">
      <c r="A1014" t="s">
        <v>8798</v>
      </c>
      <c r="B1014">
        <v>627</v>
      </c>
      <c r="C1014">
        <v>6.6240326319201681E-2</v>
      </c>
      <c r="D1014">
        <v>0.2987393779060446</v>
      </c>
      <c r="E1014">
        <v>0.18248985211262314</v>
      </c>
      <c r="F1014">
        <v>1010</v>
      </c>
    </row>
    <row r="1015" spans="1:6" x14ac:dyDescent="0.25">
      <c r="A1015" t="s">
        <v>8799</v>
      </c>
      <c r="B1015">
        <v>427</v>
      </c>
      <c r="C1015">
        <v>-3.3554891090639876E-3</v>
      </c>
      <c r="D1015">
        <v>0.36851851851851852</v>
      </c>
      <c r="E1015">
        <v>0.18258151470472728</v>
      </c>
      <c r="F1015">
        <v>1011</v>
      </c>
    </row>
    <row r="1016" spans="1:6" x14ac:dyDescent="0.25">
      <c r="A1016" t="s">
        <v>8800</v>
      </c>
      <c r="B1016">
        <v>165</v>
      </c>
      <c r="C1016">
        <v>-3.742919240086396E-2</v>
      </c>
      <c r="D1016">
        <v>0.40310676977343646</v>
      </c>
      <c r="E1016">
        <v>0.18283878868628625</v>
      </c>
      <c r="F1016">
        <v>1012</v>
      </c>
    </row>
    <row r="1017" spans="1:6" x14ac:dyDescent="0.25">
      <c r="A1017" t="s">
        <v>8801</v>
      </c>
      <c r="B1017">
        <v>418</v>
      </c>
      <c r="C1017">
        <v>7.8721204458961271E-3</v>
      </c>
      <c r="D1017">
        <v>0.35846560846560843</v>
      </c>
      <c r="E1017">
        <v>0.18316886445575228</v>
      </c>
      <c r="F1017">
        <v>1013</v>
      </c>
    </row>
    <row r="1018" spans="1:6" x14ac:dyDescent="0.25">
      <c r="A1018" t="s">
        <v>8802</v>
      </c>
      <c r="B1018">
        <v>386</v>
      </c>
      <c r="C1018">
        <v>4.5720798521573153E-2</v>
      </c>
      <c r="D1018">
        <v>0.32122507122507127</v>
      </c>
      <c r="E1018">
        <v>0.18347293487332222</v>
      </c>
      <c r="F1018">
        <v>1014</v>
      </c>
    </row>
    <row r="1019" spans="1:6" x14ac:dyDescent="0.25">
      <c r="A1019" t="s">
        <v>8803</v>
      </c>
      <c r="B1019">
        <v>351</v>
      </c>
      <c r="C1019">
        <v>5.0535190619735187E-2</v>
      </c>
      <c r="D1019">
        <v>0.31671075837742513</v>
      </c>
      <c r="E1019">
        <v>0.18362297449858017</v>
      </c>
      <c r="F1019">
        <v>1015</v>
      </c>
    </row>
    <row r="1020" spans="1:6" x14ac:dyDescent="0.25">
      <c r="A1020" t="s">
        <v>8804</v>
      </c>
      <c r="B1020">
        <v>1728</v>
      </c>
      <c r="C1020">
        <v>0.1829967004372548</v>
      </c>
      <c r="D1020">
        <v>0.1861114771546736</v>
      </c>
      <c r="E1020">
        <v>0.18455408879596419</v>
      </c>
      <c r="F1020">
        <v>1016</v>
      </c>
    </row>
    <row r="1021" spans="1:6" x14ac:dyDescent="0.25">
      <c r="A1021" t="s">
        <v>8805</v>
      </c>
      <c r="B1021">
        <v>78</v>
      </c>
      <c r="C1021">
        <v>-1.9749590384611545E-2</v>
      </c>
      <c r="D1021">
        <v>0.3888888888888889</v>
      </c>
      <c r="E1021">
        <v>0.18456964925213867</v>
      </c>
      <c r="F1021">
        <v>1017</v>
      </c>
    </row>
    <row r="1022" spans="1:6" x14ac:dyDescent="0.25">
      <c r="A1022" t="s">
        <v>8806</v>
      </c>
      <c r="B1022">
        <v>180</v>
      </c>
      <c r="C1022">
        <v>-4.3751235580632274E-3</v>
      </c>
      <c r="D1022">
        <v>0.374074074074074</v>
      </c>
      <c r="E1022">
        <v>0.18484947525800538</v>
      </c>
      <c r="F1022">
        <v>1018</v>
      </c>
    </row>
    <row r="1023" spans="1:6" x14ac:dyDescent="0.25">
      <c r="A1023" t="s">
        <v>8807</v>
      </c>
      <c r="B1023">
        <v>252</v>
      </c>
      <c r="C1023">
        <v>3.6111758284568571E-2</v>
      </c>
      <c r="D1023">
        <v>0.33528953178075988</v>
      </c>
      <c r="E1023">
        <v>0.18570064503266423</v>
      </c>
      <c r="F1023">
        <v>1019</v>
      </c>
    </row>
    <row r="1024" spans="1:6" x14ac:dyDescent="0.25">
      <c r="A1024" t="s">
        <v>8808</v>
      </c>
      <c r="B1024">
        <v>511</v>
      </c>
      <c r="C1024">
        <v>-4.8385451052273931E-2</v>
      </c>
      <c r="D1024">
        <v>0.42301373090846778</v>
      </c>
      <c r="E1024">
        <v>0.18731413992809692</v>
      </c>
      <c r="F1024">
        <v>1020</v>
      </c>
    </row>
    <row r="1025" spans="1:6" x14ac:dyDescent="0.25">
      <c r="A1025" t="s">
        <v>8809</v>
      </c>
      <c r="B1025">
        <v>305</v>
      </c>
      <c r="C1025">
        <v>-7.8755610669181096E-3</v>
      </c>
      <c r="D1025">
        <v>0.38253968253968251</v>
      </c>
      <c r="E1025">
        <v>0.1873320607363822</v>
      </c>
      <c r="F1025">
        <v>1021</v>
      </c>
    </row>
    <row r="1026" spans="1:6" x14ac:dyDescent="0.25">
      <c r="A1026" t="s">
        <v>8810</v>
      </c>
      <c r="B1026">
        <v>44</v>
      </c>
      <c r="C1026">
        <v>-1.2629189904412131E-2</v>
      </c>
      <c r="D1026">
        <v>0.3888888888888889</v>
      </c>
      <c r="E1026">
        <v>0.18812984949223838</v>
      </c>
      <c r="F1026">
        <v>1022</v>
      </c>
    </row>
    <row r="1027" spans="1:6" x14ac:dyDescent="0.25">
      <c r="A1027" t="s">
        <v>8811</v>
      </c>
      <c r="B1027">
        <v>1030</v>
      </c>
      <c r="C1027">
        <v>5.8548495836470295E-2</v>
      </c>
      <c r="D1027">
        <v>0.31791593180482075</v>
      </c>
      <c r="E1027">
        <v>0.18823221382064553</v>
      </c>
      <c r="F1027">
        <v>1023</v>
      </c>
    </row>
    <row r="1028" spans="1:6" x14ac:dyDescent="0.25">
      <c r="A1028" t="s">
        <v>8812</v>
      </c>
      <c r="B1028">
        <v>269</v>
      </c>
      <c r="C1028">
        <v>6.912998003110786E-2</v>
      </c>
      <c r="D1028">
        <v>0.3078042328042328</v>
      </c>
      <c r="E1028">
        <v>0.18846710641767034</v>
      </c>
      <c r="F1028">
        <v>1024</v>
      </c>
    </row>
    <row r="1029" spans="1:6" x14ac:dyDescent="0.25">
      <c r="A1029" t="s">
        <v>7546</v>
      </c>
      <c r="B1029">
        <v>257</v>
      </c>
      <c r="C1029">
        <v>-3.2238274748695298E-2</v>
      </c>
      <c r="D1029">
        <v>0.41111111111111115</v>
      </c>
      <c r="E1029">
        <v>0.18943641818120793</v>
      </c>
      <c r="F1029">
        <v>1025</v>
      </c>
    </row>
    <row r="1030" spans="1:6" x14ac:dyDescent="0.25">
      <c r="A1030" t="s">
        <v>8813</v>
      </c>
      <c r="B1030">
        <v>246</v>
      </c>
      <c r="C1030">
        <v>-3.7666271295174296E-2</v>
      </c>
      <c r="D1030">
        <v>0.41904761904761911</v>
      </c>
      <c r="E1030">
        <v>0.19069067387622241</v>
      </c>
      <c r="F1030">
        <v>1026</v>
      </c>
    </row>
    <row r="1031" spans="1:6" x14ac:dyDescent="0.25">
      <c r="A1031" t="s">
        <v>8814</v>
      </c>
      <c r="B1031">
        <v>223</v>
      </c>
      <c r="C1031">
        <v>-5.6553244801736775E-3</v>
      </c>
      <c r="D1031">
        <v>0.38703703703703707</v>
      </c>
      <c r="E1031">
        <v>0.19069085627843169</v>
      </c>
      <c r="F1031">
        <v>1027</v>
      </c>
    </row>
    <row r="1032" spans="1:6" x14ac:dyDescent="0.25">
      <c r="A1032" t="s">
        <v>8815</v>
      </c>
      <c r="B1032">
        <v>899</v>
      </c>
      <c r="C1032">
        <v>-5.4334326706124408E-3</v>
      </c>
      <c r="D1032">
        <v>0.39128433295099962</v>
      </c>
      <c r="E1032">
        <v>0.19292545014019361</v>
      </c>
      <c r="F1032">
        <v>1028</v>
      </c>
    </row>
    <row r="1033" spans="1:6" x14ac:dyDescent="0.25">
      <c r="A1033" t="s">
        <v>8816</v>
      </c>
      <c r="B1033">
        <v>438</v>
      </c>
      <c r="C1033">
        <v>7.5661756521814144E-2</v>
      </c>
      <c r="D1033">
        <v>0.3137240754887814</v>
      </c>
      <c r="E1033">
        <v>0.19469291600529776</v>
      </c>
      <c r="F1033">
        <v>1029</v>
      </c>
    </row>
    <row r="1034" spans="1:6" x14ac:dyDescent="0.25">
      <c r="A1034" t="s">
        <v>8817</v>
      </c>
      <c r="B1034">
        <v>28</v>
      </c>
      <c r="C1034">
        <v>0.38945560612227276</v>
      </c>
      <c r="D1034">
        <v>0</v>
      </c>
      <c r="E1034">
        <v>0.19472780306113638</v>
      </c>
      <c r="F1034">
        <v>1030</v>
      </c>
    </row>
    <row r="1035" spans="1:6" x14ac:dyDescent="0.25">
      <c r="A1035" t="s">
        <v>8818</v>
      </c>
      <c r="B1035">
        <v>209</v>
      </c>
      <c r="C1035">
        <v>-6.9235158340004432E-2</v>
      </c>
      <c r="D1035">
        <v>0.46072908572908577</v>
      </c>
      <c r="E1035">
        <v>0.19574696369454067</v>
      </c>
      <c r="F1035">
        <v>1031</v>
      </c>
    </row>
    <row r="1036" spans="1:6" x14ac:dyDescent="0.25">
      <c r="A1036" t="s">
        <v>8819</v>
      </c>
      <c r="B1036">
        <v>273</v>
      </c>
      <c r="C1036">
        <v>4.4487094634648408E-2</v>
      </c>
      <c r="D1036">
        <v>0.34779541446208107</v>
      </c>
      <c r="E1036">
        <v>0.19614125454836473</v>
      </c>
      <c r="F1036">
        <v>1032</v>
      </c>
    </row>
    <row r="1037" spans="1:6" x14ac:dyDescent="0.25">
      <c r="A1037" t="s">
        <v>8820</v>
      </c>
      <c r="B1037">
        <v>170</v>
      </c>
      <c r="C1037">
        <v>3.834722307634774E-2</v>
      </c>
      <c r="D1037">
        <v>0.35476190476190472</v>
      </c>
      <c r="E1037">
        <v>0.19655456391912624</v>
      </c>
      <c r="F1037">
        <v>1033</v>
      </c>
    </row>
    <row r="1038" spans="1:6" x14ac:dyDescent="0.25">
      <c r="A1038" t="s">
        <v>5971</v>
      </c>
      <c r="B1038">
        <v>1893</v>
      </c>
      <c r="C1038">
        <v>2.7006086916653231E-2</v>
      </c>
      <c r="D1038">
        <v>0.36674302052091101</v>
      </c>
      <c r="E1038">
        <v>0.19687455371878212</v>
      </c>
      <c r="F1038">
        <v>1034</v>
      </c>
    </row>
    <row r="1039" spans="1:6" x14ac:dyDescent="0.25">
      <c r="A1039" t="s">
        <v>8821</v>
      </c>
      <c r="B1039">
        <v>274</v>
      </c>
      <c r="C1039">
        <v>2.2945641899836203E-4</v>
      </c>
      <c r="D1039">
        <v>0.39435138130790304</v>
      </c>
      <c r="E1039">
        <v>0.1972904188634507</v>
      </c>
      <c r="F1039">
        <v>1035</v>
      </c>
    </row>
    <row r="1040" spans="1:6" x14ac:dyDescent="0.25">
      <c r="A1040" t="s">
        <v>8822</v>
      </c>
      <c r="B1040">
        <v>94</v>
      </c>
      <c r="C1040">
        <v>2.4364222980893153E-2</v>
      </c>
      <c r="D1040">
        <v>0.37037037037037041</v>
      </c>
      <c r="E1040">
        <v>0.19736729667563177</v>
      </c>
      <c r="F1040">
        <v>1036</v>
      </c>
    </row>
    <row r="1041" spans="1:6" x14ac:dyDescent="0.25">
      <c r="A1041" t="s">
        <v>5970</v>
      </c>
      <c r="B1041">
        <v>409</v>
      </c>
      <c r="C1041">
        <v>-3.7408230851492225E-2</v>
      </c>
      <c r="D1041">
        <v>0.437037037037037</v>
      </c>
      <c r="E1041">
        <v>0.19981440309277237</v>
      </c>
      <c r="F1041">
        <v>1037</v>
      </c>
    </row>
    <row r="1042" spans="1:6" x14ac:dyDescent="0.25">
      <c r="A1042" t="s">
        <v>8823</v>
      </c>
      <c r="B1042">
        <v>245</v>
      </c>
      <c r="C1042">
        <v>5.1555692448045691E-2</v>
      </c>
      <c r="D1042">
        <v>0.3481481481481481</v>
      </c>
      <c r="E1042">
        <v>0.1998519202980969</v>
      </c>
      <c r="F1042">
        <v>1038</v>
      </c>
    </row>
    <row r="1043" spans="1:6" x14ac:dyDescent="0.25">
      <c r="A1043" t="s">
        <v>8824</v>
      </c>
      <c r="B1043">
        <v>257</v>
      </c>
      <c r="C1043">
        <v>5.6888937471253183E-2</v>
      </c>
      <c r="D1043">
        <v>0.34722222222222221</v>
      </c>
      <c r="E1043">
        <v>0.20205557984673769</v>
      </c>
      <c r="F1043">
        <v>1039</v>
      </c>
    </row>
    <row r="1044" spans="1:6" x14ac:dyDescent="0.25">
      <c r="A1044" t="s">
        <v>8825</v>
      </c>
      <c r="B1044">
        <v>174</v>
      </c>
      <c r="C1044">
        <v>4.701177998471931E-2</v>
      </c>
      <c r="D1044">
        <v>0.35739674269086025</v>
      </c>
      <c r="E1044">
        <v>0.20220426133778979</v>
      </c>
      <c r="F1044">
        <v>1040</v>
      </c>
    </row>
    <row r="1045" spans="1:6" x14ac:dyDescent="0.25">
      <c r="A1045" t="s">
        <v>8826</v>
      </c>
      <c r="B1045">
        <v>262</v>
      </c>
      <c r="C1045">
        <v>-9.3774737236708275E-2</v>
      </c>
      <c r="D1045">
        <v>0.49842047930283218</v>
      </c>
      <c r="E1045">
        <v>0.20232287103306196</v>
      </c>
      <c r="F1045">
        <v>1041</v>
      </c>
    </row>
    <row r="1046" spans="1:6" x14ac:dyDescent="0.25">
      <c r="A1046" t="s">
        <v>7794</v>
      </c>
      <c r="B1046">
        <v>1644</v>
      </c>
      <c r="C1046">
        <v>3.5233694300644304E-2</v>
      </c>
      <c r="D1046">
        <v>0.37217960456350391</v>
      </c>
      <c r="E1046">
        <v>0.20370664943207412</v>
      </c>
      <c r="F1046">
        <v>1042</v>
      </c>
    </row>
    <row r="1047" spans="1:6" x14ac:dyDescent="0.25">
      <c r="A1047" t="s">
        <v>8827</v>
      </c>
      <c r="B1047">
        <v>175</v>
      </c>
      <c r="C1047">
        <v>-2.3701117332750602E-2</v>
      </c>
      <c r="D1047">
        <v>0.43187830687830686</v>
      </c>
      <c r="E1047">
        <v>0.20408859477277813</v>
      </c>
      <c r="F1047">
        <v>1043</v>
      </c>
    </row>
    <row r="1048" spans="1:6" x14ac:dyDescent="0.25">
      <c r="A1048" t="s">
        <v>8828</v>
      </c>
      <c r="B1048">
        <v>451</v>
      </c>
      <c r="C1048">
        <v>1.1975102005382876E-2</v>
      </c>
      <c r="D1048">
        <v>0.39746056412723074</v>
      </c>
      <c r="E1048">
        <v>0.20471783306630681</v>
      </c>
      <c r="F1048">
        <v>1044</v>
      </c>
    </row>
    <row r="1049" spans="1:6" x14ac:dyDescent="0.25">
      <c r="A1049" t="s">
        <v>5886</v>
      </c>
      <c r="B1049">
        <v>1099</v>
      </c>
      <c r="C1049">
        <v>1.9587071275408822E-2</v>
      </c>
      <c r="D1049">
        <v>0.39096459096459102</v>
      </c>
      <c r="E1049">
        <v>0.20527583111999992</v>
      </c>
      <c r="F1049">
        <v>1045</v>
      </c>
    </row>
    <row r="1050" spans="1:6" x14ac:dyDescent="0.25">
      <c r="A1050" t="s">
        <v>8829</v>
      </c>
      <c r="B1050">
        <v>173</v>
      </c>
      <c r="C1050">
        <v>3.558839540099739E-2</v>
      </c>
      <c r="D1050">
        <v>0.37808641975308643</v>
      </c>
      <c r="E1050">
        <v>0.20683740757704192</v>
      </c>
      <c r="F1050">
        <v>1046</v>
      </c>
    </row>
    <row r="1051" spans="1:6" x14ac:dyDescent="0.25">
      <c r="A1051" t="s">
        <v>8830</v>
      </c>
      <c r="B1051">
        <v>360</v>
      </c>
      <c r="C1051">
        <v>-2.7859629620867951E-2</v>
      </c>
      <c r="D1051">
        <v>0.44200584274113691</v>
      </c>
      <c r="E1051">
        <v>0.20707310656013447</v>
      </c>
      <c r="F1051">
        <v>1047</v>
      </c>
    </row>
    <row r="1052" spans="1:6" x14ac:dyDescent="0.25">
      <c r="A1052" t="s">
        <v>8831</v>
      </c>
      <c r="B1052">
        <v>401</v>
      </c>
      <c r="C1052">
        <v>-2.9305666211913755E-2</v>
      </c>
      <c r="D1052">
        <v>0.44358974358974357</v>
      </c>
      <c r="E1052">
        <v>0.2071420386889149</v>
      </c>
      <c r="F1052">
        <v>1048</v>
      </c>
    </row>
    <row r="1053" spans="1:6" x14ac:dyDescent="0.25">
      <c r="A1053" t="s">
        <v>8832</v>
      </c>
      <c r="B1053">
        <v>711</v>
      </c>
      <c r="C1053">
        <v>4.0535677752637229E-2</v>
      </c>
      <c r="D1053">
        <v>0.37415373106807581</v>
      </c>
      <c r="E1053">
        <v>0.20734470441035652</v>
      </c>
      <c r="F1053">
        <v>1049</v>
      </c>
    </row>
    <row r="1054" spans="1:6" x14ac:dyDescent="0.25">
      <c r="A1054" t="s">
        <v>8833</v>
      </c>
      <c r="B1054">
        <v>338</v>
      </c>
      <c r="C1054">
        <v>2.6691770218132262E-2</v>
      </c>
      <c r="D1054">
        <v>0.38820346320346322</v>
      </c>
      <c r="E1054">
        <v>0.20744761671079773</v>
      </c>
      <c r="F1054">
        <v>1050</v>
      </c>
    </row>
    <row r="1055" spans="1:6" x14ac:dyDescent="0.25">
      <c r="A1055" t="s">
        <v>8834</v>
      </c>
      <c r="B1055">
        <v>895</v>
      </c>
      <c r="C1055">
        <v>1.1706441839821939E-2</v>
      </c>
      <c r="D1055">
        <v>0.40325533250725065</v>
      </c>
      <c r="E1055">
        <v>0.2074808871735363</v>
      </c>
      <c r="F1055">
        <v>1051</v>
      </c>
    </row>
    <row r="1056" spans="1:6" x14ac:dyDescent="0.25">
      <c r="A1056" t="s">
        <v>6680</v>
      </c>
      <c r="B1056">
        <v>551</v>
      </c>
      <c r="C1056">
        <v>2.3595314935017077E-2</v>
      </c>
      <c r="D1056">
        <v>0.39146615911321792</v>
      </c>
      <c r="E1056">
        <v>0.20753073702411751</v>
      </c>
      <c r="F1056">
        <v>1052</v>
      </c>
    </row>
    <row r="1057" spans="1:6" x14ac:dyDescent="0.25">
      <c r="A1057" t="s">
        <v>8835</v>
      </c>
      <c r="B1057">
        <v>313</v>
      </c>
      <c r="C1057">
        <v>-2.7250818503312662E-2</v>
      </c>
      <c r="D1057">
        <v>0.44346544217545258</v>
      </c>
      <c r="E1057">
        <v>0.20810731183606995</v>
      </c>
      <c r="F1057">
        <v>1053</v>
      </c>
    </row>
    <row r="1058" spans="1:6" x14ac:dyDescent="0.25">
      <c r="A1058" t="s">
        <v>8836</v>
      </c>
      <c r="B1058">
        <v>202</v>
      </c>
      <c r="C1058">
        <v>3.4015916025000238E-2</v>
      </c>
      <c r="D1058">
        <v>0.38252627002627004</v>
      </c>
      <c r="E1058">
        <v>0.20827109302563515</v>
      </c>
      <c r="F1058">
        <v>1054</v>
      </c>
    </row>
    <row r="1059" spans="1:6" x14ac:dyDescent="0.25">
      <c r="A1059" t="s">
        <v>8837</v>
      </c>
      <c r="B1059">
        <v>382</v>
      </c>
      <c r="C1059">
        <v>3.7436476437559957E-2</v>
      </c>
      <c r="D1059">
        <v>0.37935305435305433</v>
      </c>
      <c r="E1059">
        <v>0.20839476539530716</v>
      </c>
      <c r="F1059">
        <v>1055</v>
      </c>
    </row>
    <row r="1060" spans="1:6" x14ac:dyDescent="0.25">
      <c r="A1060" t="s">
        <v>8838</v>
      </c>
      <c r="B1060">
        <v>681</v>
      </c>
      <c r="C1060">
        <v>2.2184414116570274E-2</v>
      </c>
      <c r="D1060">
        <v>0.39814814814814814</v>
      </c>
      <c r="E1060">
        <v>0.21016628113235922</v>
      </c>
      <c r="F1060">
        <v>1056</v>
      </c>
    </row>
    <row r="1061" spans="1:6" x14ac:dyDescent="0.25">
      <c r="A1061" t="s">
        <v>8839</v>
      </c>
      <c r="B1061">
        <v>148</v>
      </c>
      <c r="C1061">
        <v>-1.9704126949958749E-2</v>
      </c>
      <c r="D1061">
        <v>0.4417989417989418</v>
      </c>
      <c r="E1061">
        <v>0.21104740742449152</v>
      </c>
      <c r="F1061">
        <v>1057</v>
      </c>
    </row>
    <row r="1062" spans="1:6" x14ac:dyDescent="0.25">
      <c r="A1062" t="s">
        <v>8840</v>
      </c>
      <c r="B1062">
        <v>397</v>
      </c>
      <c r="C1062">
        <v>-2.2969535147904429E-3</v>
      </c>
      <c r="D1062">
        <v>0.42697210197210195</v>
      </c>
      <c r="E1062">
        <v>0.21233757422865576</v>
      </c>
      <c r="F1062">
        <v>1058</v>
      </c>
    </row>
    <row r="1063" spans="1:6" x14ac:dyDescent="0.25">
      <c r="A1063" t="s">
        <v>8841</v>
      </c>
      <c r="B1063">
        <v>882</v>
      </c>
      <c r="C1063">
        <v>9.5061770946920348E-3</v>
      </c>
      <c r="D1063">
        <v>0.41930127804505601</v>
      </c>
      <c r="E1063">
        <v>0.21440372756987403</v>
      </c>
      <c r="F1063">
        <v>1059</v>
      </c>
    </row>
    <row r="1064" spans="1:6" x14ac:dyDescent="0.25">
      <c r="A1064" t="s">
        <v>8842</v>
      </c>
      <c r="B1064">
        <v>266</v>
      </c>
      <c r="C1064">
        <v>4.5413998816470395E-2</v>
      </c>
      <c r="D1064">
        <v>0.38403880070546736</v>
      </c>
      <c r="E1064">
        <v>0.21472639976096888</v>
      </c>
      <c r="F1064">
        <v>1060</v>
      </c>
    </row>
    <row r="1065" spans="1:6" x14ac:dyDescent="0.25">
      <c r="A1065" t="s">
        <v>8843</v>
      </c>
      <c r="B1065">
        <v>1342</v>
      </c>
      <c r="C1065">
        <v>-2.5242471309441703E-3</v>
      </c>
      <c r="D1065">
        <v>0.43230244996549344</v>
      </c>
      <c r="E1065">
        <v>0.21488910141727463</v>
      </c>
      <c r="F1065">
        <v>1061</v>
      </c>
    </row>
    <row r="1066" spans="1:6" x14ac:dyDescent="0.25">
      <c r="A1066" t="s">
        <v>8844</v>
      </c>
      <c r="B1066">
        <v>168</v>
      </c>
      <c r="C1066">
        <v>0.16038181251941455</v>
      </c>
      <c r="D1066">
        <v>0.27777777777777779</v>
      </c>
      <c r="E1066">
        <v>0.21907979514859616</v>
      </c>
      <c r="F1066">
        <v>1062</v>
      </c>
    </row>
    <row r="1067" spans="1:6" x14ac:dyDescent="0.25">
      <c r="A1067" t="s">
        <v>8845</v>
      </c>
      <c r="B1067">
        <v>208</v>
      </c>
      <c r="C1067">
        <v>-3.3222042160145487E-2</v>
      </c>
      <c r="D1067">
        <v>0.47222222222222221</v>
      </c>
      <c r="E1067">
        <v>0.21950009003103838</v>
      </c>
      <c r="F1067">
        <v>1063</v>
      </c>
    </row>
    <row r="1068" spans="1:6" x14ac:dyDescent="0.25">
      <c r="A1068" t="s">
        <v>8846</v>
      </c>
      <c r="B1068">
        <v>711</v>
      </c>
      <c r="C1068">
        <v>-1.0703788063768279E-2</v>
      </c>
      <c r="D1068">
        <v>0.45185185185185195</v>
      </c>
      <c r="E1068">
        <v>0.22057403189404184</v>
      </c>
      <c r="F1068">
        <v>1064</v>
      </c>
    </row>
    <row r="1069" spans="1:6" x14ac:dyDescent="0.25">
      <c r="A1069" t="s">
        <v>8847</v>
      </c>
      <c r="B1069">
        <v>237</v>
      </c>
      <c r="C1069">
        <v>-4.1898280899333264E-2</v>
      </c>
      <c r="D1069">
        <v>0.48333333333333339</v>
      </c>
      <c r="E1069">
        <v>0.22071752621700005</v>
      </c>
      <c r="F1069">
        <v>1065</v>
      </c>
    </row>
    <row r="1070" spans="1:6" x14ac:dyDescent="0.25">
      <c r="A1070" t="s">
        <v>8848</v>
      </c>
      <c r="B1070">
        <v>339</v>
      </c>
      <c r="C1070">
        <v>4.0169055571279033E-2</v>
      </c>
      <c r="D1070">
        <v>0.40370370370370368</v>
      </c>
      <c r="E1070">
        <v>0.22193637963749135</v>
      </c>
      <c r="F1070">
        <v>1066</v>
      </c>
    </row>
    <row r="1071" spans="1:6" x14ac:dyDescent="0.25">
      <c r="A1071" t="s">
        <v>8849</v>
      </c>
      <c r="B1071">
        <v>445</v>
      </c>
      <c r="C1071">
        <v>5.7999032574952078E-2</v>
      </c>
      <c r="D1071">
        <v>0.39183177933177932</v>
      </c>
      <c r="E1071">
        <v>0.2249154059533657</v>
      </c>
      <c r="F1071">
        <v>1067</v>
      </c>
    </row>
    <row r="1072" spans="1:6" x14ac:dyDescent="0.25">
      <c r="A1072" t="s">
        <v>8850</v>
      </c>
      <c r="B1072">
        <v>61</v>
      </c>
      <c r="C1072">
        <v>-3.0712162601745252E-2</v>
      </c>
      <c r="D1072">
        <v>0.48148148148148145</v>
      </c>
      <c r="E1072">
        <v>0.2253846594398681</v>
      </c>
      <c r="F1072">
        <v>1068</v>
      </c>
    </row>
    <row r="1073" spans="1:6" x14ac:dyDescent="0.25">
      <c r="A1073" t="s">
        <v>8851</v>
      </c>
      <c r="B1073">
        <v>199</v>
      </c>
      <c r="C1073">
        <v>7.288790363590289E-2</v>
      </c>
      <c r="D1073">
        <v>0.38052749719416384</v>
      </c>
      <c r="E1073">
        <v>0.22670770041503335</v>
      </c>
      <c r="F1073">
        <v>1069</v>
      </c>
    </row>
    <row r="1074" spans="1:6" x14ac:dyDescent="0.25">
      <c r="A1074" t="s">
        <v>8852</v>
      </c>
      <c r="B1074">
        <v>938</v>
      </c>
      <c r="C1074">
        <v>3.0378727357530735E-2</v>
      </c>
      <c r="D1074">
        <v>0.4273419428591842</v>
      </c>
      <c r="E1074">
        <v>0.22886033510835746</v>
      </c>
      <c r="F1074">
        <v>1070</v>
      </c>
    </row>
    <row r="1075" spans="1:6" x14ac:dyDescent="0.25">
      <c r="A1075" t="s">
        <v>8853</v>
      </c>
      <c r="B1075">
        <v>544</v>
      </c>
      <c r="C1075">
        <v>1.435767921028577E-2</v>
      </c>
      <c r="D1075">
        <v>0.44354256854256857</v>
      </c>
      <c r="E1075">
        <v>0.22895012387642716</v>
      </c>
      <c r="F1075">
        <v>1071</v>
      </c>
    </row>
    <row r="1076" spans="1:6" x14ac:dyDescent="0.25">
      <c r="A1076" t="s">
        <v>8854</v>
      </c>
      <c r="B1076">
        <v>236</v>
      </c>
      <c r="C1076">
        <v>3.2419565014546264E-2</v>
      </c>
      <c r="D1076">
        <v>0.42592592592592593</v>
      </c>
      <c r="E1076">
        <v>0.22917274547023608</v>
      </c>
      <c r="F1076">
        <v>1072</v>
      </c>
    </row>
    <row r="1077" spans="1:6" x14ac:dyDescent="0.25">
      <c r="A1077" t="s">
        <v>8855</v>
      </c>
      <c r="B1077">
        <v>528</v>
      </c>
      <c r="C1077">
        <v>5.6588081672164052E-3</v>
      </c>
      <c r="D1077">
        <v>0.45370370370370378</v>
      </c>
      <c r="E1077">
        <v>0.2296812559354601</v>
      </c>
      <c r="F1077">
        <v>1073</v>
      </c>
    </row>
    <row r="1078" spans="1:6" x14ac:dyDescent="0.25">
      <c r="A1078" t="s">
        <v>8856</v>
      </c>
      <c r="B1078">
        <v>665</v>
      </c>
      <c r="C1078">
        <v>2.2541592117906375E-2</v>
      </c>
      <c r="D1078">
        <v>0.43739379443769894</v>
      </c>
      <c r="E1078">
        <v>0.22996769327780264</v>
      </c>
      <c r="F1078">
        <v>1074</v>
      </c>
    </row>
    <row r="1079" spans="1:6" x14ac:dyDescent="0.25">
      <c r="A1079" t="s">
        <v>8857</v>
      </c>
      <c r="B1079">
        <v>560</v>
      </c>
      <c r="C1079">
        <v>8.7803956076418759E-3</v>
      </c>
      <c r="D1079">
        <v>0.45555555555555549</v>
      </c>
      <c r="E1079">
        <v>0.23216797558159868</v>
      </c>
      <c r="F1079">
        <v>1075</v>
      </c>
    </row>
    <row r="1080" spans="1:6" x14ac:dyDescent="0.25">
      <c r="A1080" t="s">
        <v>8858</v>
      </c>
      <c r="B1080">
        <v>188</v>
      </c>
      <c r="C1080">
        <v>-7.4841835275171117E-2</v>
      </c>
      <c r="D1080">
        <v>0.54444444444444451</v>
      </c>
      <c r="E1080">
        <v>0.23480130458463669</v>
      </c>
      <c r="F1080">
        <v>1076</v>
      </c>
    </row>
    <row r="1081" spans="1:6" x14ac:dyDescent="0.25">
      <c r="A1081" t="s">
        <v>8859</v>
      </c>
      <c r="B1081">
        <v>243</v>
      </c>
      <c r="C1081">
        <v>5.5116708689643683E-2</v>
      </c>
      <c r="D1081">
        <v>0.41759259259259257</v>
      </c>
      <c r="E1081">
        <v>0.23635465064111813</v>
      </c>
      <c r="F1081">
        <v>1077</v>
      </c>
    </row>
    <row r="1082" spans="1:6" x14ac:dyDescent="0.25">
      <c r="A1082" t="s">
        <v>8860</v>
      </c>
      <c r="B1082">
        <v>839</v>
      </c>
      <c r="C1082">
        <v>-5.0406860867516284E-3</v>
      </c>
      <c r="D1082">
        <v>0.48222929575870754</v>
      </c>
      <c r="E1082">
        <v>0.23859430483597796</v>
      </c>
      <c r="F1082">
        <v>1078</v>
      </c>
    </row>
    <row r="1083" spans="1:6" x14ac:dyDescent="0.25">
      <c r="A1083" t="s">
        <v>8861</v>
      </c>
      <c r="B1083">
        <v>826</v>
      </c>
      <c r="C1083">
        <v>7.3967867457587502E-2</v>
      </c>
      <c r="D1083">
        <v>0.412657599891189</v>
      </c>
      <c r="E1083">
        <v>0.24331273367438824</v>
      </c>
      <c r="F1083">
        <v>1079</v>
      </c>
    </row>
    <row r="1084" spans="1:6" x14ac:dyDescent="0.25">
      <c r="A1084" t="s">
        <v>5991</v>
      </c>
      <c r="B1084">
        <v>848</v>
      </c>
      <c r="C1084">
        <v>1.087065722717526E-2</v>
      </c>
      <c r="D1084">
        <v>0.47657712657712659</v>
      </c>
      <c r="E1084">
        <v>0.24372389190215094</v>
      </c>
      <c r="F1084">
        <v>1080</v>
      </c>
    </row>
    <row r="1085" spans="1:6" x14ac:dyDescent="0.25">
      <c r="A1085" t="s">
        <v>8862</v>
      </c>
      <c r="B1085">
        <v>241</v>
      </c>
      <c r="C1085">
        <v>6.3780639545033668E-3</v>
      </c>
      <c r="D1085">
        <v>0.48148148148148145</v>
      </c>
      <c r="E1085">
        <v>0.2439297727179924</v>
      </c>
      <c r="F1085">
        <v>1081</v>
      </c>
    </row>
    <row r="1086" spans="1:6" x14ac:dyDescent="0.25">
      <c r="A1086" t="s">
        <v>8863</v>
      </c>
      <c r="B1086">
        <v>426</v>
      </c>
      <c r="C1086">
        <v>2.5465857113122898E-2</v>
      </c>
      <c r="D1086">
        <v>0.46597902097902089</v>
      </c>
      <c r="E1086">
        <v>0.24572243904607188</v>
      </c>
      <c r="F1086">
        <v>1082</v>
      </c>
    </row>
    <row r="1087" spans="1:6" x14ac:dyDescent="0.25">
      <c r="A1087" t="s">
        <v>5983</v>
      </c>
      <c r="B1087">
        <v>360</v>
      </c>
      <c r="C1087">
        <v>-5.3550428830330406E-2</v>
      </c>
      <c r="D1087">
        <v>0.54629629629629628</v>
      </c>
      <c r="E1087">
        <v>0.24637293373298294</v>
      </c>
      <c r="F1087">
        <v>1083</v>
      </c>
    </row>
    <row r="1088" spans="1:6" x14ac:dyDescent="0.25">
      <c r="A1088" t="s">
        <v>8864</v>
      </c>
      <c r="B1088">
        <v>543</v>
      </c>
      <c r="C1088">
        <v>4.468821114441026E-2</v>
      </c>
      <c r="D1088">
        <v>0.44907407407407413</v>
      </c>
      <c r="E1088">
        <v>0.24688114260924218</v>
      </c>
      <c r="F1088">
        <v>1084</v>
      </c>
    </row>
    <row r="1089" spans="1:6" x14ac:dyDescent="0.25">
      <c r="A1089" t="s">
        <v>8865</v>
      </c>
      <c r="B1089">
        <v>334</v>
      </c>
      <c r="C1089">
        <v>1.2378892711220146E-2</v>
      </c>
      <c r="D1089">
        <v>0.48452380952380952</v>
      </c>
      <c r="E1089">
        <v>0.24845135111751485</v>
      </c>
      <c r="F1089">
        <v>1085</v>
      </c>
    </row>
    <row r="1090" spans="1:6" x14ac:dyDescent="0.25">
      <c r="A1090" t="s">
        <v>5986</v>
      </c>
      <c r="B1090">
        <v>2398</v>
      </c>
      <c r="C1090">
        <v>2.6281543798138067E-2</v>
      </c>
      <c r="D1090">
        <v>0.47286460815872577</v>
      </c>
      <c r="E1090">
        <v>0.24957307597843192</v>
      </c>
      <c r="F1090">
        <v>1086</v>
      </c>
    </row>
    <row r="1091" spans="1:6" x14ac:dyDescent="0.25">
      <c r="A1091" t="s">
        <v>8866</v>
      </c>
      <c r="B1091">
        <v>338</v>
      </c>
      <c r="C1091">
        <v>5.404742399882774E-2</v>
      </c>
      <c r="D1091">
        <v>0.45370370370370378</v>
      </c>
      <c r="E1091">
        <v>0.25387556385126575</v>
      </c>
      <c r="F1091">
        <v>1087</v>
      </c>
    </row>
    <row r="1092" spans="1:6" x14ac:dyDescent="0.25">
      <c r="A1092" t="s">
        <v>8867</v>
      </c>
      <c r="B1092">
        <v>689</v>
      </c>
      <c r="C1092">
        <v>-9.3513479175169802E-3</v>
      </c>
      <c r="D1092">
        <v>0.51989337822671144</v>
      </c>
      <c r="E1092">
        <v>0.25527101515459721</v>
      </c>
      <c r="F1092">
        <v>1088</v>
      </c>
    </row>
    <row r="1093" spans="1:6" x14ac:dyDescent="0.25">
      <c r="A1093" t="s">
        <v>8868</v>
      </c>
      <c r="B1093">
        <v>532</v>
      </c>
      <c r="C1093">
        <v>2.5611598538369189E-2</v>
      </c>
      <c r="D1093">
        <v>0.48769841269841269</v>
      </c>
      <c r="E1093">
        <v>0.25665500561839094</v>
      </c>
      <c r="F1093">
        <v>1089</v>
      </c>
    </row>
    <row r="1094" spans="1:6" x14ac:dyDescent="0.25">
      <c r="A1094" t="s">
        <v>8869</v>
      </c>
      <c r="B1094">
        <v>286</v>
      </c>
      <c r="C1094">
        <v>5.1300138085102094E-2</v>
      </c>
      <c r="D1094">
        <v>0.46296296296296291</v>
      </c>
      <c r="E1094">
        <v>0.25713155052403253</v>
      </c>
      <c r="F1094">
        <v>1090</v>
      </c>
    </row>
    <row r="1095" spans="1:6" x14ac:dyDescent="0.25">
      <c r="A1095" t="s">
        <v>8870</v>
      </c>
      <c r="B1095">
        <v>271</v>
      </c>
      <c r="C1095">
        <v>-4.7406085666802773E-2</v>
      </c>
      <c r="D1095">
        <v>0.56265432098765433</v>
      </c>
      <c r="E1095">
        <v>0.25762411766042576</v>
      </c>
      <c r="F1095">
        <v>1091</v>
      </c>
    </row>
    <row r="1096" spans="1:6" x14ac:dyDescent="0.25">
      <c r="A1096" t="s">
        <v>8871</v>
      </c>
      <c r="B1096">
        <v>100</v>
      </c>
      <c r="C1096">
        <v>-2.5795324999804761E-3</v>
      </c>
      <c r="D1096">
        <v>0.5185185185185186</v>
      </c>
      <c r="E1096">
        <v>0.25796949300926908</v>
      </c>
      <c r="F1096">
        <v>1092</v>
      </c>
    </row>
    <row r="1097" spans="1:6" x14ac:dyDescent="0.25">
      <c r="A1097" t="s">
        <v>8872</v>
      </c>
      <c r="B1097">
        <v>869</v>
      </c>
      <c r="C1097">
        <v>1.838330061648643E-2</v>
      </c>
      <c r="D1097">
        <v>0.50380952380952371</v>
      </c>
      <c r="E1097">
        <v>0.26109641221300506</v>
      </c>
      <c r="F1097">
        <v>1093</v>
      </c>
    </row>
    <row r="1098" spans="1:6" x14ac:dyDescent="0.25">
      <c r="A1098" t="s">
        <v>8873</v>
      </c>
      <c r="B1098">
        <v>534</v>
      </c>
      <c r="C1098">
        <v>9.9688196413484252E-4</v>
      </c>
      <c r="D1098">
        <v>0.52160493827160481</v>
      </c>
      <c r="E1098">
        <v>0.26130091011786982</v>
      </c>
      <c r="F1098">
        <v>1094</v>
      </c>
    </row>
    <row r="1099" spans="1:6" x14ac:dyDescent="0.25">
      <c r="A1099" t="s">
        <v>6043</v>
      </c>
      <c r="B1099">
        <v>473</v>
      </c>
      <c r="C1099">
        <v>5.3489785213865293E-3</v>
      </c>
      <c r="D1099">
        <v>0.52037037037037037</v>
      </c>
      <c r="E1099">
        <v>0.26285967444587843</v>
      </c>
      <c r="F1099">
        <v>1095</v>
      </c>
    </row>
    <row r="1100" spans="1:6" x14ac:dyDescent="0.25">
      <c r="A1100" t="s">
        <v>8874</v>
      </c>
      <c r="B1100">
        <v>186</v>
      </c>
      <c r="C1100">
        <v>6.3539747743243155E-2</v>
      </c>
      <c r="D1100">
        <v>0.46296296296296302</v>
      </c>
      <c r="E1100">
        <v>0.26325135535310307</v>
      </c>
      <c r="F1100">
        <v>1096</v>
      </c>
    </row>
    <row r="1101" spans="1:6" x14ac:dyDescent="0.25">
      <c r="A1101" t="s">
        <v>8875</v>
      </c>
      <c r="B1101">
        <v>629</v>
      </c>
      <c r="C1101">
        <v>-5.9881233782057425E-3</v>
      </c>
      <c r="D1101">
        <v>0.53594389022665601</v>
      </c>
      <c r="E1101">
        <v>0.26497788342422512</v>
      </c>
      <c r="F1101">
        <v>1097</v>
      </c>
    </row>
    <row r="1102" spans="1:6" x14ac:dyDescent="0.25">
      <c r="A1102" t="s">
        <v>8876</v>
      </c>
      <c r="B1102">
        <v>304</v>
      </c>
      <c r="C1102">
        <v>-2.4960800022419991E-2</v>
      </c>
      <c r="D1102">
        <v>0.55648148148148158</v>
      </c>
      <c r="E1102">
        <v>0.26576034072953081</v>
      </c>
      <c r="F1102">
        <v>1098</v>
      </c>
    </row>
    <row r="1103" spans="1:6" x14ac:dyDescent="0.25">
      <c r="A1103" t="s">
        <v>8877</v>
      </c>
      <c r="B1103">
        <v>388</v>
      </c>
      <c r="C1103">
        <v>8.2879682458505924E-2</v>
      </c>
      <c r="D1103">
        <v>0.45589595589595588</v>
      </c>
      <c r="E1103">
        <v>0.26938781917723092</v>
      </c>
      <c r="F1103">
        <v>1099</v>
      </c>
    </row>
    <row r="1104" spans="1:6" x14ac:dyDescent="0.25">
      <c r="A1104" t="s">
        <v>8878</v>
      </c>
      <c r="B1104">
        <v>152</v>
      </c>
      <c r="C1104">
        <v>4.2557292201788423E-2</v>
      </c>
      <c r="D1104">
        <v>0.49814814814814817</v>
      </c>
      <c r="E1104">
        <v>0.27035272017496831</v>
      </c>
      <c r="F1104">
        <v>1100</v>
      </c>
    </row>
    <row r="1105" spans="1:6" x14ac:dyDescent="0.25">
      <c r="A1105" t="s">
        <v>8879</v>
      </c>
      <c r="B1105">
        <v>1331</v>
      </c>
      <c r="C1105">
        <v>1.8414000576803695E-2</v>
      </c>
      <c r="D1105">
        <v>0.52306470502122671</v>
      </c>
      <c r="E1105">
        <v>0.27073935279901518</v>
      </c>
      <c r="F1105">
        <v>1101</v>
      </c>
    </row>
    <row r="1106" spans="1:6" x14ac:dyDescent="0.25">
      <c r="A1106" t="s">
        <v>7242</v>
      </c>
      <c r="B1106">
        <v>563</v>
      </c>
      <c r="C1106">
        <v>7.5209529473140302E-2</v>
      </c>
      <c r="D1106">
        <v>0.46803490627020039</v>
      </c>
      <c r="E1106">
        <v>0.27162221787167035</v>
      </c>
      <c r="F1106">
        <v>1102</v>
      </c>
    </row>
    <row r="1107" spans="1:6" x14ac:dyDescent="0.25">
      <c r="A1107" t="s">
        <v>8880</v>
      </c>
      <c r="B1107">
        <v>392</v>
      </c>
      <c r="C1107">
        <v>0.2235271874068008</v>
      </c>
      <c r="D1107">
        <v>0.32273847010689116</v>
      </c>
      <c r="E1107">
        <v>0.27313282875684597</v>
      </c>
      <c r="F1107">
        <v>1103</v>
      </c>
    </row>
    <row r="1108" spans="1:6" x14ac:dyDescent="0.25">
      <c r="A1108" t="s">
        <v>8881</v>
      </c>
      <c r="B1108">
        <v>332</v>
      </c>
      <c r="C1108">
        <v>6.9973978198857298E-2</v>
      </c>
      <c r="D1108">
        <v>0.47772166105499436</v>
      </c>
      <c r="E1108">
        <v>0.27384781962692584</v>
      </c>
      <c r="F1108">
        <v>1104</v>
      </c>
    </row>
    <row r="1109" spans="1:6" x14ac:dyDescent="0.25">
      <c r="A1109" t="s">
        <v>8882</v>
      </c>
      <c r="B1109">
        <v>212</v>
      </c>
      <c r="C1109">
        <v>8.6238495137087492E-2</v>
      </c>
      <c r="D1109">
        <v>0.46772486772486777</v>
      </c>
      <c r="E1109">
        <v>0.27698168143097762</v>
      </c>
      <c r="F1109">
        <v>1105</v>
      </c>
    </row>
    <row r="1110" spans="1:6" x14ac:dyDescent="0.25">
      <c r="A1110" t="s">
        <v>6215</v>
      </c>
      <c r="B1110">
        <v>965</v>
      </c>
      <c r="C1110">
        <v>1.2246156837192483E-2</v>
      </c>
      <c r="D1110">
        <v>0.54823633156966489</v>
      </c>
      <c r="E1110">
        <v>0.28024124420342866</v>
      </c>
      <c r="F1110">
        <v>1106</v>
      </c>
    </row>
    <row r="1111" spans="1:6" x14ac:dyDescent="0.25">
      <c r="A1111" t="s">
        <v>8883</v>
      </c>
      <c r="B1111">
        <v>178</v>
      </c>
      <c r="C1111">
        <v>-2.9082043603299121E-2</v>
      </c>
      <c r="D1111">
        <v>0.59259259259259256</v>
      </c>
      <c r="E1111">
        <v>0.28175527449464671</v>
      </c>
      <c r="F1111">
        <v>1107</v>
      </c>
    </row>
    <row r="1112" spans="1:6" x14ac:dyDescent="0.25">
      <c r="A1112" t="s">
        <v>8884</v>
      </c>
      <c r="B1112">
        <v>112</v>
      </c>
      <c r="C1112">
        <v>5.1047074457932003E-2</v>
      </c>
      <c r="D1112">
        <v>0.51944444444444438</v>
      </c>
      <c r="E1112">
        <v>0.28524575945118819</v>
      </c>
      <c r="F1112">
        <v>1108</v>
      </c>
    </row>
    <row r="1113" spans="1:6" x14ac:dyDescent="0.25">
      <c r="A1113" t="s">
        <v>8885</v>
      </c>
      <c r="B1113">
        <v>166</v>
      </c>
      <c r="C1113">
        <v>5.8786662270852351E-2</v>
      </c>
      <c r="D1113">
        <v>0.51362341362341357</v>
      </c>
      <c r="E1113">
        <v>0.28620503794713298</v>
      </c>
      <c r="F1113">
        <v>1109</v>
      </c>
    </row>
    <row r="1114" spans="1:6" x14ac:dyDescent="0.25">
      <c r="A1114" t="s">
        <v>8886</v>
      </c>
      <c r="B1114">
        <v>224</v>
      </c>
      <c r="C1114">
        <v>2.8238511745851722E-2</v>
      </c>
      <c r="D1114">
        <v>0.54845679012345672</v>
      </c>
      <c r="E1114">
        <v>0.2883476509346542</v>
      </c>
      <c r="F1114">
        <v>1110</v>
      </c>
    </row>
    <row r="1115" spans="1:6" x14ac:dyDescent="0.25">
      <c r="A1115" t="s">
        <v>8887</v>
      </c>
      <c r="B1115">
        <v>112</v>
      </c>
      <c r="C1115">
        <v>5.8635026075710375E-2</v>
      </c>
      <c r="D1115">
        <v>0.5185185185185186</v>
      </c>
      <c r="E1115">
        <v>0.28857677229711448</v>
      </c>
      <c r="F1115">
        <v>1111</v>
      </c>
    </row>
    <row r="1116" spans="1:6" x14ac:dyDescent="0.25">
      <c r="A1116" t="s">
        <v>8888</v>
      </c>
      <c r="B1116">
        <v>515</v>
      </c>
      <c r="C1116">
        <v>3.3482359315645888E-2</v>
      </c>
      <c r="D1116">
        <v>0.55181097246314637</v>
      </c>
      <c r="E1116">
        <v>0.29264666588939614</v>
      </c>
      <c r="F1116">
        <v>1112</v>
      </c>
    </row>
    <row r="1117" spans="1:6" x14ac:dyDescent="0.25">
      <c r="A1117" t="s">
        <v>8889</v>
      </c>
      <c r="B1117">
        <v>191</v>
      </c>
      <c r="C1117">
        <v>-2.5171269990903342E-2</v>
      </c>
      <c r="D1117">
        <v>0.62037037037037035</v>
      </c>
      <c r="E1117">
        <v>0.2975995501897335</v>
      </c>
      <c r="F1117">
        <v>1113</v>
      </c>
    </row>
    <row r="1118" spans="1:6" x14ac:dyDescent="0.25">
      <c r="A1118" t="s">
        <v>8890</v>
      </c>
      <c r="B1118">
        <v>124</v>
      </c>
      <c r="C1118">
        <v>9.2609274679901474E-2</v>
      </c>
      <c r="D1118">
        <v>0.50264550264550267</v>
      </c>
      <c r="E1118">
        <v>0.29762738866270205</v>
      </c>
      <c r="F1118">
        <v>1114</v>
      </c>
    </row>
    <row r="1119" spans="1:6" x14ac:dyDescent="0.25">
      <c r="A1119" t="s">
        <v>8891</v>
      </c>
      <c r="B1119">
        <v>444</v>
      </c>
      <c r="C1119">
        <v>-1.2491084438025954E-2</v>
      </c>
      <c r="D1119">
        <v>0.61269841269841274</v>
      </c>
      <c r="E1119">
        <v>0.3001036641301934</v>
      </c>
      <c r="F1119">
        <v>1115</v>
      </c>
    </row>
    <row r="1120" spans="1:6" x14ac:dyDescent="0.25">
      <c r="A1120" t="s">
        <v>5913</v>
      </c>
      <c r="B1120">
        <v>867</v>
      </c>
      <c r="C1120">
        <v>2.2867199193092019E-2</v>
      </c>
      <c r="D1120">
        <v>0.58950617283950613</v>
      </c>
      <c r="E1120">
        <v>0.30618668601629906</v>
      </c>
      <c r="F1120">
        <v>1116</v>
      </c>
    </row>
    <row r="1121" spans="1:6" x14ac:dyDescent="0.25">
      <c r="A1121" t="s">
        <v>8892</v>
      </c>
      <c r="B1121">
        <v>205</v>
      </c>
      <c r="C1121">
        <v>-2.5368316430742555E-2</v>
      </c>
      <c r="D1121">
        <v>0.64100529100529113</v>
      </c>
      <c r="E1121">
        <v>0.30781848728727429</v>
      </c>
      <c r="F1121">
        <v>1117</v>
      </c>
    </row>
    <row r="1122" spans="1:6" x14ac:dyDescent="0.25">
      <c r="A1122" t="s">
        <v>5999</v>
      </c>
      <c r="B1122">
        <v>489</v>
      </c>
      <c r="C1122">
        <v>2.9474996886936673E-2</v>
      </c>
      <c r="D1122">
        <v>0.58730158730158732</v>
      </c>
      <c r="E1122">
        <v>0.308388292094262</v>
      </c>
      <c r="F1122">
        <v>1118</v>
      </c>
    </row>
    <row r="1123" spans="1:6" x14ac:dyDescent="0.25">
      <c r="A1123" t="s">
        <v>8893</v>
      </c>
      <c r="B1123">
        <v>259</v>
      </c>
      <c r="C1123">
        <v>4.4641249138154558E-2</v>
      </c>
      <c r="D1123">
        <v>0.57671957671957663</v>
      </c>
      <c r="E1123">
        <v>0.31068041292886561</v>
      </c>
      <c r="F1123">
        <v>1119</v>
      </c>
    </row>
    <row r="1124" spans="1:6" x14ac:dyDescent="0.25">
      <c r="A1124" t="s">
        <v>8894</v>
      </c>
      <c r="B1124">
        <v>393</v>
      </c>
      <c r="C1124">
        <v>5.438517935258938E-2</v>
      </c>
      <c r="D1124">
        <v>0.56835511982570808</v>
      </c>
      <c r="E1124">
        <v>0.31137014958914871</v>
      </c>
      <c r="F1124">
        <v>1120</v>
      </c>
    </row>
    <row r="1125" spans="1:6" x14ac:dyDescent="0.25">
      <c r="A1125" t="s">
        <v>8895</v>
      </c>
      <c r="B1125">
        <v>218</v>
      </c>
      <c r="C1125">
        <v>-5.7686910537323392E-3</v>
      </c>
      <c r="D1125">
        <v>0.63650793650793647</v>
      </c>
      <c r="E1125">
        <v>0.31536962272710206</v>
      </c>
      <c r="F1125">
        <v>1121</v>
      </c>
    </row>
    <row r="1126" spans="1:6" x14ac:dyDescent="0.25">
      <c r="A1126" t="s">
        <v>8896</v>
      </c>
      <c r="B1126">
        <v>628</v>
      </c>
      <c r="C1126">
        <v>0.13058185034063932</v>
      </c>
      <c r="D1126">
        <v>0.51111111111111107</v>
      </c>
      <c r="E1126">
        <v>0.32084648072587518</v>
      </c>
      <c r="F1126">
        <v>1122</v>
      </c>
    </row>
    <row r="1127" spans="1:6" x14ac:dyDescent="0.25">
      <c r="A1127" t="s">
        <v>8897</v>
      </c>
      <c r="B1127">
        <v>112</v>
      </c>
      <c r="C1127">
        <v>3.0401890521477202E-3</v>
      </c>
      <c r="D1127">
        <v>0.65740740740740744</v>
      </c>
      <c r="E1127">
        <v>0.3302237982297776</v>
      </c>
      <c r="F1127">
        <v>1123</v>
      </c>
    </row>
    <row r="1128" spans="1:6" x14ac:dyDescent="0.25">
      <c r="A1128" t="s">
        <v>8898</v>
      </c>
      <c r="B1128">
        <v>153</v>
      </c>
      <c r="C1128">
        <v>1.8499931870803545E-2</v>
      </c>
      <c r="D1128">
        <v>0.66666666666666663</v>
      </c>
      <c r="E1128">
        <v>0.3425832992687351</v>
      </c>
      <c r="F1128">
        <v>1124</v>
      </c>
    </row>
    <row r="1129" spans="1:6" x14ac:dyDescent="0.25">
      <c r="A1129" t="s">
        <v>8899</v>
      </c>
      <c r="B1129">
        <v>157</v>
      </c>
      <c r="C1129">
        <v>-1.9428503438096896E-3</v>
      </c>
      <c r="D1129">
        <v>0.68875661375661368</v>
      </c>
      <c r="E1129">
        <v>0.34340688170640199</v>
      </c>
      <c r="F1129">
        <v>1125</v>
      </c>
    </row>
    <row r="1130" spans="1:6" x14ac:dyDescent="0.25">
      <c r="A1130" t="s">
        <v>8900</v>
      </c>
      <c r="B1130">
        <v>171</v>
      </c>
      <c r="C1130">
        <v>-4.1574493138011433E-2</v>
      </c>
      <c r="D1130">
        <v>0.7314814814814814</v>
      </c>
      <c r="E1130">
        <v>0.34495349417173499</v>
      </c>
      <c r="F1130">
        <v>1126</v>
      </c>
    </row>
    <row r="1131" spans="1:6" x14ac:dyDescent="0.25">
      <c r="A1131" t="s">
        <v>8901</v>
      </c>
      <c r="B1131">
        <v>52</v>
      </c>
      <c r="C1131">
        <v>5.4669429284356724E-2</v>
      </c>
      <c r="D1131">
        <v>0.66666666666666663</v>
      </c>
      <c r="E1131">
        <v>0.36066804797551166</v>
      </c>
      <c r="F1131">
        <v>1127</v>
      </c>
    </row>
    <row r="1132" spans="1:6" x14ac:dyDescent="0.25">
      <c r="A1132" t="s">
        <v>8902</v>
      </c>
      <c r="B1132">
        <v>355</v>
      </c>
      <c r="C1132">
        <v>2.2052204563916562E-3</v>
      </c>
      <c r="D1132">
        <v>0.72667356797791582</v>
      </c>
      <c r="E1132">
        <v>0.36443939421715377</v>
      </c>
      <c r="F1132">
        <v>1128</v>
      </c>
    </row>
    <row r="1133" spans="1:6" x14ac:dyDescent="0.25">
      <c r="A1133" t="s">
        <v>8903</v>
      </c>
      <c r="B1133">
        <v>398</v>
      </c>
      <c r="C1133">
        <v>7.2593157202112638E-2</v>
      </c>
      <c r="D1133">
        <v>0.66166426166426162</v>
      </c>
      <c r="E1133">
        <v>0.36712870943318715</v>
      </c>
      <c r="F1133">
        <v>1129</v>
      </c>
    </row>
    <row r="1134" spans="1:6" x14ac:dyDescent="0.25">
      <c r="A1134" t="s">
        <v>8904</v>
      </c>
      <c r="B1134">
        <v>6</v>
      </c>
      <c r="C1134">
        <v>0.73732563732563738</v>
      </c>
      <c r="D1134">
        <v>0</v>
      </c>
      <c r="E1134">
        <v>0.36866281866281869</v>
      </c>
      <c r="F1134">
        <v>1130</v>
      </c>
    </row>
    <row r="1135" spans="1:6" x14ac:dyDescent="0.25">
      <c r="A1135" t="s">
        <v>5890</v>
      </c>
      <c r="B1135">
        <v>624</v>
      </c>
      <c r="C1135">
        <v>3.7436475528415059E-2</v>
      </c>
      <c r="D1135">
        <v>0.70185185185185184</v>
      </c>
      <c r="E1135">
        <v>0.36964416369013342</v>
      </c>
      <c r="F1135">
        <v>1131</v>
      </c>
    </row>
    <row r="1136" spans="1:6" x14ac:dyDescent="0.25">
      <c r="A1136" t="s">
        <v>8905</v>
      </c>
      <c r="B1136">
        <v>878</v>
      </c>
      <c r="C1136">
        <v>-8.6756055708925924E-4</v>
      </c>
      <c r="D1136">
        <v>0.75899470899470911</v>
      </c>
      <c r="E1136">
        <v>0.37906357421880993</v>
      </c>
      <c r="F1136">
        <v>1132</v>
      </c>
    </row>
    <row r="1137" spans="1:6" x14ac:dyDescent="0.25">
      <c r="A1137" t="s">
        <v>8906</v>
      </c>
      <c r="B1137">
        <v>399</v>
      </c>
      <c r="C1137">
        <v>3.6614863402415244E-2</v>
      </c>
      <c r="D1137">
        <v>0.74373496873496892</v>
      </c>
      <c r="E1137">
        <v>0.39017491606869209</v>
      </c>
      <c r="F1137">
        <v>1133</v>
      </c>
    </row>
    <row r="1138" spans="1:6" x14ac:dyDescent="0.25">
      <c r="A1138" t="s">
        <v>8907</v>
      </c>
      <c r="B1138">
        <v>97</v>
      </c>
      <c r="C1138">
        <v>4.3897493481364895E-2</v>
      </c>
      <c r="D1138">
        <v>0.73683353683353681</v>
      </c>
      <c r="E1138">
        <v>0.39036551515745083</v>
      </c>
      <c r="F1138">
        <v>1134</v>
      </c>
    </row>
    <row r="1139" spans="1:6" x14ac:dyDescent="0.25">
      <c r="A1139" t="s">
        <v>8908</v>
      </c>
      <c r="B1139">
        <v>280</v>
      </c>
      <c r="C1139">
        <v>8.1725236308353655E-2</v>
      </c>
      <c r="D1139">
        <v>0.7314814814814814</v>
      </c>
      <c r="E1139">
        <v>0.4066033588949175</v>
      </c>
      <c r="F1139">
        <v>1135</v>
      </c>
    </row>
    <row r="1140" spans="1:6" x14ac:dyDescent="0.25">
      <c r="A1140" t="s">
        <v>8909</v>
      </c>
      <c r="B1140">
        <v>165</v>
      </c>
      <c r="C1140">
        <v>6.2896253221556925E-2</v>
      </c>
      <c r="D1140">
        <v>0.76455026455026465</v>
      </c>
      <c r="E1140">
        <v>0.41372325888591077</v>
      </c>
      <c r="F1140">
        <v>1136</v>
      </c>
    </row>
    <row r="1141" spans="1:6" x14ac:dyDescent="0.25">
      <c r="A1141" t="s">
        <v>8910</v>
      </c>
      <c r="B1141">
        <v>1023</v>
      </c>
      <c r="C1141">
        <v>0.48336636532740379</v>
      </c>
      <c r="D1141">
        <v>0.36609748276414938</v>
      </c>
      <c r="E1141">
        <v>0.42473192404577659</v>
      </c>
      <c r="F1141">
        <v>1137</v>
      </c>
    </row>
    <row r="1142" spans="1:6" x14ac:dyDescent="0.25">
      <c r="A1142" t="s">
        <v>8911</v>
      </c>
      <c r="B1142">
        <v>803</v>
      </c>
      <c r="C1142">
        <v>-2.2938411393853317E-2</v>
      </c>
      <c r="D1142">
        <v>0.87686003176199245</v>
      </c>
      <c r="E1142">
        <v>0.42696081018406956</v>
      </c>
      <c r="F1142">
        <v>1138</v>
      </c>
    </row>
    <row r="1143" spans="1:6" x14ac:dyDescent="0.25">
      <c r="A1143" t="s">
        <v>8912</v>
      </c>
      <c r="B1143">
        <v>474</v>
      </c>
      <c r="C1143">
        <v>3.3175392760302728E-2</v>
      </c>
      <c r="D1143">
        <v>0.87407407407407411</v>
      </c>
      <c r="E1143">
        <v>0.4536247334171884</v>
      </c>
      <c r="F1143">
        <v>1139</v>
      </c>
    </row>
    <row r="1144" spans="1:6" x14ac:dyDescent="0.25">
      <c r="A1144" t="s">
        <v>8913</v>
      </c>
      <c r="B1144">
        <v>140</v>
      </c>
      <c r="C1144">
        <v>7.3012947137849782E-2</v>
      </c>
      <c r="D1144">
        <v>0.84672364672364675</v>
      </c>
      <c r="E1144">
        <v>0.45986829693074827</v>
      </c>
      <c r="F1144">
        <v>1140</v>
      </c>
    </row>
    <row r="1145" spans="1:6" x14ac:dyDescent="0.25">
      <c r="A1145" t="s">
        <v>8914</v>
      </c>
      <c r="B1145">
        <v>515</v>
      </c>
      <c r="C1145">
        <v>2.849363302776679E-2</v>
      </c>
      <c r="D1145">
        <v>0.90306678376853811</v>
      </c>
      <c r="E1145">
        <v>0.46578020839815243</v>
      </c>
      <c r="F1145">
        <v>1141</v>
      </c>
    </row>
    <row r="1146" spans="1:6" x14ac:dyDescent="0.25">
      <c r="A1146" t="s">
        <v>8915</v>
      </c>
      <c r="B1146">
        <v>81</v>
      </c>
      <c r="C1146">
        <v>-1.1498410873020582E-2</v>
      </c>
      <c r="D1146">
        <v>0.95079365079365097</v>
      </c>
      <c r="E1146">
        <v>0.46964761996031518</v>
      </c>
      <c r="F1146">
        <v>1142</v>
      </c>
    </row>
    <row r="1147" spans="1:6" x14ac:dyDescent="0.25">
      <c r="A1147" t="s">
        <v>8916</v>
      </c>
      <c r="B1147">
        <v>580</v>
      </c>
      <c r="C1147">
        <v>-3.8293961359459568E-2</v>
      </c>
      <c r="D1147">
        <v>0.98265592432259097</v>
      </c>
      <c r="E1147">
        <v>0.47218098148156568</v>
      </c>
      <c r="F1147">
        <v>1143</v>
      </c>
    </row>
    <row r="1148" spans="1:6" x14ac:dyDescent="0.25">
      <c r="A1148" t="s">
        <v>8917</v>
      </c>
      <c r="B1148">
        <v>415</v>
      </c>
      <c r="C1148">
        <v>2.4452127218669087E-2</v>
      </c>
      <c r="D1148">
        <v>0.92592592592592582</v>
      </c>
      <c r="E1148">
        <v>0.47518902657229745</v>
      </c>
      <c r="F1148">
        <v>1144</v>
      </c>
    </row>
    <row r="1149" spans="1:6" x14ac:dyDescent="0.25">
      <c r="A1149" t="s">
        <v>8918</v>
      </c>
      <c r="B1149">
        <v>242</v>
      </c>
      <c r="C1149">
        <v>4.7830409918202914E-2</v>
      </c>
      <c r="D1149">
        <v>0.93019079685746342</v>
      </c>
      <c r="E1149">
        <v>0.48901060338783314</v>
      </c>
      <c r="F1149">
        <v>1145</v>
      </c>
    </row>
    <row r="1150" spans="1:6" x14ac:dyDescent="0.25">
      <c r="A1150" t="s">
        <v>8919</v>
      </c>
      <c r="B1150">
        <v>419</v>
      </c>
      <c r="C1150">
        <v>0.9954480420248496</v>
      </c>
      <c r="D1150">
        <v>-1.4126305792972459E-2</v>
      </c>
      <c r="E1150">
        <v>0.49066086811593856</v>
      </c>
      <c r="F1150">
        <v>1146</v>
      </c>
    </row>
    <row r="1151" spans="1:6" x14ac:dyDescent="0.25">
      <c r="A1151" t="s">
        <v>8920</v>
      </c>
      <c r="B1151">
        <v>160</v>
      </c>
      <c r="C1151">
        <v>1.9373046674262481E-2</v>
      </c>
      <c r="D1151">
        <v>1.0320512820512819</v>
      </c>
      <c r="E1151">
        <v>0.52571216436277224</v>
      </c>
      <c r="F1151">
        <v>1147</v>
      </c>
    </row>
    <row r="1152" spans="1:6" x14ac:dyDescent="0.25">
      <c r="A1152" t="s">
        <v>8921</v>
      </c>
      <c r="B1152">
        <v>294</v>
      </c>
      <c r="C1152">
        <v>4.7511177998409898E-2</v>
      </c>
      <c r="D1152">
        <v>1.0356261022927689</v>
      </c>
      <c r="E1152">
        <v>0.54156864014558936</v>
      </c>
      <c r="F1152">
        <v>1148</v>
      </c>
    </row>
    <row r="1153" spans="1:6" x14ac:dyDescent="0.25">
      <c r="A1153" t="s">
        <v>8922</v>
      </c>
      <c r="B1153">
        <v>138</v>
      </c>
      <c r="C1153">
        <v>2.7593706143640689E-2</v>
      </c>
      <c r="D1153">
        <v>1.1016483516483515</v>
      </c>
      <c r="E1153">
        <v>0.56462102889599608</v>
      </c>
      <c r="F1153">
        <v>1149</v>
      </c>
    </row>
    <row r="1154" spans="1:6" x14ac:dyDescent="0.25">
      <c r="A1154" t="s">
        <v>8923</v>
      </c>
      <c r="B1154">
        <v>293</v>
      </c>
      <c r="C1154">
        <v>-4.6990105714401582E-3</v>
      </c>
      <c r="D1154">
        <v>1.174074074074074</v>
      </c>
      <c r="E1154">
        <v>0.58468753175131694</v>
      </c>
      <c r="F1154">
        <v>1150</v>
      </c>
    </row>
    <row r="1155" spans="1:6" x14ac:dyDescent="0.25">
      <c r="A1155" t="s">
        <v>8924</v>
      </c>
      <c r="B1155">
        <v>1024</v>
      </c>
      <c r="C1155">
        <v>4.3632394567732762E-2</v>
      </c>
      <c r="D1155">
        <v>1.164021164021164</v>
      </c>
      <c r="E1155">
        <v>0.60382677929444839</v>
      </c>
      <c r="F1155">
        <v>1151</v>
      </c>
    </row>
    <row r="1156" spans="1:6" x14ac:dyDescent="0.25">
      <c r="A1156" t="s">
        <v>8925</v>
      </c>
      <c r="B1156">
        <v>923</v>
      </c>
      <c r="C1156">
        <v>0.46198120118874431</v>
      </c>
      <c r="D1156">
        <v>0.75547559225720151</v>
      </c>
      <c r="E1156">
        <v>0.60872839672297285</v>
      </c>
      <c r="F1156">
        <v>1152</v>
      </c>
    </row>
    <row r="1157" spans="1:6" x14ac:dyDescent="0.25">
      <c r="A1157" t="s">
        <v>8926</v>
      </c>
      <c r="B1157">
        <v>512</v>
      </c>
      <c r="C1157">
        <v>2.0415057472093568E-3</v>
      </c>
      <c r="D1157">
        <v>1.2469817219817219</v>
      </c>
      <c r="E1157">
        <v>0.62451161386446563</v>
      </c>
      <c r="F1157">
        <v>1153</v>
      </c>
    </row>
    <row r="1158" spans="1:6" x14ac:dyDescent="0.25">
      <c r="A1158" t="s">
        <v>8927</v>
      </c>
      <c r="B1158">
        <v>841</v>
      </c>
      <c r="C1158">
        <v>0.50915142392020718</v>
      </c>
      <c r="D1158">
        <v>0.86058179176458749</v>
      </c>
      <c r="E1158">
        <v>0.68486660784239728</v>
      </c>
      <c r="F1158">
        <v>1154</v>
      </c>
    </row>
    <row r="1159" spans="1:6" x14ac:dyDescent="0.25">
      <c r="A1159" t="s">
        <v>8928</v>
      </c>
      <c r="B1159">
        <v>175</v>
      </c>
      <c r="C1159">
        <v>2.3579373086158734E-2</v>
      </c>
      <c r="D1159">
        <v>1.4121489621489622</v>
      </c>
      <c r="E1159">
        <v>0.71786416761756044</v>
      </c>
      <c r="F1159">
        <v>1155</v>
      </c>
    </row>
    <row r="1160" spans="1:6" x14ac:dyDescent="0.25">
      <c r="A1160" t="s">
        <v>8929</v>
      </c>
      <c r="B1160">
        <v>129</v>
      </c>
      <c r="C1160">
        <v>1.8914942960400923E-2</v>
      </c>
      <c r="D1160">
        <v>1.4256613756613756</v>
      </c>
      <c r="E1160">
        <v>0.7222881593108883</v>
      </c>
      <c r="F1160">
        <v>1156</v>
      </c>
    </row>
    <row r="1161" spans="1:6" x14ac:dyDescent="0.25">
      <c r="A1161" t="s">
        <v>8930</v>
      </c>
      <c r="B1161">
        <v>160</v>
      </c>
      <c r="C1161">
        <v>-4.3504657821675431E-2</v>
      </c>
      <c r="D1161">
        <v>1.5323232323232323</v>
      </c>
      <c r="E1161">
        <v>0.74440928725077848</v>
      </c>
      <c r="F1161">
        <v>1157</v>
      </c>
    </row>
    <row r="1162" spans="1:6" x14ac:dyDescent="0.25">
      <c r="A1162" t="s">
        <v>8931</v>
      </c>
      <c r="B1162">
        <v>247</v>
      </c>
      <c r="C1162">
        <v>2.7663908497312876E-2</v>
      </c>
      <c r="D1162">
        <v>1.6626102292768961</v>
      </c>
      <c r="E1162">
        <v>0.84513706888710449</v>
      </c>
      <c r="F1162">
        <v>1158</v>
      </c>
    </row>
    <row r="1163" spans="1:6" x14ac:dyDescent="0.25">
      <c r="A1163" t="s">
        <v>8932</v>
      </c>
      <c r="B1163">
        <v>613</v>
      </c>
      <c r="C1163">
        <v>0.71903570860075472</v>
      </c>
      <c r="D1163">
        <v>1.5010800141519096</v>
      </c>
      <c r="E1163">
        <v>1.1100578613763321</v>
      </c>
      <c r="F1163">
        <v>1159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A1:I4767"/>
  <sheetViews>
    <sheetView zoomScale="80" zoomScaleNormal="80" workbookViewId="0">
      <selection activeCell="E29" sqref="E29"/>
    </sheetView>
  </sheetViews>
  <sheetFormatPr defaultRowHeight="15" x14ac:dyDescent="0.25"/>
  <cols>
    <col min="1" max="1" width="11.140625" customWidth="1"/>
    <col min="2" max="2" width="11" bestFit="1" customWidth="1"/>
    <col min="3" max="4" width="51.28515625" bestFit="1" customWidth="1"/>
    <col min="5" max="5" width="47.7109375" bestFit="1" customWidth="1"/>
    <col min="6" max="6" width="33.140625" bestFit="1" customWidth="1"/>
    <col min="7" max="7" width="25.85546875" bestFit="1" customWidth="1"/>
    <col min="8" max="8" width="17.85546875" customWidth="1"/>
    <col min="9" max="9" width="22" customWidth="1"/>
  </cols>
  <sheetData>
    <row r="1" spans="1:9" x14ac:dyDescent="0.25">
      <c r="A1" t="s">
        <v>5810</v>
      </c>
    </row>
    <row r="2" spans="1:9" x14ac:dyDescent="0.25">
      <c r="A2" t="s">
        <v>5811</v>
      </c>
    </row>
    <row r="3" spans="1:9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</row>
    <row r="4" spans="1:9" x14ac:dyDescent="0.25">
      <c r="A4" t="s">
        <v>5760</v>
      </c>
      <c r="B4" t="s">
        <v>18</v>
      </c>
      <c r="C4" s="1" t="s">
        <v>5757</v>
      </c>
      <c r="D4" s="1" t="s">
        <v>5756</v>
      </c>
      <c r="E4" t="s">
        <v>5758</v>
      </c>
      <c r="F4" t="s">
        <v>5759</v>
      </c>
      <c r="G4" t="s">
        <v>490</v>
      </c>
      <c r="H4" t="s">
        <v>5766</v>
      </c>
      <c r="I4" t="s">
        <v>5765</v>
      </c>
    </row>
    <row r="5" spans="1:9" x14ac:dyDescent="0.25">
      <c r="A5">
        <v>10101001</v>
      </c>
      <c r="B5" s="66" t="s">
        <v>5812</v>
      </c>
      <c r="C5" s="66" t="s">
        <v>5813</v>
      </c>
      <c r="D5" s="66" t="s">
        <v>5814</v>
      </c>
      <c r="E5" s="56" t="s">
        <v>5815</v>
      </c>
      <c r="F5" t="s">
        <v>5816</v>
      </c>
      <c r="G5" s="66" t="s">
        <v>5817</v>
      </c>
      <c r="H5" s="66" t="s">
        <v>5816</v>
      </c>
      <c r="I5" s="66" t="s">
        <v>5818</v>
      </c>
    </row>
    <row r="6" spans="1:9" x14ac:dyDescent="0.25">
      <c r="A6">
        <v>10101001</v>
      </c>
      <c r="B6" s="66" t="s">
        <v>5812</v>
      </c>
      <c r="C6" s="66" t="s">
        <v>5813</v>
      </c>
      <c r="D6" s="66" t="s">
        <v>5814</v>
      </c>
      <c r="E6" s="56" t="s">
        <v>5815</v>
      </c>
      <c r="F6" t="s">
        <v>5819</v>
      </c>
      <c r="G6" s="66" t="s">
        <v>5817</v>
      </c>
      <c r="H6" s="66" t="e">
        <v>#N/A</v>
      </c>
      <c r="I6" s="66" t="e">
        <v>#N/A</v>
      </c>
    </row>
    <row r="7" spans="1:9" x14ac:dyDescent="0.25">
      <c r="A7">
        <v>10101001</v>
      </c>
      <c r="B7" s="66" t="s">
        <v>5812</v>
      </c>
      <c r="C7" s="66" t="s">
        <v>5813</v>
      </c>
      <c r="D7" s="66" t="s">
        <v>5814</v>
      </c>
      <c r="E7" s="56" t="s">
        <v>5815</v>
      </c>
      <c r="F7" t="s">
        <v>5820</v>
      </c>
      <c r="G7" s="66" t="s">
        <v>5817</v>
      </c>
      <c r="H7" s="66" t="s">
        <v>5820</v>
      </c>
      <c r="I7" s="66" t="s">
        <v>5818</v>
      </c>
    </row>
    <row r="8" spans="1:9" x14ac:dyDescent="0.25">
      <c r="A8">
        <v>10101001</v>
      </c>
      <c r="B8" s="66" t="s">
        <v>5812</v>
      </c>
      <c r="C8" s="66" t="s">
        <v>5813</v>
      </c>
      <c r="D8" s="66" t="s">
        <v>5814</v>
      </c>
      <c r="E8" s="56" t="s">
        <v>5815</v>
      </c>
      <c r="F8" t="s">
        <v>5821</v>
      </c>
      <c r="G8" s="66" t="s">
        <v>5817</v>
      </c>
      <c r="H8" s="66" t="e">
        <v>#N/A</v>
      </c>
      <c r="I8" s="66" t="e">
        <v>#N/A</v>
      </c>
    </row>
    <row r="9" spans="1:9" x14ac:dyDescent="0.25">
      <c r="A9">
        <v>10101002</v>
      </c>
      <c r="B9" s="66" t="s">
        <v>5812</v>
      </c>
      <c r="C9" s="66" t="s">
        <v>5813</v>
      </c>
      <c r="D9" s="66" t="s">
        <v>5814</v>
      </c>
      <c r="E9" s="56" t="s">
        <v>5815</v>
      </c>
      <c r="F9" t="s">
        <v>5822</v>
      </c>
      <c r="G9" s="66" t="s">
        <v>5817</v>
      </c>
      <c r="H9" s="66" t="e">
        <v>#N/A</v>
      </c>
      <c r="I9" s="66" t="e">
        <v>#N/A</v>
      </c>
    </row>
    <row r="10" spans="1:9" x14ac:dyDescent="0.25">
      <c r="A10">
        <v>10101002</v>
      </c>
      <c r="B10" s="66" t="s">
        <v>5812</v>
      </c>
      <c r="C10" s="66" t="s">
        <v>5813</v>
      </c>
      <c r="D10" s="66" t="s">
        <v>5814</v>
      </c>
      <c r="E10" s="56" t="s">
        <v>5815</v>
      </c>
      <c r="F10" t="s">
        <v>5816</v>
      </c>
      <c r="G10" s="66" t="s">
        <v>5817</v>
      </c>
      <c r="H10" s="66" t="s">
        <v>5816</v>
      </c>
      <c r="I10" s="66" t="s">
        <v>5818</v>
      </c>
    </row>
    <row r="11" spans="1:9" x14ac:dyDescent="0.25">
      <c r="A11">
        <v>10101002</v>
      </c>
      <c r="B11" s="66" t="s">
        <v>5812</v>
      </c>
      <c r="C11" s="66" t="s">
        <v>5813</v>
      </c>
      <c r="D11" s="66" t="s">
        <v>5814</v>
      </c>
      <c r="E11" s="56" t="s">
        <v>5815</v>
      </c>
      <c r="F11" t="s">
        <v>5823</v>
      </c>
      <c r="G11" s="66" t="s">
        <v>5817</v>
      </c>
      <c r="H11" s="66" t="e">
        <v>#N/A</v>
      </c>
      <c r="I11" s="66" t="e">
        <v>#N/A</v>
      </c>
    </row>
    <row r="12" spans="1:9" x14ac:dyDescent="0.25">
      <c r="A12">
        <v>10101003</v>
      </c>
      <c r="B12" s="66" t="s">
        <v>5812</v>
      </c>
      <c r="C12" s="66" t="s">
        <v>5813</v>
      </c>
      <c r="D12" s="66" t="s">
        <v>5814</v>
      </c>
      <c r="E12" s="56" t="s">
        <v>5815</v>
      </c>
      <c r="F12" t="s">
        <v>5824</v>
      </c>
      <c r="G12" s="66" t="s">
        <v>5817</v>
      </c>
      <c r="H12" s="66" t="e">
        <v>#N/A</v>
      </c>
      <c r="I12" s="66" t="e">
        <v>#N/A</v>
      </c>
    </row>
    <row r="13" spans="1:9" x14ac:dyDescent="0.25">
      <c r="A13">
        <v>10101004</v>
      </c>
      <c r="B13" s="66" t="s">
        <v>5812</v>
      </c>
      <c r="C13" s="66" t="s">
        <v>5813</v>
      </c>
      <c r="D13" s="66" t="s">
        <v>5814</v>
      </c>
      <c r="E13" s="56" t="s">
        <v>5815</v>
      </c>
      <c r="F13" t="s">
        <v>5816</v>
      </c>
      <c r="G13" s="66" t="s">
        <v>5817</v>
      </c>
      <c r="H13" s="66" t="s">
        <v>5816</v>
      </c>
      <c r="I13" s="66" t="s">
        <v>5818</v>
      </c>
    </row>
    <row r="14" spans="1:9" x14ac:dyDescent="0.25">
      <c r="A14">
        <v>10101004</v>
      </c>
      <c r="B14" s="66" t="s">
        <v>5812</v>
      </c>
      <c r="C14" s="66" t="s">
        <v>5813</v>
      </c>
      <c r="D14" s="66" t="s">
        <v>5814</v>
      </c>
      <c r="E14" s="56" t="s">
        <v>5815</v>
      </c>
      <c r="F14" t="s">
        <v>5816</v>
      </c>
      <c r="G14" s="66" t="s">
        <v>5817</v>
      </c>
      <c r="H14" s="66" t="s">
        <v>5816</v>
      </c>
      <c r="I14" s="66" t="s">
        <v>5818</v>
      </c>
    </row>
    <row r="15" spans="1:9" x14ac:dyDescent="0.25">
      <c r="A15">
        <v>10101004</v>
      </c>
      <c r="B15" s="66" t="s">
        <v>5812</v>
      </c>
      <c r="C15" s="66" t="s">
        <v>5813</v>
      </c>
      <c r="D15" s="66" t="s">
        <v>5814</v>
      </c>
      <c r="E15" s="56" t="s">
        <v>5815</v>
      </c>
      <c r="F15" t="s">
        <v>5816</v>
      </c>
      <c r="G15" s="66" t="s">
        <v>5817</v>
      </c>
      <c r="H15" s="66" t="s">
        <v>5816</v>
      </c>
      <c r="I15" s="66" t="s">
        <v>5818</v>
      </c>
    </row>
    <row r="16" spans="1:9" x14ac:dyDescent="0.25">
      <c r="A16">
        <v>10101005</v>
      </c>
      <c r="B16" s="66" t="s">
        <v>5812</v>
      </c>
      <c r="C16" s="66" t="s">
        <v>5813</v>
      </c>
      <c r="D16" s="66" t="s">
        <v>5814</v>
      </c>
      <c r="E16" s="56" t="s">
        <v>5815</v>
      </c>
      <c r="F16" t="s">
        <v>5816</v>
      </c>
      <c r="G16" s="66" t="s">
        <v>5817</v>
      </c>
      <c r="H16" s="66" t="s">
        <v>5816</v>
      </c>
      <c r="I16" s="66" t="s">
        <v>5818</v>
      </c>
    </row>
    <row r="17" spans="1:9" x14ac:dyDescent="0.25">
      <c r="A17">
        <v>10101005</v>
      </c>
      <c r="B17" s="66" t="s">
        <v>5812</v>
      </c>
      <c r="C17" s="66" t="s">
        <v>5813</v>
      </c>
      <c r="D17" s="66" t="s">
        <v>5814</v>
      </c>
      <c r="E17" s="56" t="s">
        <v>5815</v>
      </c>
      <c r="F17" t="s">
        <v>5816</v>
      </c>
      <c r="G17" s="66" t="s">
        <v>5817</v>
      </c>
      <c r="H17" s="66" t="s">
        <v>5816</v>
      </c>
      <c r="I17" s="66" t="s">
        <v>5818</v>
      </c>
    </row>
    <row r="18" spans="1:9" x14ac:dyDescent="0.25">
      <c r="A18">
        <v>10101005</v>
      </c>
      <c r="B18" s="66" t="s">
        <v>5812</v>
      </c>
      <c r="C18" s="66" t="s">
        <v>5813</v>
      </c>
      <c r="D18" s="66" t="s">
        <v>5814</v>
      </c>
      <c r="E18" s="56" t="s">
        <v>5815</v>
      </c>
      <c r="F18" t="s">
        <v>5816</v>
      </c>
      <c r="G18" s="66" t="s">
        <v>5817</v>
      </c>
      <c r="H18" s="66" t="s">
        <v>5816</v>
      </c>
      <c r="I18" s="66" t="s">
        <v>5818</v>
      </c>
    </row>
    <row r="19" spans="1:9" x14ac:dyDescent="0.25">
      <c r="A19">
        <v>10101005</v>
      </c>
      <c r="B19" s="66" t="s">
        <v>5812</v>
      </c>
      <c r="C19" s="66" t="s">
        <v>5813</v>
      </c>
      <c r="D19" s="66" t="s">
        <v>5814</v>
      </c>
      <c r="E19" s="56" t="s">
        <v>5815</v>
      </c>
      <c r="F19" t="s">
        <v>5816</v>
      </c>
      <c r="G19" s="66" t="s">
        <v>5817</v>
      </c>
      <c r="H19" s="66" t="s">
        <v>5816</v>
      </c>
      <c r="I19" s="66" t="s">
        <v>5818</v>
      </c>
    </row>
    <row r="20" spans="1:9" x14ac:dyDescent="0.25">
      <c r="A20">
        <v>10101005</v>
      </c>
      <c r="B20" s="66" t="s">
        <v>5812</v>
      </c>
      <c r="C20" s="66" t="s">
        <v>5813</v>
      </c>
      <c r="D20" s="66" t="s">
        <v>5814</v>
      </c>
      <c r="E20" s="56" t="s">
        <v>5815</v>
      </c>
      <c r="F20" t="s">
        <v>5816</v>
      </c>
      <c r="G20" s="66" t="s">
        <v>5817</v>
      </c>
      <c r="H20" s="66" t="s">
        <v>5816</v>
      </c>
      <c r="I20" s="66" t="s">
        <v>5818</v>
      </c>
    </row>
    <row r="21" spans="1:9" x14ac:dyDescent="0.25">
      <c r="A21">
        <v>10101006</v>
      </c>
      <c r="B21" s="66" t="s">
        <v>5812</v>
      </c>
      <c r="C21" s="66" t="s">
        <v>5813</v>
      </c>
      <c r="D21" s="66" t="s">
        <v>5814</v>
      </c>
      <c r="E21" s="56" t="s">
        <v>5815</v>
      </c>
      <c r="F21" t="s">
        <v>5816</v>
      </c>
      <c r="G21" s="66" t="s">
        <v>5817</v>
      </c>
      <c r="H21" s="66" t="s">
        <v>5816</v>
      </c>
      <c r="I21" s="66" t="s">
        <v>5818</v>
      </c>
    </row>
    <row r="22" spans="1:9" x14ac:dyDescent="0.25">
      <c r="A22">
        <v>10101006</v>
      </c>
      <c r="B22" s="66" t="s">
        <v>5812</v>
      </c>
      <c r="C22" s="66" t="s">
        <v>5813</v>
      </c>
      <c r="D22" s="66" t="s">
        <v>5814</v>
      </c>
      <c r="E22" s="56" t="s">
        <v>5815</v>
      </c>
      <c r="F22" t="s">
        <v>5825</v>
      </c>
      <c r="G22" s="66" t="s">
        <v>5817</v>
      </c>
      <c r="H22" s="66" t="s">
        <v>5825</v>
      </c>
      <c r="I22" s="66" t="s">
        <v>5818</v>
      </c>
    </row>
    <row r="23" spans="1:9" x14ac:dyDescent="0.25">
      <c r="A23">
        <v>10101006</v>
      </c>
      <c r="B23" s="66" t="s">
        <v>5812</v>
      </c>
      <c r="C23" s="66" t="s">
        <v>5813</v>
      </c>
      <c r="D23" s="66" t="s">
        <v>5814</v>
      </c>
      <c r="E23" s="56" t="s">
        <v>5815</v>
      </c>
      <c r="F23" t="s">
        <v>5825</v>
      </c>
      <c r="G23" s="66" t="s">
        <v>5817</v>
      </c>
      <c r="H23" s="66" t="s">
        <v>5825</v>
      </c>
      <c r="I23" s="66" t="s">
        <v>5818</v>
      </c>
    </row>
    <row r="24" spans="1:9" x14ac:dyDescent="0.25">
      <c r="A24">
        <v>10101007</v>
      </c>
      <c r="B24" s="66" t="s">
        <v>5812</v>
      </c>
      <c r="C24" s="66" t="s">
        <v>5813</v>
      </c>
      <c r="D24" s="66" t="s">
        <v>5814</v>
      </c>
      <c r="E24" s="56" t="s">
        <v>5815</v>
      </c>
      <c r="F24" t="s">
        <v>5826</v>
      </c>
      <c r="G24" s="66" t="s">
        <v>5817</v>
      </c>
      <c r="H24" s="66" t="s">
        <v>5826</v>
      </c>
      <c r="I24" s="66" t="s">
        <v>5818</v>
      </c>
    </row>
    <row r="25" spans="1:9" x14ac:dyDescent="0.25">
      <c r="A25">
        <v>10101007</v>
      </c>
      <c r="B25" s="66" t="s">
        <v>5812</v>
      </c>
      <c r="C25" s="66" t="s">
        <v>5813</v>
      </c>
      <c r="D25" s="66" t="s">
        <v>5814</v>
      </c>
      <c r="E25" s="56" t="s">
        <v>5815</v>
      </c>
      <c r="F25" t="s">
        <v>5827</v>
      </c>
      <c r="G25" s="66" t="s">
        <v>5817</v>
      </c>
      <c r="H25" s="66" t="e">
        <v>#N/A</v>
      </c>
      <c r="I25" s="66" t="e">
        <v>#N/A</v>
      </c>
    </row>
    <row r="26" spans="1:9" x14ac:dyDescent="0.25">
      <c r="A26">
        <v>10101007</v>
      </c>
      <c r="B26" s="66" t="s">
        <v>5812</v>
      </c>
      <c r="C26" s="66" t="s">
        <v>5813</v>
      </c>
      <c r="D26" s="66" t="s">
        <v>5814</v>
      </c>
      <c r="E26" s="56" t="s">
        <v>5815</v>
      </c>
      <c r="F26" t="s">
        <v>5827</v>
      </c>
      <c r="G26" s="66" t="s">
        <v>5817</v>
      </c>
      <c r="H26" s="66" t="e">
        <v>#N/A</v>
      </c>
      <c r="I26" s="66" t="e">
        <v>#N/A</v>
      </c>
    </row>
    <row r="27" spans="1:9" x14ac:dyDescent="0.25">
      <c r="A27">
        <v>10101008</v>
      </c>
      <c r="B27" s="66" t="s">
        <v>5812</v>
      </c>
      <c r="C27" s="66" t="s">
        <v>5813</v>
      </c>
      <c r="D27" s="66" t="s">
        <v>5814</v>
      </c>
      <c r="E27" s="56" t="s">
        <v>5815</v>
      </c>
      <c r="F27" t="s">
        <v>5816</v>
      </c>
      <c r="G27" s="66" t="s">
        <v>5817</v>
      </c>
      <c r="H27" s="66" t="s">
        <v>5816</v>
      </c>
      <c r="I27" s="66" t="s">
        <v>5818</v>
      </c>
    </row>
    <row r="28" spans="1:9" x14ac:dyDescent="0.25">
      <c r="A28">
        <v>10101008</v>
      </c>
      <c r="B28" s="66" t="s">
        <v>5812</v>
      </c>
      <c r="C28" s="66" t="s">
        <v>5813</v>
      </c>
      <c r="D28" s="66" t="s">
        <v>5814</v>
      </c>
      <c r="E28" s="56" t="s">
        <v>5815</v>
      </c>
      <c r="F28" t="s">
        <v>5828</v>
      </c>
      <c r="G28" s="66" t="s">
        <v>5817</v>
      </c>
      <c r="H28" s="66" t="e">
        <v>#N/A</v>
      </c>
      <c r="I28" s="66" t="e">
        <v>#N/A</v>
      </c>
    </row>
    <row r="29" spans="1:9" x14ac:dyDescent="0.25">
      <c r="A29">
        <v>10101008</v>
      </c>
      <c r="B29" s="66" t="s">
        <v>5812</v>
      </c>
      <c r="C29" s="66" t="s">
        <v>5813</v>
      </c>
      <c r="D29" s="66" t="s">
        <v>5814</v>
      </c>
      <c r="E29" s="56" t="s">
        <v>5815</v>
      </c>
      <c r="F29" t="s">
        <v>5829</v>
      </c>
      <c r="G29" s="66" t="s">
        <v>5817</v>
      </c>
      <c r="H29" s="66" t="e">
        <v>#N/A</v>
      </c>
      <c r="I29" s="66" t="e">
        <v>#N/A</v>
      </c>
    </row>
    <row r="30" spans="1:9" x14ac:dyDescent="0.25">
      <c r="A30">
        <v>10101008</v>
      </c>
      <c r="B30" s="66" t="s">
        <v>5812</v>
      </c>
      <c r="C30" s="66" t="s">
        <v>5813</v>
      </c>
      <c r="D30" s="66" t="s">
        <v>5814</v>
      </c>
      <c r="E30" s="56" t="s">
        <v>5815</v>
      </c>
      <c r="F30" t="s">
        <v>5816</v>
      </c>
      <c r="G30" s="66" t="s">
        <v>5817</v>
      </c>
      <c r="H30" s="66" t="s">
        <v>5816</v>
      </c>
      <c r="I30" s="66" t="s">
        <v>5818</v>
      </c>
    </row>
    <row r="31" spans="1:9" x14ac:dyDescent="0.25">
      <c r="A31">
        <v>10101008</v>
      </c>
      <c r="B31" s="66" t="s">
        <v>5812</v>
      </c>
      <c r="C31" s="66" t="s">
        <v>5813</v>
      </c>
      <c r="D31" s="66" t="s">
        <v>5814</v>
      </c>
      <c r="E31" s="56" t="s">
        <v>5815</v>
      </c>
      <c r="F31" t="s">
        <v>5830</v>
      </c>
      <c r="G31" s="66" t="s">
        <v>5817</v>
      </c>
      <c r="H31" s="66" t="s">
        <v>5830</v>
      </c>
      <c r="I31" s="66" t="s">
        <v>5818</v>
      </c>
    </row>
    <row r="32" spans="1:9" x14ac:dyDescent="0.25">
      <c r="A32">
        <v>10101008</v>
      </c>
      <c r="B32" s="66" t="s">
        <v>5812</v>
      </c>
      <c r="C32" s="66" t="s">
        <v>5813</v>
      </c>
      <c r="D32" s="66" t="s">
        <v>5814</v>
      </c>
      <c r="E32" s="56" t="s">
        <v>5815</v>
      </c>
      <c r="F32" t="s">
        <v>5831</v>
      </c>
      <c r="G32" s="66" t="s">
        <v>5817</v>
      </c>
      <c r="H32" s="66" t="e">
        <v>#N/A</v>
      </c>
      <c r="I32" s="66" t="e">
        <v>#N/A</v>
      </c>
    </row>
    <row r="33" spans="1:9" x14ac:dyDescent="0.25">
      <c r="A33">
        <v>10102001</v>
      </c>
      <c r="B33" s="66" t="s">
        <v>5812</v>
      </c>
      <c r="C33" s="66" t="s">
        <v>5813</v>
      </c>
      <c r="D33" s="66" t="s">
        <v>5832</v>
      </c>
      <c r="E33" s="56" t="s">
        <v>5815</v>
      </c>
      <c r="F33" t="s">
        <v>5833</v>
      </c>
      <c r="G33" s="66" t="s">
        <v>5817</v>
      </c>
      <c r="H33" s="66" t="s">
        <v>5833</v>
      </c>
      <c r="I33" s="66" t="s">
        <v>5818</v>
      </c>
    </row>
    <row r="34" spans="1:9" x14ac:dyDescent="0.25">
      <c r="A34">
        <v>10102001</v>
      </c>
      <c r="B34" s="66" t="s">
        <v>5812</v>
      </c>
      <c r="C34" s="66" t="s">
        <v>5813</v>
      </c>
      <c r="D34" s="66" t="s">
        <v>5832</v>
      </c>
      <c r="E34" s="56" t="s">
        <v>5815</v>
      </c>
      <c r="F34" t="s">
        <v>5834</v>
      </c>
      <c r="G34" s="66" t="s">
        <v>5817</v>
      </c>
      <c r="H34" s="66" t="s">
        <v>5834</v>
      </c>
      <c r="I34" s="66" t="s">
        <v>5835</v>
      </c>
    </row>
    <row r="35" spans="1:9" x14ac:dyDescent="0.25">
      <c r="A35">
        <v>10102001</v>
      </c>
      <c r="B35" s="66" t="s">
        <v>5812</v>
      </c>
      <c r="C35" s="66" t="s">
        <v>5813</v>
      </c>
      <c r="D35" s="66" t="s">
        <v>5832</v>
      </c>
      <c r="E35" s="56" t="s">
        <v>5815</v>
      </c>
      <c r="F35" t="s">
        <v>5833</v>
      </c>
      <c r="G35" s="66" t="s">
        <v>5817</v>
      </c>
      <c r="H35" s="66" t="s">
        <v>5833</v>
      </c>
      <c r="I35" s="66" t="s">
        <v>5818</v>
      </c>
    </row>
    <row r="36" spans="1:9" x14ac:dyDescent="0.25">
      <c r="A36">
        <v>10102001</v>
      </c>
      <c r="B36" s="66" t="s">
        <v>5812</v>
      </c>
      <c r="C36" s="66" t="s">
        <v>5813</v>
      </c>
      <c r="D36" s="66" t="s">
        <v>5832</v>
      </c>
      <c r="E36" s="56" t="s">
        <v>5815</v>
      </c>
      <c r="F36" t="s">
        <v>5833</v>
      </c>
      <c r="G36" s="66" t="s">
        <v>5817</v>
      </c>
      <c r="H36" s="66" t="s">
        <v>5833</v>
      </c>
      <c r="I36" s="66" t="s">
        <v>5818</v>
      </c>
    </row>
    <row r="37" spans="1:9" x14ac:dyDescent="0.25">
      <c r="A37">
        <v>10102002</v>
      </c>
      <c r="B37" s="66" t="s">
        <v>5812</v>
      </c>
      <c r="C37" s="66" t="s">
        <v>5813</v>
      </c>
      <c r="D37" s="66" t="s">
        <v>5832</v>
      </c>
      <c r="E37" s="56" t="s">
        <v>5815</v>
      </c>
      <c r="F37" t="s">
        <v>5833</v>
      </c>
      <c r="G37" s="66" t="s">
        <v>5817</v>
      </c>
      <c r="H37" s="66" t="s">
        <v>5833</v>
      </c>
      <c r="I37" s="66" t="s">
        <v>5818</v>
      </c>
    </row>
    <row r="38" spans="1:9" x14ac:dyDescent="0.25">
      <c r="A38">
        <v>10102002</v>
      </c>
      <c r="B38" s="66" t="s">
        <v>5812</v>
      </c>
      <c r="C38" s="66" t="s">
        <v>5813</v>
      </c>
      <c r="D38" s="66" t="s">
        <v>5832</v>
      </c>
      <c r="E38" s="56" t="s">
        <v>5815</v>
      </c>
      <c r="F38" t="s">
        <v>5833</v>
      </c>
      <c r="G38" s="66" t="s">
        <v>5817</v>
      </c>
      <c r="H38" s="66" t="s">
        <v>5833</v>
      </c>
      <c r="I38" s="66" t="s">
        <v>5818</v>
      </c>
    </row>
    <row r="39" spans="1:9" x14ac:dyDescent="0.25">
      <c r="A39">
        <v>10102002</v>
      </c>
      <c r="B39" s="66" t="s">
        <v>5812</v>
      </c>
      <c r="C39" s="66" t="s">
        <v>5813</v>
      </c>
      <c r="D39" s="66" t="s">
        <v>5832</v>
      </c>
      <c r="E39" s="56" t="s">
        <v>5815</v>
      </c>
      <c r="F39" t="s">
        <v>5833</v>
      </c>
      <c r="G39" s="66" t="s">
        <v>5817</v>
      </c>
      <c r="H39" s="66" t="s">
        <v>5833</v>
      </c>
      <c r="I39" s="66" t="s">
        <v>5818</v>
      </c>
    </row>
    <row r="40" spans="1:9" x14ac:dyDescent="0.25">
      <c r="A40">
        <v>10102002</v>
      </c>
      <c r="B40" s="66" t="s">
        <v>5812</v>
      </c>
      <c r="C40" s="66" t="s">
        <v>5813</v>
      </c>
      <c r="D40" s="66" t="s">
        <v>5832</v>
      </c>
      <c r="E40" s="56" t="s">
        <v>5815</v>
      </c>
      <c r="F40" t="s">
        <v>5836</v>
      </c>
      <c r="G40" s="66" t="s">
        <v>5817</v>
      </c>
      <c r="H40" s="66" t="e">
        <v>#N/A</v>
      </c>
      <c r="I40" s="66" t="e">
        <v>#N/A</v>
      </c>
    </row>
    <row r="41" spans="1:9" x14ac:dyDescent="0.25">
      <c r="A41">
        <v>10102003</v>
      </c>
      <c r="B41" s="66" t="s">
        <v>5812</v>
      </c>
      <c r="C41" s="66" t="s">
        <v>5813</v>
      </c>
      <c r="D41" s="66" t="s">
        <v>5832</v>
      </c>
      <c r="E41" s="56" t="s">
        <v>5815</v>
      </c>
      <c r="F41" t="s">
        <v>5837</v>
      </c>
      <c r="G41" s="66" t="s">
        <v>5817</v>
      </c>
      <c r="H41" s="66" t="s">
        <v>5837</v>
      </c>
      <c r="I41" s="66" t="s">
        <v>5818</v>
      </c>
    </row>
    <row r="42" spans="1:9" x14ac:dyDescent="0.25">
      <c r="A42">
        <v>10102003</v>
      </c>
      <c r="B42" s="66" t="s">
        <v>5812</v>
      </c>
      <c r="C42" s="66" t="s">
        <v>5813</v>
      </c>
      <c r="D42" s="66" t="s">
        <v>5832</v>
      </c>
      <c r="E42" s="56" t="s">
        <v>5815</v>
      </c>
      <c r="F42" t="s">
        <v>5837</v>
      </c>
      <c r="G42" s="66" t="s">
        <v>5817</v>
      </c>
      <c r="H42" s="66" t="s">
        <v>5837</v>
      </c>
      <c r="I42" s="66" t="s">
        <v>5818</v>
      </c>
    </row>
    <row r="43" spans="1:9" x14ac:dyDescent="0.25">
      <c r="A43">
        <v>10102003</v>
      </c>
      <c r="B43" s="66" t="s">
        <v>5812</v>
      </c>
      <c r="C43" s="66" t="s">
        <v>5813</v>
      </c>
      <c r="D43" s="66" t="s">
        <v>5832</v>
      </c>
      <c r="E43" s="56" t="s">
        <v>5815</v>
      </c>
      <c r="F43" t="s">
        <v>5837</v>
      </c>
      <c r="G43" s="66" t="s">
        <v>5817</v>
      </c>
      <c r="H43" s="66" t="s">
        <v>5837</v>
      </c>
      <c r="I43" s="66" t="s">
        <v>5818</v>
      </c>
    </row>
    <row r="44" spans="1:9" x14ac:dyDescent="0.25">
      <c r="A44">
        <v>10102003</v>
      </c>
      <c r="B44" s="66" t="s">
        <v>5812</v>
      </c>
      <c r="C44" s="66" t="s">
        <v>5813</v>
      </c>
      <c r="D44" s="66" t="s">
        <v>5832</v>
      </c>
      <c r="E44" s="56" t="s">
        <v>5815</v>
      </c>
      <c r="F44" t="s">
        <v>5837</v>
      </c>
      <c r="G44" s="66" t="s">
        <v>5817</v>
      </c>
      <c r="H44" s="66" t="s">
        <v>5837</v>
      </c>
      <c r="I44" s="66" t="s">
        <v>5818</v>
      </c>
    </row>
    <row r="45" spans="1:9" x14ac:dyDescent="0.25">
      <c r="A45">
        <v>10102003</v>
      </c>
      <c r="B45" s="66" t="s">
        <v>5812</v>
      </c>
      <c r="C45" s="66" t="s">
        <v>5813</v>
      </c>
      <c r="D45" s="66" t="s">
        <v>5832</v>
      </c>
      <c r="E45" s="56" t="s">
        <v>5815</v>
      </c>
      <c r="F45" t="s">
        <v>5837</v>
      </c>
      <c r="G45" s="66" t="s">
        <v>5817</v>
      </c>
      <c r="H45" s="66" t="s">
        <v>5837</v>
      </c>
      <c r="I45" s="66" t="s">
        <v>5818</v>
      </c>
    </row>
    <row r="46" spans="1:9" x14ac:dyDescent="0.25">
      <c r="A46">
        <v>10102004</v>
      </c>
      <c r="B46" s="66" t="s">
        <v>5812</v>
      </c>
      <c r="C46" s="66" t="s">
        <v>5813</v>
      </c>
      <c r="D46" s="66" t="s">
        <v>5832</v>
      </c>
      <c r="E46" s="56" t="s">
        <v>5815</v>
      </c>
      <c r="F46" t="s">
        <v>5833</v>
      </c>
      <c r="G46" s="66" t="s">
        <v>5817</v>
      </c>
      <c r="H46" s="66" t="s">
        <v>5833</v>
      </c>
      <c r="I46" s="66" t="s">
        <v>5818</v>
      </c>
    </row>
    <row r="47" spans="1:9" x14ac:dyDescent="0.25">
      <c r="A47">
        <v>10102004</v>
      </c>
      <c r="B47" s="66" t="s">
        <v>5812</v>
      </c>
      <c r="C47" s="66" t="s">
        <v>5813</v>
      </c>
      <c r="D47" s="66" t="s">
        <v>5832</v>
      </c>
      <c r="E47" s="56" t="s">
        <v>5815</v>
      </c>
      <c r="F47" t="s">
        <v>5837</v>
      </c>
      <c r="G47" s="66" t="s">
        <v>5817</v>
      </c>
      <c r="H47" s="66" t="s">
        <v>5837</v>
      </c>
      <c r="I47" s="66" t="s">
        <v>5818</v>
      </c>
    </row>
    <row r="48" spans="1:9" x14ac:dyDescent="0.25">
      <c r="A48">
        <v>10102004</v>
      </c>
      <c r="B48" s="66" t="s">
        <v>5812</v>
      </c>
      <c r="C48" s="66" t="s">
        <v>5813</v>
      </c>
      <c r="D48" s="66" t="s">
        <v>5832</v>
      </c>
      <c r="E48" s="56" t="s">
        <v>5815</v>
      </c>
      <c r="F48" t="s">
        <v>5837</v>
      </c>
      <c r="G48" s="66" t="s">
        <v>5817</v>
      </c>
      <c r="H48" s="66" t="s">
        <v>5837</v>
      </c>
      <c r="I48" s="66" t="s">
        <v>5818</v>
      </c>
    </row>
    <row r="49" spans="1:9" x14ac:dyDescent="0.25">
      <c r="A49">
        <v>10102004</v>
      </c>
      <c r="B49" s="66" t="s">
        <v>5812</v>
      </c>
      <c r="C49" s="66" t="s">
        <v>5813</v>
      </c>
      <c r="D49" s="66" t="s">
        <v>5832</v>
      </c>
      <c r="E49" s="56" t="s">
        <v>5815</v>
      </c>
      <c r="F49" t="s">
        <v>5838</v>
      </c>
      <c r="G49" s="66" t="s">
        <v>5817</v>
      </c>
      <c r="H49" s="66" t="s">
        <v>5838</v>
      </c>
      <c r="I49" s="66" t="s">
        <v>5818</v>
      </c>
    </row>
    <row r="50" spans="1:9" x14ac:dyDescent="0.25">
      <c r="A50">
        <v>10102005</v>
      </c>
      <c r="B50" s="66" t="s">
        <v>5812</v>
      </c>
      <c r="C50" s="66" t="s">
        <v>5813</v>
      </c>
      <c r="D50" s="66" t="s">
        <v>5832</v>
      </c>
      <c r="E50" s="56" t="s">
        <v>5839</v>
      </c>
      <c r="F50" t="s">
        <v>5840</v>
      </c>
      <c r="G50" s="66" t="s">
        <v>5817</v>
      </c>
      <c r="H50" s="66" t="e">
        <v>#N/A</v>
      </c>
      <c r="I50" s="66" t="e">
        <v>#N/A</v>
      </c>
    </row>
    <row r="51" spans="1:9" x14ac:dyDescent="0.25">
      <c r="A51">
        <v>10102005</v>
      </c>
      <c r="B51" s="66" t="s">
        <v>5812</v>
      </c>
      <c r="C51" s="66" t="s">
        <v>5813</v>
      </c>
      <c r="D51" s="66" t="s">
        <v>5832</v>
      </c>
      <c r="E51" s="56" t="s">
        <v>5815</v>
      </c>
      <c r="F51" t="s">
        <v>5841</v>
      </c>
      <c r="G51" s="66" t="s">
        <v>5817</v>
      </c>
      <c r="H51" s="66" t="e">
        <v>#N/A</v>
      </c>
      <c r="I51" s="66" t="e">
        <v>#N/A</v>
      </c>
    </row>
    <row r="52" spans="1:9" x14ac:dyDescent="0.25">
      <c r="A52">
        <v>10102005</v>
      </c>
      <c r="B52" s="66" t="s">
        <v>5812</v>
      </c>
      <c r="C52" s="66" t="s">
        <v>5813</v>
      </c>
      <c r="D52" s="66" t="s">
        <v>5832</v>
      </c>
      <c r="E52" s="56" t="s">
        <v>5815</v>
      </c>
      <c r="F52" t="s">
        <v>5841</v>
      </c>
      <c r="G52" s="66" t="s">
        <v>5817</v>
      </c>
      <c r="H52" s="66" t="e">
        <v>#N/A</v>
      </c>
      <c r="I52" s="66" t="e">
        <v>#N/A</v>
      </c>
    </row>
    <row r="53" spans="1:9" x14ac:dyDescent="0.25">
      <c r="A53">
        <v>10102005</v>
      </c>
      <c r="B53" s="66" t="s">
        <v>5812</v>
      </c>
      <c r="C53" s="66" t="s">
        <v>5813</v>
      </c>
      <c r="D53" s="66" t="s">
        <v>5832</v>
      </c>
      <c r="E53" s="56" t="s">
        <v>5815</v>
      </c>
      <c r="F53" t="s">
        <v>5842</v>
      </c>
      <c r="G53" s="66" t="s">
        <v>5817</v>
      </c>
      <c r="H53" s="66" t="s">
        <v>5842</v>
      </c>
      <c r="I53" s="66" t="s">
        <v>5818</v>
      </c>
    </row>
    <row r="54" spans="1:9" x14ac:dyDescent="0.25">
      <c r="A54">
        <v>10102005</v>
      </c>
      <c r="B54" s="66" t="s">
        <v>5812</v>
      </c>
      <c r="C54" s="66" t="s">
        <v>5813</v>
      </c>
      <c r="D54" s="66" t="s">
        <v>5832</v>
      </c>
      <c r="E54" s="56" t="s">
        <v>5815</v>
      </c>
      <c r="F54" t="s">
        <v>5840</v>
      </c>
      <c r="G54" s="66" t="s">
        <v>5817</v>
      </c>
      <c r="H54" s="66" t="e">
        <v>#N/A</v>
      </c>
      <c r="I54" s="66" t="e">
        <v>#N/A</v>
      </c>
    </row>
    <row r="55" spans="1:9" x14ac:dyDescent="0.25">
      <c r="A55">
        <v>10102006</v>
      </c>
      <c r="B55" s="66" t="s">
        <v>5812</v>
      </c>
      <c r="C55" s="66" t="s">
        <v>5813</v>
      </c>
      <c r="D55" s="66" t="s">
        <v>5832</v>
      </c>
      <c r="E55" s="56" t="s">
        <v>5815</v>
      </c>
      <c r="F55" t="s">
        <v>5837</v>
      </c>
      <c r="G55" s="66" t="s">
        <v>5817</v>
      </c>
      <c r="H55" s="66" t="s">
        <v>5837</v>
      </c>
      <c r="I55" s="66" t="s">
        <v>5818</v>
      </c>
    </row>
    <row r="56" spans="1:9" x14ac:dyDescent="0.25">
      <c r="A56">
        <v>10102006</v>
      </c>
      <c r="B56" s="66" t="s">
        <v>5812</v>
      </c>
      <c r="C56" s="66" t="s">
        <v>5813</v>
      </c>
      <c r="D56" s="66" t="s">
        <v>5832</v>
      </c>
      <c r="E56" s="56" t="s">
        <v>5815</v>
      </c>
      <c r="F56" t="s">
        <v>5843</v>
      </c>
      <c r="G56" s="66" t="s">
        <v>5817</v>
      </c>
      <c r="H56" s="66" t="e">
        <v>#N/A</v>
      </c>
      <c r="I56" s="66" t="e">
        <v>#N/A</v>
      </c>
    </row>
    <row r="57" spans="1:9" x14ac:dyDescent="0.25">
      <c r="A57">
        <v>10102006</v>
      </c>
      <c r="B57" s="66" t="s">
        <v>5812</v>
      </c>
      <c r="C57" s="66" t="s">
        <v>5813</v>
      </c>
      <c r="D57" s="66" t="s">
        <v>5832</v>
      </c>
      <c r="E57" s="56" t="s">
        <v>5815</v>
      </c>
      <c r="F57" t="s">
        <v>5837</v>
      </c>
      <c r="G57" s="66" t="s">
        <v>5817</v>
      </c>
      <c r="H57" s="66" t="s">
        <v>5837</v>
      </c>
      <c r="I57" s="66" t="s">
        <v>5818</v>
      </c>
    </row>
    <row r="58" spans="1:9" x14ac:dyDescent="0.25">
      <c r="A58">
        <v>10103001</v>
      </c>
      <c r="B58" s="66" t="s">
        <v>5812</v>
      </c>
      <c r="C58" s="66" t="s">
        <v>5813</v>
      </c>
      <c r="D58" s="66" t="s">
        <v>5844</v>
      </c>
      <c r="E58" s="56" t="s">
        <v>5815</v>
      </c>
      <c r="F58" t="s">
        <v>5845</v>
      </c>
      <c r="G58" s="66" t="s">
        <v>5817</v>
      </c>
      <c r="H58" s="66" t="s">
        <v>5845</v>
      </c>
      <c r="I58" s="66" t="s">
        <v>5846</v>
      </c>
    </row>
    <row r="59" spans="1:9" x14ac:dyDescent="0.25">
      <c r="A59">
        <v>10103001</v>
      </c>
      <c r="B59" s="66" t="s">
        <v>5812</v>
      </c>
      <c r="C59" s="66" t="s">
        <v>5813</v>
      </c>
      <c r="D59" s="66" t="s">
        <v>5844</v>
      </c>
      <c r="E59" s="56" t="s">
        <v>5815</v>
      </c>
      <c r="F59" t="s">
        <v>5847</v>
      </c>
      <c r="G59" s="66" t="s">
        <v>5817</v>
      </c>
      <c r="H59" s="66" t="s">
        <v>5847</v>
      </c>
      <c r="I59" s="66" t="s">
        <v>5846</v>
      </c>
    </row>
    <row r="60" spans="1:9" x14ac:dyDescent="0.25">
      <c r="A60">
        <v>10103001</v>
      </c>
      <c r="B60" s="66" t="s">
        <v>5812</v>
      </c>
      <c r="C60" s="66" t="s">
        <v>5813</v>
      </c>
      <c r="D60" s="66" t="s">
        <v>5844</v>
      </c>
      <c r="E60" s="56" t="s">
        <v>5815</v>
      </c>
      <c r="F60" t="s">
        <v>5845</v>
      </c>
      <c r="G60" s="66" t="s">
        <v>5817</v>
      </c>
      <c r="H60" s="66" t="s">
        <v>5845</v>
      </c>
      <c r="I60" s="66" t="s">
        <v>5846</v>
      </c>
    </row>
    <row r="61" spans="1:9" x14ac:dyDescent="0.25">
      <c r="A61">
        <v>10103001</v>
      </c>
      <c r="B61" s="66" t="s">
        <v>5812</v>
      </c>
      <c r="C61" s="66" t="s">
        <v>5813</v>
      </c>
      <c r="D61" s="66" t="s">
        <v>5844</v>
      </c>
      <c r="E61" s="56" t="s">
        <v>5815</v>
      </c>
      <c r="F61" t="s">
        <v>5845</v>
      </c>
      <c r="G61" s="66" t="s">
        <v>5817</v>
      </c>
      <c r="H61" s="66" t="s">
        <v>5845</v>
      </c>
      <c r="I61" s="66" t="s">
        <v>5846</v>
      </c>
    </row>
    <row r="62" spans="1:9" x14ac:dyDescent="0.25">
      <c r="A62">
        <v>10103001</v>
      </c>
      <c r="B62" s="66" t="s">
        <v>5812</v>
      </c>
      <c r="C62" s="66" t="s">
        <v>5813</v>
      </c>
      <c r="D62" s="66" t="s">
        <v>5844</v>
      </c>
      <c r="E62" s="56" t="s">
        <v>5815</v>
      </c>
      <c r="F62" t="s">
        <v>5845</v>
      </c>
      <c r="G62" s="66" t="s">
        <v>5817</v>
      </c>
      <c r="H62" s="66" t="s">
        <v>5845</v>
      </c>
      <c r="I62" s="66" t="s">
        <v>5846</v>
      </c>
    </row>
    <row r="63" spans="1:9" x14ac:dyDescent="0.25">
      <c r="A63">
        <v>10103002</v>
      </c>
      <c r="B63" s="66" t="s">
        <v>5812</v>
      </c>
      <c r="C63" s="66" t="s">
        <v>5813</v>
      </c>
      <c r="D63" s="66" t="s">
        <v>5844</v>
      </c>
      <c r="E63" s="56" t="s">
        <v>5815</v>
      </c>
      <c r="F63" t="s">
        <v>5848</v>
      </c>
      <c r="G63" s="66" t="s">
        <v>5817</v>
      </c>
      <c r="H63" s="66" t="e">
        <v>#N/A</v>
      </c>
      <c r="I63" s="66" t="e">
        <v>#N/A</v>
      </c>
    </row>
    <row r="64" spans="1:9" x14ac:dyDescent="0.25">
      <c r="A64">
        <v>10103003</v>
      </c>
      <c r="B64" s="66" t="s">
        <v>5812</v>
      </c>
      <c r="C64" s="66" t="s">
        <v>5813</v>
      </c>
      <c r="D64" s="66" t="s">
        <v>5849</v>
      </c>
      <c r="E64" s="56" t="s">
        <v>5839</v>
      </c>
      <c r="F64" t="s">
        <v>5847</v>
      </c>
      <c r="G64" s="66" t="s">
        <v>5817</v>
      </c>
      <c r="H64" s="66" t="s">
        <v>5847</v>
      </c>
      <c r="I64" s="66" t="s">
        <v>5846</v>
      </c>
    </row>
    <row r="65" spans="1:9" x14ac:dyDescent="0.25">
      <c r="A65">
        <v>10103003</v>
      </c>
      <c r="B65" s="66" t="s">
        <v>5812</v>
      </c>
      <c r="C65" s="66" t="s">
        <v>5813</v>
      </c>
      <c r="D65" s="66" t="s">
        <v>5844</v>
      </c>
      <c r="E65" s="56" t="s">
        <v>5815</v>
      </c>
      <c r="F65" t="s">
        <v>5850</v>
      </c>
      <c r="G65" s="66" t="s">
        <v>5817</v>
      </c>
      <c r="H65" s="66" t="e">
        <v>#N/A</v>
      </c>
      <c r="I65" s="66" t="e">
        <v>#N/A</v>
      </c>
    </row>
    <row r="66" spans="1:9" x14ac:dyDescent="0.25">
      <c r="A66">
        <v>10103003</v>
      </c>
      <c r="B66" s="66" t="s">
        <v>5812</v>
      </c>
      <c r="C66" s="66" t="s">
        <v>5813</v>
      </c>
      <c r="D66" s="66" t="s">
        <v>5844</v>
      </c>
      <c r="E66" s="56" t="s">
        <v>5815</v>
      </c>
      <c r="F66" t="s">
        <v>5851</v>
      </c>
      <c r="G66" s="66" t="s">
        <v>5817</v>
      </c>
      <c r="H66" s="66" t="e">
        <v>#N/A</v>
      </c>
      <c r="I66" s="66" t="e">
        <v>#N/A</v>
      </c>
    </row>
    <row r="67" spans="1:9" x14ac:dyDescent="0.25">
      <c r="A67">
        <v>10103003</v>
      </c>
      <c r="B67" s="66" t="s">
        <v>5812</v>
      </c>
      <c r="C67" s="66" t="s">
        <v>5813</v>
      </c>
      <c r="D67" s="66" t="s">
        <v>5844</v>
      </c>
      <c r="E67" s="56" t="s">
        <v>5815</v>
      </c>
      <c r="F67" t="s">
        <v>5847</v>
      </c>
      <c r="G67" s="66" t="s">
        <v>5817</v>
      </c>
      <c r="H67" s="66" t="s">
        <v>5847</v>
      </c>
      <c r="I67" s="66" t="s">
        <v>5846</v>
      </c>
    </row>
    <row r="68" spans="1:9" x14ac:dyDescent="0.25">
      <c r="A68">
        <v>10103004</v>
      </c>
      <c r="B68" s="66" t="s">
        <v>5812</v>
      </c>
      <c r="C68" s="66" t="s">
        <v>5813</v>
      </c>
      <c r="D68" s="66" t="s">
        <v>5844</v>
      </c>
      <c r="E68" s="56" t="s">
        <v>5815</v>
      </c>
      <c r="F68" t="s">
        <v>5847</v>
      </c>
      <c r="G68" s="66" t="s">
        <v>5817</v>
      </c>
      <c r="H68" s="66" t="s">
        <v>5847</v>
      </c>
      <c r="I68" s="66" t="s">
        <v>5846</v>
      </c>
    </row>
    <row r="69" spans="1:9" x14ac:dyDescent="0.25">
      <c r="A69">
        <v>10103004</v>
      </c>
      <c r="B69" s="66" t="s">
        <v>5812</v>
      </c>
      <c r="C69" s="66" t="s">
        <v>5813</v>
      </c>
      <c r="D69" s="66" t="s">
        <v>5844</v>
      </c>
      <c r="E69" s="56" t="s">
        <v>5815</v>
      </c>
      <c r="F69" t="s">
        <v>5847</v>
      </c>
      <c r="G69" s="66" t="s">
        <v>5817</v>
      </c>
      <c r="H69" s="66" t="s">
        <v>5847</v>
      </c>
      <c r="I69" s="66" t="s">
        <v>5846</v>
      </c>
    </row>
    <row r="70" spans="1:9" x14ac:dyDescent="0.25">
      <c r="A70">
        <v>10103005</v>
      </c>
      <c r="B70" s="66" t="s">
        <v>5812</v>
      </c>
      <c r="C70" s="66" t="s">
        <v>5813</v>
      </c>
      <c r="D70" s="66" t="s">
        <v>5844</v>
      </c>
      <c r="E70" s="56" t="s">
        <v>5839</v>
      </c>
      <c r="F70" t="s">
        <v>5852</v>
      </c>
      <c r="G70" s="66" t="s">
        <v>5817</v>
      </c>
      <c r="H70" s="66" t="s">
        <v>5852</v>
      </c>
      <c r="I70" s="66" t="s">
        <v>5846</v>
      </c>
    </row>
    <row r="71" spans="1:9" x14ac:dyDescent="0.25">
      <c r="A71">
        <v>10103005</v>
      </c>
      <c r="B71" s="66" t="s">
        <v>5812</v>
      </c>
      <c r="C71" s="66" t="s">
        <v>5813</v>
      </c>
      <c r="D71" s="66" t="s">
        <v>5844</v>
      </c>
      <c r="E71" s="56" t="s">
        <v>5815</v>
      </c>
      <c r="F71" t="s">
        <v>5853</v>
      </c>
      <c r="G71" s="66" t="s">
        <v>5817</v>
      </c>
      <c r="H71" s="66" t="s">
        <v>5853</v>
      </c>
      <c r="I71" s="66" t="s">
        <v>5846</v>
      </c>
    </row>
    <row r="72" spans="1:9" x14ac:dyDescent="0.25">
      <c r="A72">
        <v>10103005</v>
      </c>
      <c r="B72" s="66" t="s">
        <v>5812</v>
      </c>
      <c r="C72" s="66" t="s">
        <v>5813</v>
      </c>
      <c r="D72" s="66" t="s">
        <v>5844</v>
      </c>
      <c r="E72" s="56" t="s">
        <v>5815</v>
      </c>
      <c r="F72" t="s">
        <v>5847</v>
      </c>
      <c r="G72" s="66" t="s">
        <v>5817</v>
      </c>
      <c r="H72" s="66" t="s">
        <v>5847</v>
      </c>
      <c r="I72" s="66" t="s">
        <v>5846</v>
      </c>
    </row>
    <row r="73" spans="1:9" x14ac:dyDescent="0.25">
      <c r="A73">
        <v>10103005</v>
      </c>
      <c r="B73" s="66" t="s">
        <v>5812</v>
      </c>
      <c r="C73" s="66" t="s">
        <v>5813</v>
      </c>
      <c r="D73" s="66" t="s">
        <v>5844</v>
      </c>
      <c r="E73" s="56" t="s">
        <v>5815</v>
      </c>
      <c r="F73" t="s">
        <v>5853</v>
      </c>
      <c r="G73" s="66" t="s">
        <v>5817</v>
      </c>
      <c r="H73" s="66" t="s">
        <v>5853</v>
      </c>
      <c r="I73" s="66" t="s">
        <v>5846</v>
      </c>
    </row>
    <row r="74" spans="1:9" x14ac:dyDescent="0.25">
      <c r="A74">
        <v>10103005</v>
      </c>
      <c r="B74" s="66" t="s">
        <v>5812</v>
      </c>
      <c r="C74" s="66" t="s">
        <v>5813</v>
      </c>
      <c r="D74" s="66" t="s">
        <v>5844</v>
      </c>
      <c r="E74" s="56" t="s">
        <v>5815</v>
      </c>
      <c r="F74" t="s">
        <v>5847</v>
      </c>
      <c r="G74" s="66" t="s">
        <v>5817</v>
      </c>
      <c r="H74" s="66" t="s">
        <v>5847</v>
      </c>
      <c r="I74" s="66" t="s">
        <v>5846</v>
      </c>
    </row>
    <row r="75" spans="1:9" x14ac:dyDescent="0.25">
      <c r="A75">
        <v>10103005</v>
      </c>
      <c r="B75" s="66" t="s">
        <v>5812</v>
      </c>
      <c r="C75" s="66" t="s">
        <v>5813</v>
      </c>
      <c r="D75" s="66" t="s">
        <v>5844</v>
      </c>
      <c r="E75" s="56" t="s">
        <v>5815</v>
      </c>
      <c r="F75" t="s">
        <v>5852</v>
      </c>
      <c r="G75" s="66" t="s">
        <v>5817</v>
      </c>
      <c r="H75" s="66" t="s">
        <v>5852</v>
      </c>
      <c r="I75" s="66" t="s">
        <v>5846</v>
      </c>
    </row>
    <row r="76" spans="1:9" x14ac:dyDescent="0.25">
      <c r="A76">
        <v>10103005</v>
      </c>
      <c r="B76" s="66" t="s">
        <v>5812</v>
      </c>
      <c r="C76" s="66" t="s">
        <v>5813</v>
      </c>
      <c r="D76" s="66" t="s">
        <v>5844</v>
      </c>
      <c r="E76" s="56" t="s">
        <v>5815</v>
      </c>
      <c r="F76" t="s">
        <v>5833</v>
      </c>
      <c r="G76" s="66" t="s">
        <v>5817</v>
      </c>
      <c r="H76" s="66" t="s">
        <v>5833</v>
      </c>
      <c r="I76" s="66" t="s">
        <v>5818</v>
      </c>
    </row>
    <row r="77" spans="1:9" x14ac:dyDescent="0.25">
      <c r="A77">
        <v>10103006</v>
      </c>
      <c r="B77" s="66" t="s">
        <v>5812</v>
      </c>
      <c r="C77" s="66" t="s">
        <v>5813</v>
      </c>
      <c r="D77" s="66" t="s">
        <v>5844</v>
      </c>
      <c r="E77" s="56" t="s">
        <v>5815</v>
      </c>
      <c r="F77" t="s">
        <v>5854</v>
      </c>
      <c r="G77" s="66" t="s">
        <v>5817</v>
      </c>
      <c r="H77" s="66" t="e">
        <v>#N/A</v>
      </c>
      <c r="I77" s="66" t="e">
        <v>#N/A</v>
      </c>
    </row>
    <row r="78" spans="1:9" x14ac:dyDescent="0.25">
      <c r="A78">
        <v>10103006</v>
      </c>
      <c r="B78" s="66" t="s">
        <v>5812</v>
      </c>
      <c r="C78" s="66" t="s">
        <v>5813</v>
      </c>
      <c r="D78" s="66" t="s">
        <v>5844</v>
      </c>
      <c r="E78" s="56" t="s">
        <v>5815</v>
      </c>
      <c r="F78" t="s">
        <v>5855</v>
      </c>
      <c r="G78" s="66" t="s">
        <v>5817</v>
      </c>
      <c r="H78" s="66" t="e">
        <v>#N/A</v>
      </c>
      <c r="I78" s="66" t="e">
        <v>#N/A</v>
      </c>
    </row>
    <row r="79" spans="1:9" x14ac:dyDescent="0.25">
      <c r="A79">
        <v>10103006</v>
      </c>
      <c r="B79" s="66" t="s">
        <v>5812</v>
      </c>
      <c r="C79" s="66" t="s">
        <v>5813</v>
      </c>
      <c r="D79" s="66" t="s">
        <v>5844</v>
      </c>
      <c r="E79" s="56" t="s">
        <v>5815</v>
      </c>
      <c r="F79" t="s">
        <v>5856</v>
      </c>
      <c r="G79" s="66" t="s">
        <v>5817</v>
      </c>
      <c r="H79" s="66" t="e">
        <v>#N/A</v>
      </c>
      <c r="I79" s="66" t="e">
        <v>#N/A</v>
      </c>
    </row>
    <row r="80" spans="1:9" x14ac:dyDescent="0.25">
      <c r="A80">
        <v>10103007</v>
      </c>
      <c r="B80" s="66" t="s">
        <v>5812</v>
      </c>
      <c r="C80" s="66" t="s">
        <v>5813</v>
      </c>
      <c r="D80" s="66" t="s">
        <v>5844</v>
      </c>
      <c r="E80" s="56" t="s">
        <v>5815</v>
      </c>
      <c r="F80" t="s">
        <v>5857</v>
      </c>
      <c r="G80" s="66" t="s">
        <v>5817</v>
      </c>
      <c r="H80" s="66" t="e">
        <v>#N/A</v>
      </c>
      <c r="I80" s="66" t="e">
        <v>#N/A</v>
      </c>
    </row>
    <row r="81" spans="1:9" x14ac:dyDescent="0.25">
      <c r="A81">
        <v>10104001</v>
      </c>
      <c r="B81" s="66" t="s">
        <v>5812</v>
      </c>
      <c r="C81" s="66" t="s">
        <v>5813</v>
      </c>
      <c r="D81" s="66" t="s">
        <v>5858</v>
      </c>
      <c r="E81" s="56" t="s">
        <v>5815</v>
      </c>
      <c r="F81" t="s">
        <v>5859</v>
      </c>
      <c r="G81" s="66" t="s">
        <v>5817</v>
      </c>
      <c r="H81" s="66" t="s">
        <v>5859</v>
      </c>
      <c r="I81" s="66" t="s">
        <v>5860</v>
      </c>
    </row>
    <row r="82" spans="1:9" x14ac:dyDescent="0.25">
      <c r="A82">
        <v>10104001</v>
      </c>
      <c r="B82" s="66" t="s">
        <v>5812</v>
      </c>
      <c r="C82" s="66" t="s">
        <v>5813</v>
      </c>
      <c r="D82" s="66" t="s">
        <v>5858</v>
      </c>
      <c r="E82" s="56" t="s">
        <v>5815</v>
      </c>
      <c r="F82" t="s">
        <v>5861</v>
      </c>
      <c r="G82" s="66" t="s">
        <v>5817</v>
      </c>
      <c r="H82" s="66" t="e">
        <v>#N/A</v>
      </c>
      <c r="I82" s="66" t="e">
        <v>#N/A</v>
      </c>
    </row>
    <row r="83" spans="1:9" x14ac:dyDescent="0.25">
      <c r="A83">
        <v>10104002</v>
      </c>
      <c r="B83" s="66" t="s">
        <v>5812</v>
      </c>
      <c r="C83" s="66" t="s">
        <v>5813</v>
      </c>
      <c r="D83" s="66" t="s">
        <v>5858</v>
      </c>
      <c r="E83" s="56" t="s">
        <v>5815</v>
      </c>
      <c r="F83" t="s">
        <v>5862</v>
      </c>
      <c r="G83" s="66" t="s">
        <v>5817</v>
      </c>
      <c r="H83" s="66" t="e">
        <v>#N/A</v>
      </c>
      <c r="I83" s="66" t="e">
        <v>#N/A</v>
      </c>
    </row>
    <row r="84" spans="1:9" x14ac:dyDescent="0.25">
      <c r="A84">
        <v>10104003</v>
      </c>
      <c r="B84" s="66" t="s">
        <v>5812</v>
      </c>
      <c r="C84" s="66" t="s">
        <v>5813</v>
      </c>
      <c r="D84" s="66" t="s">
        <v>5858</v>
      </c>
      <c r="E84" s="56" t="s">
        <v>5815</v>
      </c>
      <c r="F84" t="s">
        <v>5863</v>
      </c>
      <c r="G84" s="66" t="s">
        <v>5817</v>
      </c>
      <c r="H84" s="66" t="e">
        <v>#N/A</v>
      </c>
      <c r="I84" s="66" t="e">
        <v>#N/A</v>
      </c>
    </row>
    <row r="85" spans="1:9" x14ac:dyDescent="0.25">
      <c r="A85">
        <v>10104004</v>
      </c>
      <c r="B85" s="66" t="s">
        <v>5812</v>
      </c>
      <c r="C85" s="66" t="s">
        <v>5813</v>
      </c>
      <c r="D85" s="66" t="s">
        <v>5858</v>
      </c>
      <c r="E85" s="56" t="s">
        <v>5815</v>
      </c>
      <c r="F85" t="s">
        <v>5861</v>
      </c>
      <c r="G85" s="66" t="s">
        <v>5817</v>
      </c>
      <c r="H85" s="66" t="e">
        <v>#N/A</v>
      </c>
      <c r="I85" s="66" t="e">
        <v>#N/A</v>
      </c>
    </row>
    <row r="86" spans="1:9" x14ac:dyDescent="0.25">
      <c r="A86">
        <v>10104005</v>
      </c>
      <c r="B86" s="66" t="s">
        <v>5812</v>
      </c>
      <c r="C86" s="66" t="s">
        <v>5813</v>
      </c>
      <c r="D86" s="66" t="s">
        <v>5858</v>
      </c>
      <c r="E86" s="56" t="s">
        <v>5815</v>
      </c>
      <c r="F86" t="s">
        <v>5864</v>
      </c>
      <c r="G86" s="66" t="s">
        <v>5817</v>
      </c>
      <c r="H86" s="66" t="s">
        <v>5864</v>
      </c>
      <c r="I86" s="66" t="s">
        <v>5846</v>
      </c>
    </row>
    <row r="87" spans="1:9" x14ac:dyDescent="0.25">
      <c r="A87">
        <v>10104006</v>
      </c>
      <c r="B87" s="66" t="s">
        <v>5812</v>
      </c>
      <c r="C87" s="66" t="s">
        <v>5813</v>
      </c>
      <c r="D87" s="66" t="s">
        <v>5858</v>
      </c>
      <c r="E87" s="56" t="s">
        <v>5815</v>
      </c>
      <c r="F87" t="s">
        <v>5865</v>
      </c>
      <c r="G87" s="66" t="s">
        <v>5817</v>
      </c>
      <c r="H87" s="66" t="e">
        <v>#N/A</v>
      </c>
      <c r="I87" s="66" t="e">
        <v>#N/A</v>
      </c>
    </row>
    <row r="88" spans="1:9" x14ac:dyDescent="0.25">
      <c r="A88">
        <v>10104007</v>
      </c>
      <c r="B88" s="66" t="s">
        <v>5812</v>
      </c>
      <c r="C88" s="66" t="s">
        <v>5813</v>
      </c>
      <c r="D88" s="66" t="s">
        <v>5858</v>
      </c>
      <c r="E88" s="56" t="s">
        <v>5815</v>
      </c>
      <c r="F88" t="s">
        <v>5866</v>
      </c>
      <c r="G88" s="66" t="s">
        <v>5817</v>
      </c>
      <c r="H88" s="66" t="s">
        <v>5866</v>
      </c>
      <c r="I88" s="66" t="s">
        <v>5846</v>
      </c>
    </row>
    <row r="89" spans="1:9" x14ac:dyDescent="0.25">
      <c r="A89">
        <v>10104007</v>
      </c>
      <c r="B89" s="66" t="s">
        <v>5812</v>
      </c>
      <c r="C89" s="66" t="s">
        <v>5813</v>
      </c>
      <c r="D89" s="66" t="s">
        <v>5858</v>
      </c>
      <c r="E89" s="56" t="s">
        <v>5815</v>
      </c>
      <c r="F89" t="s">
        <v>5867</v>
      </c>
      <c r="G89" s="66" t="s">
        <v>5817</v>
      </c>
      <c r="H89" s="66" t="s">
        <v>5867</v>
      </c>
      <c r="I89" s="66" t="s">
        <v>5846</v>
      </c>
    </row>
    <row r="90" spans="1:9" x14ac:dyDescent="0.25">
      <c r="A90">
        <v>10104007</v>
      </c>
      <c r="B90" s="66" t="s">
        <v>5812</v>
      </c>
      <c r="C90" s="66" t="s">
        <v>5813</v>
      </c>
      <c r="D90" s="66" t="s">
        <v>5858</v>
      </c>
      <c r="E90" s="56" t="s">
        <v>5815</v>
      </c>
      <c r="F90" t="s">
        <v>5868</v>
      </c>
      <c r="G90" s="66" t="s">
        <v>5817</v>
      </c>
      <c r="H90" s="66" t="e">
        <v>#N/A</v>
      </c>
      <c r="I90" s="66" t="e">
        <v>#N/A</v>
      </c>
    </row>
    <row r="91" spans="1:9" x14ac:dyDescent="0.25">
      <c r="A91">
        <v>10104008</v>
      </c>
      <c r="B91" s="66" t="s">
        <v>5812</v>
      </c>
      <c r="C91" s="66" t="s">
        <v>5813</v>
      </c>
      <c r="D91" s="66" t="s">
        <v>5858</v>
      </c>
      <c r="E91" s="56" t="s">
        <v>5815</v>
      </c>
      <c r="F91" t="s">
        <v>5869</v>
      </c>
      <c r="G91" s="66" t="s">
        <v>5817</v>
      </c>
      <c r="H91" s="66" t="e">
        <v>#N/A</v>
      </c>
      <c r="I91" s="66" t="e">
        <v>#N/A</v>
      </c>
    </row>
    <row r="92" spans="1:9" x14ac:dyDescent="0.25">
      <c r="A92">
        <v>10104008</v>
      </c>
      <c r="B92" s="66" t="s">
        <v>5812</v>
      </c>
      <c r="C92" s="66" t="s">
        <v>5813</v>
      </c>
      <c r="D92" s="66" t="s">
        <v>5858</v>
      </c>
      <c r="E92" s="56" t="s">
        <v>5815</v>
      </c>
      <c r="F92" t="s">
        <v>5866</v>
      </c>
      <c r="G92" s="66" t="s">
        <v>5817</v>
      </c>
      <c r="H92" s="66" t="s">
        <v>5866</v>
      </c>
      <c r="I92" s="66" t="s">
        <v>5846</v>
      </c>
    </row>
    <row r="93" spans="1:9" x14ac:dyDescent="0.25">
      <c r="A93">
        <v>10104008</v>
      </c>
      <c r="B93" s="66" t="s">
        <v>5812</v>
      </c>
      <c r="C93" s="66" t="s">
        <v>5813</v>
      </c>
      <c r="D93" s="66" t="s">
        <v>5858</v>
      </c>
      <c r="E93" s="56" t="s">
        <v>5815</v>
      </c>
      <c r="F93" t="s">
        <v>5870</v>
      </c>
      <c r="G93" s="66" t="s">
        <v>5817</v>
      </c>
      <c r="H93" s="66" t="e">
        <v>#N/A</v>
      </c>
      <c r="I93" s="66" t="e">
        <v>#N/A</v>
      </c>
    </row>
    <row r="94" spans="1:9" x14ac:dyDescent="0.25">
      <c r="A94">
        <v>10104008</v>
      </c>
      <c r="B94" s="66" t="s">
        <v>5812</v>
      </c>
      <c r="C94" s="66" t="s">
        <v>5813</v>
      </c>
      <c r="D94" s="66" t="s">
        <v>5858</v>
      </c>
      <c r="E94" s="56" t="s">
        <v>5815</v>
      </c>
      <c r="F94" t="s">
        <v>5870</v>
      </c>
      <c r="G94" s="66" t="s">
        <v>5817</v>
      </c>
      <c r="H94" s="66" t="e">
        <v>#N/A</v>
      </c>
      <c r="I94" s="66" t="e">
        <v>#N/A</v>
      </c>
    </row>
    <row r="95" spans="1:9" x14ac:dyDescent="0.25">
      <c r="A95">
        <v>10104010</v>
      </c>
      <c r="B95" s="66" t="s">
        <v>5812</v>
      </c>
      <c r="C95" s="66" t="s">
        <v>5813</v>
      </c>
      <c r="D95" s="66" t="s">
        <v>5858</v>
      </c>
      <c r="E95" s="56" t="s">
        <v>5815</v>
      </c>
      <c r="F95" t="s">
        <v>5871</v>
      </c>
      <c r="G95" s="66" t="s">
        <v>5817</v>
      </c>
      <c r="H95" s="66" t="e">
        <v>#N/A</v>
      </c>
      <c r="I95" s="66" t="e">
        <v>#N/A</v>
      </c>
    </row>
    <row r="96" spans="1:9" x14ac:dyDescent="0.25">
      <c r="A96">
        <v>10104011</v>
      </c>
      <c r="B96" s="66" t="s">
        <v>5812</v>
      </c>
      <c r="C96" s="66" t="s">
        <v>5813</v>
      </c>
      <c r="D96" s="66" t="s">
        <v>5858</v>
      </c>
      <c r="E96" s="56" t="s">
        <v>5815</v>
      </c>
      <c r="F96" t="s">
        <v>5872</v>
      </c>
      <c r="G96" s="66" t="s">
        <v>5817</v>
      </c>
      <c r="H96" s="66" t="e">
        <v>#N/A</v>
      </c>
      <c r="I96" s="66" t="e">
        <v>#N/A</v>
      </c>
    </row>
    <row r="97" spans="1:9" x14ac:dyDescent="0.25">
      <c r="A97">
        <v>10104011</v>
      </c>
      <c r="B97" s="66" t="s">
        <v>5812</v>
      </c>
      <c r="C97" s="66" t="s">
        <v>5813</v>
      </c>
      <c r="D97" s="66" t="s">
        <v>5858</v>
      </c>
      <c r="E97" s="56" t="s">
        <v>5815</v>
      </c>
      <c r="F97" t="s">
        <v>5873</v>
      </c>
      <c r="G97" s="66" t="s">
        <v>5817</v>
      </c>
      <c r="H97" s="66" t="e">
        <v>#N/A</v>
      </c>
      <c r="I97" s="66" t="e">
        <v>#N/A</v>
      </c>
    </row>
    <row r="98" spans="1:9" x14ac:dyDescent="0.25">
      <c r="A98">
        <v>10104011</v>
      </c>
      <c r="B98" s="66" t="s">
        <v>5812</v>
      </c>
      <c r="C98" s="66" t="s">
        <v>5813</v>
      </c>
      <c r="D98" s="66" t="s">
        <v>5858</v>
      </c>
      <c r="E98" s="56" t="s">
        <v>5815</v>
      </c>
      <c r="F98" t="s">
        <v>5874</v>
      </c>
      <c r="G98" s="66" t="s">
        <v>5817</v>
      </c>
      <c r="H98" s="66" t="e">
        <v>#N/A</v>
      </c>
      <c r="I98" s="66" t="e">
        <v>#N/A</v>
      </c>
    </row>
    <row r="99" spans="1:9" x14ac:dyDescent="0.25">
      <c r="A99">
        <v>10104011</v>
      </c>
      <c r="B99" s="66" t="s">
        <v>5812</v>
      </c>
      <c r="C99" s="66" t="s">
        <v>5813</v>
      </c>
      <c r="D99" s="66" t="s">
        <v>5858</v>
      </c>
      <c r="E99" s="56" t="s">
        <v>5815</v>
      </c>
      <c r="F99" t="s">
        <v>5875</v>
      </c>
      <c r="G99" s="66" t="s">
        <v>5817</v>
      </c>
      <c r="H99" s="66" t="e">
        <v>#N/A</v>
      </c>
      <c r="I99" s="66" t="e">
        <v>#N/A</v>
      </c>
    </row>
    <row r="100" spans="1:9" x14ac:dyDescent="0.25">
      <c r="A100">
        <v>10104012</v>
      </c>
      <c r="B100" s="66" t="s">
        <v>5812</v>
      </c>
      <c r="C100" s="66" t="s">
        <v>5813</v>
      </c>
      <c r="D100" s="66" t="s">
        <v>5858</v>
      </c>
      <c r="E100" s="56" t="s">
        <v>5815</v>
      </c>
      <c r="F100" t="s">
        <v>5876</v>
      </c>
      <c r="G100" s="66" t="s">
        <v>5817</v>
      </c>
      <c r="H100" s="66" t="e">
        <v>#N/A</v>
      </c>
      <c r="I100" s="66" t="e">
        <v>#N/A</v>
      </c>
    </row>
    <row r="101" spans="1:9" x14ac:dyDescent="0.25">
      <c r="A101">
        <v>10104013</v>
      </c>
      <c r="B101" s="66" t="s">
        <v>5812</v>
      </c>
      <c r="C101" s="66" t="s">
        <v>5813</v>
      </c>
      <c r="D101" s="66" t="s">
        <v>5858</v>
      </c>
      <c r="E101" s="56" t="s">
        <v>5815</v>
      </c>
      <c r="F101" t="s">
        <v>5871</v>
      </c>
      <c r="G101" s="66" t="s">
        <v>5817</v>
      </c>
      <c r="H101" s="66" t="e">
        <v>#N/A</v>
      </c>
      <c r="I101" s="66" t="e">
        <v>#N/A</v>
      </c>
    </row>
    <row r="102" spans="1:9" x14ac:dyDescent="0.25">
      <c r="A102">
        <v>10104013</v>
      </c>
      <c r="B102" s="66" t="s">
        <v>5812</v>
      </c>
      <c r="C102" s="66" t="s">
        <v>5813</v>
      </c>
      <c r="D102" s="66" t="s">
        <v>5858</v>
      </c>
      <c r="E102" s="56" t="s">
        <v>5815</v>
      </c>
      <c r="F102" t="s">
        <v>5871</v>
      </c>
      <c r="G102" s="66" t="s">
        <v>5817</v>
      </c>
      <c r="H102" s="66" t="e">
        <v>#N/A</v>
      </c>
      <c r="I102" s="66" t="e">
        <v>#N/A</v>
      </c>
    </row>
    <row r="103" spans="1:9" x14ac:dyDescent="0.25">
      <c r="A103">
        <v>10104013</v>
      </c>
      <c r="B103" s="66" t="s">
        <v>5812</v>
      </c>
      <c r="C103" s="66" t="s">
        <v>5813</v>
      </c>
      <c r="D103" s="66" t="s">
        <v>5858</v>
      </c>
      <c r="E103" s="56" t="s">
        <v>5815</v>
      </c>
      <c r="F103" t="s">
        <v>5871</v>
      </c>
      <c r="G103" s="66" t="s">
        <v>5817</v>
      </c>
      <c r="H103" s="66" t="e">
        <v>#N/A</v>
      </c>
      <c r="I103" s="66" t="e">
        <v>#N/A</v>
      </c>
    </row>
    <row r="104" spans="1:9" x14ac:dyDescent="0.25">
      <c r="A104">
        <v>10104014</v>
      </c>
      <c r="B104" s="66" t="s">
        <v>5812</v>
      </c>
      <c r="C104" s="66" t="s">
        <v>5813</v>
      </c>
      <c r="D104" s="66" t="s">
        <v>5858</v>
      </c>
      <c r="E104" s="56" t="s">
        <v>5815</v>
      </c>
      <c r="F104" t="s">
        <v>5877</v>
      </c>
      <c r="G104" s="66" t="s">
        <v>5817</v>
      </c>
      <c r="H104" s="66" t="e">
        <v>#N/A</v>
      </c>
      <c r="I104" s="66" t="e">
        <v>#N/A</v>
      </c>
    </row>
    <row r="105" spans="1:9" x14ac:dyDescent="0.25">
      <c r="A105">
        <v>10104014</v>
      </c>
      <c r="B105" s="66" t="s">
        <v>5812</v>
      </c>
      <c r="C105" s="66" t="s">
        <v>5813</v>
      </c>
      <c r="D105" s="66" t="s">
        <v>5858</v>
      </c>
      <c r="E105" s="56" t="s">
        <v>5815</v>
      </c>
      <c r="F105" t="s">
        <v>5878</v>
      </c>
      <c r="G105" s="66" t="s">
        <v>5817</v>
      </c>
      <c r="H105" s="66" t="s">
        <v>5878</v>
      </c>
      <c r="I105" s="66" t="s">
        <v>5846</v>
      </c>
    </row>
    <row r="106" spans="1:9" x14ac:dyDescent="0.25">
      <c r="A106">
        <v>10104014</v>
      </c>
      <c r="B106" s="66" t="s">
        <v>5812</v>
      </c>
      <c r="C106" s="66" t="s">
        <v>5813</v>
      </c>
      <c r="D106" s="66" t="s">
        <v>5858</v>
      </c>
      <c r="E106" s="56" t="s">
        <v>5815</v>
      </c>
      <c r="F106" t="s">
        <v>5879</v>
      </c>
      <c r="G106" s="66" t="s">
        <v>5817</v>
      </c>
      <c r="H106" s="66" t="e">
        <v>#N/A</v>
      </c>
      <c r="I106" s="66" t="e">
        <v>#N/A</v>
      </c>
    </row>
    <row r="107" spans="1:9" x14ac:dyDescent="0.25">
      <c r="A107">
        <v>10105001</v>
      </c>
      <c r="B107" s="66" t="s">
        <v>5812</v>
      </c>
      <c r="C107" s="66" t="s">
        <v>5813</v>
      </c>
      <c r="D107" s="66" t="s">
        <v>5849</v>
      </c>
      <c r="E107" s="56" t="s">
        <v>5815</v>
      </c>
      <c r="F107" t="s">
        <v>5880</v>
      </c>
      <c r="G107" s="66" t="s">
        <v>5817</v>
      </c>
      <c r="H107" s="66" t="s">
        <v>5880</v>
      </c>
      <c r="I107" s="66" t="s">
        <v>5881</v>
      </c>
    </row>
    <row r="108" spans="1:9" x14ac:dyDescent="0.25">
      <c r="A108">
        <v>10105001</v>
      </c>
      <c r="B108" s="66" t="s">
        <v>5812</v>
      </c>
      <c r="C108" s="66" t="s">
        <v>5813</v>
      </c>
      <c r="D108" s="66" t="s">
        <v>5849</v>
      </c>
      <c r="E108" s="56" t="s">
        <v>5815</v>
      </c>
      <c r="F108" t="s">
        <v>5882</v>
      </c>
      <c r="G108" s="66" t="s">
        <v>5817</v>
      </c>
      <c r="H108" s="66" t="e">
        <v>#N/A</v>
      </c>
      <c r="I108" s="66" t="e">
        <v>#N/A</v>
      </c>
    </row>
    <row r="109" spans="1:9" x14ac:dyDescent="0.25">
      <c r="A109">
        <v>10105001</v>
      </c>
      <c r="B109" s="66" t="s">
        <v>5812</v>
      </c>
      <c r="C109" s="66" t="s">
        <v>5813</v>
      </c>
      <c r="D109" s="66" t="s">
        <v>5849</v>
      </c>
      <c r="E109" s="56" t="s">
        <v>5815</v>
      </c>
      <c r="F109" t="s">
        <v>5883</v>
      </c>
      <c r="G109" s="66" t="s">
        <v>5817</v>
      </c>
      <c r="H109" s="66" t="e">
        <v>#N/A</v>
      </c>
      <c r="I109" s="66" t="e">
        <v>#N/A</v>
      </c>
    </row>
    <row r="110" spans="1:9" x14ac:dyDescent="0.25">
      <c r="A110">
        <v>10105001</v>
      </c>
      <c r="B110" s="66" t="s">
        <v>5812</v>
      </c>
      <c r="C110" s="66" t="s">
        <v>5813</v>
      </c>
      <c r="D110" s="66" t="s">
        <v>5849</v>
      </c>
      <c r="E110" s="56" t="s">
        <v>5815</v>
      </c>
      <c r="F110" t="s">
        <v>5883</v>
      </c>
      <c r="G110" s="66" t="s">
        <v>5817</v>
      </c>
      <c r="H110" s="66" t="e">
        <v>#N/A</v>
      </c>
      <c r="I110" s="66" t="e">
        <v>#N/A</v>
      </c>
    </row>
    <row r="111" spans="1:9" x14ac:dyDescent="0.25">
      <c r="A111">
        <v>10105002</v>
      </c>
      <c r="B111" s="66" t="s">
        <v>5812</v>
      </c>
      <c r="C111" s="66" t="s">
        <v>5813</v>
      </c>
      <c r="D111" s="66" t="s">
        <v>5849</v>
      </c>
      <c r="E111" s="56" t="s">
        <v>5815</v>
      </c>
      <c r="F111" t="s">
        <v>5884</v>
      </c>
      <c r="G111" s="66" t="s">
        <v>5817</v>
      </c>
      <c r="H111" s="66" t="e">
        <v>#N/A</v>
      </c>
      <c r="I111" s="66" t="e">
        <v>#N/A</v>
      </c>
    </row>
    <row r="112" spans="1:9" x14ac:dyDescent="0.25">
      <c r="A112">
        <v>10105003</v>
      </c>
      <c r="B112" s="66" t="s">
        <v>5812</v>
      </c>
      <c r="C112" s="66" t="s">
        <v>5813</v>
      </c>
      <c r="D112" s="66" t="s">
        <v>5849</v>
      </c>
      <c r="E112" s="56" t="s">
        <v>5815</v>
      </c>
      <c r="F112" t="s">
        <v>5880</v>
      </c>
      <c r="G112" s="66" t="s">
        <v>5817</v>
      </c>
      <c r="H112" s="66" t="s">
        <v>5880</v>
      </c>
      <c r="I112" s="66" t="s">
        <v>5881</v>
      </c>
    </row>
    <row r="113" spans="1:9" x14ac:dyDescent="0.25">
      <c r="A113">
        <v>10105003</v>
      </c>
      <c r="B113" s="66" t="s">
        <v>5812</v>
      </c>
      <c r="C113" s="66" t="s">
        <v>5813</v>
      </c>
      <c r="D113" s="66" t="s">
        <v>5849</v>
      </c>
      <c r="E113" s="56" t="s">
        <v>5815</v>
      </c>
      <c r="F113" t="s">
        <v>5885</v>
      </c>
      <c r="G113" s="66" t="s">
        <v>5817</v>
      </c>
      <c r="H113" s="66" t="e">
        <v>#N/A</v>
      </c>
      <c r="I113" s="66" t="e">
        <v>#N/A</v>
      </c>
    </row>
    <row r="114" spans="1:9" x14ac:dyDescent="0.25">
      <c r="A114">
        <v>10105003</v>
      </c>
      <c r="B114" s="66" t="s">
        <v>5812</v>
      </c>
      <c r="C114" s="66" t="s">
        <v>5813</v>
      </c>
      <c r="D114" s="66" t="s">
        <v>5849</v>
      </c>
      <c r="E114" s="56" t="s">
        <v>5815</v>
      </c>
      <c r="F114" t="s">
        <v>5886</v>
      </c>
      <c r="G114" s="66" t="s">
        <v>5817</v>
      </c>
      <c r="H114" s="66" t="s">
        <v>5886</v>
      </c>
      <c r="I114" s="66" t="s">
        <v>5881</v>
      </c>
    </row>
    <row r="115" spans="1:9" x14ac:dyDescent="0.25">
      <c r="A115">
        <v>10105004</v>
      </c>
      <c r="B115" s="66" t="s">
        <v>5812</v>
      </c>
      <c r="C115" s="66" t="s">
        <v>5813</v>
      </c>
      <c r="D115" s="66" t="s">
        <v>5849</v>
      </c>
      <c r="E115" s="56" t="s">
        <v>5815</v>
      </c>
      <c r="F115" t="s">
        <v>5887</v>
      </c>
      <c r="G115" s="66" t="s">
        <v>5817</v>
      </c>
      <c r="H115" s="66" t="s">
        <v>5887</v>
      </c>
      <c r="I115" s="66" t="s">
        <v>5881</v>
      </c>
    </row>
    <row r="116" spans="1:9" x14ac:dyDescent="0.25">
      <c r="A116">
        <v>10105004</v>
      </c>
      <c r="B116" s="66" t="s">
        <v>5812</v>
      </c>
      <c r="C116" s="66" t="s">
        <v>5813</v>
      </c>
      <c r="D116" s="66" t="s">
        <v>5849</v>
      </c>
      <c r="E116" s="56" t="s">
        <v>5815</v>
      </c>
      <c r="F116" t="s">
        <v>5887</v>
      </c>
      <c r="G116" s="66" t="s">
        <v>5817</v>
      </c>
      <c r="H116" s="66" t="s">
        <v>5887</v>
      </c>
      <c r="I116" s="66" t="s">
        <v>5881</v>
      </c>
    </row>
    <row r="117" spans="1:9" x14ac:dyDescent="0.25">
      <c r="A117">
        <v>10105004</v>
      </c>
      <c r="B117" s="66" t="s">
        <v>5812</v>
      </c>
      <c r="C117" s="66" t="s">
        <v>5813</v>
      </c>
      <c r="D117" s="66" t="s">
        <v>5849</v>
      </c>
      <c r="E117" s="56" t="s">
        <v>5815</v>
      </c>
      <c r="F117" t="s">
        <v>5888</v>
      </c>
      <c r="G117" s="66" t="s">
        <v>5817</v>
      </c>
      <c r="H117" s="66" t="e">
        <v>#N/A</v>
      </c>
      <c r="I117" s="66" t="e">
        <v>#N/A</v>
      </c>
    </row>
    <row r="118" spans="1:9" x14ac:dyDescent="0.25">
      <c r="A118">
        <v>10105004</v>
      </c>
      <c r="B118" s="66" t="s">
        <v>5812</v>
      </c>
      <c r="C118" s="66" t="s">
        <v>5813</v>
      </c>
      <c r="D118" s="66" t="s">
        <v>5849</v>
      </c>
      <c r="E118" s="56" t="s">
        <v>5815</v>
      </c>
      <c r="F118" t="s">
        <v>5888</v>
      </c>
      <c r="G118" s="66" t="s">
        <v>5817</v>
      </c>
      <c r="H118" s="66" t="e">
        <v>#N/A</v>
      </c>
      <c r="I118" s="66" t="e">
        <v>#N/A</v>
      </c>
    </row>
    <row r="119" spans="1:9" x14ac:dyDescent="0.25">
      <c r="A119">
        <v>10105005</v>
      </c>
      <c r="B119" s="66" t="s">
        <v>5812</v>
      </c>
      <c r="C119" s="66" t="s">
        <v>5813</v>
      </c>
      <c r="D119" s="66" t="s">
        <v>5849</v>
      </c>
      <c r="E119" s="56" t="s">
        <v>5815</v>
      </c>
      <c r="F119" t="s">
        <v>5889</v>
      </c>
      <c r="G119" s="66" t="s">
        <v>5817</v>
      </c>
      <c r="H119" s="66" t="e">
        <v>#N/A</v>
      </c>
      <c r="I119" s="66" t="e">
        <v>#N/A</v>
      </c>
    </row>
    <row r="120" spans="1:9" x14ac:dyDescent="0.25">
      <c r="A120">
        <v>10105006</v>
      </c>
      <c r="B120" s="66" t="s">
        <v>5812</v>
      </c>
      <c r="C120" s="66" t="s">
        <v>5813</v>
      </c>
      <c r="D120" s="66" t="s">
        <v>5849</v>
      </c>
      <c r="E120" s="56" t="s">
        <v>5815</v>
      </c>
      <c r="F120" t="s">
        <v>5890</v>
      </c>
      <c r="G120" s="66" t="s">
        <v>5817</v>
      </c>
      <c r="H120" s="66" t="s">
        <v>5890</v>
      </c>
      <c r="I120" s="66" t="s">
        <v>5881</v>
      </c>
    </row>
    <row r="121" spans="1:9" x14ac:dyDescent="0.25">
      <c r="A121">
        <v>10105006</v>
      </c>
      <c r="B121" s="66" t="s">
        <v>5812</v>
      </c>
      <c r="C121" s="66" t="s">
        <v>5813</v>
      </c>
      <c r="D121" s="66" t="s">
        <v>5849</v>
      </c>
      <c r="E121" s="56" t="s">
        <v>5815</v>
      </c>
      <c r="F121" t="s">
        <v>5890</v>
      </c>
      <c r="G121" s="66" t="s">
        <v>5817</v>
      </c>
      <c r="H121" s="66" t="s">
        <v>5890</v>
      </c>
      <c r="I121" s="66" t="s">
        <v>5881</v>
      </c>
    </row>
    <row r="122" spans="1:9" x14ac:dyDescent="0.25">
      <c r="A122">
        <v>10105006</v>
      </c>
      <c r="B122" s="66" t="s">
        <v>5812</v>
      </c>
      <c r="C122" s="66" t="s">
        <v>5813</v>
      </c>
      <c r="D122" s="66" t="s">
        <v>5849</v>
      </c>
      <c r="E122" s="56" t="s">
        <v>5815</v>
      </c>
      <c r="F122" t="s">
        <v>5890</v>
      </c>
      <c r="G122" s="66" t="s">
        <v>5817</v>
      </c>
      <c r="H122" s="66" t="s">
        <v>5890</v>
      </c>
      <c r="I122" s="66" t="s">
        <v>5881</v>
      </c>
    </row>
    <row r="123" spans="1:9" x14ac:dyDescent="0.25">
      <c r="A123">
        <v>10105006</v>
      </c>
      <c r="B123" s="66" t="s">
        <v>5812</v>
      </c>
      <c r="C123" s="66" t="s">
        <v>5813</v>
      </c>
      <c r="D123" s="66" t="s">
        <v>5849</v>
      </c>
      <c r="E123" s="56" t="s">
        <v>5815</v>
      </c>
      <c r="F123" t="s">
        <v>5890</v>
      </c>
      <c r="G123" s="66" t="s">
        <v>5817</v>
      </c>
      <c r="H123" s="66" t="s">
        <v>5890</v>
      </c>
      <c r="I123" s="66" t="s">
        <v>5881</v>
      </c>
    </row>
    <row r="124" spans="1:9" x14ac:dyDescent="0.25">
      <c r="A124">
        <v>10105007</v>
      </c>
      <c r="B124" s="66" t="s">
        <v>5812</v>
      </c>
      <c r="C124" s="66" t="s">
        <v>5813</v>
      </c>
      <c r="D124" s="66" t="s">
        <v>5849</v>
      </c>
      <c r="E124" s="56" t="s">
        <v>5815</v>
      </c>
      <c r="F124" t="s">
        <v>5887</v>
      </c>
      <c r="G124" s="66" t="s">
        <v>5817</v>
      </c>
      <c r="H124" s="66" t="s">
        <v>5887</v>
      </c>
      <c r="I124" s="66" t="s">
        <v>5881</v>
      </c>
    </row>
    <row r="125" spans="1:9" x14ac:dyDescent="0.25">
      <c r="A125">
        <v>10105007</v>
      </c>
      <c r="B125" s="66" t="s">
        <v>5812</v>
      </c>
      <c r="C125" s="66" t="s">
        <v>5813</v>
      </c>
      <c r="D125" s="66" t="s">
        <v>5849</v>
      </c>
      <c r="E125" s="56" t="s">
        <v>5815</v>
      </c>
      <c r="F125" t="s">
        <v>5891</v>
      </c>
      <c r="G125" s="66" t="s">
        <v>5817</v>
      </c>
      <c r="H125" s="66" t="e">
        <v>#N/A</v>
      </c>
      <c r="I125" s="66" t="e">
        <v>#N/A</v>
      </c>
    </row>
    <row r="126" spans="1:9" x14ac:dyDescent="0.25">
      <c r="A126">
        <v>10105007</v>
      </c>
      <c r="B126" s="66" t="s">
        <v>5812</v>
      </c>
      <c r="C126" s="66" t="s">
        <v>5813</v>
      </c>
      <c r="D126" s="66" t="s">
        <v>5849</v>
      </c>
      <c r="E126" s="56" t="s">
        <v>5815</v>
      </c>
      <c r="F126" t="s">
        <v>5892</v>
      </c>
      <c r="G126" s="66" t="s">
        <v>5817</v>
      </c>
      <c r="H126" s="66" t="e">
        <v>#N/A</v>
      </c>
      <c r="I126" s="66" t="e">
        <v>#N/A</v>
      </c>
    </row>
    <row r="127" spans="1:9" x14ac:dyDescent="0.25">
      <c r="A127">
        <v>10105008</v>
      </c>
      <c r="B127" s="66" t="s">
        <v>5812</v>
      </c>
      <c r="C127" s="66" t="s">
        <v>5813</v>
      </c>
      <c r="D127" s="66" t="s">
        <v>5849</v>
      </c>
      <c r="E127" s="56" t="s">
        <v>5815</v>
      </c>
      <c r="F127" t="s">
        <v>5893</v>
      </c>
      <c r="G127" s="66" t="s">
        <v>5817</v>
      </c>
      <c r="H127" s="66" t="s">
        <v>5893</v>
      </c>
      <c r="I127" s="66" t="s">
        <v>5894</v>
      </c>
    </row>
    <row r="128" spans="1:9" x14ac:dyDescent="0.25">
      <c r="A128">
        <v>10105008</v>
      </c>
      <c r="B128" s="66" t="s">
        <v>5812</v>
      </c>
      <c r="C128" s="66" t="s">
        <v>5813</v>
      </c>
      <c r="D128" s="66" t="s">
        <v>5849</v>
      </c>
      <c r="E128" s="56" t="s">
        <v>5815</v>
      </c>
      <c r="F128" t="s">
        <v>5887</v>
      </c>
      <c r="G128" s="66" t="s">
        <v>5817</v>
      </c>
      <c r="H128" s="66" t="s">
        <v>5887</v>
      </c>
      <c r="I128" s="66" t="s">
        <v>5881</v>
      </c>
    </row>
    <row r="129" spans="1:9" x14ac:dyDescent="0.25">
      <c r="A129">
        <v>10105008</v>
      </c>
      <c r="B129" s="66" t="s">
        <v>5812</v>
      </c>
      <c r="C129" s="66" t="s">
        <v>5813</v>
      </c>
      <c r="D129" s="66" t="s">
        <v>5849</v>
      </c>
      <c r="E129" s="56" t="s">
        <v>5815</v>
      </c>
      <c r="F129" t="s">
        <v>5895</v>
      </c>
      <c r="G129" s="66" t="s">
        <v>5817</v>
      </c>
      <c r="H129" s="66" t="e">
        <v>#N/A</v>
      </c>
      <c r="I129" s="66" t="e">
        <v>#N/A</v>
      </c>
    </row>
    <row r="130" spans="1:9" x14ac:dyDescent="0.25">
      <c r="A130">
        <v>10105009</v>
      </c>
      <c r="B130" s="66" t="s">
        <v>5812</v>
      </c>
      <c r="C130" s="66" t="s">
        <v>5813</v>
      </c>
      <c r="D130" s="66" t="s">
        <v>5849</v>
      </c>
      <c r="E130" s="56" t="s">
        <v>5815</v>
      </c>
      <c r="F130" t="s">
        <v>5896</v>
      </c>
      <c r="G130" s="66" t="s">
        <v>5817</v>
      </c>
      <c r="H130" s="66" t="e">
        <v>#N/A</v>
      </c>
      <c r="I130" s="66" t="e">
        <v>#N/A</v>
      </c>
    </row>
    <row r="131" spans="1:9" x14ac:dyDescent="0.25">
      <c r="A131">
        <v>10105009</v>
      </c>
      <c r="B131" s="66" t="s">
        <v>5812</v>
      </c>
      <c r="C131" s="66" t="s">
        <v>5813</v>
      </c>
      <c r="D131" s="66" t="s">
        <v>5849</v>
      </c>
      <c r="E131" s="56" t="s">
        <v>5815</v>
      </c>
      <c r="F131" t="s">
        <v>5896</v>
      </c>
      <c r="G131" s="66" t="s">
        <v>5817</v>
      </c>
      <c r="H131" s="66" t="e">
        <v>#N/A</v>
      </c>
      <c r="I131" s="66" t="e">
        <v>#N/A</v>
      </c>
    </row>
    <row r="132" spans="1:9" x14ac:dyDescent="0.25">
      <c r="A132">
        <v>10105010</v>
      </c>
      <c r="B132" s="66" t="s">
        <v>5812</v>
      </c>
      <c r="C132" s="66" t="s">
        <v>5813</v>
      </c>
      <c r="D132" s="66" t="s">
        <v>5849</v>
      </c>
      <c r="E132" s="56" t="s">
        <v>5815</v>
      </c>
      <c r="F132" t="s">
        <v>5887</v>
      </c>
      <c r="G132" s="66" t="s">
        <v>5817</v>
      </c>
      <c r="H132" s="66" t="s">
        <v>5887</v>
      </c>
      <c r="I132" s="66" t="s">
        <v>5881</v>
      </c>
    </row>
    <row r="133" spans="1:9" x14ac:dyDescent="0.25">
      <c r="A133">
        <v>10105010</v>
      </c>
      <c r="B133" s="66" t="s">
        <v>5812</v>
      </c>
      <c r="C133" s="66" t="s">
        <v>5813</v>
      </c>
      <c r="D133" s="66" t="s">
        <v>5849</v>
      </c>
      <c r="E133" s="56" t="s">
        <v>5815</v>
      </c>
      <c r="F133" t="s">
        <v>5887</v>
      </c>
      <c r="G133" s="66" t="s">
        <v>5817</v>
      </c>
      <c r="H133" s="66" t="s">
        <v>5887</v>
      </c>
      <c r="I133" s="66" t="s">
        <v>5881</v>
      </c>
    </row>
    <row r="134" spans="1:9" x14ac:dyDescent="0.25">
      <c r="A134">
        <v>10105010</v>
      </c>
      <c r="B134" s="66" t="s">
        <v>5812</v>
      </c>
      <c r="C134" s="66" t="s">
        <v>5813</v>
      </c>
      <c r="D134" s="66" t="s">
        <v>5849</v>
      </c>
      <c r="E134" s="56" t="s">
        <v>5815</v>
      </c>
      <c r="F134" t="s">
        <v>5887</v>
      </c>
      <c r="G134" s="66" t="s">
        <v>5817</v>
      </c>
      <c r="H134" s="66" t="s">
        <v>5887</v>
      </c>
      <c r="I134" s="66" t="s">
        <v>5881</v>
      </c>
    </row>
    <row r="135" spans="1:9" x14ac:dyDescent="0.25">
      <c r="A135">
        <v>10105010</v>
      </c>
      <c r="B135" s="66" t="s">
        <v>5812</v>
      </c>
      <c r="C135" s="66" t="s">
        <v>5813</v>
      </c>
      <c r="D135" s="66" t="s">
        <v>5849</v>
      </c>
      <c r="E135" s="56" t="s">
        <v>5815</v>
      </c>
      <c r="F135" t="s">
        <v>5895</v>
      </c>
      <c r="G135" s="66" t="s">
        <v>5817</v>
      </c>
      <c r="H135" s="66" t="e">
        <v>#N/A</v>
      </c>
      <c r="I135" s="66" t="e">
        <v>#N/A</v>
      </c>
    </row>
    <row r="136" spans="1:9" x14ac:dyDescent="0.25">
      <c r="A136">
        <v>10105010</v>
      </c>
      <c r="B136" s="66" t="s">
        <v>5812</v>
      </c>
      <c r="C136" s="66" t="s">
        <v>5813</v>
      </c>
      <c r="D136" s="66" t="s">
        <v>5849</v>
      </c>
      <c r="E136" s="56" t="s">
        <v>5815</v>
      </c>
      <c r="F136" t="s">
        <v>5895</v>
      </c>
      <c r="G136" s="66" t="s">
        <v>5817</v>
      </c>
      <c r="H136" s="66" t="e">
        <v>#N/A</v>
      </c>
      <c r="I136" s="66" t="e">
        <v>#N/A</v>
      </c>
    </row>
    <row r="137" spans="1:9" x14ac:dyDescent="0.25">
      <c r="A137">
        <v>10105011</v>
      </c>
      <c r="B137" s="66" t="s">
        <v>5812</v>
      </c>
      <c r="C137" s="66" t="s">
        <v>5813</v>
      </c>
      <c r="D137" s="66" t="s">
        <v>5849</v>
      </c>
      <c r="E137" s="56" t="s">
        <v>5815</v>
      </c>
      <c r="F137" t="s">
        <v>5895</v>
      </c>
      <c r="G137" s="66" t="s">
        <v>5817</v>
      </c>
      <c r="H137" s="66" t="e">
        <v>#N/A</v>
      </c>
      <c r="I137" s="66" t="e">
        <v>#N/A</v>
      </c>
    </row>
    <row r="138" spans="1:9" x14ac:dyDescent="0.25">
      <c r="A138">
        <v>10105012</v>
      </c>
      <c r="B138" s="66" t="s">
        <v>5812</v>
      </c>
      <c r="C138" s="66" t="s">
        <v>5813</v>
      </c>
      <c r="D138" s="66" t="s">
        <v>5849</v>
      </c>
      <c r="E138" s="56" t="s">
        <v>5815</v>
      </c>
      <c r="F138" t="s">
        <v>5897</v>
      </c>
      <c r="G138" s="66" t="s">
        <v>5817</v>
      </c>
      <c r="H138" s="66" t="e">
        <v>#N/A</v>
      </c>
      <c r="I138" s="66" t="e">
        <v>#N/A</v>
      </c>
    </row>
    <row r="139" spans="1:9" x14ac:dyDescent="0.25">
      <c r="A139">
        <v>10105012</v>
      </c>
      <c r="B139" s="66" t="s">
        <v>5812</v>
      </c>
      <c r="C139" s="66" t="s">
        <v>5813</v>
      </c>
      <c r="D139" s="66" t="s">
        <v>5849</v>
      </c>
      <c r="E139" s="56" t="s">
        <v>5815</v>
      </c>
      <c r="F139" t="s">
        <v>5897</v>
      </c>
      <c r="G139" s="66" t="s">
        <v>5817</v>
      </c>
      <c r="H139" s="66" t="e">
        <v>#N/A</v>
      </c>
      <c r="I139" s="66" t="e">
        <v>#N/A</v>
      </c>
    </row>
    <row r="140" spans="1:9" x14ac:dyDescent="0.25">
      <c r="A140">
        <v>10105012</v>
      </c>
      <c r="B140" s="66" t="s">
        <v>5812</v>
      </c>
      <c r="C140" s="66" t="s">
        <v>5813</v>
      </c>
      <c r="D140" s="66" t="s">
        <v>5849</v>
      </c>
      <c r="E140" s="56" t="s">
        <v>5815</v>
      </c>
      <c r="F140" t="s">
        <v>5898</v>
      </c>
      <c r="G140" s="66" t="s">
        <v>5817</v>
      </c>
      <c r="H140" s="66" t="s">
        <v>5898</v>
      </c>
      <c r="I140" s="66" t="s">
        <v>5899</v>
      </c>
    </row>
    <row r="141" spans="1:9" x14ac:dyDescent="0.25">
      <c r="A141">
        <v>10105012</v>
      </c>
      <c r="B141" s="66" t="s">
        <v>5812</v>
      </c>
      <c r="C141" s="66" t="s">
        <v>5813</v>
      </c>
      <c r="D141" s="66" t="s">
        <v>5849</v>
      </c>
      <c r="E141" s="56" t="s">
        <v>5815</v>
      </c>
      <c r="F141" t="s">
        <v>5897</v>
      </c>
      <c r="G141" s="66" t="s">
        <v>5817</v>
      </c>
      <c r="H141" s="66" t="e">
        <v>#N/A</v>
      </c>
      <c r="I141" s="66" t="e">
        <v>#N/A</v>
      </c>
    </row>
    <row r="142" spans="1:9" x14ac:dyDescent="0.25">
      <c r="A142">
        <v>10202001</v>
      </c>
      <c r="B142" s="66" t="s">
        <v>5812</v>
      </c>
      <c r="C142" s="66" t="s">
        <v>5900</v>
      </c>
      <c r="D142" s="66" t="s">
        <v>5901</v>
      </c>
      <c r="E142" s="56" t="s">
        <v>5815</v>
      </c>
      <c r="F142" t="s">
        <v>5902</v>
      </c>
      <c r="G142" s="66" t="s">
        <v>5903</v>
      </c>
      <c r="H142" s="66" t="e">
        <v>#N/A</v>
      </c>
      <c r="I142" s="66" t="e">
        <v>#N/A</v>
      </c>
    </row>
    <row r="143" spans="1:9" x14ac:dyDescent="0.25">
      <c r="A143">
        <v>10202002</v>
      </c>
      <c r="B143" s="66" t="s">
        <v>5812</v>
      </c>
      <c r="C143" s="66" t="s">
        <v>5900</v>
      </c>
      <c r="D143" s="66" t="s">
        <v>5901</v>
      </c>
      <c r="E143" s="56" t="s">
        <v>5815</v>
      </c>
      <c r="F143" t="s">
        <v>5834</v>
      </c>
      <c r="G143" s="66" t="s">
        <v>5903</v>
      </c>
      <c r="H143" s="66" t="s">
        <v>5834</v>
      </c>
      <c r="I143" s="66" t="s">
        <v>5835</v>
      </c>
    </row>
    <row r="144" spans="1:9" x14ac:dyDescent="0.25">
      <c r="A144">
        <v>10202002</v>
      </c>
      <c r="B144" s="66" t="s">
        <v>5812</v>
      </c>
      <c r="C144" s="66" t="s">
        <v>5900</v>
      </c>
      <c r="D144" s="66" t="s">
        <v>5901</v>
      </c>
      <c r="E144" s="56" t="s">
        <v>5815</v>
      </c>
      <c r="F144" t="s">
        <v>5834</v>
      </c>
      <c r="G144" s="66" t="s">
        <v>5903</v>
      </c>
      <c r="H144" s="66" t="s">
        <v>5834</v>
      </c>
      <c r="I144" s="66" t="s">
        <v>5835</v>
      </c>
    </row>
    <row r="145" spans="1:9" x14ac:dyDescent="0.25">
      <c r="A145">
        <v>10202002</v>
      </c>
      <c r="B145" s="66" t="s">
        <v>5812</v>
      </c>
      <c r="C145" s="66" t="s">
        <v>5900</v>
      </c>
      <c r="D145" s="66" t="s">
        <v>5901</v>
      </c>
      <c r="E145" s="56" t="s">
        <v>5815</v>
      </c>
      <c r="F145" t="s">
        <v>5904</v>
      </c>
      <c r="G145" s="66" t="s">
        <v>5903</v>
      </c>
      <c r="H145" s="66" t="s">
        <v>5904</v>
      </c>
      <c r="I145" s="66" t="s">
        <v>5835</v>
      </c>
    </row>
    <row r="146" spans="1:9" x14ac:dyDescent="0.25">
      <c r="A146">
        <v>10202002</v>
      </c>
      <c r="B146" s="66" t="s">
        <v>5812</v>
      </c>
      <c r="C146" s="66" t="s">
        <v>5900</v>
      </c>
      <c r="D146" s="66" t="s">
        <v>5901</v>
      </c>
      <c r="E146" s="56" t="s">
        <v>5815</v>
      </c>
      <c r="F146" t="s">
        <v>5905</v>
      </c>
      <c r="G146" s="66" t="s">
        <v>5903</v>
      </c>
      <c r="H146" s="66" t="s">
        <v>5905</v>
      </c>
      <c r="I146" s="66" t="s">
        <v>5835</v>
      </c>
    </row>
    <row r="147" spans="1:9" x14ac:dyDescent="0.25">
      <c r="A147">
        <v>10202002</v>
      </c>
      <c r="B147" s="66" t="s">
        <v>5812</v>
      </c>
      <c r="C147" s="66" t="s">
        <v>5900</v>
      </c>
      <c r="D147" s="66" t="s">
        <v>5901</v>
      </c>
      <c r="E147" s="56" t="s">
        <v>5815</v>
      </c>
      <c r="F147" t="s">
        <v>5834</v>
      </c>
      <c r="G147" s="66" t="s">
        <v>5903</v>
      </c>
      <c r="H147" s="66" t="s">
        <v>5834</v>
      </c>
      <c r="I147" s="66" t="s">
        <v>5835</v>
      </c>
    </row>
    <row r="148" spans="1:9" x14ac:dyDescent="0.25">
      <c r="A148">
        <v>10202002</v>
      </c>
      <c r="B148" s="66" t="s">
        <v>5812</v>
      </c>
      <c r="C148" s="66" t="s">
        <v>5900</v>
      </c>
      <c r="D148" s="66" t="s">
        <v>5901</v>
      </c>
      <c r="E148" s="56" t="s">
        <v>5815</v>
      </c>
      <c r="F148" t="s">
        <v>5905</v>
      </c>
      <c r="G148" s="66" t="s">
        <v>5903</v>
      </c>
      <c r="H148" s="66" t="s">
        <v>5905</v>
      </c>
      <c r="I148" s="66" t="s">
        <v>5835</v>
      </c>
    </row>
    <row r="149" spans="1:9" x14ac:dyDescent="0.25">
      <c r="A149">
        <v>10202002</v>
      </c>
      <c r="B149" s="66" t="s">
        <v>5812</v>
      </c>
      <c r="C149" s="66" t="s">
        <v>5900</v>
      </c>
      <c r="D149" s="66" t="s">
        <v>5901</v>
      </c>
      <c r="E149" s="56" t="s">
        <v>5815</v>
      </c>
      <c r="F149" t="s">
        <v>5906</v>
      </c>
      <c r="G149" s="66" t="s">
        <v>5903</v>
      </c>
      <c r="H149" s="66" t="e">
        <v>#N/A</v>
      </c>
      <c r="I149" s="66" t="e">
        <v>#N/A</v>
      </c>
    </row>
    <row r="150" spans="1:9" x14ac:dyDescent="0.25">
      <c r="A150">
        <v>10202003</v>
      </c>
      <c r="B150" s="66" t="s">
        <v>5812</v>
      </c>
      <c r="C150" s="66" t="s">
        <v>5900</v>
      </c>
      <c r="D150" s="66" t="s">
        <v>5901</v>
      </c>
      <c r="E150" s="56" t="s">
        <v>5815</v>
      </c>
      <c r="F150" t="s">
        <v>5905</v>
      </c>
      <c r="G150" s="66" t="s">
        <v>5903</v>
      </c>
      <c r="H150" s="66" t="s">
        <v>5905</v>
      </c>
      <c r="I150" s="66" t="s">
        <v>5835</v>
      </c>
    </row>
    <row r="151" spans="1:9" x14ac:dyDescent="0.25">
      <c r="A151">
        <v>10202003</v>
      </c>
      <c r="B151" s="66" t="s">
        <v>5812</v>
      </c>
      <c r="C151" s="66" t="s">
        <v>5900</v>
      </c>
      <c r="D151" s="66" t="s">
        <v>5901</v>
      </c>
      <c r="E151" s="56" t="s">
        <v>5815</v>
      </c>
      <c r="F151" t="s">
        <v>5905</v>
      </c>
      <c r="G151" s="66" t="s">
        <v>5903</v>
      </c>
      <c r="H151" s="66" t="s">
        <v>5905</v>
      </c>
      <c r="I151" s="66" t="s">
        <v>5835</v>
      </c>
    </row>
    <row r="152" spans="1:9" x14ac:dyDescent="0.25">
      <c r="A152">
        <v>10202003</v>
      </c>
      <c r="B152" s="66" t="s">
        <v>5812</v>
      </c>
      <c r="C152" s="66" t="s">
        <v>5900</v>
      </c>
      <c r="D152" s="66" t="s">
        <v>5901</v>
      </c>
      <c r="E152" s="56" t="s">
        <v>5815</v>
      </c>
      <c r="F152" t="s">
        <v>5905</v>
      </c>
      <c r="G152" s="66" t="s">
        <v>5903</v>
      </c>
      <c r="H152" s="66" t="s">
        <v>5905</v>
      </c>
      <c r="I152" s="66" t="s">
        <v>5835</v>
      </c>
    </row>
    <row r="153" spans="1:9" x14ac:dyDescent="0.25">
      <c r="A153">
        <v>10202003</v>
      </c>
      <c r="B153" s="66" t="s">
        <v>5812</v>
      </c>
      <c r="C153" s="66" t="s">
        <v>5900</v>
      </c>
      <c r="D153" s="66" t="s">
        <v>5901</v>
      </c>
      <c r="E153" s="56" t="s">
        <v>5815</v>
      </c>
      <c r="F153" t="s">
        <v>5905</v>
      </c>
      <c r="G153" s="66" t="s">
        <v>5903</v>
      </c>
      <c r="H153" s="66" t="s">
        <v>5905</v>
      </c>
      <c r="I153" s="66" t="s">
        <v>5835</v>
      </c>
    </row>
    <row r="154" spans="1:9" x14ac:dyDescent="0.25">
      <c r="A154">
        <v>10202003</v>
      </c>
      <c r="B154" s="66" t="s">
        <v>5812</v>
      </c>
      <c r="C154" s="66" t="s">
        <v>5900</v>
      </c>
      <c r="D154" s="66" t="s">
        <v>5901</v>
      </c>
      <c r="E154" s="56" t="s">
        <v>5815</v>
      </c>
      <c r="F154" t="s">
        <v>5905</v>
      </c>
      <c r="G154" s="66" t="s">
        <v>5903</v>
      </c>
      <c r="H154" s="66" t="s">
        <v>5905</v>
      </c>
      <c r="I154" s="66" t="s">
        <v>5835</v>
      </c>
    </row>
    <row r="155" spans="1:9" x14ac:dyDescent="0.25">
      <c r="A155">
        <v>10202004</v>
      </c>
      <c r="B155" s="66" t="s">
        <v>5812</v>
      </c>
      <c r="C155" s="66" t="s">
        <v>5900</v>
      </c>
      <c r="D155" s="66" t="s">
        <v>5901</v>
      </c>
      <c r="E155" s="56" t="s">
        <v>5815</v>
      </c>
      <c r="F155" t="s">
        <v>5907</v>
      </c>
      <c r="G155" s="66" t="s">
        <v>5903</v>
      </c>
      <c r="H155" s="66" t="s">
        <v>5907</v>
      </c>
      <c r="I155" s="66" t="s">
        <v>5835</v>
      </c>
    </row>
    <row r="156" spans="1:9" x14ac:dyDescent="0.25">
      <c r="A156">
        <v>10202004</v>
      </c>
      <c r="B156" s="66" t="s">
        <v>5812</v>
      </c>
      <c r="C156" s="66" t="s">
        <v>5900</v>
      </c>
      <c r="D156" s="66" t="s">
        <v>5901</v>
      </c>
      <c r="E156" s="56" t="s">
        <v>5815</v>
      </c>
      <c r="F156" t="s">
        <v>5908</v>
      </c>
      <c r="G156" s="66" t="s">
        <v>5903</v>
      </c>
      <c r="H156" s="66" t="e">
        <v>#N/A</v>
      </c>
      <c r="I156" s="66" t="e">
        <v>#N/A</v>
      </c>
    </row>
    <row r="157" spans="1:9" x14ac:dyDescent="0.25">
      <c r="A157">
        <v>10202004</v>
      </c>
      <c r="B157" s="66" t="s">
        <v>5812</v>
      </c>
      <c r="C157" s="66" t="s">
        <v>5900</v>
      </c>
      <c r="D157" s="66" t="s">
        <v>5901</v>
      </c>
      <c r="E157" s="56" t="s">
        <v>5815</v>
      </c>
      <c r="F157" t="s">
        <v>5907</v>
      </c>
      <c r="G157" s="66" t="s">
        <v>5903</v>
      </c>
      <c r="H157" s="66" t="s">
        <v>5907</v>
      </c>
      <c r="I157" s="66" t="s">
        <v>5835</v>
      </c>
    </row>
    <row r="158" spans="1:9" x14ac:dyDescent="0.25">
      <c r="A158">
        <v>10202004</v>
      </c>
      <c r="B158" s="66" t="s">
        <v>5812</v>
      </c>
      <c r="C158" s="66" t="s">
        <v>5900</v>
      </c>
      <c r="D158" s="66" t="s">
        <v>5901</v>
      </c>
      <c r="E158" s="56" t="s">
        <v>5815</v>
      </c>
      <c r="F158" t="s">
        <v>5908</v>
      </c>
      <c r="G158" s="66" t="s">
        <v>5903</v>
      </c>
      <c r="H158" s="66" t="e">
        <v>#N/A</v>
      </c>
      <c r="I158" s="66" t="e">
        <v>#N/A</v>
      </c>
    </row>
    <row r="159" spans="1:9" x14ac:dyDescent="0.25">
      <c r="A159">
        <v>10202005</v>
      </c>
      <c r="B159" s="66" t="s">
        <v>5812</v>
      </c>
      <c r="C159" s="66" t="s">
        <v>5900</v>
      </c>
      <c r="D159" s="66" t="s">
        <v>5901</v>
      </c>
      <c r="E159" s="56" t="s">
        <v>5815</v>
      </c>
      <c r="F159" t="s">
        <v>5905</v>
      </c>
      <c r="G159" s="66" t="s">
        <v>5903</v>
      </c>
      <c r="H159" s="66" t="s">
        <v>5905</v>
      </c>
      <c r="I159" s="66" t="s">
        <v>5835</v>
      </c>
    </row>
    <row r="160" spans="1:9" x14ac:dyDescent="0.25">
      <c r="A160">
        <v>10202005</v>
      </c>
      <c r="B160" s="66" t="s">
        <v>5812</v>
      </c>
      <c r="C160" s="66" t="s">
        <v>5900</v>
      </c>
      <c r="D160" s="66" t="s">
        <v>5901</v>
      </c>
      <c r="E160" s="56" t="s">
        <v>5815</v>
      </c>
      <c r="F160" t="s">
        <v>5905</v>
      </c>
      <c r="G160" s="66" t="s">
        <v>5903</v>
      </c>
      <c r="H160" s="66" t="s">
        <v>5905</v>
      </c>
      <c r="I160" s="66" t="s">
        <v>5835</v>
      </c>
    </row>
    <row r="161" spans="1:9" x14ac:dyDescent="0.25">
      <c r="A161">
        <v>10202005</v>
      </c>
      <c r="B161" s="66" t="s">
        <v>5812</v>
      </c>
      <c r="C161" s="66" t="s">
        <v>5900</v>
      </c>
      <c r="D161" s="66" t="s">
        <v>5901</v>
      </c>
      <c r="E161" s="56" t="s">
        <v>5815</v>
      </c>
      <c r="F161" t="s">
        <v>5905</v>
      </c>
      <c r="G161" s="66" t="s">
        <v>5903</v>
      </c>
      <c r="H161" s="66" t="s">
        <v>5905</v>
      </c>
      <c r="I161" s="66" t="s">
        <v>5835</v>
      </c>
    </row>
    <row r="162" spans="1:9" x14ac:dyDescent="0.25">
      <c r="A162">
        <v>10202006</v>
      </c>
      <c r="B162" s="66" t="s">
        <v>5812</v>
      </c>
      <c r="C162" s="66" t="s">
        <v>5900</v>
      </c>
      <c r="D162" s="66" t="s">
        <v>5901</v>
      </c>
      <c r="E162" s="56" t="s">
        <v>5815</v>
      </c>
      <c r="F162" t="s">
        <v>5908</v>
      </c>
      <c r="G162" s="66" t="s">
        <v>5903</v>
      </c>
      <c r="H162" s="66" t="e">
        <v>#N/A</v>
      </c>
      <c r="I162" s="66" t="e">
        <v>#N/A</v>
      </c>
    </row>
    <row r="163" spans="1:9" x14ac:dyDescent="0.25">
      <c r="A163">
        <v>10202007</v>
      </c>
      <c r="B163" s="66" t="s">
        <v>5812</v>
      </c>
      <c r="C163" s="66" t="s">
        <v>5900</v>
      </c>
      <c r="D163" s="66" t="s">
        <v>5901</v>
      </c>
      <c r="E163" s="56" t="s">
        <v>5815</v>
      </c>
      <c r="F163" t="s">
        <v>5904</v>
      </c>
      <c r="G163" s="66" t="s">
        <v>5903</v>
      </c>
      <c r="H163" s="66" t="s">
        <v>5904</v>
      </c>
      <c r="I163" s="66" t="s">
        <v>5835</v>
      </c>
    </row>
    <row r="164" spans="1:9" x14ac:dyDescent="0.25">
      <c r="A164">
        <v>10202007</v>
      </c>
      <c r="B164" s="66" t="s">
        <v>5812</v>
      </c>
      <c r="C164" s="66" t="s">
        <v>5900</v>
      </c>
      <c r="D164" s="66" t="s">
        <v>5901</v>
      </c>
      <c r="E164" s="56" t="s">
        <v>5815</v>
      </c>
      <c r="F164" t="s">
        <v>5906</v>
      </c>
      <c r="G164" s="66" t="s">
        <v>5903</v>
      </c>
      <c r="H164" s="66" t="e">
        <v>#N/A</v>
      </c>
      <c r="I164" s="66" t="e">
        <v>#N/A</v>
      </c>
    </row>
    <row r="165" spans="1:9" x14ac:dyDescent="0.25">
      <c r="A165">
        <v>10202007</v>
      </c>
      <c r="B165" s="66" t="s">
        <v>5812</v>
      </c>
      <c r="C165" s="66" t="s">
        <v>5900</v>
      </c>
      <c r="D165" s="66" t="s">
        <v>5901</v>
      </c>
      <c r="E165" s="56" t="s">
        <v>5815</v>
      </c>
      <c r="F165" t="s">
        <v>5906</v>
      </c>
      <c r="G165" s="66" t="s">
        <v>5903</v>
      </c>
      <c r="H165" s="66" t="e">
        <v>#N/A</v>
      </c>
      <c r="I165" s="66" t="e">
        <v>#N/A</v>
      </c>
    </row>
    <row r="166" spans="1:9" x14ac:dyDescent="0.25">
      <c r="A166">
        <v>10202007</v>
      </c>
      <c r="B166" s="66" t="s">
        <v>5812</v>
      </c>
      <c r="C166" s="66" t="s">
        <v>5900</v>
      </c>
      <c r="D166" s="66" t="s">
        <v>5901</v>
      </c>
      <c r="E166" s="56" t="s">
        <v>5815</v>
      </c>
      <c r="F166" t="s">
        <v>5909</v>
      </c>
      <c r="G166" s="66" t="s">
        <v>5903</v>
      </c>
      <c r="H166" s="66" t="e">
        <v>#N/A</v>
      </c>
      <c r="I166" s="66" t="e">
        <v>#N/A</v>
      </c>
    </row>
    <row r="167" spans="1:9" x14ac:dyDescent="0.25">
      <c r="A167">
        <v>10202008</v>
      </c>
      <c r="B167" s="66" t="s">
        <v>5812</v>
      </c>
      <c r="C167" s="66" t="s">
        <v>5900</v>
      </c>
      <c r="D167" s="66" t="s">
        <v>5901</v>
      </c>
      <c r="E167" s="56" t="s">
        <v>5815</v>
      </c>
      <c r="F167" t="s">
        <v>5910</v>
      </c>
      <c r="G167" s="66" t="s">
        <v>5903</v>
      </c>
      <c r="H167" s="66" t="e">
        <v>#N/A</v>
      </c>
      <c r="I167" s="66" t="e">
        <v>#N/A</v>
      </c>
    </row>
    <row r="168" spans="1:9" x14ac:dyDescent="0.25">
      <c r="A168">
        <v>10202008</v>
      </c>
      <c r="B168" s="66" t="s">
        <v>5812</v>
      </c>
      <c r="C168" s="66" t="s">
        <v>5900</v>
      </c>
      <c r="D168" s="66" t="s">
        <v>5901</v>
      </c>
      <c r="E168" s="56" t="s">
        <v>5815</v>
      </c>
      <c r="F168" t="s">
        <v>5911</v>
      </c>
      <c r="G168" s="66" t="s">
        <v>5903</v>
      </c>
      <c r="H168" s="66" t="e">
        <v>#N/A</v>
      </c>
      <c r="I168" s="66" t="e">
        <v>#N/A</v>
      </c>
    </row>
    <row r="169" spans="1:9" x14ac:dyDescent="0.25">
      <c r="A169">
        <v>10202008</v>
      </c>
      <c r="B169" s="66" t="s">
        <v>5812</v>
      </c>
      <c r="C169" s="66" t="s">
        <v>5900</v>
      </c>
      <c r="D169" s="66" t="s">
        <v>5901</v>
      </c>
      <c r="E169" s="56" t="s">
        <v>5815</v>
      </c>
      <c r="F169" t="s">
        <v>5905</v>
      </c>
      <c r="G169" s="66" t="s">
        <v>5903</v>
      </c>
      <c r="H169" s="66" t="s">
        <v>5905</v>
      </c>
      <c r="I169" s="66" t="s">
        <v>5835</v>
      </c>
    </row>
    <row r="170" spans="1:9" x14ac:dyDescent="0.25">
      <c r="A170">
        <v>10202008</v>
      </c>
      <c r="B170" s="66" t="s">
        <v>5812</v>
      </c>
      <c r="C170" s="66" t="s">
        <v>5900</v>
      </c>
      <c r="D170" s="66" t="s">
        <v>5901</v>
      </c>
      <c r="E170" s="56" t="s">
        <v>5815</v>
      </c>
      <c r="F170" t="s">
        <v>5912</v>
      </c>
      <c r="G170" s="66" t="s">
        <v>5903</v>
      </c>
      <c r="H170" s="66" t="e">
        <v>#N/A</v>
      </c>
      <c r="I170" s="66" t="e">
        <v>#N/A</v>
      </c>
    </row>
    <row r="171" spans="1:9" x14ac:dyDescent="0.25">
      <c r="A171">
        <v>10202008</v>
      </c>
      <c r="B171" s="66" t="s">
        <v>5812</v>
      </c>
      <c r="C171" s="66" t="s">
        <v>5900</v>
      </c>
      <c r="D171" s="66" t="s">
        <v>5901</v>
      </c>
      <c r="E171" s="56" t="s">
        <v>5815</v>
      </c>
      <c r="F171" t="s">
        <v>5905</v>
      </c>
      <c r="G171" s="66" t="s">
        <v>5903</v>
      </c>
      <c r="H171" s="66" t="s">
        <v>5905</v>
      </c>
      <c r="I171" s="66" t="s">
        <v>5835</v>
      </c>
    </row>
    <row r="172" spans="1:9" x14ac:dyDescent="0.25">
      <c r="A172">
        <v>10202009</v>
      </c>
      <c r="B172" s="66" t="s">
        <v>5812</v>
      </c>
      <c r="C172" s="66" t="s">
        <v>5900</v>
      </c>
      <c r="D172" s="66" t="s">
        <v>5901</v>
      </c>
      <c r="E172" s="56" t="s">
        <v>5815</v>
      </c>
      <c r="F172" t="s">
        <v>5833</v>
      </c>
      <c r="G172" s="66" t="s">
        <v>5903</v>
      </c>
      <c r="H172" s="66" t="s">
        <v>5833</v>
      </c>
      <c r="I172" s="66" t="s">
        <v>5818</v>
      </c>
    </row>
    <row r="173" spans="1:9" x14ac:dyDescent="0.25">
      <c r="A173">
        <v>10202009</v>
      </c>
      <c r="B173" s="66" t="s">
        <v>5812</v>
      </c>
      <c r="C173" s="66" t="s">
        <v>5900</v>
      </c>
      <c r="D173" s="66" t="s">
        <v>5901</v>
      </c>
      <c r="E173" s="56" t="s">
        <v>5815</v>
      </c>
      <c r="F173" t="s">
        <v>5833</v>
      </c>
      <c r="G173" s="66" t="s">
        <v>5903</v>
      </c>
      <c r="H173" s="66" t="s">
        <v>5833</v>
      </c>
      <c r="I173" s="66" t="s">
        <v>5818</v>
      </c>
    </row>
    <row r="174" spans="1:9" x14ac:dyDescent="0.25">
      <c r="A174">
        <v>10202009</v>
      </c>
      <c r="B174" s="66" t="s">
        <v>5812</v>
      </c>
      <c r="C174" s="66" t="s">
        <v>5900</v>
      </c>
      <c r="D174" s="66" t="s">
        <v>5901</v>
      </c>
      <c r="E174" s="56" t="s">
        <v>5815</v>
      </c>
      <c r="F174" t="s">
        <v>5905</v>
      </c>
      <c r="G174" s="66" t="s">
        <v>5903</v>
      </c>
      <c r="H174" s="66" t="s">
        <v>5905</v>
      </c>
      <c r="I174" s="66" t="s">
        <v>5835</v>
      </c>
    </row>
    <row r="175" spans="1:9" x14ac:dyDescent="0.25">
      <c r="A175">
        <v>10202009</v>
      </c>
      <c r="B175" s="66" t="s">
        <v>5812</v>
      </c>
      <c r="C175" s="66" t="s">
        <v>5900</v>
      </c>
      <c r="D175" s="66" t="s">
        <v>5901</v>
      </c>
      <c r="E175" s="56" t="s">
        <v>5815</v>
      </c>
      <c r="F175" t="s">
        <v>5905</v>
      </c>
      <c r="G175" s="66" t="s">
        <v>5903</v>
      </c>
      <c r="H175" s="66" t="s">
        <v>5905</v>
      </c>
      <c r="I175" s="66" t="s">
        <v>5835</v>
      </c>
    </row>
    <row r="176" spans="1:9" x14ac:dyDescent="0.25">
      <c r="A176">
        <v>10202009</v>
      </c>
      <c r="B176" s="66" t="s">
        <v>5812</v>
      </c>
      <c r="C176" s="66" t="s">
        <v>5900</v>
      </c>
      <c r="D176" s="66" t="s">
        <v>5901</v>
      </c>
      <c r="E176" s="56" t="s">
        <v>5815</v>
      </c>
      <c r="F176" t="s">
        <v>5905</v>
      </c>
      <c r="G176" s="66" t="s">
        <v>5903</v>
      </c>
      <c r="H176" s="66" t="s">
        <v>5905</v>
      </c>
      <c r="I176" s="66" t="s">
        <v>5835</v>
      </c>
    </row>
    <row r="177" spans="1:9" x14ac:dyDescent="0.25">
      <c r="A177">
        <v>10202009</v>
      </c>
      <c r="B177" s="66" t="s">
        <v>5812</v>
      </c>
      <c r="C177" s="66" t="s">
        <v>5900</v>
      </c>
      <c r="D177" s="66" t="s">
        <v>5901</v>
      </c>
      <c r="E177" s="56" t="s">
        <v>5815</v>
      </c>
      <c r="F177" t="s">
        <v>5833</v>
      </c>
      <c r="G177" s="66" t="s">
        <v>5903</v>
      </c>
      <c r="H177" s="66" t="s">
        <v>5833</v>
      </c>
      <c r="I177" s="66" t="s">
        <v>5818</v>
      </c>
    </row>
    <row r="178" spans="1:9" x14ac:dyDescent="0.25">
      <c r="A178">
        <v>10202010</v>
      </c>
      <c r="B178" s="66" t="s">
        <v>5812</v>
      </c>
      <c r="C178" s="66" t="s">
        <v>5900</v>
      </c>
      <c r="D178" s="66" t="s">
        <v>5901</v>
      </c>
      <c r="E178" s="56" t="s">
        <v>5815</v>
      </c>
      <c r="F178" t="s">
        <v>5910</v>
      </c>
      <c r="G178" s="66" t="s">
        <v>5903</v>
      </c>
      <c r="H178" s="66" t="e">
        <v>#N/A</v>
      </c>
      <c r="I178" s="66" t="e">
        <v>#N/A</v>
      </c>
    </row>
    <row r="179" spans="1:9" x14ac:dyDescent="0.25">
      <c r="A179">
        <v>10202010</v>
      </c>
      <c r="B179" s="66" t="s">
        <v>5812</v>
      </c>
      <c r="C179" s="66" t="s">
        <v>5900</v>
      </c>
      <c r="D179" s="66" t="s">
        <v>5901</v>
      </c>
      <c r="E179" s="56" t="s">
        <v>5815</v>
      </c>
      <c r="F179" t="s">
        <v>5911</v>
      </c>
      <c r="G179" s="66" t="s">
        <v>5903</v>
      </c>
      <c r="H179" s="66" t="e">
        <v>#N/A</v>
      </c>
      <c r="I179" s="66" t="e">
        <v>#N/A</v>
      </c>
    </row>
    <row r="180" spans="1:9" x14ac:dyDescent="0.25">
      <c r="A180">
        <v>10202010</v>
      </c>
      <c r="B180" s="66" t="s">
        <v>5812</v>
      </c>
      <c r="C180" s="66" t="s">
        <v>5900</v>
      </c>
      <c r="D180" s="66" t="s">
        <v>5901</v>
      </c>
      <c r="E180" s="56" t="s">
        <v>5815</v>
      </c>
      <c r="F180" t="s">
        <v>5911</v>
      </c>
      <c r="G180" s="66" t="s">
        <v>5903</v>
      </c>
      <c r="H180" s="66" t="e">
        <v>#N/A</v>
      </c>
      <c r="I180" s="66" t="e">
        <v>#N/A</v>
      </c>
    </row>
    <row r="181" spans="1:9" x14ac:dyDescent="0.25">
      <c r="A181">
        <v>10202010</v>
      </c>
      <c r="B181" s="66" t="s">
        <v>5812</v>
      </c>
      <c r="C181" s="66" t="s">
        <v>5900</v>
      </c>
      <c r="D181" s="66" t="s">
        <v>5901</v>
      </c>
      <c r="E181" s="56" t="s">
        <v>5815</v>
      </c>
      <c r="F181" t="s">
        <v>5911</v>
      </c>
      <c r="G181" s="66" t="s">
        <v>5903</v>
      </c>
      <c r="H181" s="66" t="e">
        <v>#N/A</v>
      </c>
      <c r="I181" s="66" t="e">
        <v>#N/A</v>
      </c>
    </row>
    <row r="182" spans="1:9" x14ac:dyDescent="0.25">
      <c r="A182">
        <v>10202011</v>
      </c>
      <c r="B182" s="66" t="s">
        <v>5812</v>
      </c>
      <c r="C182" s="66" t="s">
        <v>5900</v>
      </c>
      <c r="D182" s="66" t="s">
        <v>5901</v>
      </c>
      <c r="E182" s="56" t="s">
        <v>5815</v>
      </c>
      <c r="F182" t="s">
        <v>5911</v>
      </c>
      <c r="G182" s="66" t="s">
        <v>5903</v>
      </c>
      <c r="H182" s="66" t="e">
        <v>#N/A</v>
      </c>
      <c r="I182" s="66" t="e">
        <v>#N/A</v>
      </c>
    </row>
    <row r="183" spans="1:9" x14ac:dyDescent="0.25">
      <c r="A183">
        <v>10202011</v>
      </c>
      <c r="B183" s="66" t="s">
        <v>5812</v>
      </c>
      <c r="C183" s="66" t="s">
        <v>5900</v>
      </c>
      <c r="D183" s="66" t="s">
        <v>5901</v>
      </c>
      <c r="E183" s="56" t="s">
        <v>5815</v>
      </c>
      <c r="F183" t="s">
        <v>5911</v>
      </c>
      <c r="G183" s="66" t="s">
        <v>5903</v>
      </c>
      <c r="H183" s="66" t="e">
        <v>#N/A</v>
      </c>
      <c r="I183" s="66" t="e">
        <v>#N/A</v>
      </c>
    </row>
    <row r="184" spans="1:9" x14ac:dyDescent="0.25">
      <c r="A184">
        <v>10202011</v>
      </c>
      <c r="B184" s="66" t="s">
        <v>5812</v>
      </c>
      <c r="C184" s="66" t="s">
        <v>5900</v>
      </c>
      <c r="D184" s="66" t="s">
        <v>5901</v>
      </c>
      <c r="E184" s="56" t="s">
        <v>5815</v>
      </c>
      <c r="F184" t="s">
        <v>5911</v>
      </c>
      <c r="G184" s="66" t="s">
        <v>5903</v>
      </c>
      <c r="H184" s="66" t="e">
        <v>#N/A</v>
      </c>
      <c r="I184" s="66" t="e">
        <v>#N/A</v>
      </c>
    </row>
    <row r="185" spans="1:9" x14ac:dyDescent="0.25">
      <c r="A185">
        <v>10202011</v>
      </c>
      <c r="B185" s="66" t="s">
        <v>5812</v>
      </c>
      <c r="C185" s="66" t="s">
        <v>5900</v>
      </c>
      <c r="D185" s="66" t="s">
        <v>5901</v>
      </c>
      <c r="E185" s="56" t="s">
        <v>5815</v>
      </c>
      <c r="F185" t="s">
        <v>5911</v>
      </c>
      <c r="G185" s="66" t="s">
        <v>5903</v>
      </c>
      <c r="H185" s="66" t="e">
        <v>#N/A</v>
      </c>
      <c r="I185" s="66" t="e">
        <v>#N/A</v>
      </c>
    </row>
    <row r="186" spans="1:9" x14ac:dyDescent="0.25">
      <c r="A186">
        <v>10202011</v>
      </c>
      <c r="B186" s="66" t="s">
        <v>5812</v>
      </c>
      <c r="C186" s="66" t="s">
        <v>5900</v>
      </c>
      <c r="D186" s="66" t="s">
        <v>5901</v>
      </c>
      <c r="E186" s="56" t="s">
        <v>5815</v>
      </c>
      <c r="F186" t="s">
        <v>5913</v>
      </c>
      <c r="G186" s="66" t="s">
        <v>5903</v>
      </c>
      <c r="H186" s="66" t="s">
        <v>5913</v>
      </c>
      <c r="I186" s="66" t="s">
        <v>5835</v>
      </c>
    </row>
    <row r="187" spans="1:9" x14ac:dyDescent="0.25">
      <c r="A187">
        <v>10202011</v>
      </c>
      <c r="B187" s="66" t="s">
        <v>5812</v>
      </c>
      <c r="C187" s="66" t="s">
        <v>5900</v>
      </c>
      <c r="D187" s="66" t="s">
        <v>5901</v>
      </c>
      <c r="E187" s="56" t="s">
        <v>5815</v>
      </c>
      <c r="F187" t="s">
        <v>5913</v>
      </c>
      <c r="G187" s="66" t="s">
        <v>5903</v>
      </c>
      <c r="H187" s="66" t="s">
        <v>5913</v>
      </c>
      <c r="I187" s="66" t="s">
        <v>5835</v>
      </c>
    </row>
    <row r="188" spans="1:9" x14ac:dyDescent="0.25">
      <c r="A188">
        <v>10202012</v>
      </c>
      <c r="B188" s="66" t="s">
        <v>5812</v>
      </c>
      <c r="C188" s="66" t="s">
        <v>5900</v>
      </c>
      <c r="D188" s="66" t="s">
        <v>5901</v>
      </c>
      <c r="E188" s="56" t="s">
        <v>5815</v>
      </c>
      <c r="F188" t="s">
        <v>5905</v>
      </c>
      <c r="G188" s="66" t="s">
        <v>5903</v>
      </c>
      <c r="H188" s="66" t="s">
        <v>5905</v>
      </c>
      <c r="I188" s="66" t="s">
        <v>5835</v>
      </c>
    </row>
    <row r="189" spans="1:9" x14ac:dyDescent="0.25">
      <c r="A189">
        <v>10202012</v>
      </c>
      <c r="B189" s="66" t="s">
        <v>5812</v>
      </c>
      <c r="C189" s="66" t="s">
        <v>5900</v>
      </c>
      <c r="D189" s="66" t="s">
        <v>5901</v>
      </c>
      <c r="E189" s="56" t="s">
        <v>5815</v>
      </c>
      <c r="F189" t="s">
        <v>5905</v>
      </c>
      <c r="G189" s="66" t="s">
        <v>5903</v>
      </c>
      <c r="H189" s="66" t="s">
        <v>5905</v>
      </c>
      <c r="I189" s="66" t="s">
        <v>5835</v>
      </c>
    </row>
    <row r="190" spans="1:9" x14ac:dyDescent="0.25">
      <c r="A190">
        <v>10202012</v>
      </c>
      <c r="B190" s="66" t="s">
        <v>5812</v>
      </c>
      <c r="C190" s="66" t="s">
        <v>5900</v>
      </c>
      <c r="D190" s="66" t="s">
        <v>5901</v>
      </c>
      <c r="E190" s="56" t="s">
        <v>5815</v>
      </c>
      <c r="F190" t="s">
        <v>5905</v>
      </c>
      <c r="G190" s="66" t="s">
        <v>5903</v>
      </c>
      <c r="H190" s="66" t="s">
        <v>5905</v>
      </c>
      <c r="I190" s="66" t="s">
        <v>5835</v>
      </c>
    </row>
    <row r="191" spans="1:9" x14ac:dyDescent="0.25">
      <c r="A191">
        <v>10202012</v>
      </c>
      <c r="B191" s="66" t="s">
        <v>5812</v>
      </c>
      <c r="C191" s="66" t="s">
        <v>5900</v>
      </c>
      <c r="D191" s="66" t="s">
        <v>5901</v>
      </c>
      <c r="E191" s="56" t="s">
        <v>5815</v>
      </c>
      <c r="F191" t="s">
        <v>5905</v>
      </c>
      <c r="G191" s="66" t="s">
        <v>5903</v>
      </c>
      <c r="H191" s="66" t="s">
        <v>5905</v>
      </c>
      <c r="I191" s="66" t="s">
        <v>5835</v>
      </c>
    </row>
    <row r="192" spans="1:9" x14ac:dyDescent="0.25">
      <c r="A192">
        <v>10202012</v>
      </c>
      <c r="B192" s="66" t="s">
        <v>5812</v>
      </c>
      <c r="C192" s="66" t="s">
        <v>5900</v>
      </c>
      <c r="D192" s="66" t="s">
        <v>5901</v>
      </c>
      <c r="E192" s="56" t="s">
        <v>5815</v>
      </c>
      <c r="F192" t="s">
        <v>5905</v>
      </c>
      <c r="G192" s="66" t="s">
        <v>5903</v>
      </c>
      <c r="H192" s="66" t="s">
        <v>5905</v>
      </c>
      <c r="I192" s="66" t="s">
        <v>5835</v>
      </c>
    </row>
    <row r="193" spans="1:9" x14ac:dyDescent="0.25">
      <c r="A193">
        <v>10202012</v>
      </c>
      <c r="B193" s="66" t="s">
        <v>5812</v>
      </c>
      <c r="C193" s="66" t="s">
        <v>5900</v>
      </c>
      <c r="D193" s="66" t="s">
        <v>5901</v>
      </c>
      <c r="E193" s="56" t="s">
        <v>5815</v>
      </c>
      <c r="F193" t="s">
        <v>5905</v>
      </c>
      <c r="G193" s="66" t="s">
        <v>5903</v>
      </c>
      <c r="H193" s="66" t="s">
        <v>5905</v>
      </c>
      <c r="I193" s="66" t="s">
        <v>5835</v>
      </c>
    </row>
    <row r="194" spans="1:9" x14ac:dyDescent="0.25">
      <c r="A194">
        <v>10202012</v>
      </c>
      <c r="B194" s="66" t="s">
        <v>5812</v>
      </c>
      <c r="C194" s="66" t="s">
        <v>5900</v>
      </c>
      <c r="D194" s="66" t="s">
        <v>5901</v>
      </c>
      <c r="E194" s="56" t="s">
        <v>5815</v>
      </c>
      <c r="F194" t="s">
        <v>5905</v>
      </c>
      <c r="G194" s="66" t="s">
        <v>5903</v>
      </c>
      <c r="H194" s="66" t="s">
        <v>5905</v>
      </c>
      <c r="I194" s="66" t="s">
        <v>5835</v>
      </c>
    </row>
    <row r="195" spans="1:9" x14ac:dyDescent="0.25">
      <c r="A195">
        <v>10202012</v>
      </c>
      <c r="B195" s="66" t="s">
        <v>5812</v>
      </c>
      <c r="C195" s="66" t="s">
        <v>5900</v>
      </c>
      <c r="D195" s="66" t="s">
        <v>5901</v>
      </c>
      <c r="E195" s="56" t="s">
        <v>5815</v>
      </c>
      <c r="F195" t="s">
        <v>5902</v>
      </c>
      <c r="G195" s="66" t="s">
        <v>5903</v>
      </c>
      <c r="H195" s="66" t="e">
        <v>#N/A</v>
      </c>
      <c r="I195" s="66" t="e">
        <v>#N/A</v>
      </c>
    </row>
    <row r="196" spans="1:9" x14ac:dyDescent="0.25">
      <c r="A196">
        <v>10203001</v>
      </c>
      <c r="B196" s="66" t="s">
        <v>5812</v>
      </c>
      <c r="C196" s="66" t="s">
        <v>5900</v>
      </c>
      <c r="D196" s="66" t="s">
        <v>5914</v>
      </c>
      <c r="E196" s="56" t="s">
        <v>5815</v>
      </c>
      <c r="F196" t="s">
        <v>5898</v>
      </c>
      <c r="G196" s="66" t="s">
        <v>5903</v>
      </c>
      <c r="H196" s="66" t="s">
        <v>5898</v>
      </c>
      <c r="I196" s="66" t="s">
        <v>5899</v>
      </c>
    </row>
    <row r="197" spans="1:9" x14ac:dyDescent="0.25">
      <c r="A197">
        <v>10203001</v>
      </c>
      <c r="B197" s="66" t="s">
        <v>5812</v>
      </c>
      <c r="C197" s="66" t="s">
        <v>5900</v>
      </c>
      <c r="D197" s="66" t="s">
        <v>5914</v>
      </c>
      <c r="E197" s="56" t="s">
        <v>5815</v>
      </c>
      <c r="F197" t="s">
        <v>5898</v>
      </c>
      <c r="G197" s="66" t="s">
        <v>5903</v>
      </c>
      <c r="H197" s="66" t="s">
        <v>5898</v>
      </c>
      <c r="I197" s="66" t="s">
        <v>5899</v>
      </c>
    </row>
    <row r="198" spans="1:9" x14ac:dyDescent="0.25">
      <c r="A198">
        <v>10203001</v>
      </c>
      <c r="B198" s="66" t="s">
        <v>5812</v>
      </c>
      <c r="C198" s="66" t="s">
        <v>5900</v>
      </c>
      <c r="D198" s="66" t="s">
        <v>5914</v>
      </c>
      <c r="E198" s="56" t="s">
        <v>5815</v>
      </c>
      <c r="F198" t="s">
        <v>5898</v>
      </c>
      <c r="G198" s="66" t="s">
        <v>5903</v>
      </c>
      <c r="H198" s="66" t="s">
        <v>5898</v>
      </c>
      <c r="I198" s="66" t="s">
        <v>5899</v>
      </c>
    </row>
    <row r="199" spans="1:9" x14ac:dyDescent="0.25">
      <c r="A199">
        <v>10203001</v>
      </c>
      <c r="B199" s="66" t="s">
        <v>5812</v>
      </c>
      <c r="C199" s="66" t="s">
        <v>5900</v>
      </c>
      <c r="D199" s="66" t="s">
        <v>5914</v>
      </c>
      <c r="E199" s="56" t="s">
        <v>5815</v>
      </c>
      <c r="F199" t="s">
        <v>5898</v>
      </c>
      <c r="G199" s="66" t="s">
        <v>5903</v>
      </c>
      <c r="H199" s="66" t="s">
        <v>5898</v>
      </c>
      <c r="I199" s="66" t="s">
        <v>5899</v>
      </c>
    </row>
    <row r="200" spans="1:9" x14ac:dyDescent="0.25">
      <c r="A200">
        <v>10203001</v>
      </c>
      <c r="B200" s="66" t="s">
        <v>5812</v>
      </c>
      <c r="C200" s="66" t="s">
        <v>5900</v>
      </c>
      <c r="D200" s="66" t="s">
        <v>5914</v>
      </c>
      <c r="E200" s="56" t="s">
        <v>5815</v>
      </c>
      <c r="F200" t="s">
        <v>5898</v>
      </c>
      <c r="G200" s="66" t="s">
        <v>5903</v>
      </c>
      <c r="H200" s="66" t="s">
        <v>5898</v>
      </c>
      <c r="I200" s="66" t="s">
        <v>5899</v>
      </c>
    </row>
    <row r="201" spans="1:9" x14ac:dyDescent="0.25">
      <c r="A201">
        <v>10203002</v>
      </c>
      <c r="B201" s="66" t="s">
        <v>5812</v>
      </c>
      <c r="C201" s="66" t="s">
        <v>5900</v>
      </c>
      <c r="D201" s="66" t="s">
        <v>5914</v>
      </c>
      <c r="E201" s="56" t="s">
        <v>5815</v>
      </c>
      <c r="F201" t="s">
        <v>5915</v>
      </c>
      <c r="G201" s="66" t="s">
        <v>5903</v>
      </c>
      <c r="H201" s="66" t="e">
        <v>#N/A</v>
      </c>
      <c r="I201" s="66" t="e">
        <v>#N/A</v>
      </c>
    </row>
    <row r="202" spans="1:9" x14ac:dyDescent="0.25">
      <c r="A202">
        <v>10203003</v>
      </c>
      <c r="B202" s="66" t="s">
        <v>5812</v>
      </c>
      <c r="C202" s="66" t="s">
        <v>5900</v>
      </c>
      <c r="D202" s="66" t="s">
        <v>5914</v>
      </c>
      <c r="E202" s="56" t="s">
        <v>5815</v>
      </c>
      <c r="F202" t="s">
        <v>5916</v>
      </c>
      <c r="G202" s="66" t="s">
        <v>5903</v>
      </c>
      <c r="H202" s="66" t="e">
        <v>#N/A</v>
      </c>
      <c r="I202" s="66" t="e">
        <v>#N/A</v>
      </c>
    </row>
    <row r="203" spans="1:9" x14ac:dyDescent="0.25">
      <c r="A203">
        <v>10203003</v>
      </c>
      <c r="B203" s="66" t="s">
        <v>5812</v>
      </c>
      <c r="C203" s="66" t="s">
        <v>5900</v>
      </c>
      <c r="D203" s="66" t="s">
        <v>5914</v>
      </c>
      <c r="E203" s="56" t="s">
        <v>5815</v>
      </c>
      <c r="F203" t="s">
        <v>5898</v>
      </c>
      <c r="G203" s="66" t="s">
        <v>5903</v>
      </c>
      <c r="H203" s="66" t="s">
        <v>5898</v>
      </c>
      <c r="I203" s="66" t="s">
        <v>5899</v>
      </c>
    </row>
    <row r="204" spans="1:9" x14ac:dyDescent="0.25">
      <c r="A204">
        <v>10203003</v>
      </c>
      <c r="B204" s="66" t="s">
        <v>5812</v>
      </c>
      <c r="C204" s="66" t="s">
        <v>5900</v>
      </c>
      <c r="D204" s="66" t="s">
        <v>5914</v>
      </c>
      <c r="E204" s="56" t="s">
        <v>5815</v>
      </c>
      <c r="F204" t="s">
        <v>5917</v>
      </c>
      <c r="G204" s="66" t="s">
        <v>5903</v>
      </c>
      <c r="H204" s="66" t="s">
        <v>5917</v>
      </c>
      <c r="I204" s="66" t="s">
        <v>5899</v>
      </c>
    </row>
    <row r="205" spans="1:9" x14ac:dyDescent="0.25">
      <c r="A205">
        <v>10203003</v>
      </c>
      <c r="B205" s="66" t="s">
        <v>5812</v>
      </c>
      <c r="C205" s="66" t="s">
        <v>5900</v>
      </c>
      <c r="D205" s="66" t="s">
        <v>5914</v>
      </c>
      <c r="E205" s="56" t="s">
        <v>5815</v>
      </c>
      <c r="F205" t="s">
        <v>5898</v>
      </c>
      <c r="G205" s="66" t="s">
        <v>5903</v>
      </c>
      <c r="H205" s="66" t="s">
        <v>5898</v>
      </c>
      <c r="I205" s="66" t="s">
        <v>5899</v>
      </c>
    </row>
    <row r="206" spans="1:9" x14ac:dyDescent="0.25">
      <c r="A206">
        <v>10203003</v>
      </c>
      <c r="B206" s="66" t="s">
        <v>5812</v>
      </c>
      <c r="C206" s="66" t="s">
        <v>5900</v>
      </c>
      <c r="D206" s="66" t="s">
        <v>5914</v>
      </c>
      <c r="E206" s="56" t="s">
        <v>5815</v>
      </c>
      <c r="F206" t="s">
        <v>5898</v>
      </c>
      <c r="G206" s="66" t="s">
        <v>5903</v>
      </c>
      <c r="H206" s="66" t="s">
        <v>5898</v>
      </c>
      <c r="I206" s="66" t="s">
        <v>5899</v>
      </c>
    </row>
    <row r="207" spans="1:9" x14ac:dyDescent="0.25">
      <c r="A207">
        <v>10203003</v>
      </c>
      <c r="B207" s="66" t="s">
        <v>5812</v>
      </c>
      <c r="C207" s="66" t="s">
        <v>5900</v>
      </c>
      <c r="D207" s="66" t="s">
        <v>5914</v>
      </c>
      <c r="E207" s="56" t="s">
        <v>5815</v>
      </c>
      <c r="F207" t="s">
        <v>5918</v>
      </c>
      <c r="G207" s="66" t="s">
        <v>5903</v>
      </c>
      <c r="H207" s="66" t="e">
        <v>#N/A</v>
      </c>
      <c r="I207" s="66" t="e">
        <v>#N/A</v>
      </c>
    </row>
    <row r="208" spans="1:9" x14ac:dyDescent="0.25">
      <c r="A208">
        <v>10203003</v>
      </c>
      <c r="B208" s="66" t="s">
        <v>5812</v>
      </c>
      <c r="C208" s="66" t="s">
        <v>5900</v>
      </c>
      <c r="D208" s="66" t="s">
        <v>5914</v>
      </c>
      <c r="E208" s="56" t="s">
        <v>5815</v>
      </c>
      <c r="F208" t="s">
        <v>5916</v>
      </c>
      <c r="G208" s="66" t="s">
        <v>5903</v>
      </c>
      <c r="H208" s="66" t="e">
        <v>#N/A</v>
      </c>
      <c r="I208" s="66" t="e">
        <v>#N/A</v>
      </c>
    </row>
    <row r="209" spans="1:9" x14ac:dyDescent="0.25">
      <c r="A209">
        <v>10203004</v>
      </c>
      <c r="B209" s="66" t="s">
        <v>5812</v>
      </c>
      <c r="C209" s="66" t="s">
        <v>5900</v>
      </c>
      <c r="D209" s="66" t="s">
        <v>5914</v>
      </c>
      <c r="E209" s="56" t="s">
        <v>5815</v>
      </c>
      <c r="F209" t="s">
        <v>5919</v>
      </c>
      <c r="G209" s="66" t="s">
        <v>5903</v>
      </c>
      <c r="H209" s="66" t="e">
        <v>#N/A</v>
      </c>
      <c r="I209" s="66" t="e">
        <v>#N/A</v>
      </c>
    </row>
    <row r="210" spans="1:9" x14ac:dyDescent="0.25">
      <c r="A210">
        <v>10203004</v>
      </c>
      <c r="B210" s="66" t="s">
        <v>5812</v>
      </c>
      <c r="C210" s="66" t="s">
        <v>5900</v>
      </c>
      <c r="D210" s="66" t="s">
        <v>5914</v>
      </c>
      <c r="E210" s="56" t="s">
        <v>5815</v>
      </c>
      <c r="F210" t="s">
        <v>5920</v>
      </c>
      <c r="G210" s="66" t="s">
        <v>5903</v>
      </c>
      <c r="H210" s="66" t="e">
        <v>#N/A</v>
      </c>
      <c r="I210" s="66" t="e">
        <v>#N/A</v>
      </c>
    </row>
    <row r="211" spans="1:9" x14ac:dyDescent="0.25">
      <c r="A211">
        <v>10203004</v>
      </c>
      <c r="B211" s="66" t="s">
        <v>5812</v>
      </c>
      <c r="C211" s="66" t="s">
        <v>5900</v>
      </c>
      <c r="D211" s="66" t="s">
        <v>5914</v>
      </c>
      <c r="E211" s="56" t="s">
        <v>5815</v>
      </c>
      <c r="F211" t="s">
        <v>5920</v>
      </c>
      <c r="G211" s="66" t="s">
        <v>5903</v>
      </c>
      <c r="H211" s="66" t="e">
        <v>#N/A</v>
      </c>
      <c r="I211" s="66" t="e">
        <v>#N/A</v>
      </c>
    </row>
    <row r="212" spans="1:9" x14ac:dyDescent="0.25">
      <c r="A212">
        <v>10203004</v>
      </c>
      <c r="B212" s="66" t="s">
        <v>5812</v>
      </c>
      <c r="C212" s="66" t="s">
        <v>5900</v>
      </c>
      <c r="D212" s="66" t="s">
        <v>5914</v>
      </c>
      <c r="E212" s="56" t="s">
        <v>5815</v>
      </c>
      <c r="F212" t="s">
        <v>5921</v>
      </c>
      <c r="G212" s="66" t="s">
        <v>5903</v>
      </c>
      <c r="H212" s="66" t="e">
        <v>#N/A</v>
      </c>
      <c r="I212" s="66" t="e">
        <v>#N/A</v>
      </c>
    </row>
    <row r="213" spans="1:9" x14ac:dyDescent="0.25">
      <c r="A213">
        <v>10203004</v>
      </c>
      <c r="B213" s="66" t="s">
        <v>5812</v>
      </c>
      <c r="C213" s="66" t="s">
        <v>5900</v>
      </c>
      <c r="D213" s="66" t="s">
        <v>5914</v>
      </c>
      <c r="E213" s="56" t="s">
        <v>5815</v>
      </c>
      <c r="F213" t="s">
        <v>5920</v>
      </c>
      <c r="G213" s="66" t="s">
        <v>5903</v>
      </c>
      <c r="H213" s="66" t="e">
        <v>#N/A</v>
      </c>
      <c r="I213" s="66" t="e">
        <v>#N/A</v>
      </c>
    </row>
    <row r="214" spans="1:9" x14ac:dyDescent="0.25">
      <c r="A214">
        <v>10203004</v>
      </c>
      <c r="B214" s="66" t="s">
        <v>5812</v>
      </c>
      <c r="C214" s="66" t="s">
        <v>5900</v>
      </c>
      <c r="D214" s="66" t="s">
        <v>5914</v>
      </c>
      <c r="E214" s="56" t="s">
        <v>5815</v>
      </c>
      <c r="F214" t="s">
        <v>5920</v>
      </c>
      <c r="G214" s="66" t="s">
        <v>5903</v>
      </c>
      <c r="H214" s="66" t="e">
        <v>#N/A</v>
      </c>
      <c r="I214" s="66" t="e">
        <v>#N/A</v>
      </c>
    </row>
    <row r="215" spans="1:9" x14ac:dyDescent="0.25">
      <c r="A215">
        <v>10203004</v>
      </c>
      <c r="B215" s="66" t="s">
        <v>5812</v>
      </c>
      <c r="C215" s="66" t="s">
        <v>5900</v>
      </c>
      <c r="D215" s="66" t="s">
        <v>5914</v>
      </c>
      <c r="E215" s="56" t="s">
        <v>5815</v>
      </c>
      <c r="F215" t="s">
        <v>5921</v>
      </c>
      <c r="G215" s="66" t="s">
        <v>5903</v>
      </c>
      <c r="H215" s="66" t="e">
        <v>#N/A</v>
      </c>
      <c r="I215" s="66" t="e">
        <v>#N/A</v>
      </c>
    </row>
    <row r="216" spans="1:9" x14ac:dyDescent="0.25">
      <c r="A216">
        <v>10203004</v>
      </c>
      <c r="B216" s="66" t="s">
        <v>5812</v>
      </c>
      <c r="C216" s="66" t="s">
        <v>5900</v>
      </c>
      <c r="D216" s="66" t="s">
        <v>5914</v>
      </c>
      <c r="E216" s="56" t="s">
        <v>5815</v>
      </c>
      <c r="F216" t="s">
        <v>5921</v>
      </c>
      <c r="G216" s="66" t="s">
        <v>5903</v>
      </c>
      <c r="H216" s="66" t="e">
        <v>#N/A</v>
      </c>
      <c r="I216" s="66" t="e">
        <v>#N/A</v>
      </c>
    </row>
    <row r="217" spans="1:9" x14ac:dyDescent="0.25">
      <c r="A217">
        <v>10203004</v>
      </c>
      <c r="B217" s="66" t="s">
        <v>5812</v>
      </c>
      <c r="C217" s="66" t="s">
        <v>5900</v>
      </c>
      <c r="D217" s="66" t="s">
        <v>5914</v>
      </c>
      <c r="E217" s="56" t="s">
        <v>5815</v>
      </c>
      <c r="F217" t="s">
        <v>5921</v>
      </c>
      <c r="G217" s="66" t="s">
        <v>5903</v>
      </c>
      <c r="H217" s="66" t="e">
        <v>#N/A</v>
      </c>
      <c r="I217" s="66" t="e">
        <v>#N/A</v>
      </c>
    </row>
    <row r="218" spans="1:9" x14ac:dyDescent="0.25">
      <c r="A218">
        <v>10203007</v>
      </c>
      <c r="B218" s="66" t="s">
        <v>5812</v>
      </c>
      <c r="C218" s="66" t="s">
        <v>5900</v>
      </c>
      <c r="D218" s="66" t="s">
        <v>5914</v>
      </c>
      <c r="E218" s="56" t="s">
        <v>5815</v>
      </c>
      <c r="F218" t="s">
        <v>5922</v>
      </c>
      <c r="G218" s="66" t="s">
        <v>5903</v>
      </c>
      <c r="H218" s="66" t="e">
        <v>#N/A</v>
      </c>
      <c r="I218" s="66" t="e">
        <v>#N/A</v>
      </c>
    </row>
    <row r="219" spans="1:9" x14ac:dyDescent="0.25">
      <c r="A219">
        <v>10203007</v>
      </c>
      <c r="B219" s="66" t="s">
        <v>5812</v>
      </c>
      <c r="C219" s="66" t="s">
        <v>5900</v>
      </c>
      <c r="D219" s="66" t="s">
        <v>5914</v>
      </c>
      <c r="E219" s="56" t="s">
        <v>5815</v>
      </c>
      <c r="F219" t="s">
        <v>5922</v>
      </c>
      <c r="G219" s="66" t="s">
        <v>5903</v>
      </c>
      <c r="H219" s="66" t="e">
        <v>#N/A</v>
      </c>
      <c r="I219" s="66" t="e">
        <v>#N/A</v>
      </c>
    </row>
    <row r="220" spans="1:9" x14ac:dyDescent="0.25">
      <c r="A220">
        <v>10203009</v>
      </c>
      <c r="B220" s="66" t="s">
        <v>5812</v>
      </c>
      <c r="C220" s="66" t="s">
        <v>5900</v>
      </c>
      <c r="D220" s="66" t="s">
        <v>5914</v>
      </c>
      <c r="E220" s="56" t="s">
        <v>5815</v>
      </c>
      <c r="F220" t="s">
        <v>5923</v>
      </c>
      <c r="G220" s="66" t="s">
        <v>5903</v>
      </c>
      <c r="H220" s="66" t="s">
        <v>5923</v>
      </c>
      <c r="I220" s="66" t="s">
        <v>5899</v>
      </c>
    </row>
    <row r="221" spans="1:9" x14ac:dyDescent="0.25">
      <c r="A221">
        <v>10203009</v>
      </c>
      <c r="B221" s="66" t="s">
        <v>5812</v>
      </c>
      <c r="C221" s="66" t="s">
        <v>5900</v>
      </c>
      <c r="D221" s="66" t="s">
        <v>5914</v>
      </c>
      <c r="E221" s="56" t="s">
        <v>5815</v>
      </c>
      <c r="F221" t="s">
        <v>5898</v>
      </c>
      <c r="G221" s="66" t="s">
        <v>5903</v>
      </c>
      <c r="H221" s="66" t="s">
        <v>5898</v>
      </c>
      <c r="I221" s="66" t="s">
        <v>5899</v>
      </c>
    </row>
    <row r="222" spans="1:9" x14ac:dyDescent="0.25">
      <c r="A222">
        <v>10203010</v>
      </c>
      <c r="B222" s="66" t="s">
        <v>5812</v>
      </c>
      <c r="C222" s="66" t="s">
        <v>5900</v>
      </c>
      <c r="D222" s="66" t="s">
        <v>5914</v>
      </c>
      <c r="E222" s="56" t="s">
        <v>5815</v>
      </c>
      <c r="F222" t="s">
        <v>5924</v>
      </c>
      <c r="G222" s="66" t="s">
        <v>5903</v>
      </c>
      <c r="H222" s="66" t="s">
        <v>5924</v>
      </c>
      <c r="I222" s="66" t="s">
        <v>5925</v>
      </c>
    </row>
    <row r="223" spans="1:9" x14ac:dyDescent="0.25">
      <c r="A223">
        <v>10203010</v>
      </c>
      <c r="B223" s="66" t="s">
        <v>5812</v>
      </c>
      <c r="C223" s="66" t="s">
        <v>5900</v>
      </c>
      <c r="D223" s="66" t="s">
        <v>5914</v>
      </c>
      <c r="E223" s="56" t="s">
        <v>5815</v>
      </c>
      <c r="F223" t="s">
        <v>5924</v>
      </c>
      <c r="G223" s="66" t="s">
        <v>5903</v>
      </c>
      <c r="H223" s="66" t="s">
        <v>5924</v>
      </c>
      <c r="I223" s="66" t="s">
        <v>5925</v>
      </c>
    </row>
    <row r="224" spans="1:9" x14ac:dyDescent="0.25">
      <c r="A224">
        <v>10203011</v>
      </c>
      <c r="B224" s="66" t="s">
        <v>5812</v>
      </c>
      <c r="C224" s="66" t="s">
        <v>5900</v>
      </c>
      <c r="D224" s="66" t="s">
        <v>5914</v>
      </c>
      <c r="E224" s="56" t="s">
        <v>5815</v>
      </c>
      <c r="F224" t="s">
        <v>5926</v>
      </c>
      <c r="G224" s="66" t="s">
        <v>5903</v>
      </c>
      <c r="H224" s="66" t="e">
        <v>#N/A</v>
      </c>
      <c r="I224" s="66" t="e">
        <v>#N/A</v>
      </c>
    </row>
    <row r="225" spans="1:9" x14ac:dyDescent="0.25">
      <c r="A225">
        <v>10203011</v>
      </c>
      <c r="B225" s="66" t="s">
        <v>5812</v>
      </c>
      <c r="C225" s="66" t="s">
        <v>5900</v>
      </c>
      <c r="D225" s="66" t="s">
        <v>5914</v>
      </c>
      <c r="E225" s="56" t="s">
        <v>5815</v>
      </c>
      <c r="F225" t="s">
        <v>5922</v>
      </c>
      <c r="G225" s="66" t="s">
        <v>5903</v>
      </c>
      <c r="H225" s="66" t="e">
        <v>#N/A</v>
      </c>
      <c r="I225" s="66" t="e">
        <v>#N/A</v>
      </c>
    </row>
    <row r="226" spans="1:9" x14ac:dyDescent="0.25">
      <c r="A226">
        <v>10203011</v>
      </c>
      <c r="B226" s="66" t="s">
        <v>5812</v>
      </c>
      <c r="C226" s="66" t="s">
        <v>5900</v>
      </c>
      <c r="D226" s="66" t="s">
        <v>5914</v>
      </c>
      <c r="E226" s="56" t="s">
        <v>5815</v>
      </c>
      <c r="F226" t="s">
        <v>5927</v>
      </c>
      <c r="G226" s="66" t="s">
        <v>5903</v>
      </c>
      <c r="H226" s="66" t="e">
        <v>#N/A</v>
      </c>
      <c r="I226" s="66" t="e">
        <v>#N/A</v>
      </c>
    </row>
    <row r="227" spans="1:9" x14ac:dyDescent="0.25">
      <c r="A227">
        <v>10203012</v>
      </c>
      <c r="B227" s="66" t="s">
        <v>5812</v>
      </c>
      <c r="C227" s="66" t="s">
        <v>5900</v>
      </c>
      <c r="D227" s="66" t="s">
        <v>5914</v>
      </c>
      <c r="E227" s="56" t="s">
        <v>5815</v>
      </c>
      <c r="F227" t="s">
        <v>5923</v>
      </c>
      <c r="G227" s="66" t="s">
        <v>5903</v>
      </c>
      <c r="H227" s="66" t="s">
        <v>5923</v>
      </c>
      <c r="I227" s="66" t="s">
        <v>5899</v>
      </c>
    </row>
    <row r="228" spans="1:9" x14ac:dyDescent="0.25">
      <c r="A228">
        <v>10203012</v>
      </c>
      <c r="B228" s="66" t="s">
        <v>5812</v>
      </c>
      <c r="C228" s="66" t="s">
        <v>5900</v>
      </c>
      <c r="D228" s="66" t="s">
        <v>5914</v>
      </c>
      <c r="E228" s="56" t="s">
        <v>5815</v>
      </c>
      <c r="F228" t="s">
        <v>5923</v>
      </c>
      <c r="G228" s="66" t="s">
        <v>5903</v>
      </c>
      <c r="H228" s="66" t="s">
        <v>5923</v>
      </c>
      <c r="I228" s="66" t="s">
        <v>5899</v>
      </c>
    </row>
    <row r="229" spans="1:9" x14ac:dyDescent="0.25">
      <c r="A229">
        <v>10203013</v>
      </c>
      <c r="B229" s="66" t="s">
        <v>5812</v>
      </c>
      <c r="C229" s="66" t="s">
        <v>5900</v>
      </c>
      <c r="D229" s="66" t="s">
        <v>5914</v>
      </c>
      <c r="E229" s="56" t="s">
        <v>5815</v>
      </c>
      <c r="F229" t="s">
        <v>5928</v>
      </c>
      <c r="G229" s="66" t="s">
        <v>5903</v>
      </c>
      <c r="H229" s="66" t="e">
        <v>#N/A</v>
      </c>
      <c r="I229" s="66" t="e">
        <v>#N/A</v>
      </c>
    </row>
    <row r="230" spans="1:9" x14ac:dyDescent="0.25">
      <c r="A230">
        <v>10203014</v>
      </c>
      <c r="B230" s="66" t="s">
        <v>5812</v>
      </c>
      <c r="C230" s="66" t="s">
        <v>5900</v>
      </c>
      <c r="D230" s="66" t="s">
        <v>5914</v>
      </c>
      <c r="E230" s="56" t="s">
        <v>5815</v>
      </c>
      <c r="F230" t="s">
        <v>5928</v>
      </c>
      <c r="G230" s="66" t="s">
        <v>5903</v>
      </c>
      <c r="H230" s="66" t="e">
        <v>#N/A</v>
      </c>
      <c r="I230" s="66" t="e">
        <v>#N/A</v>
      </c>
    </row>
    <row r="231" spans="1:9" x14ac:dyDescent="0.25">
      <c r="A231">
        <v>10203015</v>
      </c>
      <c r="B231" s="66" t="s">
        <v>5812</v>
      </c>
      <c r="C231" s="66" t="s">
        <v>5900</v>
      </c>
      <c r="D231" s="66" t="s">
        <v>5914</v>
      </c>
      <c r="E231" s="56" t="s">
        <v>5839</v>
      </c>
      <c r="F231" t="s">
        <v>5898</v>
      </c>
      <c r="G231" s="66" t="s">
        <v>5903</v>
      </c>
      <c r="H231" s="66" t="s">
        <v>5898</v>
      </c>
      <c r="I231" s="66" t="s">
        <v>5899</v>
      </c>
    </row>
    <row r="232" spans="1:9" x14ac:dyDescent="0.25">
      <c r="A232">
        <v>10203015</v>
      </c>
      <c r="B232" s="66" t="s">
        <v>5812</v>
      </c>
      <c r="C232" s="66" t="s">
        <v>5900</v>
      </c>
      <c r="D232" s="66" t="s">
        <v>5914</v>
      </c>
      <c r="E232" s="56" t="s">
        <v>5815</v>
      </c>
      <c r="F232" t="s">
        <v>5898</v>
      </c>
      <c r="G232" s="66" t="s">
        <v>5903</v>
      </c>
      <c r="H232" s="66" t="s">
        <v>5898</v>
      </c>
      <c r="I232" s="66" t="s">
        <v>5899</v>
      </c>
    </row>
    <row r="233" spans="1:9" x14ac:dyDescent="0.25">
      <c r="A233">
        <v>10203015</v>
      </c>
      <c r="B233" s="66" t="s">
        <v>5812</v>
      </c>
      <c r="C233" s="66" t="s">
        <v>5900</v>
      </c>
      <c r="D233" s="66" t="s">
        <v>5914</v>
      </c>
      <c r="E233" s="56" t="s">
        <v>5815</v>
      </c>
      <c r="F233" t="s">
        <v>5929</v>
      </c>
      <c r="G233" s="66" t="s">
        <v>5903</v>
      </c>
      <c r="H233" s="66" t="e">
        <v>#N/A</v>
      </c>
      <c r="I233" s="66" t="e">
        <v>#N/A</v>
      </c>
    </row>
    <row r="234" spans="1:9" x14ac:dyDescent="0.25">
      <c r="A234">
        <v>10203016</v>
      </c>
      <c r="B234" s="66" t="s">
        <v>5812</v>
      </c>
      <c r="C234" s="66" t="s">
        <v>5900</v>
      </c>
      <c r="D234" s="66" t="s">
        <v>5914</v>
      </c>
      <c r="E234" s="56" t="s">
        <v>5815</v>
      </c>
      <c r="F234" t="s">
        <v>5923</v>
      </c>
      <c r="G234" s="66" t="s">
        <v>5903</v>
      </c>
      <c r="H234" s="66" t="s">
        <v>5923</v>
      </c>
      <c r="I234" s="66" t="s">
        <v>5899</v>
      </c>
    </row>
    <row r="235" spans="1:9" x14ac:dyDescent="0.25">
      <c r="A235">
        <v>10203017</v>
      </c>
      <c r="B235" s="66" t="s">
        <v>5812</v>
      </c>
      <c r="C235" s="66" t="s">
        <v>5900</v>
      </c>
      <c r="D235" s="66" t="s">
        <v>5914</v>
      </c>
      <c r="E235" s="56" t="s">
        <v>5815</v>
      </c>
      <c r="F235" t="s">
        <v>5898</v>
      </c>
      <c r="G235" s="66" t="s">
        <v>5903</v>
      </c>
      <c r="H235" s="66" t="s">
        <v>5898</v>
      </c>
      <c r="I235" s="66" t="s">
        <v>5899</v>
      </c>
    </row>
    <row r="236" spans="1:9" x14ac:dyDescent="0.25">
      <c r="A236">
        <v>10203018</v>
      </c>
      <c r="B236" s="66" t="s">
        <v>5812</v>
      </c>
      <c r="C236" s="66" t="s">
        <v>5900</v>
      </c>
      <c r="D236" s="66" t="s">
        <v>5914</v>
      </c>
      <c r="E236" s="56" t="s">
        <v>5815</v>
      </c>
      <c r="F236" t="s">
        <v>5834</v>
      </c>
      <c r="G236" s="66" t="s">
        <v>5903</v>
      </c>
      <c r="H236" s="66" t="s">
        <v>5834</v>
      </c>
      <c r="I236" s="66" t="s">
        <v>5835</v>
      </c>
    </row>
    <row r="237" spans="1:9" x14ac:dyDescent="0.25">
      <c r="A237">
        <v>10203018</v>
      </c>
      <c r="B237" s="66" t="s">
        <v>5812</v>
      </c>
      <c r="C237" s="66" t="s">
        <v>5900</v>
      </c>
      <c r="D237" s="66" t="s">
        <v>5914</v>
      </c>
      <c r="E237" s="56" t="s">
        <v>5815</v>
      </c>
      <c r="F237" t="s">
        <v>5915</v>
      </c>
      <c r="G237" s="66" t="s">
        <v>5903</v>
      </c>
      <c r="H237" s="66" t="e">
        <v>#N/A</v>
      </c>
      <c r="I237" s="66" t="e">
        <v>#N/A</v>
      </c>
    </row>
    <row r="238" spans="1:9" x14ac:dyDescent="0.25">
      <c r="A238">
        <v>10203018</v>
      </c>
      <c r="B238" s="66" t="s">
        <v>5812</v>
      </c>
      <c r="C238" s="66" t="s">
        <v>5900</v>
      </c>
      <c r="D238" s="66" t="s">
        <v>5914</v>
      </c>
      <c r="E238" s="56" t="s">
        <v>5815</v>
      </c>
      <c r="F238" t="s">
        <v>5915</v>
      </c>
      <c r="G238" s="66" t="s">
        <v>5903</v>
      </c>
      <c r="H238" s="66" t="e">
        <v>#N/A</v>
      </c>
      <c r="I238" s="66" t="e">
        <v>#N/A</v>
      </c>
    </row>
    <row r="239" spans="1:9" x14ac:dyDescent="0.25">
      <c r="A239">
        <v>10203019</v>
      </c>
      <c r="B239" s="66" t="s">
        <v>5812</v>
      </c>
      <c r="C239" s="66" t="s">
        <v>5900</v>
      </c>
      <c r="D239" s="66" t="s">
        <v>5914</v>
      </c>
      <c r="E239" s="56" t="s">
        <v>5815</v>
      </c>
      <c r="F239" t="s">
        <v>5920</v>
      </c>
      <c r="G239" s="66" t="s">
        <v>5903</v>
      </c>
      <c r="H239" s="66" t="e">
        <v>#N/A</v>
      </c>
      <c r="I239" s="66" t="e">
        <v>#N/A</v>
      </c>
    </row>
    <row r="240" spans="1:9" x14ac:dyDescent="0.25">
      <c r="A240">
        <v>10203019</v>
      </c>
      <c r="B240" s="66" t="s">
        <v>5812</v>
      </c>
      <c r="C240" s="66" t="s">
        <v>5900</v>
      </c>
      <c r="D240" s="66" t="s">
        <v>5914</v>
      </c>
      <c r="E240" s="56" t="s">
        <v>5815</v>
      </c>
      <c r="F240" t="s">
        <v>5920</v>
      </c>
      <c r="G240" s="66" t="s">
        <v>5903</v>
      </c>
      <c r="H240" s="66" t="e">
        <v>#N/A</v>
      </c>
      <c r="I240" s="66" t="e">
        <v>#N/A</v>
      </c>
    </row>
    <row r="241" spans="1:9" x14ac:dyDescent="0.25">
      <c r="A241">
        <v>10203021</v>
      </c>
      <c r="B241" s="66" t="s">
        <v>5812</v>
      </c>
      <c r="C241" s="66" t="s">
        <v>5900</v>
      </c>
      <c r="D241" s="66" t="s">
        <v>5914</v>
      </c>
      <c r="E241" s="56" t="s">
        <v>5815</v>
      </c>
      <c r="F241" t="s">
        <v>5930</v>
      </c>
      <c r="G241" s="66" t="s">
        <v>5903</v>
      </c>
      <c r="H241" s="66" t="e">
        <v>#N/A</v>
      </c>
      <c r="I241" s="66" t="e">
        <v>#N/A</v>
      </c>
    </row>
    <row r="242" spans="1:9" x14ac:dyDescent="0.25">
      <c r="A242">
        <v>10203021</v>
      </c>
      <c r="B242" s="66" t="s">
        <v>5812</v>
      </c>
      <c r="C242" s="66" t="s">
        <v>5900</v>
      </c>
      <c r="D242" s="66" t="s">
        <v>5914</v>
      </c>
      <c r="E242" s="56" t="s">
        <v>5815</v>
      </c>
      <c r="F242" t="s">
        <v>5931</v>
      </c>
      <c r="G242" s="66" t="s">
        <v>5903</v>
      </c>
      <c r="H242" s="66" t="e">
        <v>#N/A</v>
      </c>
      <c r="I242" s="66" t="e">
        <v>#N/A</v>
      </c>
    </row>
    <row r="243" spans="1:9" x14ac:dyDescent="0.25">
      <c r="A243">
        <v>10203021</v>
      </c>
      <c r="B243" s="66" t="s">
        <v>5812</v>
      </c>
      <c r="C243" s="66" t="s">
        <v>5900</v>
      </c>
      <c r="D243" s="66" t="s">
        <v>5914</v>
      </c>
      <c r="E243" s="56" t="s">
        <v>5815</v>
      </c>
      <c r="F243" t="s">
        <v>5931</v>
      </c>
      <c r="G243" s="66" t="s">
        <v>5903</v>
      </c>
      <c r="H243" s="66" t="e">
        <v>#N/A</v>
      </c>
      <c r="I243" s="66" t="e">
        <v>#N/A</v>
      </c>
    </row>
    <row r="244" spans="1:9" x14ac:dyDescent="0.25">
      <c r="A244">
        <v>10203022</v>
      </c>
      <c r="B244" s="66" t="s">
        <v>5812</v>
      </c>
      <c r="C244" s="66" t="s">
        <v>5900</v>
      </c>
      <c r="D244" s="66" t="s">
        <v>5914</v>
      </c>
      <c r="E244" s="56" t="s">
        <v>5815</v>
      </c>
      <c r="F244" t="s">
        <v>5932</v>
      </c>
      <c r="G244" s="66" t="s">
        <v>5903</v>
      </c>
      <c r="H244" s="66" t="e">
        <v>#N/A</v>
      </c>
      <c r="I244" s="66" t="e">
        <v>#N/A</v>
      </c>
    </row>
    <row r="245" spans="1:9" x14ac:dyDescent="0.25">
      <c r="A245">
        <v>10203022</v>
      </c>
      <c r="B245" s="66" t="s">
        <v>5812</v>
      </c>
      <c r="C245" s="66" t="s">
        <v>5900</v>
      </c>
      <c r="D245" s="66" t="s">
        <v>5914</v>
      </c>
      <c r="E245" s="56" t="s">
        <v>5815</v>
      </c>
      <c r="F245" t="s">
        <v>5932</v>
      </c>
      <c r="G245" s="66" t="s">
        <v>5903</v>
      </c>
      <c r="H245" s="66" t="e">
        <v>#N/A</v>
      </c>
      <c r="I245" s="66" t="e">
        <v>#N/A</v>
      </c>
    </row>
    <row r="246" spans="1:9" x14ac:dyDescent="0.25">
      <c r="A246">
        <v>10203022</v>
      </c>
      <c r="B246" s="66" t="s">
        <v>5812</v>
      </c>
      <c r="C246" s="66" t="s">
        <v>5900</v>
      </c>
      <c r="D246" s="66" t="s">
        <v>5914</v>
      </c>
      <c r="E246" s="56" t="s">
        <v>5815</v>
      </c>
      <c r="F246" t="s">
        <v>5933</v>
      </c>
      <c r="G246" s="66" t="s">
        <v>5903</v>
      </c>
      <c r="H246" s="66" t="e">
        <v>#N/A</v>
      </c>
      <c r="I246" s="66" t="e">
        <v>#N/A</v>
      </c>
    </row>
    <row r="247" spans="1:9" x14ac:dyDescent="0.25">
      <c r="A247">
        <v>10203022</v>
      </c>
      <c r="B247" s="66" t="s">
        <v>5812</v>
      </c>
      <c r="C247" s="66" t="s">
        <v>5900</v>
      </c>
      <c r="D247" s="66" t="s">
        <v>5914</v>
      </c>
      <c r="E247" s="56" t="s">
        <v>5815</v>
      </c>
      <c r="F247" t="s">
        <v>5932</v>
      </c>
      <c r="G247" s="66" t="s">
        <v>5903</v>
      </c>
      <c r="H247" s="66" t="e">
        <v>#N/A</v>
      </c>
      <c r="I247" s="66" t="e">
        <v>#N/A</v>
      </c>
    </row>
    <row r="248" spans="1:9" x14ac:dyDescent="0.25">
      <c r="A248">
        <v>10203022</v>
      </c>
      <c r="B248" s="66" t="s">
        <v>5812</v>
      </c>
      <c r="C248" s="66" t="s">
        <v>5900</v>
      </c>
      <c r="D248" s="66" t="s">
        <v>5914</v>
      </c>
      <c r="E248" s="56" t="s">
        <v>5815</v>
      </c>
      <c r="F248" t="s">
        <v>5934</v>
      </c>
      <c r="G248" s="66" t="s">
        <v>5903</v>
      </c>
      <c r="H248" s="66" t="e">
        <v>#N/A</v>
      </c>
      <c r="I248" s="66" t="e">
        <v>#N/A</v>
      </c>
    </row>
    <row r="249" spans="1:9" x14ac:dyDescent="0.25">
      <c r="A249">
        <v>10203023</v>
      </c>
      <c r="B249" s="66" t="s">
        <v>5812</v>
      </c>
      <c r="C249" s="66" t="s">
        <v>5900</v>
      </c>
      <c r="D249" s="66" t="s">
        <v>5914</v>
      </c>
      <c r="E249" s="56" t="s">
        <v>5815</v>
      </c>
      <c r="F249" t="s">
        <v>5935</v>
      </c>
      <c r="G249" s="66" t="s">
        <v>5903</v>
      </c>
      <c r="H249" s="66" t="e">
        <v>#N/A</v>
      </c>
      <c r="I249" s="66" t="e">
        <v>#N/A</v>
      </c>
    </row>
    <row r="250" spans="1:9" x14ac:dyDescent="0.25">
      <c r="A250">
        <v>10203024</v>
      </c>
      <c r="B250" s="66" t="s">
        <v>5812</v>
      </c>
      <c r="C250" s="66" t="s">
        <v>5900</v>
      </c>
      <c r="D250" s="66" t="s">
        <v>5914</v>
      </c>
      <c r="E250" s="56" t="s">
        <v>5815</v>
      </c>
      <c r="F250" t="s">
        <v>5933</v>
      </c>
      <c r="G250" s="66" t="s">
        <v>5903</v>
      </c>
      <c r="H250" s="66" t="e">
        <v>#N/A</v>
      </c>
      <c r="I250" s="66" t="e">
        <v>#N/A</v>
      </c>
    </row>
    <row r="251" spans="1:9" x14ac:dyDescent="0.25">
      <c r="A251">
        <v>10203025</v>
      </c>
      <c r="B251" s="66" t="s">
        <v>5812</v>
      </c>
      <c r="C251" s="66" t="s">
        <v>5900</v>
      </c>
      <c r="D251" s="66" t="s">
        <v>5914</v>
      </c>
      <c r="E251" s="56" t="s">
        <v>5815</v>
      </c>
      <c r="F251" t="s">
        <v>5898</v>
      </c>
      <c r="G251" s="66" t="s">
        <v>5903</v>
      </c>
      <c r="H251" s="66" t="s">
        <v>5898</v>
      </c>
      <c r="I251" s="66" t="s">
        <v>5899</v>
      </c>
    </row>
    <row r="252" spans="1:9" x14ac:dyDescent="0.25">
      <c r="A252">
        <v>10203025</v>
      </c>
      <c r="B252" s="66" t="s">
        <v>5812</v>
      </c>
      <c r="C252" s="66" t="s">
        <v>5900</v>
      </c>
      <c r="D252" s="66" t="s">
        <v>5914</v>
      </c>
      <c r="E252" s="56" t="s">
        <v>5815</v>
      </c>
      <c r="F252" t="s">
        <v>5931</v>
      </c>
      <c r="G252" s="66" t="s">
        <v>5903</v>
      </c>
      <c r="H252" s="66" t="e">
        <v>#N/A</v>
      </c>
      <c r="I252" s="66" t="e">
        <v>#N/A</v>
      </c>
    </row>
    <row r="253" spans="1:9" x14ac:dyDescent="0.25">
      <c r="A253">
        <v>10203025</v>
      </c>
      <c r="B253" s="66" t="s">
        <v>5812</v>
      </c>
      <c r="C253" s="66" t="s">
        <v>5900</v>
      </c>
      <c r="D253" s="66" t="s">
        <v>5914</v>
      </c>
      <c r="E253" s="56" t="s">
        <v>5815</v>
      </c>
      <c r="F253" t="s">
        <v>5931</v>
      </c>
      <c r="G253" s="66" t="s">
        <v>5903</v>
      </c>
      <c r="H253" s="66" t="e">
        <v>#N/A</v>
      </c>
      <c r="I253" s="66" t="e">
        <v>#N/A</v>
      </c>
    </row>
    <row r="254" spans="1:9" x14ac:dyDescent="0.25">
      <c r="A254">
        <v>10203026</v>
      </c>
      <c r="B254" s="66" t="s">
        <v>5812</v>
      </c>
      <c r="C254" s="66" t="s">
        <v>5900</v>
      </c>
      <c r="D254" s="66" t="s">
        <v>5914</v>
      </c>
      <c r="E254" s="56" t="s">
        <v>5815</v>
      </c>
      <c r="F254" t="s">
        <v>5936</v>
      </c>
      <c r="G254" s="66" t="s">
        <v>5903</v>
      </c>
      <c r="H254" s="66" t="e">
        <v>#N/A</v>
      </c>
      <c r="I254" s="66" t="e">
        <v>#N/A</v>
      </c>
    </row>
    <row r="255" spans="1:9" x14ac:dyDescent="0.25">
      <c r="A255">
        <v>10203026</v>
      </c>
      <c r="B255" s="66" t="s">
        <v>5812</v>
      </c>
      <c r="C255" s="66" t="s">
        <v>5900</v>
      </c>
      <c r="D255" s="66" t="s">
        <v>5914</v>
      </c>
      <c r="E255" s="56" t="s">
        <v>5815</v>
      </c>
      <c r="F255" t="s">
        <v>5936</v>
      </c>
      <c r="G255" s="66" t="s">
        <v>5903</v>
      </c>
      <c r="H255" s="66" t="e">
        <v>#N/A</v>
      </c>
      <c r="I255" s="66" t="e">
        <v>#N/A</v>
      </c>
    </row>
    <row r="256" spans="1:9" x14ac:dyDescent="0.25">
      <c r="A256">
        <v>10203027</v>
      </c>
      <c r="B256" s="66" t="s">
        <v>5812</v>
      </c>
      <c r="C256" s="66" t="s">
        <v>5900</v>
      </c>
      <c r="D256" s="66" t="s">
        <v>5914</v>
      </c>
      <c r="E256" s="56" t="s">
        <v>5815</v>
      </c>
      <c r="F256" t="s">
        <v>5937</v>
      </c>
      <c r="G256" s="66" t="s">
        <v>5903</v>
      </c>
      <c r="H256" s="66" t="e">
        <v>#N/A</v>
      </c>
      <c r="I256" s="66" t="e">
        <v>#N/A</v>
      </c>
    </row>
    <row r="257" spans="1:9" x14ac:dyDescent="0.25">
      <c r="A257">
        <v>10203027</v>
      </c>
      <c r="B257" s="66" t="s">
        <v>5812</v>
      </c>
      <c r="C257" s="66" t="s">
        <v>5900</v>
      </c>
      <c r="D257" s="66" t="s">
        <v>5914</v>
      </c>
      <c r="E257" s="56" t="s">
        <v>5815</v>
      </c>
      <c r="F257" t="s">
        <v>5937</v>
      </c>
      <c r="G257" s="66" t="s">
        <v>5903</v>
      </c>
      <c r="H257" s="66" t="e">
        <v>#N/A</v>
      </c>
      <c r="I257" s="66" t="e">
        <v>#N/A</v>
      </c>
    </row>
    <row r="258" spans="1:9" x14ac:dyDescent="0.25">
      <c r="A258">
        <v>10203028</v>
      </c>
      <c r="B258" s="66" t="s">
        <v>5812</v>
      </c>
      <c r="C258" s="66" t="s">
        <v>5900</v>
      </c>
      <c r="D258" s="66" t="s">
        <v>5914</v>
      </c>
      <c r="E258" s="56" t="s">
        <v>5815</v>
      </c>
      <c r="F258" t="s">
        <v>5898</v>
      </c>
      <c r="G258" s="66" t="s">
        <v>5903</v>
      </c>
      <c r="H258" s="66" t="s">
        <v>5898</v>
      </c>
      <c r="I258" s="66" t="s">
        <v>5899</v>
      </c>
    </row>
    <row r="259" spans="1:9" x14ac:dyDescent="0.25">
      <c r="A259">
        <v>10203028</v>
      </c>
      <c r="B259" s="66" t="s">
        <v>5812</v>
      </c>
      <c r="C259" s="66" t="s">
        <v>5900</v>
      </c>
      <c r="D259" s="66" t="s">
        <v>5914</v>
      </c>
      <c r="E259" s="56" t="s">
        <v>5815</v>
      </c>
      <c r="F259" t="s">
        <v>5898</v>
      </c>
      <c r="G259" s="66" t="s">
        <v>5903</v>
      </c>
      <c r="H259" s="66" t="s">
        <v>5898</v>
      </c>
      <c r="I259" s="66" t="s">
        <v>5899</v>
      </c>
    </row>
    <row r="260" spans="1:9" x14ac:dyDescent="0.25">
      <c r="A260">
        <v>10203029</v>
      </c>
      <c r="B260" s="66" t="s">
        <v>5812</v>
      </c>
      <c r="C260" s="66" t="s">
        <v>5900</v>
      </c>
      <c r="D260" s="66" t="s">
        <v>5914</v>
      </c>
      <c r="E260" s="56" t="s">
        <v>5815</v>
      </c>
      <c r="F260" t="s">
        <v>5938</v>
      </c>
      <c r="G260" s="66" t="s">
        <v>5903</v>
      </c>
      <c r="H260" s="66" t="e">
        <v>#N/A</v>
      </c>
      <c r="I260" s="66" t="e">
        <v>#N/A</v>
      </c>
    </row>
    <row r="261" spans="1:9" x14ac:dyDescent="0.25">
      <c r="A261">
        <v>10203029</v>
      </c>
      <c r="B261" s="66" t="s">
        <v>5812</v>
      </c>
      <c r="C261" s="66" t="s">
        <v>5900</v>
      </c>
      <c r="D261" s="66" t="s">
        <v>5914</v>
      </c>
      <c r="E261" s="56" t="s">
        <v>5815</v>
      </c>
      <c r="F261" t="s">
        <v>5915</v>
      </c>
      <c r="G261" s="66" t="s">
        <v>5903</v>
      </c>
      <c r="H261" s="66" t="e">
        <v>#N/A</v>
      </c>
      <c r="I261" s="66" t="e">
        <v>#N/A</v>
      </c>
    </row>
    <row r="262" spans="1:9" x14ac:dyDescent="0.25">
      <c r="A262">
        <v>10203029</v>
      </c>
      <c r="B262" s="66" t="s">
        <v>5812</v>
      </c>
      <c r="C262" s="66" t="s">
        <v>5900</v>
      </c>
      <c r="D262" s="66" t="s">
        <v>5914</v>
      </c>
      <c r="E262" s="56" t="s">
        <v>5815</v>
      </c>
      <c r="F262" t="s">
        <v>5939</v>
      </c>
      <c r="G262" s="66" t="s">
        <v>5903</v>
      </c>
      <c r="H262" s="66" t="e">
        <v>#N/A</v>
      </c>
      <c r="I262" s="66" t="e">
        <v>#N/A</v>
      </c>
    </row>
    <row r="263" spans="1:9" x14ac:dyDescent="0.25">
      <c r="A263">
        <v>10203029</v>
      </c>
      <c r="B263" s="66" t="s">
        <v>5812</v>
      </c>
      <c r="C263" s="66" t="s">
        <v>5900</v>
      </c>
      <c r="D263" s="66" t="s">
        <v>5914</v>
      </c>
      <c r="E263" s="56" t="s">
        <v>5815</v>
      </c>
      <c r="F263" t="s">
        <v>5939</v>
      </c>
      <c r="G263" s="66" t="s">
        <v>5903</v>
      </c>
      <c r="H263" s="66" t="e">
        <v>#N/A</v>
      </c>
      <c r="I263" s="66" t="e">
        <v>#N/A</v>
      </c>
    </row>
    <row r="264" spans="1:9" x14ac:dyDescent="0.25">
      <c r="A264">
        <v>10203030</v>
      </c>
      <c r="B264" s="66" t="s">
        <v>5812</v>
      </c>
      <c r="C264" s="66" t="s">
        <v>5900</v>
      </c>
      <c r="D264" s="66" t="s">
        <v>5914</v>
      </c>
      <c r="E264" s="56" t="s">
        <v>5815</v>
      </c>
      <c r="F264" t="s">
        <v>5940</v>
      </c>
      <c r="G264" s="66" t="s">
        <v>5903</v>
      </c>
      <c r="H264" s="66" t="s">
        <v>5940</v>
      </c>
      <c r="I264" s="66" t="s">
        <v>5835</v>
      </c>
    </row>
    <row r="265" spans="1:9" x14ac:dyDescent="0.25">
      <c r="A265">
        <v>10203030</v>
      </c>
      <c r="B265" s="66" t="s">
        <v>5812</v>
      </c>
      <c r="C265" s="66" t="s">
        <v>5900</v>
      </c>
      <c r="D265" s="66" t="s">
        <v>5914</v>
      </c>
      <c r="E265" s="56" t="s">
        <v>5815</v>
      </c>
      <c r="F265" t="s">
        <v>5940</v>
      </c>
      <c r="G265" s="66" t="s">
        <v>5903</v>
      </c>
      <c r="H265" s="66" t="s">
        <v>5940</v>
      </c>
      <c r="I265" s="66" t="s">
        <v>5835</v>
      </c>
    </row>
    <row r="266" spans="1:9" x14ac:dyDescent="0.25">
      <c r="A266">
        <v>10203031</v>
      </c>
      <c r="B266" s="66" t="s">
        <v>5812</v>
      </c>
      <c r="C266" s="66" t="s">
        <v>5900</v>
      </c>
      <c r="D266" s="66" t="s">
        <v>5914</v>
      </c>
      <c r="E266" s="56" t="s">
        <v>5815</v>
      </c>
      <c r="F266" t="s">
        <v>5917</v>
      </c>
      <c r="G266" s="66" t="s">
        <v>5903</v>
      </c>
      <c r="H266" s="66" t="s">
        <v>5917</v>
      </c>
      <c r="I266" s="66" t="s">
        <v>5899</v>
      </c>
    </row>
    <row r="267" spans="1:9" x14ac:dyDescent="0.25">
      <c r="A267">
        <v>10203031</v>
      </c>
      <c r="B267" s="66" t="s">
        <v>5812</v>
      </c>
      <c r="C267" s="66" t="s">
        <v>5900</v>
      </c>
      <c r="D267" s="66" t="s">
        <v>5914</v>
      </c>
      <c r="E267" s="56" t="s">
        <v>5815</v>
      </c>
      <c r="F267" t="s">
        <v>5941</v>
      </c>
      <c r="G267" s="66" t="s">
        <v>5903</v>
      </c>
      <c r="H267" s="66" t="e">
        <v>#N/A</v>
      </c>
      <c r="I267" s="66" t="e">
        <v>#N/A</v>
      </c>
    </row>
    <row r="268" spans="1:9" x14ac:dyDescent="0.25">
      <c r="A268">
        <v>10203031</v>
      </c>
      <c r="B268" s="66" t="s">
        <v>5812</v>
      </c>
      <c r="C268" s="66" t="s">
        <v>5900</v>
      </c>
      <c r="D268" s="66" t="s">
        <v>5914</v>
      </c>
      <c r="E268" s="56" t="s">
        <v>5815</v>
      </c>
      <c r="F268" t="s">
        <v>5917</v>
      </c>
      <c r="G268" s="66" t="s">
        <v>5903</v>
      </c>
      <c r="H268" s="66" t="s">
        <v>5917</v>
      </c>
      <c r="I268" s="66" t="s">
        <v>5899</v>
      </c>
    </row>
    <row r="269" spans="1:9" x14ac:dyDescent="0.25">
      <c r="A269">
        <v>10203031</v>
      </c>
      <c r="B269" s="66" t="s">
        <v>5812</v>
      </c>
      <c r="C269" s="66" t="s">
        <v>5900</v>
      </c>
      <c r="D269" s="66" t="s">
        <v>5914</v>
      </c>
      <c r="E269" s="56" t="s">
        <v>5815</v>
      </c>
      <c r="F269" t="s">
        <v>5942</v>
      </c>
      <c r="G269" s="66" t="s">
        <v>5903</v>
      </c>
      <c r="H269" s="66" t="e">
        <v>#N/A</v>
      </c>
      <c r="I269" s="66" t="e">
        <v>#N/A</v>
      </c>
    </row>
    <row r="270" spans="1:9" x14ac:dyDescent="0.25">
      <c r="A270">
        <v>10203033</v>
      </c>
      <c r="B270" s="66" t="s">
        <v>5812</v>
      </c>
      <c r="C270" s="66" t="s">
        <v>5900</v>
      </c>
      <c r="D270" s="66" t="s">
        <v>5914</v>
      </c>
      <c r="E270" s="56" t="s">
        <v>5815</v>
      </c>
      <c r="F270" t="s">
        <v>5943</v>
      </c>
      <c r="G270" s="66" t="s">
        <v>5903</v>
      </c>
      <c r="H270" s="66" t="e">
        <v>#N/A</v>
      </c>
      <c r="I270" s="66" t="e">
        <v>#N/A</v>
      </c>
    </row>
    <row r="271" spans="1:9" x14ac:dyDescent="0.25">
      <c r="A271">
        <v>10203033</v>
      </c>
      <c r="B271" s="66" t="s">
        <v>5812</v>
      </c>
      <c r="C271" s="66" t="s">
        <v>5900</v>
      </c>
      <c r="D271" s="66" t="s">
        <v>5914</v>
      </c>
      <c r="E271" s="56" t="s">
        <v>5815</v>
      </c>
      <c r="F271" t="s">
        <v>5943</v>
      </c>
      <c r="G271" s="66" t="s">
        <v>5903</v>
      </c>
      <c r="H271" s="66" t="e">
        <v>#N/A</v>
      </c>
      <c r="I271" s="66" t="e">
        <v>#N/A</v>
      </c>
    </row>
    <row r="272" spans="1:9" x14ac:dyDescent="0.25">
      <c r="A272">
        <v>10204001</v>
      </c>
      <c r="B272" s="66" t="s">
        <v>5812</v>
      </c>
      <c r="C272" s="66" t="s">
        <v>5900</v>
      </c>
      <c r="D272" s="66" t="s">
        <v>5944</v>
      </c>
      <c r="E272" s="56" t="s">
        <v>5815</v>
      </c>
      <c r="F272" t="s">
        <v>5945</v>
      </c>
      <c r="G272" s="66" t="s">
        <v>5903</v>
      </c>
      <c r="H272" s="66" t="s">
        <v>5945</v>
      </c>
      <c r="I272" s="66" t="s">
        <v>5899</v>
      </c>
    </row>
    <row r="273" spans="1:9" x14ac:dyDescent="0.25">
      <c r="A273">
        <v>10204001</v>
      </c>
      <c r="B273" s="66" t="s">
        <v>5812</v>
      </c>
      <c r="C273" s="66" t="s">
        <v>5900</v>
      </c>
      <c r="D273" s="66" t="s">
        <v>5944</v>
      </c>
      <c r="E273" s="56" t="s">
        <v>5815</v>
      </c>
      <c r="F273" t="s">
        <v>5946</v>
      </c>
      <c r="G273" s="66" t="s">
        <v>5903</v>
      </c>
      <c r="H273" s="66" t="e">
        <v>#N/A</v>
      </c>
      <c r="I273" s="66" t="e">
        <v>#N/A</v>
      </c>
    </row>
    <row r="274" spans="1:9" x14ac:dyDescent="0.25">
      <c r="A274">
        <v>10204002</v>
      </c>
      <c r="B274" s="66" t="s">
        <v>5812</v>
      </c>
      <c r="C274" s="66" t="s">
        <v>5900</v>
      </c>
      <c r="D274" s="66" t="s">
        <v>5944</v>
      </c>
      <c r="E274" s="56" t="s">
        <v>5815</v>
      </c>
      <c r="F274" t="s">
        <v>5947</v>
      </c>
      <c r="G274" s="66" t="s">
        <v>5903</v>
      </c>
      <c r="H274" s="66" t="e">
        <v>#N/A</v>
      </c>
      <c r="I274" s="66" t="e">
        <v>#N/A</v>
      </c>
    </row>
    <row r="275" spans="1:9" x14ac:dyDescent="0.25">
      <c r="A275">
        <v>10204002</v>
      </c>
      <c r="B275" s="66" t="s">
        <v>5812</v>
      </c>
      <c r="C275" s="66" t="s">
        <v>5900</v>
      </c>
      <c r="D275" s="66" t="s">
        <v>5944</v>
      </c>
      <c r="E275" s="56" t="s">
        <v>5815</v>
      </c>
      <c r="F275" t="s">
        <v>5947</v>
      </c>
      <c r="G275" s="66" t="s">
        <v>5903</v>
      </c>
      <c r="H275" s="66" t="e">
        <v>#N/A</v>
      </c>
      <c r="I275" s="66" t="e">
        <v>#N/A</v>
      </c>
    </row>
    <row r="276" spans="1:9" x14ac:dyDescent="0.25">
      <c r="A276">
        <v>10204002</v>
      </c>
      <c r="B276" s="66" t="s">
        <v>5812</v>
      </c>
      <c r="C276" s="66" t="s">
        <v>5900</v>
      </c>
      <c r="D276" s="66" t="s">
        <v>5944</v>
      </c>
      <c r="E276" s="56" t="s">
        <v>5815</v>
      </c>
      <c r="F276" t="s">
        <v>5947</v>
      </c>
      <c r="G276" s="66" t="s">
        <v>5903</v>
      </c>
      <c r="H276" s="66" t="e">
        <v>#N/A</v>
      </c>
      <c r="I276" s="66" t="e">
        <v>#N/A</v>
      </c>
    </row>
    <row r="277" spans="1:9" x14ac:dyDescent="0.25">
      <c r="A277">
        <v>10204002</v>
      </c>
      <c r="B277" s="66" t="s">
        <v>5812</v>
      </c>
      <c r="C277" s="66" t="s">
        <v>5900</v>
      </c>
      <c r="D277" s="66" t="s">
        <v>5944</v>
      </c>
      <c r="E277" s="56" t="s">
        <v>5815</v>
      </c>
      <c r="F277" t="s">
        <v>5947</v>
      </c>
      <c r="G277" s="66" t="s">
        <v>5903</v>
      </c>
      <c r="H277" s="66" t="e">
        <v>#N/A</v>
      </c>
      <c r="I277" s="66" t="e">
        <v>#N/A</v>
      </c>
    </row>
    <row r="278" spans="1:9" x14ac:dyDescent="0.25">
      <c r="A278">
        <v>10204003</v>
      </c>
      <c r="B278" s="66" t="s">
        <v>5812</v>
      </c>
      <c r="C278" s="66" t="s">
        <v>5900</v>
      </c>
      <c r="D278" s="66" t="s">
        <v>5944</v>
      </c>
      <c r="E278" s="56" t="s">
        <v>5815</v>
      </c>
      <c r="F278" t="s">
        <v>5898</v>
      </c>
      <c r="G278" s="66" t="s">
        <v>5903</v>
      </c>
      <c r="H278" s="66" t="s">
        <v>5898</v>
      </c>
      <c r="I278" s="66" t="s">
        <v>5899</v>
      </c>
    </row>
    <row r="279" spans="1:9" x14ac:dyDescent="0.25">
      <c r="A279">
        <v>10204003</v>
      </c>
      <c r="B279" s="66" t="s">
        <v>5812</v>
      </c>
      <c r="C279" s="66" t="s">
        <v>5900</v>
      </c>
      <c r="D279" s="66" t="s">
        <v>5944</v>
      </c>
      <c r="E279" s="56" t="s">
        <v>5815</v>
      </c>
      <c r="F279" t="s">
        <v>5948</v>
      </c>
      <c r="G279" s="66" t="s">
        <v>5903</v>
      </c>
      <c r="H279" s="66" t="e">
        <v>#N/A</v>
      </c>
      <c r="I279" s="66" t="e">
        <v>#N/A</v>
      </c>
    </row>
    <row r="280" spans="1:9" x14ac:dyDescent="0.25">
      <c r="A280">
        <v>10204003</v>
      </c>
      <c r="B280" s="66" t="s">
        <v>5812</v>
      </c>
      <c r="C280" s="66" t="s">
        <v>5900</v>
      </c>
      <c r="D280" s="66" t="s">
        <v>5944</v>
      </c>
      <c r="E280" s="56" t="s">
        <v>5815</v>
      </c>
      <c r="F280" t="s">
        <v>5948</v>
      </c>
      <c r="G280" s="66" t="s">
        <v>5903</v>
      </c>
      <c r="H280" s="66" t="e">
        <v>#N/A</v>
      </c>
      <c r="I280" s="66" t="e">
        <v>#N/A</v>
      </c>
    </row>
    <row r="281" spans="1:9" x14ac:dyDescent="0.25">
      <c r="A281">
        <v>10204003</v>
      </c>
      <c r="B281" s="66" t="s">
        <v>5812</v>
      </c>
      <c r="C281" s="66" t="s">
        <v>5900</v>
      </c>
      <c r="D281" s="66" t="s">
        <v>5944</v>
      </c>
      <c r="E281" s="56" t="s">
        <v>5815</v>
      </c>
      <c r="F281" t="s">
        <v>5949</v>
      </c>
      <c r="G281" s="66" t="s">
        <v>5903</v>
      </c>
      <c r="H281" s="66" t="e">
        <v>#N/A</v>
      </c>
      <c r="I281" s="66" t="e">
        <v>#N/A</v>
      </c>
    </row>
    <row r="282" spans="1:9" x14ac:dyDescent="0.25">
      <c r="A282">
        <v>10204004</v>
      </c>
      <c r="B282" s="66" t="s">
        <v>5812</v>
      </c>
      <c r="C282" s="66" t="s">
        <v>5900</v>
      </c>
      <c r="D282" s="66" t="s">
        <v>5944</v>
      </c>
      <c r="E282" s="56" t="s">
        <v>5815</v>
      </c>
      <c r="F282" t="s">
        <v>5950</v>
      </c>
      <c r="G282" s="66" t="s">
        <v>5903</v>
      </c>
      <c r="H282" s="66" t="e">
        <v>#N/A</v>
      </c>
      <c r="I282" s="66" t="e">
        <v>#N/A</v>
      </c>
    </row>
    <row r="283" spans="1:9" x14ac:dyDescent="0.25">
      <c r="A283">
        <v>10204004</v>
      </c>
      <c r="B283" s="66" t="s">
        <v>5812</v>
      </c>
      <c r="C283" s="66" t="s">
        <v>5900</v>
      </c>
      <c r="D283" s="66" t="s">
        <v>5944</v>
      </c>
      <c r="E283" s="56" t="s">
        <v>5815</v>
      </c>
      <c r="F283" t="s">
        <v>5950</v>
      </c>
      <c r="G283" s="66" t="s">
        <v>5903</v>
      </c>
      <c r="H283" s="66" t="e">
        <v>#N/A</v>
      </c>
      <c r="I283" s="66" t="e">
        <v>#N/A</v>
      </c>
    </row>
    <row r="284" spans="1:9" x14ac:dyDescent="0.25">
      <c r="A284">
        <v>10204006</v>
      </c>
      <c r="B284" s="66" t="s">
        <v>5812</v>
      </c>
      <c r="C284" s="66" t="s">
        <v>5900</v>
      </c>
      <c r="D284" s="66" t="s">
        <v>5944</v>
      </c>
      <c r="E284" s="56" t="s">
        <v>5815</v>
      </c>
      <c r="F284" t="s">
        <v>5951</v>
      </c>
      <c r="G284" s="66" t="s">
        <v>5903</v>
      </c>
      <c r="H284" s="66" t="e">
        <v>#N/A</v>
      </c>
      <c r="I284" s="66" t="e">
        <v>#N/A</v>
      </c>
    </row>
    <row r="285" spans="1:9" x14ac:dyDescent="0.25">
      <c r="A285">
        <v>10204006</v>
      </c>
      <c r="B285" s="66" t="s">
        <v>5812</v>
      </c>
      <c r="C285" s="66" t="s">
        <v>5900</v>
      </c>
      <c r="D285" s="66" t="s">
        <v>5944</v>
      </c>
      <c r="E285" s="56" t="s">
        <v>5815</v>
      </c>
      <c r="F285" t="s">
        <v>5951</v>
      </c>
      <c r="G285" s="66" t="s">
        <v>5903</v>
      </c>
      <c r="H285" s="66" t="e">
        <v>#N/A</v>
      </c>
      <c r="I285" s="66" t="e">
        <v>#N/A</v>
      </c>
    </row>
    <row r="286" spans="1:9" x14ac:dyDescent="0.25">
      <c r="A286">
        <v>10204006</v>
      </c>
      <c r="B286" s="66" t="s">
        <v>5812</v>
      </c>
      <c r="C286" s="66" t="s">
        <v>5900</v>
      </c>
      <c r="D286" s="66" t="s">
        <v>5944</v>
      </c>
      <c r="E286" s="56" t="s">
        <v>5815</v>
      </c>
      <c r="F286" t="s">
        <v>5951</v>
      </c>
      <c r="G286" s="66" t="s">
        <v>5903</v>
      </c>
      <c r="H286" s="66" t="e">
        <v>#N/A</v>
      </c>
      <c r="I286" s="66" t="e">
        <v>#N/A</v>
      </c>
    </row>
    <row r="287" spans="1:9" x14ac:dyDescent="0.25">
      <c r="A287">
        <v>10204006</v>
      </c>
      <c r="B287" s="66" t="s">
        <v>5812</v>
      </c>
      <c r="C287" s="66" t="s">
        <v>5900</v>
      </c>
      <c r="D287" s="66" t="s">
        <v>5944</v>
      </c>
      <c r="E287" s="56" t="s">
        <v>5815</v>
      </c>
      <c r="F287" t="s">
        <v>5951</v>
      </c>
      <c r="G287" s="66" t="s">
        <v>5903</v>
      </c>
      <c r="H287" s="66" t="e">
        <v>#N/A</v>
      </c>
      <c r="I287" s="66" t="e">
        <v>#N/A</v>
      </c>
    </row>
    <row r="288" spans="1:9" x14ac:dyDescent="0.25">
      <c r="A288">
        <v>10204007</v>
      </c>
      <c r="B288" s="66" t="s">
        <v>5812</v>
      </c>
      <c r="C288" s="66" t="s">
        <v>5900</v>
      </c>
      <c r="D288" s="66" t="s">
        <v>5944</v>
      </c>
      <c r="E288" s="56" t="s">
        <v>5815</v>
      </c>
      <c r="F288" t="s">
        <v>5952</v>
      </c>
      <c r="G288" s="66" t="s">
        <v>5903</v>
      </c>
      <c r="H288" s="66" t="e">
        <v>#N/A</v>
      </c>
      <c r="I288" s="66" t="e">
        <v>#N/A</v>
      </c>
    </row>
    <row r="289" spans="1:9" x14ac:dyDescent="0.25">
      <c r="A289">
        <v>10204007</v>
      </c>
      <c r="B289" s="66" t="s">
        <v>5812</v>
      </c>
      <c r="C289" s="66" t="s">
        <v>5900</v>
      </c>
      <c r="D289" s="66" t="s">
        <v>5944</v>
      </c>
      <c r="E289" s="56" t="s">
        <v>5815</v>
      </c>
      <c r="F289" t="s">
        <v>5952</v>
      </c>
      <c r="G289" s="66" t="s">
        <v>5903</v>
      </c>
      <c r="H289" s="66" t="e">
        <v>#N/A</v>
      </c>
      <c r="I289" s="66" t="e">
        <v>#N/A</v>
      </c>
    </row>
    <row r="290" spans="1:9" x14ac:dyDescent="0.25">
      <c r="A290">
        <v>10204009</v>
      </c>
      <c r="B290" s="66" t="s">
        <v>5812</v>
      </c>
      <c r="C290" s="66" t="s">
        <v>5900</v>
      </c>
      <c r="D290" s="66" t="s">
        <v>5944</v>
      </c>
      <c r="E290" s="56" t="s">
        <v>5839</v>
      </c>
      <c r="F290" t="s">
        <v>5953</v>
      </c>
      <c r="G290" s="66" t="s">
        <v>5903</v>
      </c>
      <c r="H290" s="66" t="e">
        <v>#N/A</v>
      </c>
      <c r="I290" s="66" t="e">
        <v>#N/A</v>
      </c>
    </row>
    <row r="291" spans="1:9" x14ac:dyDescent="0.25">
      <c r="A291">
        <v>10204010</v>
      </c>
      <c r="B291" s="66" t="s">
        <v>5812</v>
      </c>
      <c r="C291" s="66" t="s">
        <v>5900</v>
      </c>
      <c r="D291" s="66" t="s">
        <v>5944</v>
      </c>
      <c r="E291" s="56" t="s">
        <v>5839</v>
      </c>
      <c r="F291" t="s">
        <v>5954</v>
      </c>
      <c r="G291" s="66" t="s">
        <v>5903</v>
      </c>
      <c r="H291" s="66" t="s">
        <v>5954</v>
      </c>
      <c r="I291" s="66" t="s">
        <v>5899</v>
      </c>
    </row>
    <row r="292" spans="1:9" x14ac:dyDescent="0.25">
      <c r="A292">
        <v>10204010</v>
      </c>
      <c r="B292" s="66" t="s">
        <v>5812</v>
      </c>
      <c r="C292" s="66" t="s">
        <v>5900</v>
      </c>
      <c r="D292" s="66" t="s">
        <v>5944</v>
      </c>
      <c r="E292" s="56" t="s">
        <v>5815</v>
      </c>
      <c r="F292" t="s">
        <v>5955</v>
      </c>
      <c r="G292" s="66" t="s">
        <v>5903</v>
      </c>
      <c r="H292" s="66" t="e">
        <v>#N/A</v>
      </c>
      <c r="I292" s="66" t="e">
        <v>#N/A</v>
      </c>
    </row>
    <row r="293" spans="1:9" x14ac:dyDescent="0.25">
      <c r="A293">
        <v>10204011</v>
      </c>
      <c r="B293" s="66" t="s">
        <v>5812</v>
      </c>
      <c r="C293" s="66" t="s">
        <v>5900</v>
      </c>
      <c r="D293" s="66" t="s">
        <v>5944</v>
      </c>
      <c r="E293" s="56" t="s">
        <v>5815</v>
      </c>
      <c r="F293" t="s">
        <v>5954</v>
      </c>
      <c r="G293" s="66" t="s">
        <v>5903</v>
      </c>
      <c r="H293" s="66" t="s">
        <v>5954</v>
      </c>
      <c r="I293" s="66" t="s">
        <v>5899</v>
      </c>
    </row>
    <row r="294" spans="1:9" x14ac:dyDescent="0.25">
      <c r="A294">
        <v>10204012</v>
      </c>
      <c r="B294" s="66" t="s">
        <v>5812</v>
      </c>
      <c r="C294" s="66" t="s">
        <v>5900</v>
      </c>
      <c r="D294" s="66" t="s">
        <v>5944</v>
      </c>
      <c r="E294" s="56" t="s">
        <v>5815</v>
      </c>
      <c r="F294" t="s">
        <v>5956</v>
      </c>
      <c r="G294" s="66" t="s">
        <v>5903</v>
      </c>
      <c r="H294" s="66" t="e">
        <v>#N/A</v>
      </c>
      <c r="I294" s="66" t="e">
        <v>#N/A</v>
      </c>
    </row>
    <row r="295" spans="1:9" x14ac:dyDescent="0.25">
      <c r="A295">
        <v>10204012</v>
      </c>
      <c r="B295" s="66" t="s">
        <v>5812</v>
      </c>
      <c r="C295" s="66" t="s">
        <v>5900</v>
      </c>
      <c r="D295" s="66" t="s">
        <v>5944</v>
      </c>
      <c r="E295" s="56" t="s">
        <v>5815</v>
      </c>
      <c r="F295" t="s">
        <v>5957</v>
      </c>
      <c r="G295" s="66" t="s">
        <v>5903</v>
      </c>
      <c r="H295" s="66" t="e">
        <v>#N/A</v>
      </c>
      <c r="I295" s="66" t="e">
        <v>#N/A</v>
      </c>
    </row>
    <row r="296" spans="1:9" x14ac:dyDescent="0.25">
      <c r="A296">
        <v>10204012</v>
      </c>
      <c r="B296" s="66" t="s">
        <v>5812</v>
      </c>
      <c r="C296" s="66" t="s">
        <v>5900</v>
      </c>
      <c r="D296" s="66" t="s">
        <v>5944</v>
      </c>
      <c r="E296" s="56" t="s">
        <v>5815</v>
      </c>
      <c r="F296" t="s">
        <v>5956</v>
      </c>
      <c r="G296" s="66" t="s">
        <v>5903</v>
      </c>
      <c r="H296" s="66" t="e">
        <v>#N/A</v>
      </c>
      <c r="I296" s="66" t="e">
        <v>#N/A</v>
      </c>
    </row>
    <row r="297" spans="1:9" x14ac:dyDescent="0.25">
      <c r="A297">
        <v>10204013</v>
      </c>
      <c r="B297" s="66" t="s">
        <v>5812</v>
      </c>
      <c r="C297" s="66" t="s">
        <v>5900</v>
      </c>
      <c r="D297" s="66" t="s">
        <v>5944</v>
      </c>
      <c r="E297" s="56" t="s">
        <v>5815</v>
      </c>
      <c r="F297" t="s">
        <v>5956</v>
      </c>
      <c r="G297" s="66" t="s">
        <v>5903</v>
      </c>
      <c r="H297" s="66" t="e">
        <v>#N/A</v>
      </c>
      <c r="I297" s="66" t="e">
        <v>#N/A</v>
      </c>
    </row>
    <row r="298" spans="1:9" x14ac:dyDescent="0.25">
      <c r="A298">
        <v>10204014</v>
      </c>
      <c r="B298" s="66" t="s">
        <v>5812</v>
      </c>
      <c r="C298" s="66" t="s">
        <v>5900</v>
      </c>
      <c r="D298" s="66" t="s">
        <v>5944</v>
      </c>
      <c r="E298" s="56" t="s">
        <v>5815</v>
      </c>
      <c r="F298" t="s">
        <v>5956</v>
      </c>
      <c r="G298" s="66" t="s">
        <v>5903</v>
      </c>
      <c r="H298" s="66" t="e">
        <v>#N/A</v>
      </c>
      <c r="I298" s="66" t="e">
        <v>#N/A</v>
      </c>
    </row>
    <row r="299" spans="1:9" x14ac:dyDescent="0.25">
      <c r="A299">
        <v>10204016</v>
      </c>
      <c r="B299" s="66" t="s">
        <v>5812</v>
      </c>
      <c r="C299" s="66" t="s">
        <v>5900</v>
      </c>
      <c r="D299" s="66" t="s">
        <v>5944</v>
      </c>
      <c r="E299" s="56" t="s">
        <v>5815</v>
      </c>
      <c r="F299" t="s">
        <v>5958</v>
      </c>
      <c r="G299" s="66" t="s">
        <v>5903</v>
      </c>
      <c r="H299" s="66" t="s">
        <v>5958</v>
      </c>
      <c r="I299" s="66" t="s">
        <v>5899</v>
      </c>
    </row>
    <row r="300" spans="1:9" x14ac:dyDescent="0.25">
      <c r="A300">
        <v>10204016</v>
      </c>
      <c r="B300" s="66" t="s">
        <v>5812</v>
      </c>
      <c r="C300" s="66" t="s">
        <v>5900</v>
      </c>
      <c r="D300" s="66" t="s">
        <v>5944</v>
      </c>
      <c r="E300" s="56" t="s">
        <v>5815</v>
      </c>
      <c r="F300" t="s">
        <v>5958</v>
      </c>
      <c r="G300" s="66" t="s">
        <v>5903</v>
      </c>
      <c r="H300" s="66" t="s">
        <v>5958</v>
      </c>
      <c r="I300" s="66" t="s">
        <v>5899</v>
      </c>
    </row>
    <row r="301" spans="1:9" x14ac:dyDescent="0.25">
      <c r="A301">
        <v>10204017</v>
      </c>
      <c r="B301" s="66" t="s">
        <v>5812</v>
      </c>
      <c r="C301" s="66" t="s">
        <v>5900</v>
      </c>
      <c r="D301" s="66" t="s">
        <v>5944</v>
      </c>
      <c r="E301" s="56" t="s">
        <v>5815</v>
      </c>
      <c r="F301" t="s">
        <v>5958</v>
      </c>
      <c r="G301" s="66" t="s">
        <v>5903</v>
      </c>
      <c r="H301" s="66" t="s">
        <v>5958</v>
      </c>
      <c r="I301" s="66" t="s">
        <v>5899</v>
      </c>
    </row>
    <row r="302" spans="1:9" x14ac:dyDescent="0.25">
      <c r="A302">
        <v>10204017</v>
      </c>
      <c r="B302" s="66" t="s">
        <v>5812</v>
      </c>
      <c r="C302" s="66" t="s">
        <v>5900</v>
      </c>
      <c r="D302" s="66" t="s">
        <v>5944</v>
      </c>
      <c r="E302" s="56" t="s">
        <v>5815</v>
      </c>
      <c r="F302" t="s">
        <v>5958</v>
      </c>
      <c r="G302" s="66" t="s">
        <v>5903</v>
      </c>
      <c r="H302" s="66" t="s">
        <v>5958</v>
      </c>
      <c r="I302" s="66" t="s">
        <v>5899</v>
      </c>
    </row>
    <row r="303" spans="1:9" x14ac:dyDescent="0.25">
      <c r="A303">
        <v>10204018</v>
      </c>
      <c r="B303" s="66" t="s">
        <v>5812</v>
      </c>
      <c r="C303" s="66" t="s">
        <v>5900</v>
      </c>
      <c r="D303" s="66" t="s">
        <v>5944</v>
      </c>
      <c r="E303" s="56" t="s">
        <v>5815</v>
      </c>
      <c r="F303" t="s">
        <v>5959</v>
      </c>
      <c r="G303" s="66" t="s">
        <v>5903</v>
      </c>
      <c r="H303" s="66" t="e">
        <v>#N/A</v>
      </c>
      <c r="I303" s="66" t="e">
        <v>#N/A</v>
      </c>
    </row>
    <row r="304" spans="1:9" x14ac:dyDescent="0.25">
      <c r="A304">
        <v>10204019</v>
      </c>
      <c r="B304" s="66" t="s">
        <v>5812</v>
      </c>
      <c r="C304" s="66" t="s">
        <v>5900</v>
      </c>
      <c r="D304" s="66" t="s">
        <v>5944</v>
      </c>
      <c r="E304" s="56" t="s">
        <v>5815</v>
      </c>
      <c r="F304" t="s">
        <v>5960</v>
      </c>
      <c r="G304" s="66" t="s">
        <v>5961</v>
      </c>
      <c r="H304" s="66" t="e">
        <v>#N/A</v>
      </c>
      <c r="I304" s="66" t="e">
        <v>#N/A</v>
      </c>
    </row>
    <row r="305" spans="1:9" x14ac:dyDescent="0.25">
      <c r="A305">
        <v>10204019</v>
      </c>
      <c r="B305" s="66" t="s">
        <v>5812</v>
      </c>
      <c r="C305" s="66" t="s">
        <v>5900</v>
      </c>
      <c r="D305" s="66" t="s">
        <v>5944</v>
      </c>
      <c r="E305" s="56" t="s">
        <v>5815</v>
      </c>
      <c r="F305" t="s">
        <v>5962</v>
      </c>
      <c r="G305" s="66" t="s">
        <v>5903</v>
      </c>
      <c r="H305" s="66" t="e">
        <v>#N/A</v>
      </c>
      <c r="I305" s="66" t="e">
        <v>#N/A</v>
      </c>
    </row>
    <row r="306" spans="1:9" x14ac:dyDescent="0.25">
      <c r="A306">
        <v>10204019</v>
      </c>
      <c r="B306" s="66" t="s">
        <v>5812</v>
      </c>
      <c r="C306" s="66" t="s">
        <v>5900</v>
      </c>
      <c r="D306" s="66" t="s">
        <v>5944</v>
      </c>
      <c r="E306" s="56" t="s">
        <v>5815</v>
      </c>
      <c r="F306" t="s">
        <v>5954</v>
      </c>
      <c r="G306" s="66" t="s">
        <v>5961</v>
      </c>
      <c r="H306" s="66" t="s">
        <v>5954</v>
      </c>
      <c r="I306" s="66" t="s">
        <v>5899</v>
      </c>
    </row>
    <row r="307" spans="1:9" x14ac:dyDescent="0.25">
      <c r="A307">
        <v>10204019</v>
      </c>
      <c r="B307" s="66" t="s">
        <v>5812</v>
      </c>
      <c r="C307" s="66" t="s">
        <v>5900</v>
      </c>
      <c r="D307" s="66" t="s">
        <v>5944</v>
      </c>
      <c r="E307" s="56" t="s">
        <v>5815</v>
      </c>
      <c r="F307" t="s">
        <v>5954</v>
      </c>
      <c r="G307" s="66" t="s">
        <v>5903</v>
      </c>
      <c r="H307" s="66" t="s">
        <v>5954</v>
      </c>
      <c r="I307" s="66" t="s">
        <v>5899</v>
      </c>
    </row>
    <row r="308" spans="1:9" x14ac:dyDescent="0.25">
      <c r="A308">
        <v>10204020</v>
      </c>
      <c r="B308" s="66" t="s">
        <v>5812</v>
      </c>
      <c r="C308" s="66" t="s">
        <v>5900</v>
      </c>
      <c r="D308" s="66" t="s">
        <v>5944</v>
      </c>
      <c r="E308" s="56" t="s">
        <v>5815</v>
      </c>
      <c r="F308" t="s">
        <v>5954</v>
      </c>
      <c r="G308" s="66" t="s">
        <v>5903</v>
      </c>
      <c r="H308" s="66" t="s">
        <v>5954</v>
      </c>
      <c r="I308" s="66" t="s">
        <v>5899</v>
      </c>
    </row>
    <row r="309" spans="1:9" x14ac:dyDescent="0.25">
      <c r="A309">
        <v>10204020</v>
      </c>
      <c r="B309" s="66" t="s">
        <v>5812</v>
      </c>
      <c r="C309" s="66" t="s">
        <v>5900</v>
      </c>
      <c r="D309" s="66" t="s">
        <v>5944</v>
      </c>
      <c r="E309" s="56" t="s">
        <v>5815</v>
      </c>
      <c r="F309" t="s">
        <v>5963</v>
      </c>
      <c r="G309" s="66" t="s">
        <v>5903</v>
      </c>
      <c r="H309" s="66" t="e">
        <v>#N/A</v>
      </c>
      <c r="I309" s="66" t="e">
        <v>#N/A</v>
      </c>
    </row>
    <row r="310" spans="1:9" x14ac:dyDescent="0.25">
      <c r="A310">
        <v>10204020</v>
      </c>
      <c r="B310" s="66" t="s">
        <v>5812</v>
      </c>
      <c r="C310" s="66" t="s">
        <v>5900</v>
      </c>
      <c r="D310" s="66" t="s">
        <v>5944</v>
      </c>
      <c r="E310" s="56" t="s">
        <v>5815</v>
      </c>
      <c r="F310" t="s">
        <v>5964</v>
      </c>
      <c r="G310" s="66" t="s">
        <v>5903</v>
      </c>
      <c r="H310" s="66" t="e">
        <v>#N/A</v>
      </c>
      <c r="I310" s="66" t="e">
        <v>#N/A</v>
      </c>
    </row>
    <row r="311" spans="1:9" x14ac:dyDescent="0.25">
      <c r="A311">
        <v>10204020</v>
      </c>
      <c r="B311" s="66" t="s">
        <v>5812</v>
      </c>
      <c r="C311" s="66" t="s">
        <v>5900</v>
      </c>
      <c r="D311" s="66" t="s">
        <v>5944</v>
      </c>
      <c r="E311" s="56" t="s">
        <v>5815</v>
      </c>
      <c r="F311" t="s">
        <v>5965</v>
      </c>
      <c r="G311" s="66" t="s">
        <v>5903</v>
      </c>
      <c r="H311" s="66" t="e">
        <v>#N/A</v>
      </c>
      <c r="I311" s="66" t="e">
        <v>#N/A</v>
      </c>
    </row>
    <row r="312" spans="1:9" x14ac:dyDescent="0.25">
      <c r="A312">
        <v>10204020</v>
      </c>
      <c r="B312" s="66" t="s">
        <v>5812</v>
      </c>
      <c r="C312" s="66" t="s">
        <v>5900</v>
      </c>
      <c r="D312" s="66" t="s">
        <v>5944</v>
      </c>
      <c r="E312" s="56" t="s">
        <v>5815</v>
      </c>
      <c r="F312" t="s">
        <v>5954</v>
      </c>
      <c r="G312" s="66" t="s">
        <v>5903</v>
      </c>
      <c r="H312" s="66" t="s">
        <v>5954</v>
      </c>
      <c r="I312" s="66" t="s">
        <v>5899</v>
      </c>
    </row>
    <row r="313" spans="1:9" x14ac:dyDescent="0.25">
      <c r="A313">
        <v>10204020</v>
      </c>
      <c r="B313" s="66" t="s">
        <v>5812</v>
      </c>
      <c r="C313" s="66" t="s">
        <v>5900</v>
      </c>
      <c r="D313" s="66" t="s">
        <v>5944</v>
      </c>
      <c r="E313" s="56" t="s">
        <v>5815</v>
      </c>
      <c r="F313" t="s">
        <v>5954</v>
      </c>
      <c r="G313" s="66" t="s">
        <v>5903</v>
      </c>
      <c r="H313" s="66" t="s">
        <v>5954</v>
      </c>
      <c r="I313" s="66" t="s">
        <v>5899</v>
      </c>
    </row>
    <row r="314" spans="1:9" x14ac:dyDescent="0.25">
      <c r="A314">
        <v>10204020</v>
      </c>
      <c r="B314" s="66" t="s">
        <v>5812</v>
      </c>
      <c r="C314" s="66" t="s">
        <v>5900</v>
      </c>
      <c r="D314" s="66" t="s">
        <v>5944</v>
      </c>
      <c r="E314" s="56" t="s">
        <v>5815</v>
      </c>
      <c r="F314" t="s">
        <v>5954</v>
      </c>
      <c r="G314" s="66" t="s">
        <v>5961</v>
      </c>
      <c r="H314" s="66" t="s">
        <v>5954</v>
      </c>
      <c r="I314" s="66" t="s">
        <v>5899</v>
      </c>
    </row>
    <row r="315" spans="1:9" x14ac:dyDescent="0.25">
      <c r="A315">
        <v>10204021</v>
      </c>
      <c r="B315" s="66" t="s">
        <v>5812</v>
      </c>
      <c r="C315" s="66" t="s">
        <v>5900</v>
      </c>
      <c r="D315" s="66" t="s">
        <v>5944</v>
      </c>
      <c r="E315" s="56" t="s">
        <v>5815</v>
      </c>
      <c r="F315" t="s">
        <v>5964</v>
      </c>
      <c r="G315" s="66" t="s">
        <v>5903</v>
      </c>
      <c r="H315" s="66" t="e">
        <v>#N/A</v>
      </c>
      <c r="I315" s="66" t="e">
        <v>#N/A</v>
      </c>
    </row>
    <row r="316" spans="1:9" x14ac:dyDescent="0.25">
      <c r="A316">
        <v>10204021</v>
      </c>
      <c r="B316" s="66" t="s">
        <v>5812</v>
      </c>
      <c r="C316" s="66" t="s">
        <v>5900</v>
      </c>
      <c r="D316" s="66" t="s">
        <v>5944</v>
      </c>
      <c r="E316" s="56" t="s">
        <v>5815</v>
      </c>
      <c r="F316" t="s">
        <v>5966</v>
      </c>
      <c r="G316" s="66" t="s">
        <v>5903</v>
      </c>
      <c r="H316" s="66" t="s">
        <v>5966</v>
      </c>
      <c r="I316" s="66" t="s">
        <v>5967</v>
      </c>
    </row>
    <row r="317" spans="1:9" x14ac:dyDescent="0.25">
      <c r="A317">
        <v>10204022</v>
      </c>
      <c r="B317" s="66" t="s">
        <v>5812</v>
      </c>
      <c r="C317" s="66" t="s">
        <v>5900</v>
      </c>
      <c r="D317" s="66" t="s">
        <v>5944</v>
      </c>
      <c r="E317" s="56" t="s">
        <v>5815</v>
      </c>
      <c r="F317" t="s">
        <v>5968</v>
      </c>
      <c r="G317" s="66" t="s">
        <v>5903</v>
      </c>
      <c r="H317" s="66" t="e">
        <v>#N/A</v>
      </c>
      <c r="I317" s="66" t="e">
        <v>#N/A</v>
      </c>
    </row>
    <row r="318" spans="1:9" x14ac:dyDescent="0.25">
      <c r="A318">
        <v>10204022</v>
      </c>
      <c r="B318" s="66" t="s">
        <v>5812</v>
      </c>
      <c r="C318" s="66" t="s">
        <v>5900</v>
      </c>
      <c r="D318" s="66" t="s">
        <v>5944</v>
      </c>
      <c r="E318" s="56" t="s">
        <v>5815</v>
      </c>
      <c r="F318" t="s">
        <v>5968</v>
      </c>
      <c r="G318" s="66" t="s">
        <v>5903</v>
      </c>
      <c r="H318" s="66" t="e">
        <v>#N/A</v>
      </c>
      <c r="I318" s="66" t="e">
        <v>#N/A</v>
      </c>
    </row>
    <row r="319" spans="1:9" x14ac:dyDescent="0.25">
      <c r="A319">
        <v>10204022</v>
      </c>
      <c r="B319" s="66" t="s">
        <v>5812</v>
      </c>
      <c r="C319" s="66" t="s">
        <v>5900</v>
      </c>
      <c r="D319" s="66" t="s">
        <v>5944</v>
      </c>
      <c r="E319" s="56" t="s">
        <v>5815</v>
      </c>
      <c r="F319" t="s">
        <v>5968</v>
      </c>
      <c r="G319" s="66" t="s">
        <v>5903</v>
      </c>
      <c r="H319" s="66" t="e">
        <v>#N/A</v>
      </c>
      <c r="I319" s="66" t="e">
        <v>#N/A</v>
      </c>
    </row>
    <row r="320" spans="1:9" x14ac:dyDescent="0.25">
      <c r="A320">
        <v>10204022</v>
      </c>
      <c r="B320" s="66" t="s">
        <v>5812</v>
      </c>
      <c r="C320" s="66" t="s">
        <v>5900</v>
      </c>
      <c r="D320" s="66" t="s">
        <v>5944</v>
      </c>
      <c r="E320" s="56" t="s">
        <v>5815</v>
      </c>
      <c r="F320" t="s">
        <v>5968</v>
      </c>
      <c r="G320" s="66" t="s">
        <v>5903</v>
      </c>
      <c r="H320" s="66" t="e">
        <v>#N/A</v>
      </c>
      <c r="I320" s="66" t="e">
        <v>#N/A</v>
      </c>
    </row>
    <row r="321" spans="1:9" x14ac:dyDescent="0.25">
      <c r="A321">
        <v>10204022</v>
      </c>
      <c r="B321" s="66" t="s">
        <v>5812</v>
      </c>
      <c r="C321" s="66" t="s">
        <v>5900</v>
      </c>
      <c r="D321" s="66" t="s">
        <v>5944</v>
      </c>
      <c r="E321" s="56" t="s">
        <v>5815</v>
      </c>
      <c r="F321" t="s">
        <v>5954</v>
      </c>
      <c r="G321" s="66" t="s">
        <v>5903</v>
      </c>
      <c r="H321" s="66" t="s">
        <v>5954</v>
      </c>
      <c r="I321" s="66" t="s">
        <v>5899</v>
      </c>
    </row>
    <row r="322" spans="1:9" x14ac:dyDescent="0.25">
      <c r="A322">
        <v>10205001</v>
      </c>
      <c r="B322" s="66" t="s">
        <v>5812</v>
      </c>
      <c r="C322" s="66" t="s">
        <v>5900</v>
      </c>
      <c r="D322" s="66" t="s">
        <v>5969</v>
      </c>
      <c r="E322" s="56" t="s">
        <v>5815</v>
      </c>
      <c r="F322" t="s">
        <v>5970</v>
      </c>
      <c r="G322" s="66" t="s">
        <v>5903</v>
      </c>
      <c r="H322" s="66" t="s">
        <v>5970</v>
      </c>
      <c r="I322" s="66" t="s">
        <v>5835</v>
      </c>
    </row>
    <row r="323" spans="1:9" x14ac:dyDescent="0.25">
      <c r="A323">
        <v>10205001</v>
      </c>
      <c r="B323" s="66" t="s">
        <v>5812</v>
      </c>
      <c r="C323" s="66" t="s">
        <v>5900</v>
      </c>
      <c r="D323" s="66" t="s">
        <v>5969</v>
      </c>
      <c r="E323" s="56" t="s">
        <v>5815</v>
      </c>
      <c r="F323" t="s">
        <v>5970</v>
      </c>
      <c r="G323" s="66" t="s">
        <v>5903</v>
      </c>
      <c r="H323" s="66" t="s">
        <v>5970</v>
      </c>
      <c r="I323" s="66" t="s">
        <v>5835</v>
      </c>
    </row>
    <row r="324" spans="1:9" x14ac:dyDescent="0.25">
      <c r="A324">
        <v>10205001</v>
      </c>
      <c r="B324" s="66" t="s">
        <v>5812</v>
      </c>
      <c r="C324" s="66" t="s">
        <v>5900</v>
      </c>
      <c r="D324" s="66" t="s">
        <v>5969</v>
      </c>
      <c r="E324" s="56" t="s">
        <v>5815</v>
      </c>
      <c r="F324" t="s">
        <v>5970</v>
      </c>
      <c r="G324" s="66" t="s">
        <v>5903</v>
      </c>
      <c r="H324" s="66" t="s">
        <v>5970</v>
      </c>
      <c r="I324" s="66" t="s">
        <v>5835</v>
      </c>
    </row>
    <row r="325" spans="1:9" x14ac:dyDescent="0.25">
      <c r="A325">
        <v>10205003</v>
      </c>
      <c r="B325" s="66" t="s">
        <v>5812</v>
      </c>
      <c r="C325" s="66" t="s">
        <v>5900</v>
      </c>
      <c r="D325" s="66" t="s">
        <v>5969</v>
      </c>
      <c r="E325" s="56" t="s">
        <v>5815</v>
      </c>
      <c r="F325" t="s">
        <v>5971</v>
      </c>
      <c r="G325" s="66" t="s">
        <v>5903</v>
      </c>
      <c r="H325" s="66" t="s">
        <v>5971</v>
      </c>
      <c r="I325" s="66" t="s">
        <v>5835</v>
      </c>
    </row>
    <row r="326" spans="1:9" x14ac:dyDescent="0.25">
      <c r="A326">
        <v>10205003</v>
      </c>
      <c r="B326" s="66" t="s">
        <v>5812</v>
      </c>
      <c r="C326" s="66" t="s">
        <v>5900</v>
      </c>
      <c r="D326" s="66" t="s">
        <v>5969</v>
      </c>
      <c r="E326" s="56" t="s">
        <v>5815</v>
      </c>
      <c r="F326" t="s">
        <v>5971</v>
      </c>
      <c r="G326" s="66" t="s">
        <v>5903</v>
      </c>
      <c r="H326" s="66" t="s">
        <v>5971</v>
      </c>
      <c r="I326" s="66" t="s">
        <v>5835</v>
      </c>
    </row>
    <row r="327" spans="1:9" x14ac:dyDescent="0.25">
      <c r="A327">
        <v>10205003</v>
      </c>
      <c r="B327" s="66" t="s">
        <v>5812</v>
      </c>
      <c r="C327" s="66" t="s">
        <v>5900</v>
      </c>
      <c r="D327" s="66" t="s">
        <v>5969</v>
      </c>
      <c r="E327" s="56" t="s">
        <v>5815</v>
      </c>
      <c r="F327" t="s">
        <v>5971</v>
      </c>
      <c r="G327" s="66" t="s">
        <v>5903</v>
      </c>
      <c r="H327" s="66" t="s">
        <v>5971</v>
      </c>
      <c r="I327" s="66" t="s">
        <v>5835</v>
      </c>
    </row>
    <row r="328" spans="1:9" x14ac:dyDescent="0.25">
      <c r="A328">
        <v>10205003</v>
      </c>
      <c r="B328" s="66" t="s">
        <v>5812</v>
      </c>
      <c r="C328" s="66" t="s">
        <v>5900</v>
      </c>
      <c r="D328" s="66" t="s">
        <v>5969</v>
      </c>
      <c r="E328" s="56" t="s">
        <v>5815</v>
      </c>
      <c r="F328" t="s">
        <v>5971</v>
      </c>
      <c r="G328" s="66" t="s">
        <v>5903</v>
      </c>
      <c r="H328" s="66" t="s">
        <v>5971</v>
      </c>
      <c r="I328" s="66" t="s">
        <v>5835</v>
      </c>
    </row>
    <row r="329" spans="1:9" x14ac:dyDescent="0.25">
      <c r="A329">
        <v>10205003</v>
      </c>
      <c r="B329" s="66" t="s">
        <v>5812</v>
      </c>
      <c r="C329" s="66" t="s">
        <v>5900</v>
      </c>
      <c r="D329" s="66" t="s">
        <v>5969</v>
      </c>
      <c r="E329" s="56" t="s">
        <v>5815</v>
      </c>
      <c r="F329" t="s">
        <v>5971</v>
      </c>
      <c r="G329" s="66" t="s">
        <v>5903</v>
      </c>
      <c r="H329" s="66" t="s">
        <v>5971</v>
      </c>
      <c r="I329" s="66" t="s">
        <v>5835</v>
      </c>
    </row>
    <row r="330" spans="1:9" x14ac:dyDescent="0.25">
      <c r="A330">
        <v>10205004</v>
      </c>
      <c r="B330" s="66" t="s">
        <v>5812</v>
      </c>
      <c r="C330" s="66" t="s">
        <v>5900</v>
      </c>
      <c r="D330" s="66" t="s">
        <v>5969</v>
      </c>
      <c r="E330" s="56" t="s">
        <v>5815</v>
      </c>
      <c r="F330" t="s">
        <v>5971</v>
      </c>
      <c r="G330" s="66" t="s">
        <v>5903</v>
      </c>
      <c r="H330" s="66" t="s">
        <v>5971</v>
      </c>
      <c r="I330" s="66" t="s">
        <v>5835</v>
      </c>
    </row>
    <row r="331" spans="1:9" x14ac:dyDescent="0.25">
      <c r="A331">
        <v>10205004</v>
      </c>
      <c r="B331" s="66" t="s">
        <v>5812</v>
      </c>
      <c r="C331" s="66" t="s">
        <v>5900</v>
      </c>
      <c r="D331" s="66" t="s">
        <v>5969</v>
      </c>
      <c r="E331" s="56" t="s">
        <v>5815</v>
      </c>
      <c r="F331" t="s">
        <v>5971</v>
      </c>
      <c r="G331" s="66" t="s">
        <v>5903</v>
      </c>
      <c r="H331" s="66" t="s">
        <v>5971</v>
      </c>
      <c r="I331" s="66" t="s">
        <v>5835</v>
      </c>
    </row>
    <row r="332" spans="1:9" x14ac:dyDescent="0.25">
      <c r="A332">
        <v>10205004</v>
      </c>
      <c r="B332" s="66" t="s">
        <v>5812</v>
      </c>
      <c r="C332" s="66" t="s">
        <v>5900</v>
      </c>
      <c r="D332" s="66" t="s">
        <v>5969</v>
      </c>
      <c r="E332" s="56" t="s">
        <v>5815</v>
      </c>
      <c r="F332" t="s">
        <v>5971</v>
      </c>
      <c r="G332" s="66" t="s">
        <v>5903</v>
      </c>
      <c r="H332" s="66" t="s">
        <v>5971</v>
      </c>
      <c r="I332" s="66" t="s">
        <v>5835</v>
      </c>
    </row>
    <row r="333" spans="1:9" x14ac:dyDescent="0.25">
      <c r="A333">
        <v>10205004</v>
      </c>
      <c r="B333" s="66" t="s">
        <v>5812</v>
      </c>
      <c r="C333" s="66" t="s">
        <v>5900</v>
      </c>
      <c r="D333" s="66" t="s">
        <v>5969</v>
      </c>
      <c r="E333" s="56" t="s">
        <v>5815</v>
      </c>
      <c r="F333" t="s">
        <v>5971</v>
      </c>
      <c r="G333" s="66" t="s">
        <v>5903</v>
      </c>
      <c r="H333" s="66" t="s">
        <v>5971</v>
      </c>
      <c r="I333" s="66" t="s">
        <v>5835</v>
      </c>
    </row>
    <row r="334" spans="1:9" x14ac:dyDescent="0.25">
      <c r="A334">
        <v>10205004</v>
      </c>
      <c r="B334" s="66" t="s">
        <v>5812</v>
      </c>
      <c r="C334" s="66" t="s">
        <v>5900</v>
      </c>
      <c r="D334" s="66" t="s">
        <v>5969</v>
      </c>
      <c r="E334" s="56" t="s">
        <v>5815</v>
      </c>
      <c r="F334" t="s">
        <v>5971</v>
      </c>
      <c r="G334" s="66" t="s">
        <v>5903</v>
      </c>
      <c r="H334" s="66" t="s">
        <v>5971</v>
      </c>
      <c r="I334" s="66" t="s">
        <v>5835</v>
      </c>
    </row>
    <row r="335" spans="1:9" x14ac:dyDescent="0.25">
      <c r="A335">
        <v>10205005</v>
      </c>
      <c r="B335" s="66" t="s">
        <v>5812</v>
      </c>
      <c r="C335" s="66" t="s">
        <v>5900</v>
      </c>
      <c r="D335" s="66" t="s">
        <v>5969</v>
      </c>
      <c r="E335" s="56" t="s">
        <v>5815</v>
      </c>
      <c r="F335" t="s">
        <v>5834</v>
      </c>
      <c r="G335" s="66" t="s">
        <v>5903</v>
      </c>
      <c r="H335" s="66" t="s">
        <v>5834</v>
      </c>
      <c r="I335" s="66" t="s">
        <v>5835</v>
      </c>
    </row>
    <row r="336" spans="1:9" x14ac:dyDescent="0.25">
      <c r="A336">
        <v>10205005</v>
      </c>
      <c r="B336" s="66" t="s">
        <v>5812</v>
      </c>
      <c r="C336" s="66" t="s">
        <v>5900</v>
      </c>
      <c r="D336" s="66" t="s">
        <v>5969</v>
      </c>
      <c r="E336" s="56" t="s">
        <v>5815</v>
      </c>
      <c r="F336" t="s">
        <v>5834</v>
      </c>
      <c r="G336" s="66" t="s">
        <v>5903</v>
      </c>
      <c r="H336" s="66" t="s">
        <v>5834</v>
      </c>
      <c r="I336" s="66" t="s">
        <v>5835</v>
      </c>
    </row>
    <row r="337" spans="1:9" x14ac:dyDescent="0.25">
      <c r="A337">
        <v>10205005</v>
      </c>
      <c r="B337" s="66" t="s">
        <v>5812</v>
      </c>
      <c r="C337" s="66" t="s">
        <v>5900</v>
      </c>
      <c r="D337" s="66" t="s">
        <v>5969</v>
      </c>
      <c r="E337" s="56" t="s">
        <v>5815</v>
      </c>
      <c r="F337" t="s">
        <v>5971</v>
      </c>
      <c r="G337" s="66" t="s">
        <v>5903</v>
      </c>
      <c r="H337" s="66" t="s">
        <v>5971</v>
      </c>
      <c r="I337" s="66" t="s">
        <v>5835</v>
      </c>
    </row>
    <row r="338" spans="1:9" x14ac:dyDescent="0.25">
      <c r="A338">
        <v>10205006</v>
      </c>
      <c r="B338" s="66" t="s">
        <v>5812</v>
      </c>
      <c r="C338" s="66" t="s">
        <v>5900</v>
      </c>
      <c r="D338" s="66" t="s">
        <v>5969</v>
      </c>
      <c r="E338" s="56" t="s">
        <v>5815</v>
      </c>
      <c r="F338" t="s">
        <v>5834</v>
      </c>
      <c r="G338" s="66" t="s">
        <v>5903</v>
      </c>
      <c r="H338" s="66" t="s">
        <v>5834</v>
      </c>
      <c r="I338" s="66" t="s">
        <v>5835</v>
      </c>
    </row>
    <row r="339" spans="1:9" x14ac:dyDescent="0.25">
      <c r="A339">
        <v>10205006</v>
      </c>
      <c r="B339" s="66" t="s">
        <v>5812</v>
      </c>
      <c r="C339" s="66" t="s">
        <v>5900</v>
      </c>
      <c r="D339" s="66" t="s">
        <v>5969</v>
      </c>
      <c r="E339" s="56" t="s">
        <v>5815</v>
      </c>
      <c r="F339" t="s">
        <v>5972</v>
      </c>
      <c r="G339" s="66" t="s">
        <v>5903</v>
      </c>
      <c r="H339" s="66" t="e">
        <v>#N/A</v>
      </c>
      <c r="I339" s="66" t="e">
        <v>#N/A</v>
      </c>
    </row>
    <row r="340" spans="1:9" x14ac:dyDescent="0.25">
      <c r="A340">
        <v>10205006</v>
      </c>
      <c r="B340" s="66" t="s">
        <v>5812</v>
      </c>
      <c r="C340" s="66" t="s">
        <v>5900</v>
      </c>
      <c r="D340" s="66" t="s">
        <v>5969</v>
      </c>
      <c r="E340" s="56" t="s">
        <v>5815</v>
      </c>
      <c r="F340" t="s">
        <v>5973</v>
      </c>
      <c r="G340" s="66" t="s">
        <v>5903</v>
      </c>
      <c r="H340" s="66" t="e">
        <v>#N/A</v>
      </c>
      <c r="I340" s="66" t="e">
        <v>#N/A</v>
      </c>
    </row>
    <row r="341" spans="1:9" x14ac:dyDescent="0.25">
      <c r="A341">
        <v>10205007</v>
      </c>
      <c r="B341" s="66" t="s">
        <v>5812</v>
      </c>
      <c r="C341" s="66" t="s">
        <v>5900</v>
      </c>
      <c r="D341" s="66" t="s">
        <v>5969</v>
      </c>
      <c r="E341" s="56" t="s">
        <v>5815</v>
      </c>
      <c r="F341" t="s">
        <v>5974</v>
      </c>
      <c r="G341" s="66" t="s">
        <v>5903</v>
      </c>
      <c r="H341" s="66" t="e">
        <v>#N/A</v>
      </c>
      <c r="I341" s="66" t="e">
        <v>#N/A</v>
      </c>
    </row>
    <row r="342" spans="1:9" x14ac:dyDescent="0.25">
      <c r="A342">
        <v>10205008</v>
      </c>
      <c r="B342" s="66" t="s">
        <v>5812</v>
      </c>
      <c r="C342" s="66" t="s">
        <v>5900</v>
      </c>
      <c r="D342" s="66" t="s">
        <v>5969</v>
      </c>
      <c r="E342" s="56" t="s">
        <v>5815</v>
      </c>
      <c r="F342" t="s">
        <v>5975</v>
      </c>
      <c r="G342" s="66" t="s">
        <v>5903</v>
      </c>
      <c r="H342" s="66" t="e">
        <v>#N/A</v>
      </c>
      <c r="I342" s="66" t="e">
        <v>#N/A</v>
      </c>
    </row>
    <row r="343" spans="1:9" x14ac:dyDescent="0.25">
      <c r="A343">
        <v>10205008</v>
      </c>
      <c r="B343" s="66" t="s">
        <v>5812</v>
      </c>
      <c r="C343" s="66" t="s">
        <v>5900</v>
      </c>
      <c r="D343" s="66" t="s">
        <v>5969</v>
      </c>
      <c r="E343" s="56" t="s">
        <v>5815</v>
      </c>
      <c r="F343" t="s">
        <v>5975</v>
      </c>
      <c r="G343" s="66" t="s">
        <v>5903</v>
      </c>
      <c r="H343" s="66" t="e">
        <v>#N/A</v>
      </c>
      <c r="I343" s="66" t="e">
        <v>#N/A</v>
      </c>
    </row>
    <row r="344" spans="1:9" x14ac:dyDescent="0.25">
      <c r="A344">
        <v>10205008</v>
      </c>
      <c r="B344" s="66" t="s">
        <v>5812</v>
      </c>
      <c r="C344" s="66" t="s">
        <v>5900</v>
      </c>
      <c r="D344" s="66" t="s">
        <v>5969</v>
      </c>
      <c r="E344" s="56" t="s">
        <v>5815</v>
      </c>
      <c r="F344" t="s">
        <v>5975</v>
      </c>
      <c r="G344" s="66" t="s">
        <v>5903</v>
      </c>
      <c r="H344" s="66" t="e">
        <v>#N/A</v>
      </c>
      <c r="I344" s="66" t="e">
        <v>#N/A</v>
      </c>
    </row>
    <row r="345" spans="1:9" x14ac:dyDescent="0.25">
      <c r="A345">
        <v>10205009</v>
      </c>
      <c r="B345" s="66" t="s">
        <v>5812</v>
      </c>
      <c r="C345" s="66" t="s">
        <v>5900</v>
      </c>
      <c r="D345" s="66" t="s">
        <v>5969</v>
      </c>
      <c r="E345" s="56" t="s">
        <v>5815</v>
      </c>
      <c r="F345" t="s">
        <v>5976</v>
      </c>
      <c r="G345" s="66" t="s">
        <v>5903</v>
      </c>
      <c r="H345" s="66" t="e">
        <v>#N/A</v>
      </c>
      <c r="I345" s="66" t="e">
        <v>#N/A</v>
      </c>
    </row>
    <row r="346" spans="1:9" x14ac:dyDescent="0.25">
      <c r="A346">
        <v>10205009</v>
      </c>
      <c r="B346" s="66" t="s">
        <v>5812</v>
      </c>
      <c r="C346" s="66" t="s">
        <v>5900</v>
      </c>
      <c r="D346" s="66" t="s">
        <v>5969</v>
      </c>
      <c r="E346" s="56" t="s">
        <v>5815</v>
      </c>
      <c r="F346" t="s">
        <v>5834</v>
      </c>
      <c r="G346" s="66" t="s">
        <v>5903</v>
      </c>
      <c r="H346" s="66" t="s">
        <v>5834</v>
      </c>
      <c r="I346" s="66" t="s">
        <v>5835</v>
      </c>
    </row>
    <row r="347" spans="1:9" x14ac:dyDescent="0.25">
      <c r="A347">
        <v>10205009</v>
      </c>
      <c r="B347" s="66" t="s">
        <v>5812</v>
      </c>
      <c r="C347" s="66" t="s">
        <v>5900</v>
      </c>
      <c r="D347" s="66" t="s">
        <v>5969</v>
      </c>
      <c r="E347" s="56" t="s">
        <v>5815</v>
      </c>
      <c r="F347" t="s">
        <v>5834</v>
      </c>
      <c r="G347" s="66" t="s">
        <v>5903</v>
      </c>
      <c r="H347" s="66" t="s">
        <v>5834</v>
      </c>
      <c r="I347" s="66" t="s">
        <v>5835</v>
      </c>
    </row>
    <row r="348" spans="1:9" x14ac:dyDescent="0.25">
      <c r="A348">
        <v>10205010</v>
      </c>
      <c r="B348" s="66" t="s">
        <v>5812</v>
      </c>
      <c r="C348" s="66" t="s">
        <v>5900</v>
      </c>
      <c r="D348" s="66" t="s">
        <v>5969</v>
      </c>
      <c r="E348" s="56" t="s">
        <v>5815</v>
      </c>
      <c r="F348" t="s">
        <v>5977</v>
      </c>
      <c r="G348" s="66" t="s">
        <v>5903</v>
      </c>
      <c r="H348" s="66" t="e">
        <v>#N/A</v>
      </c>
      <c r="I348" s="66" t="e">
        <v>#N/A</v>
      </c>
    </row>
    <row r="349" spans="1:9" x14ac:dyDescent="0.25">
      <c r="A349">
        <v>10205010</v>
      </c>
      <c r="B349" s="66" t="s">
        <v>5812</v>
      </c>
      <c r="C349" s="66" t="s">
        <v>5900</v>
      </c>
      <c r="D349" s="66" t="s">
        <v>5969</v>
      </c>
      <c r="E349" s="56" t="s">
        <v>5815</v>
      </c>
      <c r="F349" t="s">
        <v>5834</v>
      </c>
      <c r="G349" s="66" t="s">
        <v>5903</v>
      </c>
      <c r="H349" s="66" t="s">
        <v>5834</v>
      </c>
      <c r="I349" s="66" t="s">
        <v>5835</v>
      </c>
    </row>
    <row r="350" spans="1:9" x14ac:dyDescent="0.25">
      <c r="A350">
        <v>10205011</v>
      </c>
      <c r="B350" s="66" t="s">
        <v>5812</v>
      </c>
      <c r="C350" s="66" t="s">
        <v>5900</v>
      </c>
      <c r="D350" s="66" t="s">
        <v>5969</v>
      </c>
      <c r="E350" s="56" t="s">
        <v>5815</v>
      </c>
      <c r="F350" t="s">
        <v>5978</v>
      </c>
      <c r="G350" s="66" t="s">
        <v>5903</v>
      </c>
      <c r="H350" s="66" t="e">
        <v>#N/A</v>
      </c>
      <c r="I350" s="66" t="e">
        <v>#N/A</v>
      </c>
    </row>
    <row r="351" spans="1:9" x14ac:dyDescent="0.25">
      <c r="A351">
        <v>10205011</v>
      </c>
      <c r="B351" s="66" t="s">
        <v>5812</v>
      </c>
      <c r="C351" s="66" t="s">
        <v>5900</v>
      </c>
      <c r="D351" s="66" t="s">
        <v>5969</v>
      </c>
      <c r="E351" s="56" t="s">
        <v>5815</v>
      </c>
      <c r="F351" t="s">
        <v>5978</v>
      </c>
      <c r="G351" s="66" t="s">
        <v>5903</v>
      </c>
      <c r="H351" s="66" t="e">
        <v>#N/A</v>
      </c>
      <c r="I351" s="66" t="e">
        <v>#N/A</v>
      </c>
    </row>
    <row r="352" spans="1:9" x14ac:dyDescent="0.25">
      <c r="A352">
        <v>10205011</v>
      </c>
      <c r="B352" s="66" t="s">
        <v>5812</v>
      </c>
      <c r="C352" s="66" t="s">
        <v>5900</v>
      </c>
      <c r="D352" s="66" t="s">
        <v>5969</v>
      </c>
      <c r="E352" s="56" t="s">
        <v>5815</v>
      </c>
      <c r="F352" t="s">
        <v>5978</v>
      </c>
      <c r="G352" s="66" t="s">
        <v>5903</v>
      </c>
      <c r="H352" s="66" t="e">
        <v>#N/A</v>
      </c>
      <c r="I352" s="66" t="e">
        <v>#N/A</v>
      </c>
    </row>
    <row r="353" spans="1:9" x14ac:dyDescent="0.25">
      <c r="A353">
        <v>10205011</v>
      </c>
      <c r="B353" s="66" t="s">
        <v>5812</v>
      </c>
      <c r="C353" s="66" t="s">
        <v>5900</v>
      </c>
      <c r="D353" s="66" t="s">
        <v>5969</v>
      </c>
      <c r="E353" s="56" t="s">
        <v>5815</v>
      </c>
      <c r="F353" t="s">
        <v>5979</v>
      </c>
      <c r="G353" s="66" t="s">
        <v>5903</v>
      </c>
      <c r="H353" s="66" t="e">
        <v>#N/A</v>
      </c>
      <c r="I353" s="66" t="e">
        <v>#N/A</v>
      </c>
    </row>
    <row r="354" spans="1:9" x14ac:dyDescent="0.25">
      <c r="A354">
        <v>10205012</v>
      </c>
      <c r="B354" s="66" t="s">
        <v>5812</v>
      </c>
      <c r="C354" s="66" t="s">
        <v>5900</v>
      </c>
      <c r="D354" s="66" t="s">
        <v>5969</v>
      </c>
      <c r="E354" s="56" t="s">
        <v>5815</v>
      </c>
      <c r="F354" t="s">
        <v>5834</v>
      </c>
      <c r="G354" s="66" t="s">
        <v>5903</v>
      </c>
      <c r="H354" s="66" t="s">
        <v>5834</v>
      </c>
      <c r="I354" s="66" t="s">
        <v>5835</v>
      </c>
    </row>
    <row r="355" spans="1:9" x14ac:dyDescent="0.25">
      <c r="A355">
        <v>10205012</v>
      </c>
      <c r="B355" s="66" t="s">
        <v>5812</v>
      </c>
      <c r="C355" s="66" t="s">
        <v>5900</v>
      </c>
      <c r="D355" s="66" t="s">
        <v>5969</v>
      </c>
      <c r="E355" s="56" t="s">
        <v>5815</v>
      </c>
      <c r="F355" t="s">
        <v>5834</v>
      </c>
      <c r="G355" s="66" t="s">
        <v>5903</v>
      </c>
      <c r="H355" s="66" t="s">
        <v>5834</v>
      </c>
      <c r="I355" s="66" t="s">
        <v>5835</v>
      </c>
    </row>
    <row r="356" spans="1:9" x14ac:dyDescent="0.25">
      <c r="A356">
        <v>10205013</v>
      </c>
      <c r="B356" s="66" t="s">
        <v>5812</v>
      </c>
      <c r="C356" s="66" t="s">
        <v>5900</v>
      </c>
      <c r="D356" s="66" t="s">
        <v>5969</v>
      </c>
      <c r="E356" s="56" t="s">
        <v>5815</v>
      </c>
      <c r="F356" t="s">
        <v>5980</v>
      </c>
      <c r="G356" s="66" t="s">
        <v>5903</v>
      </c>
      <c r="H356" s="66" t="e">
        <v>#N/A</v>
      </c>
      <c r="I356" s="66" t="e">
        <v>#N/A</v>
      </c>
    </row>
    <row r="357" spans="1:9" x14ac:dyDescent="0.25">
      <c r="A357">
        <v>10205013</v>
      </c>
      <c r="B357" s="66" t="s">
        <v>5812</v>
      </c>
      <c r="C357" s="66" t="s">
        <v>5900</v>
      </c>
      <c r="D357" s="66" t="s">
        <v>5969</v>
      </c>
      <c r="E357" s="56" t="s">
        <v>5815</v>
      </c>
      <c r="F357" t="s">
        <v>5834</v>
      </c>
      <c r="G357" s="66" t="s">
        <v>5903</v>
      </c>
      <c r="H357" s="66" t="s">
        <v>5834</v>
      </c>
      <c r="I357" s="66" t="s">
        <v>5835</v>
      </c>
    </row>
    <row r="358" spans="1:9" x14ac:dyDescent="0.25">
      <c r="A358">
        <v>10205014</v>
      </c>
      <c r="B358" s="66" t="s">
        <v>5812</v>
      </c>
      <c r="C358" s="66" t="s">
        <v>5900</v>
      </c>
      <c r="D358" s="66" t="s">
        <v>5969</v>
      </c>
      <c r="E358" s="56" t="s">
        <v>5815</v>
      </c>
      <c r="F358" t="s">
        <v>5834</v>
      </c>
      <c r="G358" s="66" t="s">
        <v>5903</v>
      </c>
      <c r="H358" s="66" t="s">
        <v>5834</v>
      </c>
      <c r="I358" s="66" t="s">
        <v>5835</v>
      </c>
    </row>
    <row r="359" spans="1:9" x14ac:dyDescent="0.25">
      <c r="A359">
        <v>10205014</v>
      </c>
      <c r="B359" s="66" t="s">
        <v>5812</v>
      </c>
      <c r="C359" s="66" t="s">
        <v>5900</v>
      </c>
      <c r="D359" s="66" t="s">
        <v>5969</v>
      </c>
      <c r="E359" s="56" t="s">
        <v>5815</v>
      </c>
      <c r="F359" t="s">
        <v>5981</v>
      </c>
      <c r="G359" s="66" t="s">
        <v>5903</v>
      </c>
      <c r="H359" s="66" t="e">
        <v>#N/A</v>
      </c>
      <c r="I359" s="66" t="e">
        <v>#N/A</v>
      </c>
    </row>
    <row r="360" spans="1:9" x14ac:dyDescent="0.25">
      <c r="A360">
        <v>10205015</v>
      </c>
      <c r="B360" s="66" t="s">
        <v>5812</v>
      </c>
      <c r="C360" s="66" t="s">
        <v>5900</v>
      </c>
      <c r="D360" s="66" t="s">
        <v>5969</v>
      </c>
      <c r="E360" s="56" t="s">
        <v>5815</v>
      </c>
      <c r="F360" t="s">
        <v>5834</v>
      </c>
      <c r="G360" s="66" t="s">
        <v>5903</v>
      </c>
      <c r="H360" s="66" t="s">
        <v>5834</v>
      </c>
      <c r="I360" s="66" t="s">
        <v>5835</v>
      </c>
    </row>
    <row r="361" spans="1:9" x14ac:dyDescent="0.25">
      <c r="A361">
        <v>10205015</v>
      </c>
      <c r="B361" s="66" t="s">
        <v>5812</v>
      </c>
      <c r="C361" s="66" t="s">
        <v>5900</v>
      </c>
      <c r="D361" s="66" t="s">
        <v>5969</v>
      </c>
      <c r="E361" s="56" t="s">
        <v>5815</v>
      </c>
      <c r="F361" t="s">
        <v>5834</v>
      </c>
      <c r="G361" s="66" t="s">
        <v>5903</v>
      </c>
      <c r="H361" s="66" t="s">
        <v>5834</v>
      </c>
      <c r="I361" s="66" t="s">
        <v>5835</v>
      </c>
    </row>
    <row r="362" spans="1:9" x14ac:dyDescent="0.25">
      <c r="A362">
        <v>10205015</v>
      </c>
      <c r="B362" s="66" t="s">
        <v>5812</v>
      </c>
      <c r="C362" s="66" t="s">
        <v>5900</v>
      </c>
      <c r="D362" s="66" t="s">
        <v>5969</v>
      </c>
      <c r="E362" s="56" t="s">
        <v>5815</v>
      </c>
      <c r="F362" t="s">
        <v>5982</v>
      </c>
      <c r="G362" s="66" t="s">
        <v>5903</v>
      </c>
      <c r="H362" s="66" t="e">
        <v>#N/A</v>
      </c>
      <c r="I362" s="66" t="e">
        <v>#N/A</v>
      </c>
    </row>
    <row r="363" spans="1:9" x14ac:dyDescent="0.25">
      <c r="A363">
        <v>10205015</v>
      </c>
      <c r="B363" s="66" t="s">
        <v>5812</v>
      </c>
      <c r="C363" s="66" t="s">
        <v>5900</v>
      </c>
      <c r="D363" s="66" t="s">
        <v>5969</v>
      </c>
      <c r="E363" s="56" t="s">
        <v>5815</v>
      </c>
      <c r="F363" t="s">
        <v>5834</v>
      </c>
      <c r="G363" s="66" t="s">
        <v>5903</v>
      </c>
      <c r="H363" s="66" t="s">
        <v>5834</v>
      </c>
      <c r="I363" s="66" t="s">
        <v>5835</v>
      </c>
    </row>
    <row r="364" spans="1:9" x14ac:dyDescent="0.25">
      <c r="A364">
        <v>10205017</v>
      </c>
      <c r="B364" s="66" t="s">
        <v>5812</v>
      </c>
      <c r="C364" s="66" t="s">
        <v>5900</v>
      </c>
      <c r="D364" s="66" t="s">
        <v>5969</v>
      </c>
      <c r="E364" s="56" t="s">
        <v>5815</v>
      </c>
      <c r="F364" t="s">
        <v>5975</v>
      </c>
      <c r="G364" s="66" t="s">
        <v>5903</v>
      </c>
      <c r="H364" s="66" t="e">
        <v>#N/A</v>
      </c>
      <c r="I364" s="66" t="e">
        <v>#N/A</v>
      </c>
    </row>
    <row r="365" spans="1:9" x14ac:dyDescent="0.25">
      <c r="A365">
        <v>10205018</v>
      </c>
      <c r="B365" s="66" t="s">
        <v>5812</v>
      </c>
      <c r="C365" s="66" t="s">
        <v>5900</v>
      </c>
      <c r="D365" s="66" t="s">
        <v>5969</v>
      </c>
      <c r="E365" s="56" t="s">
        <v>5815</v>
      </c>
      <c r="F365" t="s">
        <v>5834</v>
      </c>
      <c r="G365" s="66" t="s">
        <v>5903</v>
      </c>
      <c r="H365" s="66" t="s">
        <v>5834</v>
      </c>
      <c r="I365" s="66" t="s">
        <v>5835</v>
      </c>
    </row>
    <row r="366" spans="1:9" x14ac:dyDescent="0.25">
      <c r="A366">
        <v>10205018</v>
      </c>
      <c r="B366" s="66" t="s">
        <v>5812</v>
      </c>
      <c r="C366" s="66" t="s">
        <v>5900</v>
      </c>
      <c r="D366" s="66" t="s">
        <v>5969</v>
      </c>
      <c r="E366" s="56" t="s">
        <v>5815</v>
      </c>
      <c r="F366" t="s">
        <v>5834</v>
      </c>
      <c r="G366" s="66" t="s">
        <v>5903</v>
      </c>
      <c r="H366" s="66" t="s">
        <v>5834</v>
      </c>
      <c r="I366" s="66" t="s">
        <v>5835</v>
      </c>
    </row>
    <row r="367" spans="1:9" x14ac:dyDescent="0.25">
      <c r="A367">
        <v>10205018</v>
      </c>
      <c r="B367" s="66" t="s">
        <v>5812</v>
      </c>
      <c r="C367" s="66" t="s">
        <v>5900</v>
      </c>
      <c r="D367" s="66" t="s">
        <v>5969</v>
      </c>
      <c r="E367" s="56" t="s">
        <v>5815</v>
      </c>
      <c r="F367" t="s">
        <v>5834</v>
      </c>
      <c r="G367" s="66" t="s">
        <v>5903</v>
      </c>
      <c r="H367" s="66" t="s">
        <v>5834</v>
      </c>
      <c r="I367" s="66" t="s">
        <v>5835</v>
      </c>
    </row>
    <row r="368" spans="1:9" x14ac:dyDescent="0.25">
      <c r="A368">
        <v>10205018</v>
      </c>
      <c r="B368" s="66" t="s">
        <v>5812</v>
      </c>
      <c r="C368" s="66" t="s">
        <v>5900</v>
      </c>
      <c r="D368" s="66" t="s">
        <v>5969</v>
      </c>
      <c r="E368" s="56" t="s">
        <v>5815</v>
      </c>
      <c r="F368" t="s">
        <v>5834</v>
      </c>
      <c r="G368" s="66" t="s">
        <v>5903</v>
      </c>
      <c r="H368" s="66" t="s">
        <v>5834</v>
      </c>
      <c r="I368" s="66" t="s">
        <v>5835</v>
      </c>
    </row>
    <row r="369" spans="1:9" x14ac:dyDescent="0.25">
      <c r="A369">
        <v>10205018</v>
      </c>
      <c r="B369" s="66" t="s">
        <v>5812</v>
      </c>
      <c r="C369" s="66" t="s">
        <v>5900</v>
      </c>
      <c r="D369" s="66" t="s">
        <v>5969</v>
      </c>
      <c r="E369" s="56" t="s">
        <v>5815</v>
      </c>
      <c r="F369" t="s">
        <v>5834</v>
      </c>
      <c r="G369" s="66" t="s">
        <v>5903</v>
      </c>
      <c r="H369" s="66" t="s">
        <v>5834</v>
      </c>
      <c r="I369" s="66" t="s">
        <v>5835</v>
      </c>
    </row>
    <row r="370" spans="1:9" x14ac:dyDescent="0.25">
      <c r="A370">
        <v>10205018</v>
      </c>
      <c r="B370" s="66" t="s">
        <v>5812</v>
      </c>
      <c r="C370" s="66" t="s">
        <v>5900</v>
      </c>
      <c r="D370" s="66" t="s">
        <v>5969</v>
      </c>
      <c r="E370" s="56" t="s">
        <v>5815</v>
      </c>
      <c r="F370" t="s">
        <v>5834</v>
      </c>
      <c r="G370" s="66" t="s">
        <v>5903</v>
      </c>
      <c r="H370" s="66" t="s">
        <v>5834</v>
      </c>
      <c r="I370" s="66" t="s">
        <v>5835</v>
      </c>
    </row>
    <row r="371" spans="1:9" x14ac:dyDescent="0.25">
      <c r="A371">
        <v>10205018</v>
      </c>
      <c r="B371" s="66" t="s">
        <v>5812</v>
      </c>
      <c r="C371" s="66" t="s">
        <v>5900</v>
      </c>
      <c r="D371" s="66" t="s">
        <v>5969</v>
      </c>
      <c r="E371" s="56" t="s">
        <v>5815</v>
      </c>
      <c r="F371" t="s">
        <v>5975</v>
      </c>
      <c r="G371" s="66" t="s">
        <v>5903</v>
      </c>
      <c r="H371" s="66" t="e">
        <v>#N/A</v>
      </c>
      <c r="I371" s="66" t="e">
        <v>#N/A</v>
      </c>
    </row>
    <row r="372" spans="1:9" x14ac:dyDescent="0.25">
      <c r="A372">
        <v>10205019</v>
      </c>
      <c r="B372" s="66" t="s">
        <v>5812</v>
      </c>
      <c r="C372" s="66" t="s">
        <v>5900</v>
      </c>
      <c r="D372" s="66" t="s">
        <v>5969</v>
      </c>
      <c r="E372" s="56" t="s">
        <v>5815</v>
      </c>
      <c r="F372" t="s">
        <v>5834</v>
      </c>
      <c r="G372" s="66" t="s">
        <v>5903</v>
      </c>
      <c r="H372" s="66" t="s">
        <v>5834</v>
      </c>
      <c r="I372" s="66" t="s">
        <v>5835</v>
      </c>
    </row>
    <row r="373" spans="1:9" x14ac:dyDescent="0.25">
      <c r="A373">
        <v>10205019</v>
      </c>
      <c r="B373" s="66" t="s">
        <v>5812</v>
      </c>
      <c r="C373" s="66" t="s">
        <v>5900</v>
      </c>
      <c r="D373" s="66" t="s">
        <v>5969</v>
      </c>
      <c r="E373" s="56" t="s">
        <v>5815</v>
      </c>
      <c r="F373" t="s">
        <v>5834</v>
      </c>
      <c r="G373" s="66" t="s">
        <v>5903</v>
      </c>
      <c r="H373" s="66" t="s">
        <v>5834</v>
      </c>
      <c r="I373" s="66" t="s">
        <v>5835</v>
      </c>
    </row>
    <row r="374" spans="1:9" x14ac:dyDescent="0.25">
      <c r="A374">
        <v>10205019</v>
      </c>
      <c r="B374" s="66" t="s">
        <v>5812</v>
      </c>
      <c r="C374" s="66" t="s">
        <v>5900</v>
      </c>
      <c r="D374" s="66" t="s">
        <v>5969</v>
      </c>
      <c r="E374" s="56" t="s">
        <v>5815</v>
      </c>
      <c r="F374" t="s">
        <v>5834</v>
      </c>
      <c r="G374" s="66" t="s">
        <v>5903</v>
      </c>
      <c r="H374" s="66" t="s">
        <v>5834</v>
      </c>
      <c r="I374" s="66" t="s">
        <v>5835</v>
      </c>
    </row>
    <row r="375" spans="1:9" x14ac:dyDescent="0.25">
      <c r="A375">
        <v>10205019</v>
      </c>
      <c r="B375" s="66" t="s">
        <v>5812</v>
      </c>
      <c r="C375" s="66" t="s">
        <v>5900</v>
      </c>
      <c r="D375" s="66" t="s">
        <v>5969</v>
      </c>
      <c r="E375" s="56" t="s">
        <v>5815</v>
      </c>
      <c r="F375" t="s">
        <v>5834</v>
      </c>
      <c r="G375" s="66" t="s">
        <v>5903</v>
      </c>
      <c r="H375" s="66" t="s">
        <v>5834</v>
      </c>
      <c r="I375" s="66" t="s">
        <v>5835</v>
      </c>
    </row>
    <row r="376" spans="1:9" x14ac:dyDescent="0.25">
      <c r="A376">
        <v>10205019</v>
      </c>
      <c r="B376" s="66" t="s">
        <v>5812</v>
      </c>
      <c r="C376" s="66" t="s">
        <v>5900</v>
      </c>
      <c r="D376" s="66" t="s">
        <v>5969</v>
      </c>
      <c r="E376" s="56" t="s">
        <v>5815</v>
      </c>
      <c r="F376" t="s">
        <v>5834</v>
      </c>
      <c r="G376" s="66" t="s">
        <v>5903</v>
      </c>
      <c r="H376" s="66" t="s">
        <v>5834</v>
      </c>
      <c r="I376" s="66" t="s">
        <v>5835</v>
      </c>
    </row>
    <row r="377" spans="1:9" x14ac:dyDescent="0.25">
      <c r="A377">
        <v>10205019</v>
      </c>
      <c r="B377" s="66" t="s">
        <v>5812</v>
      </c>
      <c r="C377" s="66" t="s">
        <v>5900</v>
      </c>
      <c r="D377" s="66" t="s">
        <v>5969</v>
      </c>
      <c r="E377" s="56" t="s">
        <v>5815</v>
      </c>
      <c r="F377" t="s">
        <v>5834</v>
      </c>
      <c r="G377" s="66" t="s">
        <v>5903</v>
      </c>
      <c r="H377" s="66" t="s">
        <v>5834</v>
      </c>
      <c r="I377" s="66" t="s">
        <v>5835</v>
      </c>
    </row>
    <row r="378" spans="1:9" x14ac:dyDescent="0.25">
      <c r="A378">
        <v>10205019</v>
      </c>
      <c r="B378" s="66" t="s">
        <v>5812</v>
      </c>
      <c r="C378" s="66" t="s">
        <v>5900</v>
      </c>
      <c r="D378" s="66" t="s">
        <v>5969</v>
      </c>
      <c r="E378" s="56" t="s">
        <v>5815</v>
      </c>
      <c r="F378" t="s">
        <v>5834</v>
      </c>
      <c r="G378" s="66" t="s">
        <v>5903</v>
      </c>
      <c r="H378" s="66" t="s">
        <v>5834</v>
      </c>
      <c r="I378" s="66" t="s">
        <v>5835</v>
      </c>
    </row>
    <row r="379" spans="1:9" x14ac:dyDescent="0.25">
      <c r="A379">
        <v>10205019</v>
      </c>
      <c r="B379" s="66" t="s">
        <v>5812</v>
      </c>
      <c r="C379" s="66" t="s">
        <v>5900</v>
      </c>
      <c r="D379" s="66" t="s">
        <v>5969</v>
      </c>
      <c r="E379" s="56" t="s">
        <v>5815</v>
      </c>
      <c r="F379" t="s">
        <v>5983</v>
      </c>
      <c r="G379" s="66" t="s">
        <v>5903</v>
      </c>
      <c r="H379" s="66" t="s">
        <v>5983</v>
      </c>
      <c r="I379" s="66" t="s">
        <v>5835</v>
      </c>
    </row>
    <row r="380" spans="1:9" x14ac:dyDescent="0.25">
      <c r="A380">
        <v>10205020</v>
      </c>
      <c r="B380" s="66" t="s">
        <v>5812</v>
      </c>
      <c r="C380" s="66" t="s">
        <v>5900</v>
      </c>
      <c r="D380" s="66" t="s">
        <v>5969</v>
      </c>
      <c r="E380" s="56" t="s">
        <v>5815</v>
      </c>
      <c r="F380" t="s">
        <v>5834</v>
      </c>
      <c r="G380" s="66" t="s">
        <v>5903</v>
      </c>
      <c r="H380" s="66" t="s">
        <v>5834</v>
      </c>
      <c r="I380" s="66" t="s">
        <v>5835</v>
      </c>
    </row>
    <row r="381" spans="1:9" x14ac:dyDescent="0.25">
      <c r="A381">
        <v>10205020</v>
      </c>
      <c r="B381" s="66" t="s">
        <v>5812</v>
      </c>
      <c r="C381" s="66" t="s">
        <v>5900</v>
      </c>
      <c r="D381" s="66" t="s">
        <v>5969</v>
      </c>
      <c r="E381" s="56" t="s">
        <v>5815</v>
      </c>
      <c r="F381" t="s">
        <v>5834</v>
      </c>
      <c r="G381" s="66" t="s">
        <v>5903</v>
      </c>
      <c r="H381" s="66" t="s">
        <v>5834</v>
      </c>
      <c r="I381" s="66" t="s">
        <v>5835</v>
      </c>
    </row>
    <row r="382" spans="1:9" x14ac:dyDescent="0.25">
      <c r="A382">
        <v>10205020</v>
      </c>
      <c r="B382" s="66" t="s">
        <v>5812</v>
      </c>
      <c r="C382" s="66" t="s">
        <v>5900</v>
      </c>
      <c r="D382" s="66" t="s">
        <v>5969</v>
      </c>
      <c r="E382" s="56" t="s">
        <v>5815</v>
      </c>
      <c r="F382" t="s">
        <v>5983</v>
      </c>
      <c r="G382" s="66" t="s">
        <v>5903</v>
      </c>
      <c r="H382" s="66" t="s">
        <v>5983</v>
      </c>
      <c r="I382" s="66" t="s">
        <v>5835</v>
      </c>
    </row>
    <row r="383" spans="1:9" x14ac:dyDescent="0.25">
      <c r="A383">
        <v>10205021</v>
      </c>
      <c r="B383" s="66" t="s">
        <v>5812</v>
      </c>
      <c r="C383" s="66" t="s">
        <v>5900</v>
      </c>
      <c r="D383" s="66" t="s">
        <v>5969</v>
      </c>
      <c r="E383" s="56" t="s">
        <v>5815</v>
      </c>
      <c r="F383" t="s">
        <v>5984</v>
      </c>
      <c r="G383" s="66" t="s">
        <v>5903</v>
      </c>
      <c r="H383" s="66" t="e">
        <v>#N/A</v>
      </c>
      <c r="I383" s="66" t="e">
        <v>#N/A</v>
      </c>
    </row>
    <row r="384" spans="1:9" x14ac:dyDescent="0.25">
      <c r="A384">
        <v>10206001</v>
      </c>
      <c r="B384" s="66" t="s">
        <v>5812</v>
      </c>
      <c r="C384" s="66" t="s">
        <v>5900</v>
      </c>
      <c r="D384" s="66" t="s">
        <v>5985</v>
      </c>
      <c r="E384" s="56" t="s">
        <v>5815</v>
      </c>
      <c r="F384" t="s">
        <v>5986</v>
      </c>
      <c r="G384" s="66" t="s">
        <v>5903</v>
      </c>
      <c r="H384" s="66" t="s">
        <v>5986</v>
      </c>
      <c r="I384" s="66" t="s">
        <v>5835</v>
      </c>
    </row>
    <row r="385" spans="1:9" x14ac:dyDescent="0.25">
      <c r="A385">
        <v>10206001</v>
      </c>
      <c r="B385" s="66" t="s">
        <v>5812</v>
      </c>
      <c r="C385" s="66" t="s">
        <v>5900</v>
      </c>
      <c r="D385" s="66" t="s">
        <v>5985</v>
      </c>
      <c r="E385" s="56" t="s">
        <v>5815</v>
      </c>
      <c r="F385" t="s">
        <v>5986</v>
      </c>
      <c r="G385" s="66" t="s">
        <v>5903</v>
      </c>
      <c r="H385" s="66" t="s">
        <v>5986</v>
      </c>
      <c r="I385" s="66" t="s">
        <v>5835</v>
      </c>
    </row>
    <row r="386" spans="1:9" x14ac:dyDescent="0.25">
      <c r="A386">
        <v>10206002</v>
      </c>
      <c r="B386" s="66" t="s">
        <v>5812</v>
      </c>
      <c r="C386" s="66" t="s">
        <v>5900</v>
      </c>
      <c r="D386" s="66" t="s">
        <v>5985</v>
      </c>
      <c r="E386" s="56" t="s">
        <v>5815</v>
      </c>
      <c r="F386" t="s">
        <v>5986</v>
      </c>
      <c r="G386" s="66" t="s">
        <v>5903</v>
      </c>
      <c r="H386" s="66" t="s">
        <v>5986</v>
      </c>
      <c r="I386" s="66" t="s">
        <v>5835</v>
      </c>
    </row>
    <row r="387" spans="1:9" x14ac:dyDescent="0.25">
      <c r="A387">
        <v>10206002</v>
      </c>
      <c r="B387" s="66" t="s">
        <v>5812</v>
      </c>
      <c r="C387" s="66" t="s">
        <v>5900</v>
      </c>
      <c r="D387" s="66" t="s">
        <v>5985</v>
      </c>
      <c r="E387" s="56" t="s">
        <v>5815</v>
      </c>
      <c r="F387" t="s">
        <v>5986</v>
      </c>
      <c r="G387" s="66" t="s">
        <v>5903</v>
      </c>
      <c r="H387" s="66" t="s">
        <v>5986</v>
      </c>
      <c r="I387" s="66" t="s">
        <v>5835</v>
      </c>
    </row>
    <row r="388" spans="1:9" x14ac:dyDescent="0.25">
      <c r="A388">
        <v>10206002</v>
      </c>
      <c r="B388" s="66" t="s">
        <v>5812</v>
      </c>
      <c r="C388" s="66" t="s">
        <v>5900</v>
      </c>
      <c r="D388" s="66" t="s">
        <v>5985</v>
      </c>
      <c r="E388" s="56" t="s">
        <v>5815</v>
      </c>
      <c r="F388" t="s">
        <v>5986</v>
      </c>
      <c r="G388" s="66" t="s">
        <v>5903</v>
      </c>
      <c r="H388" s="66" t="s">
        <v>5986</v>
      </c>
      <c r="I388" s="66" t="s">
        <v>5835</v>
      </c>
    </row>
    <row r="389" spans="1:9" x14ac:dyDescent="0.25">
      <c r="A389">
        <v>10206002</v>
      </c>
      <c r="B389" s="66" t="s">
        <v>5812</v>
      </c>
      <c r="C389" s="66" t="s">
        <v>5900</v>
      </c>
      <c r="D389" s="66" t="s">
        <v>5985</v>
      </c>
      <c r="E389" s="56" t="s">
        <v>5815</v>
      </c>
      <c r="F389" t="s">
        <v>5987</v>
      </c>
      <c r="G389" s="66" t="s">
        <v>5903</v>
      </c>
      <c r="H389" s="66" t="e">
        <v>#N/A</v>
      </c>
      <c r="I389" s="66" t="e">
        <v>#N/A</v>
      </c>
    </row>
    <row r="390" spans="1:9" x14ac:dyDescent="0.25">
      <c r="A390">
        <v>10206002</v>
      </c>
      <c r="B390" s="66" t="s">
        <v>5812</v>
      </c>
      <c r="C390" s="66" t="s">
        <v>5900</v>
      </c>
      <c r="D390" s="66" t="s">
        <v>5985</v>
      </c>
      <c r="E390" s="56" t="s">
        <v>5815</v>
      </c>
      <c r="F390" t="s">
        <v>5987</v>
      </c>
      <c r="G390" s="66" t="s">
        <v>5903</v>
      </c>
      <c r="H390" s="66" t="e">
        <v>#N/A</v>
      </c>
      <c r="I390" s="66" t="e">
        <v>#N/A</v>
      </c>
    </row>
    <row r="391" spans="1:9" x14ac:dyDescent="0.25">
      <c r="A391">
        <v>10206003</v>
      </c>
      <c r="B391" s="66" t="s">
        <v>5812</v>
      </c>
      <c r="C391" s="66" t="s">
        <v>5900</v>
      </c>
      <c r="D391" s="66" t="s">
        <v>5985</v>
      </c>
      <c r="E391" s="56" t="s">
        <v>5815</v>
      </c>
      <c r="F391" t="s">
        <v>5986</v>
      </c>
      <c r="G391" s="66" t="s">
        <v>5903</v>
      </c>
      <c r="H391" s="66" t="s">
        <v>5986</v>
      </c>
      <c r="I391" s="66" t="s">
        <v>5835</v>
      </c>
    </row>
    <row r="392" spans="1:9" x14ac:dyDescent="0.25">
      <c r="A392">
        <v>10206003</v>
      </c>
      <c r="B392" s="66" t="s">
        <v>5812</v>
      </c>
      <c r="C392" s="66" t="s">
        <v>5900</v>
      </c>
      <c r="D392" s="66" t="s">
        <v>5985</v>
      </c>
      <c r="E392" s="56" t="s">
        <v>5815</v>
      </c>
      <c r="F392" t="s">
        <v>5986</v>
      </c>
      <c r="G392" s="66" t="s">
        <v>5903</v>
      </c>
      <c r="H392" s="66" t="s">
        <v>5986</v>
      </c>
      <c r="I392" s="66" t="s">
        <v>5835</v>
      </c>
    </row>
    <row r="393" spans="1:9" x14ac:dyDescent="0.25">
      <c r="A393">
        <v>10206003</v>
      </c>
      <c r="B393" s="66" t="s">
        <v>5812</v>
      </c>
      <c r="C393" s="66" t="s">
        <v>5900</v>
      </c>
      <c r="D393" s="66" t="s">
        <v>5985</v>
      </c>
      <c r="E393" s="56" t="s">
        <v>5815</v>
      </c>
      <c r="F393" t="s">
        <v>5986</v>
      </c>
      <c r="G393" s="66" t="s">
        <v>5903</v>
      </c>
      <c r="H393" s="66" t="s">
        <v>5986</v>
      </c>
      <c r="I393" s="66" t="s">
        <v>5835</v>
      </c>
    </row>
    <row r="394" spans="1:9" x14ac:dyDescent="0.25">
      <c r="A394">
        <v>10206004</v>
      </c>
      <c r="B394" s="66" t="s">
        <v>5812</v>
      </c>
      <c r="C394" s="66" t="s">
        <v>5900</v>
      </c>
      <c r="D394" s="66" t="s">
        <v>5985</v>
      </c>
      <c r="E394" s="56" t="s">
        <v>5815</v>
      </c>
      <c r="F394" t="s">
        <v>5988</v>
      </c>
      <c r="G394" s="66" t="s">
        <v>5903</v>
      </c>
      <c r="H394" s="66" t="s">
        <v>5988</v>
      </c>
      <c r="I394" s="66" t="s">
        <v>5835</v>
      </c>
    </row>
    <row r="395" spans="1:9" x14ac:dyDescent="0.25">
      <c r="A395">
        <v>10206004</v>
      </c>
      <c r="B395" s="66" t="s">
        <v>5812</v>
      </c>
      <c r="C395" s="66" t="s">
        <v>5900</v>
      </c>
      <c r="D395" s="66" t="s">
        <v>5985</v>
      </c>
      <c r="E395" s="56" t="s">
        <v>5815</v>
      </c>
      <c r="F395" t="s">
        <v>5988</v>
      </c>
      <c r="G395" s="66" t="s">
        <v>5903</v>
      </c>
      <c r="H395" s="66" t="s">
        <v>5988</v>
      </c>
      <c r="I395" s="66" t="s">
        <v>5835</v>
      </c>
    </row>
    <row r="396" spans="1:9" x14ac:dyDescent="0.25">
      <c r="A396">
        <v>10206005</v>
      </c>
      <c r="B396" s="66" t="s">
        <v>5812</v>
      </c>
      <c r="C396" s="66" t="s">
        <v>5900</v>
      </c>
      <c r="D396" s="66" t="s">
        <v>5985</v>
      </c>
      <c r="E396" s="56" t="s">
        <v>5815</v>
      </c>
      <c r="F396" t="s">
        <v>5988</v>
      </c>
      <c r="G396" s="66" t="s">
        <v>5903</v>
      </c>
      <c r="H396" s="66" t="s">
        <v>5988</v>
      </c>
      <c r="I396" s="66" t="s">
        <v>5835</v>
      </c>
    </row>
    <row r="397" spans="1:9" x14ac:dyDescent="0.25">
      <c r="A397">
        <v>10206005</v>
      </c>
      <c r="B397" s="66" t="s">
        <v>5812</v>
      </c>
      <c r="C397" s="66" t="s">
        <v>5900</v>
      </c>
      <c r="D397" s="66" t="s">
        <v>5985</v>
      </c>
      <c r="E397" s="56" t="s">
        <v>5815</v>
      </c>
      <c r="F397" t="s">
        <v>5988</v>
      </c>
      <c r="G397" s="66" t="s">
        <v>5903</v>
      </c>
      <c r="H397" s="66" t="s">
        <v>5988</v>
      </c>
      <c r="I397" s="66" t="s">
        <v>5835</v>
      </c>
    </row>
    <row r="398" spans="1:9" x14ac:dyDescent="0.25">
      <c r="A398">
        <v>10206005</v>
      </c>
      <c r="B398" s="66" t="s">
        <v>5812</v>
      </c>
      <c r="C398" s="66" t="s">
        <v>5900</v>
      </c>
      <c r="D398" s="66" t="s">
        <v>5985</v>
      </c>
      <c r="E398" s="56" t="s">
        <v>5815</v>
      </c>
      <c r="F398" t="s">
        <v>5986</v>
      </c>
      <c r="G398" s="66" t="s">
        <v>5903</v>
      </c>
      <c r="H398" s="66" t="s">
        <v>5986</v>
      </c>
      <c r="I398" s="66" t="s">
        <v>5835</v>
      </c>
    </row>
    <row r="399" spans="1:9" x14ac:dyDescent="0.25">
      <c r="A399">
        <v>10206005</v>
      </c>
      <c r="B399" s="66" t="s">
        <v>5812</v>
      </c>
      <c r="C399" s="66" t="s">
        <v>5900</v>
      </c>
      <c r="D399" s="66" t="s">
        <v>5985</v>
      </c>
      <c r="E399" s="56" t="s">
        <v>5815</v>
      </c>
      <c r="F399" t="s">
        <v>5986</v>
      </c>
      <c r="G399" s="66" t="s">
        <v>5903</v>
      </c>
      <c r="H399" s="66" t="s">
        <v>5986</v>
      </c>
      <c r="I399" s="66" t="s">
        <v>5835</v>
      </c>
    </row>
    <row r="400" spans="1:9" x14ac:dyDescent="0.25">
      <c r="A400">
        <v>10206005</v>
      </c>
      <c r="B400" s="66" t="s">
        <v>5812</v>
      </c>
      <c r="C400" s="66" t="s">
        <v>5900</v>
      </c>
      <c r="D400" s="66" t="s">
        <v>5985</v>
      </c>
      <c r="E400" s="56" t="s">
        <v>5815</v>
      </c>
      <c r="F400" t="s">
        <v>5989</v>
      </c>
      <c r="G400" s="66" t="s">
        <v>5903</v>
      </c>
      <c r="H400" s="66" t="s">
        <v>5989</v>
      </c>
      <c r="I400" s="66" t="s">
        <v>5835</v>
      </c>
    </row>
    <row r="401" spans="1:9" x14ac:dyDescent="0.25">
      <c r="A401">
        <v>10206005</v>
      </c>
      <c r="B401" s="66" t="s">
        <v>5812</v>
      </c>
      <c r="C401" s="66" t="s">
        <v>5900</v>
      </c>
      <c r="D401" s="66" t="s">
        <v>5985</v>
      </c>
      <c r="E401" s="56" t="s">
        <v>5815</v>
      </c>
      <c r="F401" t="s">
        <v>5986</v>
      </c>
      <c r="G401" s="66" t="s">
        <v>5903</v>
      </c>
      <c r="H401" s="66" t="s">
        <v>5986</v>
      </c>
      <c r="I401" s="66" t="s">
        <v>5835</v>
      </c>
    </row>
    <row r="402" spans="1:9" x14ac:dyDescent="0.25">
      <c r="A402">
        <v>10206005</v>
      </c>
      <c r="B402" s="66" t="s">
        <v>5812</v>
      </c>
      <c r="C402" s="66" t="s">
        <v>5900</v>
      </c>
      <c r="D402" s="66" t="s">
        <v>5985</v>
      </c>
      <c r="E402" s="56" t="s">
        <v>5815</v>
      </c>
      <c r="F402" t="s">
        <v>5989</v>
      </c>
      <c r="G402" s="66" t="s">
        <v>5903</v>
      </c>
      <c r="H402" s="66" t="s">
        <v>5989</v>
      </c>
      <c r="I402" s="66" t="s">
        <v>5835</v>
      </c>
    </row>
    <row r="403" spans="1:9" x14ac:dyDescent="0.25">
      <c r="A403">
        <v>10206006</v>
      </c>
      <c r="B403" s="66" t="s">
        <v>5812</v>
      </c>
      <c r="C403" s="66" t="s">
        <v>5900</v>
      </c>
      <c r="D403" s="66" t="s">
        <v>5985</v>
      </c>
      <c r="E403" s="56" t="s">
        <v>5815</v>
      </c>
      <c r="F403" t="s">
        <v>5986</v>
      </c>
      <c r="G403" s="66" t="s">
        <v>5903</v>
      </c>
      <c r="H403" s="66" t="s">
        <v>5986</v>
      </c>
      <c r="I403" s="66" t="s">
        <v>5835</v>
      </c>
    </row>
    <row r="404" spans="1:9" x14ac:dyDescent="0.25">
      <c r="A404">
        <v>10206006</v>
      </c>
      <c r="B404" s="66" t="s">
        <v>5812</v>
      </c>
      <c r="C404" s="66" t="s">
        <v>5900</v>
      </c>
      <c r="D404" s="66" t="s">
        <v>5985</v>
      </c>
      <c r="E404" s="56" t="s">
        <v>5815</v>
      </c>
      <c r="F404" t="s">
        <v>5986</v>
      </c>
      <c r="G404" s="66" t="s">
        <v>5903</v>
      </c>
      <c r="H404" s="66" t="s">
        <v>5986</v>
      </c>
      <c r="I404" s="66" t="s">
        <v>5835</v>
      </c>
    </row>
    <row r="405" spans="1:9" x14ac:dyDescent="0.25">
      <c r="A405">
        <v>10206006</v>
      </c>
      <c r="B405" s="66" t="s">
        <v>5812</v>
      </c>
      <c r="C405" s="66" t="s">
        <v>5900</v>
      </c>
      <c r="D405" s="66" t="s">
        <v>5985</v>
      </c>
      <c r="E405" s="56" t="s">
        <v>5815</v>
      </c>
      <c r="F405" t="s">
        <v>5986</v>
      </c>
      <c r="G405" s="66" t="s">
        <v>5903</v>
      </c>
      <c r="H405" s="66" t="s">
        <v>5986</v>
      </c>
      <c r="I405" s="66" t="s">
        <v>5835</v>
      </c>
    </row>
    <row r="406" spans="1:9" x14ac:dyDescent="0.25">
      <c r="A406">
        <v>10206007</v>
      </c>
      <c r="B406" s="66" t="s">
        <v>5812</v>
      </c>
      <c r="C406" s="66" t="s">
        <v>5900</v>
      </c>
      <c r="D406" s="66" t="s">
        <v>5985</v>
      </c>
      <c r="E406" s="56" t="s">
        <v>5815</v>
      </c>
      <c r="F406" t="s">
        <v>5990</v>
      </c>
      <c r="G406" s="66" t="s">
        <v>5903</v>
      </c>
      <c r="H406" s="66" t="s">
        <v>5990</v>
      </c>
      <c r="I406" s="66" t="s">
        <v>5835</v>
      </c>
    </row>
    <row r="407" spans="1:9" x14ac:dyDescent="0.25">
      <c r="A407">
        <v>10206007</v>
      </c>
      <c r="B407" s="66" t="s">
        <v>5812</v>
      </c>
      <c r="C407" s="66" t="s">
        <v>5900</v>
      </c>
      <c r="D407" s="66" t="s">
        <v>5985</v>
      </c>
      <c r="E407" s="56" t="s">
        <v>5815</v>
      </c>
      <c r="F407" t="s">
        <v>5990</v>
      </c>
      <c r="G407" s="66" t="s">
        <v>5903</v>
      </c>
      <c r="H407" s="66" t="s">
        <v>5990</v>
      </c>
      <c r="I407" s="66" t="s">
        <v>5835</v>
      </c>
    </row>
    <row r="408" spans="1:9" x14ac:dyDescent="0.25">
      <c r="A408">
        <v>10206007</v>
      </c>
      <c r="B408" s="66" t="s">
        <v>5812</v>
      </c>
      <c r="C408" s="66" t="s">
        <v>5900</v>
      </c>
      <c r="D408" s="66" t="s">
        <v>5985</v>
      </c>
      <c r="E408" s="56" t="s">
        <v>5815</v>
      </c>
      <c r="F408" t="s">
        <v>5990</v>
      </c>
      <c r="G408" s="66" t="s">
        <v>5903</v>
      </c>
      <c r="H408" s="66" t="s">
        <v>5990</v>
      </c>
      <c r="I408" s="66" t="s">
        <v>5835</v>
      </c>
    </row>
    <row r="409" spans="1:9" x14ac:dyDescent="0.25">
      <c r="A409">
        <v>10206007</v>
      </c>
      <c r="B409" s="66" t="s">
        <v>5812</v>
      </c>
      <c r="C409" s="66" t="s">
        <v>5900</v>
      </c>
      <c r="D409" s="66" t="s">
        <v>5985</v>
      </c>
      <c r="E409" s="56" t="s">
        <v>5815</v>
      </c>
      <c r="F409" t="s">
        <v>5990</v>
      </c>
      <c r="G409" s="66" t="s">
        <v>5903</v>
      </c>
      <c r="H409" s="66" t="s">
        <v>5990</v>
      </c>
      <c r="I409" s="66" t="s">
        <v>5835</v>
      </c>
    </row>
    <row r="410" spans="1:9" x14ac:dyDescent="0.25">
      <c r="A410">
        <v>10206007</v>
      </c>
      <c r="B410" s="66" t="s">
        <v>5812</v>
      </c>
      <c r="C410" s="66" t="s">
        <v>5900</v>
      </c>
      <c r="D410" s="66" t="s">
        <v>5985</v>
      </c>
      <c r="E410" s="56" t="s">
        <v>5815</v>
      </c>
      <c r="F410" t="s">
        <v>5990</v>
      </c>
      <c r="G410" s="66" t="s">
        <v>5903</v>
      </c>
      <c r="H410" s="66" t="s">
        <v>5990</v>
      </c>
      <c r="I410" s="66" t="s">
        <v>5835</v>
      </c>
    </row>
    <row r="411" spans="1:9" x14ac:dyDescent="0.25">
      <c r="A411">
        <v>10206007</v>
      </c>
      <c r="B411" s="66" t="s">
        <v>5812</v>
      </c>
      <c r="C411" s="66" t="s">
        <v>5900</v>
      </c>
      <c r="D411" s="66" t="s">
        <v>5985</v>
      </c>
      <c r="E411" s="56" t="s">
        <v>5815</v>
      </c>
      <c r="F411" t="s">
        <v>5883</v>
      </c>
      <c r="G411" s="66" t="s">
        <v>5903</v>
      </c>
      <c r="H411" s="66" t="e">
        <v>#N/A</v>
      </c>
      <c r="I411" s="66" t="e">
        <v>#N/A</v>
      </c>
    </row>
    <row r="412" spans="1:9" x14ac:dyDescent="0.25">
      <c r="A412">
        <v>10206008</v>
      </c>
      <c r="B412" s="66" t="s">
        <v>5812</v>
      </c>
      <c r="C412" s="66" t="s">
        <v>5900</v>
      </c>
      <c r="D412" s="66" t="s">
        <v>5985</v>
      </c>
      <c r="E412" s="56" t="s">
        <v>5815</v>
      </c>
      <c r="F412" t="s">
        <v>5988</v>
      </c>
      <c r="G412" s="66" t="s">
        <v>5903</v>
      </c>
      <c r="H412" s="66" t="s">
        <v>5988</v>
      </c>
      <c r="I412" s="66" t="s">
        <v>5835</v>
      </c>
    </row>
    <row r="413" spans="1:9" x14ac:dyDescent="0.25">
      <c r="A413">
        <v>10206008</v>
      </c>
      <c r="B413" s="66" t="s">
        <v>5812</v>
      </c>
      <c r="C413" s="66" t="s">
        <v>5900</v>
      </c>
      <c r="D413" s="66" t="s">
        <v>5985</v>
      </c>
      <c r="E413" s="56" t="s">
        <v>5815</v>
      </c>
      <c r="F413" t="s">
        <v>5988</v>
      </c>
      <c r="G413" s="66" t="s">
        <v>5903</v>
      </c>
      <c r="H413" s="66" t="s">
        <v>5988</v>
      </c>
      <c r="I413" s="66" t="s">
        <v>5835</v>
      </c>
    </row>
    <row r="414" spans="1:9" x14ac:dyDescent="0.25">
      <c r="A414">
        <v>10206008</v>
      </c>
      <c r="B414" s="66" t="s">
        <v>5812</v>
      </c>
      <c r="C414" s="66" t="s">
        <v>5900</v>
      </c>
      <c r="D414" s="66" t="s">
        <v>5985</v>
      </c>
      <c r="E414" s="56" t="s">
        <v>5815</v>
      </c>
      <c r="F414" t="s">
        <v>5988</v>
      </c>
      <c r="G414" s="66" t="s">
        <v>5903</v>
      </c>
      <c r="H414" s="66" t="s">
        <v>5988</v>
      </c>
      <c r="I414" s="66" t="s">
        <v>5835</v>
      </c>
    </row>
    <row r="415" spans="1:9" x14ac:dyDescent="0.25">
      <c r="A415">
        <v>10206008</v>
      </c>
      <c r="B415" s="66" t="s">
        <v>5812</v>
      </c>
      <c r="C415" s="66" t="s">
        <v>5900</v>
      </c>
      <c r="D415" s="66" t="s">
        <v>5985</v>
      </c>
      <c r="E415" s="56" t="s">
        <v>5815</v>
      </c>
      <c r="F415" t="s">
        <v>5988</v>
      </c>
      <c r="G415" s="66" t="s">
        <v>5903</v>
      </c>
      <c r="H415" s="66" t="s">
        <v>5988</v>
      </c>
      <c r="I415" s="66" t="s">
        <v>5835</v>
      </c>
    </row>
    <row r="416" spans="1:9" x14ac:dyDescent="0.25">
      <c r="A416">
        <v>10206008</v>
      </c>
      <c r="B416" s="66" t="s">
        <v>5812</v>
      </c>
      <c r="C416" s="66" t="s">
        <v>5900</v>
      </c>
      <c r="D416" s="66" t="s">
        <v>5985</v>
      </c>
      <c r="E416" s="56" t="s">
        <v>5815</v>
      </c>
      <c r="F416" t="s">
        <v>5988</v>
      </c>
      <c r="G416" s="66" t="s">
        <v>5903</v>
      </c>
      <c r="H416" s="66" t="s">
        <v>5988</v>
      </c>
      <c r="I416" s="66" t="s">
        <v>5835</v>
      </c>
    </row>
    <row r="417" spans="1:9" x14ac:dyDescent="0.25">
      <c r="A417">
        <v>10206008</v>
      </c>
      <c r="B417" s="66" t="s">
        <v>5812</v>
      </c>
      <c r="C417" s="66" t="s">
        <v>5900</v>
      </c>
      <c r="D417" s="66" t="s">
        <v>5985</v>
      </c>
      <c r="E417" s="56" t="s">
        <v>5815</v>
      </c>
      <c r="F417" t="s">
        <v>5988</v>
      </c>
      <c r="G417" s="66" t="s">
        <v>5903</v>
      </c>
      <c r="H417" s="66" t="s">
        <v>5988</v>
      </c>
      <c r="I417" s="66" t="s">
        <v>5835</v>
      </c>
    </row>
    <row r="418" spans="1:9" x14ac:dyDescent="0.25">
      <c r="A418">
        <v>10206008</v>
      </c>
      <c r="B418" s="66" t="s">
        <v>5812</v>
      </c>
      <c r="C418" s="66" t="s">
        <v>5900</v>
      </c>
      <c r="D418" s="66" t="s">
        <v>5985</v>
      </c>
      <c r="E418" s="56" t="s">
        <v>5815</v>
      </c>
      <c r="F418" t="s">
        <v>5988</v>
      </c>
      <c r="G418" s="66" t="s">
        <v>5903</v>
      </c>
      <c r="H418" s="66" t="s">
        <v>5988</v>
      </c>
      <c r="I418" s="66" t="s">
        <v>5835</v>
      </c>
    </row>
    <row r="419" spans="1:9" x14ac:dyDescent="0.25">
      <c r="A419">
        <v>10206008</v>
      </c>
      <c r="B419" s="66" t="s">
        <v>5812</v>
      </c>
      <c r="C419" s="66" t="s">
        <v>5900</v>
      </c>
      <c r="D419" s="66" t="s">
        <v>5985</v>
      </c>
      <c r="E419" s="56" t="s">
        <v>5815</v>
      </c>
      <c r="F419" t="s">
        <v>5988</v>
      </c>
      <c r="G419" s="66" t="s">
        <v>5903</v>
      </c>
      <c r="H419" s="66" t="s">
        <v>5988</v>
      </c>
      <c r="I419" s="66" t="s">
        <v>5835</v>
      </c>
    </row>
    <row r="420" spans="1:9" x14ac:dyDescent="0.25">
      <c r="A420">
        <v>10206008</v>
      </c>
      <c r="B420" s="66" t="s">
        <v>5812</v>
      </c>
      <c r="C420" s="66" t="s">
        <v>5900</v>
      </c>
      <c r="D420" s="66" t="s">
        <v>5985</v>
      </c>
      <c r="E420" s="56" t="s">
        <v>5815</v>
      </c>
      <c r="F420" t="s">
        <v>5988</v>
      </c>
      <c r="G420" s="66" t="s">
        <v>5903</v>
      </c>
      <c r="H420" s="66" t="s">
        <v>5988</v>
      </c>
      <c r="I420" s="66" t="s">
        <v>5835</v>
      </c>
    </row>
    <row r="421" spans="1:9" x14ac:dyDescent="0.25">
      <c r="A421">
        <v>10206009</v>
      </c>
      <c r="B421" s="66" t="s">
        <v>5812</v>
      </c>
      <c r="C421" s="66" t="s">
        <v>5900</v>
      </c>
      <c r="D421" s="66" t="s">
        <v>5985</v>
      </c>
      <c r="E421" s="56" t="s">
        <v>5815</v>
      </c>
      <c r="F421" t="s">
        <v>5986</v>
      </c>
      <c r="G421" s="66" t="s">
        <v>5903</v>
      </c>
      <c r="H421" s="66" t="s">
        <v>5986</v>
      </c>
      <c r="I421" s="66" t="s">
        <v>5835</v>
      </c>
    </row>
    <row r="422" spans="1:9" x14ac:dyDescent="0.25">
      <c r="A422">
        <v>10206009</v>
      </c>
      <c r="B422" s="66" t="s">
        <v>5812</v>
      </c>
      <c r="C422" s="66" t="s">
        <v>5900</v>
      </c>
      <c r="D422" s="66" t="s">
        <v>5985</v>
      </c>
      <c r="E422" s="56" t="s">
        <v>5815</v>
      </c>
      <c r="F422" t="s">
        <v>5991</v>
      </c>
      <c r="G422" s="66" t="s">
        <v>5903</v>
      </c>
      <c r="H422" s="66" t="s">
        <v>5991</v>
      </c>
      <c r="I422" s="66" t="s">
        <v>5835</v>
      </c>
    </row>
    <row r="423" spans="1:9" x14ac:dyDescent="0.25">
      <c r="A423">
        <v>10206009</v>
      </c>
      <c r="B423" s="66" t="s">
        <v>5812</v>
      </c>
      <c r="C423" s="66" t="s">
        <v>5900</v>
      </c>
      <c r="D423" s="66" t="s">
        <v>5985</v>
      </c>
      <c r="E423" s="56" t="s">
        <v>5815</v>
      </c>
      <c r="F423" t="s">
        <v>5991</v>
      </c>
      <c r="G423" s="66" t="s">
        <v>5903</v>
      </c>
      <c r="H423" s="66" t="s">
        <v>5991</v>
      </c>
      <c r="I423" s="66" t="s">
        <v>5835</v>
      </c>
    </row>
    <row r="424" spans="1:9" x14ac:dyDescent="0.25">
      <c r="A424">
        <v>10206009</v>
      </c>
      <c r="B424" s="66" t="s">
        <v>5812</v>
      </c>
      <c r="C424" s="66" t="s">
        <v>5900</v>
      </c>
      <c r="D424" s="66" t="s">
        <v>5985</v>
      </c>
      <c r="E424" s="56" t="s">
        <v>5815</v>
      </c>
      <c r="F424" t="s">
        <v>5991</v>
      </c>
      <c r="G424" s="66" t="s">
        <v>5903</v>
      </c>
      <c r="H424" s="66" t="s">
        <v>5991</v>
      </c>
      <c r="I424" s="66" t="s">
        <v>5835</v>
      </c>
    </row>
    <row r="425" spans="1:9" x14ac:dyDescent="0.25">
      <c r="A425">
        <v>10206010</v>
      </c>
      <c r="B425" s="66" t="s">
        <v>5812</v>
      </c>
      <c r="C425" s="66" t="s">
        <v>5900</v>
      </c>
      <c r="D425" s="66" t="s">
        <v>5985</v>
      </c>
      <c r="E425" s="56" t="s">
        <v>5815</v>
      </c>
      <c r="F425" t="s">
        <v>5992</v>
      </c>
      <c r="G425" s="66" t="s">
        <v>5903</v>
      </c>
      <c r="H425" s="66" t="e">
        <v>#N/A</v>
      </c>
      <c r="I425" s="66" t="e">
        <v>#N/A</v>
      </c>
    </row>
    <row r="426" spans="1:9" x14ac:dyDescent="0.25">
      <c r="A426">
        <v>10206011</v>
      </c>
      <c r="B426" s="66" t="s">
        <v>5812</v>
      </c>
      <c r="C426" s="66" t="s">
        <v>5900</v>
      </c>
      <c r="D426" s="66" t="s">
        <v>5985</v>
      </c>
      <c r="E426" s="56" t="s">
        <v>5815</v>
      </c>
      <c r="F426" t="s">
        <v>5991</v>
      </c>
      <c r="G426" s="66" t="s">
        <v>5903</v>
      </c>
      <c r="H426" s="66" t="s">
        <v>5991</v>
      </c>
      <c r="I426" s="66" t="s">
        <v>5835</v>
      </c>
    </row>
    <row r="427" spans="1:9" x14ac:dyDescent="0.25">
      <c r="A427">
        <v>10206011</v>
      </c>
      <c r="B427" s="66" t="s">
        <v>5812</v>
      </c>
      <c r="C427" s="66" t="s">
        <v>5900</v>
      </c>
      <c r="D427" s="66" t="s">
        <v>5985</v>
      </c>
      <c r="E427" s="56" t="s">
        <v>5815</v>
      </c>
      <c r="F427" t="s">
        <v>5991</v>
      </c>
      <c r="G427" s="66" t="s">
        <v>5903</v>
      </c>
      <c r="H427" s="66" t="s">
        <v>5991</v>
      </c>
      <c r="I427" s="66" t="s">
        <v>5835</v>
      </c>
    </row>
    <row r="428" spans="1:9" x14ac:dyDescent="0.25">
      <c r="A428">
        <v>10206011</v>
      </c>
      <c r="B428" s="66" t="s">
        <v>5812</v>
      </c>
      <c r="C428" s="66" t="s">
        <v>5900</v>
      </c>
      <c r="D428" s="66" t="s">
        <v>5985</v>
      </c>
      <c r="E428" s="56" t="s">
        <v>5815</v>
      </c>
      <c r="F428" t="s">
        <v>5990</v>
      </c>
      <c r="G428" s="66" t="s">
        <v>5903</v>
      </c>
      <c r="H428" s="66" t="s">
        <v>5990</v>
      </c>
      <c r="I428" s="66" t="s">
        <v>5835</v>
      </c>
    </row>
    <row r="429" spans="1:9" x14ac:dyDescent="0.25">
      <c r="A429">
        <v>10206011</v>
      </c>
      <c r="B429" s="66" t="s">
        <v>5812</v>
      </c>
      <c r="C429" s="66" t="s">
        <v>5900</v>
      </c>
      <c r="D429" s="66" t="s">
        <v>5985</v>
      </c>
      <c r="E429" s="56" t="s">
        <v>5815</v>
      </c>
      <c r="F429" t="s">
        <v>5990</v>
      </c>
      <c r="G429" s="66" t="s">
        <v>5903</v>
      </c>
      <c r="H429" s="66" t="s">
        <v>5990</v>
      </c>
      <c r="I429" s="66" t="s">
        <v>5835</v>
      </c>
    </row>
    <row r="430" spans="1:9" x14ac:dyDescent="0.25">
      <c r="A430">
        <v>10206012</v>
      </c>
      <c r="B430" s="66" t="s">
        <v>5812</v>
      </c>
      <c r="C430" s="66" t="s">
        <v>5900</v>
      </c>
      <c r="D430" s="66" t="s">
        <v>5985</v>
      </c>
      <c r="E430" s="56" t="s">
        <v>5815</v>
      </c>
      <c r="F430" t="s">
        <v>5990</v>
      </c>
      <c r="G430" s="66" t="s">
        <v>5903</v>
      </c>
      <c r="H430" s="66" t="s">
        <v>5990</v>
      </c>
      <c r="I430" s="66" t="s">
        <v>5835</v>
      </c>
    </row>
    <row r="431" spans="1:9" x14ac:dyDescent="0.25">
      <c r="A431">
        <v>10206012</v>
      </c>
      <c r="B431" s="66" t="s">
        <v>5812</v>
      </c>
      <c r="C431" s="66" t="s">
        <v>5900</v>
      </c>
      <c r="D431" s="66" t="s">
        <v>5985</v>
      </c>
      <c r="E431" s="56" t="s">
        <v>5815</v>
      </c>
      <c r="F431" t="s">
        <v>5990</v>
      </c>
      <c r="G431" s="66" t="s">
        <v>5903</v>
      </c>
      <c r="H431" s="66" t="s">
        <v>5990</v>
      </c>
      <c r="I431" s="66" t="s">
        <v>5835</v>
      </c>
    </row>
    <row r="432" spans="1:9" x14ac:dyDescent="0.25">
      <c r="A432">
        <v>10206012</v>
      </c>
      <c r="B432" s="66" t="s">
        <v>5812</v>
      </c>
      <c r="C432" s="66" t="s">
        <v>5900</v>
      </c>
      <c r="D432" s="66" t="s">
        <v>5985</v>
      </c>
      <c r="E432" s="56" t="s">
        <v>5815</v>
      </c>
      <c r="F432" t="s">
        <v>5986</v>
      </c>
      <c r="G432" s="66" t="s">
        <v>5903</v>
      </c>
      <c r="H432" s="66" t="s">
        <v>5986</v>
      </c>
      <c r="I432" s="66" t="s">
        <v>5835</v>
      </c>
    </row>
    <row r="433" spans="1:9" x14ac:dyDescent="0.25">
      <c r="A433">
        <v>10206012</v>
      </c>
      <c r="B433" s="66" t="s">
        <v>5812</v>
      </c>
      <c r="C433" s="66" t="s">
        <v>5900</v>
      </c>
      <c r="D433" s="66" t="s">
        <v>5985</v>
      </c>
      <c r="E433" s="56" t="s">
        <v>5815</v>
      </c>
      <c r="F433" t="s">
        <v>5990</v>
      </c>
      <c r="G433" s="66" t="s">
        <v>5903</v>
      </c>
      <c r="H433" s="66" t="s">
        <v>5990</v>
      </c>
      <c r="I433" s="66" t="s">
        <v>5835</v>
      </c>
    </row>
    <row r="434" spans="1:9" x14ac:dyDescent="0.25">
      <c r="A434">
        <v>10206012</v>
      </c>
      <c r="B434" s="66" t="s">
        <v>5812</v>
      </c>
      <c r="C434" s="66" t="s">
        <v>5900</v>
      </c>
      <c r="D434" s="66" t="s">
        <v>5985</v>
      </c>
      <c r="E434" s="56" t="s">
        <v>5815</v>
      </c>
      <c r="F434" t="s">
        <v>5990</v>
      </c>
      <c r="G434" s="66" t="s">
        <v>5903</v>
      </c>
      <c r="H434" s="66" t="s">
        <v>5990</v>
      </c>
      <c r="I434" s="66" t="s">
        <v>5835</v>
      </c>
    </row>
    <row r="435" spans="1:9" x14ac:dyDescent="0.25">
      <c r="A435">
        <v>10206012</v>
      </c>
      <c r="B435" s="66" t="s">
        <v>5812</v>
      </c>
      <c r="C435" s="66" t="s">
        <v>5900</v>
      </c>
      <c r="D435" s="66" t="s">
        <v>5985</v>
      </c>
      <c r="E435" s="56" t="s">
        <v>5815</v>
      </c>
      <c r="F435" t="s">
        <v>5990</v>
      </c>
      <c r="G435" s="66" t="s">
        <v>5903</v>
      </c>
      <c r="H435" s="66" t="s">
        <v>5990</v>
      </c>
      <c r="I435" s="66" t="s">
        <v>5835</v>
      </c>
    </row>
    <row r="436" spans="1:9" x14ac:dyDescent="0.25">
      <c r="A436">
        <v>10206012</v>
      </c>
      <c r="B436" s="66" t="s">
        <v>5812</v>
      </c>
      <c r="C436" s="66" t="s">
        <v>5900</v>
      </c>
      <c r="D436" s="66" t="s">
        <v>5985</v>
      </c>
      <c r="E436" s="56" t="s">
        <v>5815</v>
      </c>
      <c r="F436" t="s">
        <v>5990</v>
      </c>
      <c r="G436" s="66" t="s">
        <v>5903</v>
      </c>
      <c r="H436" s="66" t="s">
        <v>5990</v>
      </c>
      <c r="I436" s="66" t="s">
        <v>5835</v>
      </c>
    </row>
    <row r="437" spans="1:9" x14ac:dyDescent="0.25">
      <c r="A437">
        <v>10206012</v>
      </c>
      <c r="B437" s="66" t="s">
        <v>5812</v>
      </c>
      <c r="C437" s="66" t="s">
        <v>5900</v>
      </c>
      <c r="D437" s="66" t="s">
        <v>5985</v>
      </c>
      <c r="E437" s="56" t="s">
        <v>5815</v>
      </c>
      <c r="F437" t="s">
        <v>5990</v>
      </c>
      <c r="G437" s="66" t="s">
        <v>5903</v>
      </c>
      <c r="H437" s="66" t="s">
        <v>5990</v>
      </c>
      <c r="I437" s="66" t="s">
        <v>5835</v>
      </c>
    </row>
    <row r="438" spans="1:9" x14ac:dyDescent="0.25">
      <c r="A438">
        <v>10206012</v>
      </c>
      <c r="B438" s="66" t="s">
        <v>5812</v>
      </c>
      <c r="C438" s="66" t="s">
        <v>5900</v>
      </c>
      <c r="D438" s="66" t="s">
        <v>5985</v>
      </c>
      <c r="E438" s="56" t="s">
        <v>5815</v>
      </c>
      <c r="F438" t="s">
        <v>5993</v>
      </c>
      <c r="G438" s="66" t="s">
        <v>5903</v>
      </c>
      <c r="H438" s="66" t="e">
        <v>#N/A</v>
      </c>
      <c r="I438" s="66" t="e">
        <v>#N/A</v>
      </c>
    </row>
    <row r="439" spans="1:9" x14ac:dyDescent="0.25">
      <c r="A439">
        <v>10301001</v>
      </c>
      <c r="B439" s="66" t="s">
        <v>5812</v>
      </c>
      <c r="C439" s="66" t="s">
        <v>5994</v>
      </c>
      <c r="D439" s="66" t="s">
        <v>5995</v>
      </c>
      <c r="E439" s="56" t="s">
        <v>5815</v>
      </c>
      <c r="F439" t="s">
        <v>5996</v>
      </c>
      <c r="G439" s="66" t="s">
        <v>5997</v>
      </c>
      <c r="H439" s="66" t="s">
        <v>5996</v>
      </c>
      <c r="I439" s="66" t="s">
        <v>5998</v>
      </c>
    </row>
    <row r="440" spans="1:9" x14ac:dyDescent="0.25">
      <c r="A440">
        <v>10301001</v>
      </c>
      <c r="B440" s="66" t="s">
        <v>5812</v>
      </c>
      <c r="C440" s="66" t="s">
        <v>5994</v>
      </c>
      <c r="D440" s="66" t="s">
        <v>5995</v>
      </c>
      <c r="E440" s="56" t="s">
        <v>5815</v>
      </c>
      <c r="F440" t="s">
        <v>5999</v>
      </c>
      <c r="G440" s="66" t="s">
        <v>5997</v>
      </c>
      <c r="H440" s="66" t="s">
        <v>5999</v>
      </c>
      <c r="I440" s="66" t="s">
        <v>5998</v>
      </c>
    </row>
    <row r="441" spans="1:9" x14ac:dyDescent="0.25">
      <c r="A441">
        <v>10301001</v>
      </c>
      <c r="B441" s="66" t="s">
        <v>5812</v>
      </c>
      <c r="C441" s="66" t="s">
        <v>5994</v>
      </c>
      <c r="D441" s="66" t="s">
        <v>5995</v>
      </c>
      <c r="E441" s="56" t="s">
        <v>5815</v>
      </c>
      <c r="F441" t="s">
        <v>5999</v>
      </c>
      <c r="G441" s="66" t="s">
        <v>5997</v>
      </c>
      <c r="H441" s="66" t="s">
        <v>5999</v>
      </c>
      <c r="I441" s="66" t="s">
        <v>5998</v>
      </c>
    </row>
    <row r="442" spans="1:9" x14ac:dyDescent="0.25">
      <c r="A442">
        <v>10301001</v>
      </c>
      <c r="B442" s="66" t="s">
        <v>5812</v>
      </c>
      <c r="C442" s="66" t="s">
        <v>5994</v>
      </c>
      <c r="D442" s="66" t="s">
        <v>5995</v>
      </c>
      <c r="E442" s="56" t="s">
        <v>5815</v>
      </c>
      <c r="F442" t="s">
        <v>5999</v>
      </c>
      <c r="G442" s="66" t="s">
        <v>5997</v>
      </c>
      <c r="H442" s="66" t="s">
        <v>5999</v>
      </c>
      <c r="I442" s="66" t="s">
        <v>5998</v>
      </c>
    </row>
    <row r="443" spans="1:9" x14ac:dyDescent="0.25">
      <c r="A443">
        <v>10301002</v>
      </c>
      <c r="B443" s="66" t="s">
        <v>5812</v>
      </c>
      <c r="C443" s="66" t="s">
        <v>5994</v>
      </c>
      <c r="D443" s="66" t="s">
        <v>5995</v>
      </c>
      <c r="E443" s="56" t="s">
        <v>5815</v>
      </c>
      <c r="F443" t="s">
        <v>6000</v>
      </c>
      <c r="G443" s="66" t="s">
        <v>5997</v>
      </c>
      <c r="H443" s="66" t="e">
        <v>#N/A</v>
      </c>
      <c r="I443" s="66" t="e">
        <v>#N/A</v>
      </c>
    </row>
    <row r="444" spans="1:9" x14ac:dyDescent="0.25">
      <c r="A444">
        <v>10301002</v>
      </c>
      <c r="B444" s="66" t="s">
        <v>5812</v>
      </c>
      <c r="C444" s="66" t="s">
        <v>5994</v>
      </c>
      <c r="D444" s="66" t="s">
        <v>5995</v>
      </c>
      <c r="E444" s="56" t="s">
        <v>5815</v>
      </c>
      <c r="F444" t="s">
        <v>6001</v>
      </c>
      <c r="G444" s="66" t="s">
        <v>5997</v>
      </c>
      <c r="H444" s="66" t="s">
        <v>6001</v>
      </c>
      <c r="I444" s="66" t="s">
        <v>5998</v>
      </c>
    </row>
    <row r="445" spans="1:9" x14ac:dyDescent="0.25">
      <c r="A445">
        <v>10301002</v>
      </c>
      <c r="B445" s="66" t="s">
        <v>5812</v>
      </c>
      <c r="C445" s="66" t="s">
        <v>5994</v>
      </c>
      <c r="D445" s="66" t="s">
        <v>5995</v>
      </c>
      <c r="E445" s="56" t="s">
        <v>5815</v>
      </c>
      <c r="F445" t="s">
        <v>6000</v>
      </c>
      <c r="G445" s="66" t="s">
        <v>5997</v>
      </c>
      <c r="H445" s="66" t="e">
        <v>#N/A</v>
      </c>
      <c r="I445" s="66" t="e">
        <v>#N/A</v>
      </c>
    </row>
    <row r="446" spans="1:9" x14ac:dyDescent="0.25">
      <c r="A446">
        <v>10301002</v>
      </c>
      <c r="B446" s="66" t="s">
        <v>5812</v>
      </c>
      <c r="C446" s="66" t="s">
        <v>5994</v>
      </c>
      <c r="D446" s="66" t="s">
        <v>5995</v>
      </c>
      <c r="E446" s="56" t="s">
        <v>5815</v>
      </c>
      <c r="F446" t="s">
        <v>6000</v>
      </c>
      <c r="G446" s="66" t="s">
        <v>5997</v>
      </c>
      <c r="H446" s="66" t="e">
        <v>#N/A</v>
      </c>
      <c r="I446" s="66" t="e">
        <v>#N/A</v>
      </c>
    </row>
    <row r="447" spans="1:9" x14ac:dyDescent="0.25">
      <c r="A447">
        <v>10301002</v>
      </c>
      <c r="B447" s="66" t="s">
        <v>5812</v>
      </c>
      <c r="C447" s="66" t="s">
        <v>5994</v>
      </c>
      <c r="D447" s="66" t="s">
        <v>5995</v>
      </c>
      <c r="E447" s="56" t="s">
        <v>5815</v>
      </c>
      <c r="F447" t="s">
        <v>6002</v>
      </c>
      <c r="G447" s="66" t="s">
        <v>5997</v>
      </c>
      <c r="H447" s="66" t="s">
        <v>6002</v>
      </c>
      <c r="I447" s="66" t="s">
        <v>5998</v>
      </c>
    </row>
    <row r="448" spans="1:9" x14ac:dyDescent="0.25">
      <c r="A448">
        <v>10301002</v>
      </c>
      <c r="B448" s="66" t="s">
        <v>5812</v>
      </c>
      <c r="C448" s="66" t="s">
        <v>5994</v>
      </c>
      <c r="D448" s="66" t="s">
        <v>5995</v>
      </c>
      <c r="E448" s="56" t="s">
        <v>5815</v>
      </c>
      <c r="F448" t="s">
        <v>6002</v>
      </c>
      <c r="G448" s="66" t="s">
        <v>5997</v>
      </c>
      <c r="H448" s="66" t="s">
        <v>6002</v>
      </c>
      <c r="I448" s="66" t="s">
        <v>5998</v>
      </c>
    </row>
    <row r="449" spans="1:9" x14ac:dyDescent="0.25">
      <c r="A449">
        <v>10301002</v>
      </c>
      <c r="B449" s="66" t="s">
        <v>5812</v>
      </c>
      <c r="C449" s="66" t="s">
        <v>5994</v>
      </c>
      <c r="D449" s="66" t="s">
        <v>5995</v>
      </c>
      <c r="E449" s="56" t="s">
        <v>5815</v>
      </c>
      <c r="F449" t="s">
        <v>6002</v>
      </c>
      <c r="G449" s="66" t="s">
        <v>5997</v>
      </c>
      <c r="H449" s="66" t="s">
        <v>6002</v>
      </c>
      <c r="I449" s="66" t="s">
        <v>5998</v>
      </c>
    </row>
    <row r="450" spans="1:9" x14ac:dyDescent="0.25">
      <c r="A450">
        <v>10301003</v>
      </c>
      <c r="B450" s="66" t="s">
        <v>5812</v>
      </c>
      <c r="C450" s="66" t="s">
        <v>5994</v>
      </c>
      <c r="D450" s="66" t="s">
        <v>5995</v>
      </c>
      <c r="E450" s="56" t="s">
        <v>5815</v>
      </c>
      <c r="F450" t="s">
        <v>6003</v>
      </c>
      <c r="G450" s="66" t="s">
        <v>5997</v>
      </c>
      <c r="H450" s="66" t="e">
        <v>#N/A</v>
      </c>
      <c r="I450" s="66" t="e">
        <v>#N/A</v>
      </c>
    </row>
    <row r="451" spans="1:9" x14ac:dyDescent="0.25">
      <c r="A451">
        <v>10301003</v>
      </c>
      <c r="B451" s="66" t="s">
        <v>5812</v>
      </c>
      <c r="C451" s="66" t="s">
        <v>5994</v>
      </c>
      <c r="D451" s="66" t="s">
        <v>5995</v>
      </c>
      <c r="E451" s="56" t="s">
        <v>5815</v>
      </c>
      <c r="F451" t="s">
        <v>5996</v>
      </c>
      <c r="G451" s="66" t="s">
        <v>5997</v>
      </c>
      <c r="H451" s="66" t="s">
        <v>5996</v>
      </c>
      <c r="I451" s="66" t="s">
        <v>5998</v>
      </c>
    </row>
    <row r="452" spans="1:9" x14ac:dyDescent="0.25">
      <c r="A452">
        <v>10301003</v>
      </c>
      <c r="B452" s="66" t="s">
        <v>5812</v>
      </c>
      <c r="C452" s="66" t="s">
        <v>5994</v>
      </c>
      <c r="D452" s="66" t="s">
        <v>5995</v>
      </c>
      <c r="E452" s="56" t="s">
        <v>5815</v>
      </c>
      <c r="F452" t="s">
        <v>5883</v>
      </c>
      <c r="G452" s="66" t="s">
        <v>5997</v>
      </c>
      <c r="H452" s="66" t="e">
        <v>#N/A</v>
      </c>
      <c r="I452" s="66" t="e">
        <v>#N/A</v>
      </c>
    </row>
    <row r="453" spans="1:9" x14ac:dyDescent="0.25">
      <c r="A453">
        <v>10301003</v>
      </c>
      <c r="B453" s="66" t="s">
        <v>5812</v>
      </c>
      <c r="C453" s="66" t="s">
        <v>5994</v>
      </c>
      <c r="D453" s="66" t="s">
        <v>5995</v>
      </c>
      <c r="E453" s="56" t="s">
        <v>5815</v>
      </c>
      <c r="F453" t="s">
        <v>5883</v>
      </c>
      <c r="G453" s="66" t="s">
        <v>5997</v>
      </c>
      <c r="H453" s="66" t="e">
        <v>#N/A</v>
      </c>
      <c r="I453" s="66" t="e">
        <v>#N/A</v>
      </c>
    </row>
    <row r="454" spans="1:9" x14ac:dyDescent="0.25">
      <c r="A454">
        <v>10301004</v>
      </c>
      <c r="B454" s="66" t="s">
        <v>5812</v>
      </c>
      <c r="C454" s="66" t="s">
        <v>5994</v>
      </c>
      <c r="D454" s="66" t="s">
        <v>5995</v>
      </c>
      <c r="E454" s="56" t="s">
        <v>5839</v>
      </c>
      <c r="F454" t="s">
        <v>5996</v>
      </c>
      <c r="G454" s="66" t="s">
        <v>5997</v>
      </c>
      <c r="H454" s="66" t="s">
        <v>5996</v>
      </c>
      <c r="I454" s="66" t="s">
        <v>5998</v>
      </c>
    </row>
    <row r="455" spans="1:9" x14ac:dyDescent="0.25">
      <c r="A455">
        <v>10301004</v>
      </c>
      <c r="B455" s="66" t="s">
        <v>5812</v>
      </c>
      <c r="C455" s="66" t="s">
        <v>5994</v>
      </c>
      <c r="D455" s="66" t="s">
        <v>5995</v>
      </c>
      <c r="E455" s="56" t="s">
        <v>5815</v>
      </c>
      <c r="F455" t="s">
        <v>5996</v>
      </c>
      <c r="G455" s="66" t="s">
        <v>5997</v>
      </c>
      <c r="H455" s="66" t="s">
        <v>5996</v>
      </c>
      <c r="I455" s="66" t="s">
        <v>5998</v>
      </c>
    </row>
    <row r="456" spans="1:9" x14ac:dyDescent="0.25">
      <c r="A456">
        <v>10301004</v>
      </c>
      <c r="B456" s="66" t="s">
        <v>5812</v>
      </c>
      <c r="C456" s="66" t="s">
        <v>5994</v>
      </c>
      <c r="D456" s="66" t="s">
        <v>5995</v>
      </c>
      <c r="E456" s="56" t="s">
        <v>5815</v>
      </c>
      <c r="F456" t="s">
        <v>5996</v>
      </c>
      <c r="G456" s="66" t="s">
        <v>5997</v>
      </c>
      <c r="H456" s="66" t="s">
        <v>5996</v>
      </c>
      <c r="I456" s="66" t="s">
        <v>5998</v>
      </c>
    </row>
    <row r="457" spans="1:9" x14ac:dyDescent="0.25">
      <c r="A457">
        <v>10301005</v>
      </c>
      <c r="B457" s="66" t="s">
        <v>5812</v>
      </c>
      <c r="C457" s="66" t="s">
        <v>5994</v>
      </c>
      <c r="D457" s="66" t="s">
        <v>5995</v>
      </c>
      <c r="E457" s="56" t="s">
        <v>5815</v>
      </c>
      <c r="F457" t="s">
        <v>6004</v>
      </c>
      <c r="G457" s="66" t="s">
        <v>5997</v>
      </c>
      <c r="H457" s="66" t="s">
        <v>6004</v>
      </c>
      <c r="I457" s="66" t="s">
        <v>5998</v>
      </c>
    </row>
    <row r="458" spans="1:9" x14ac:dyDescent="0.25">
      <c r="A458">
        <v>10301005</v>
      </c>
      <c r="B458" s="66" t="s">
        <v>5812</v>
      </c>
      <c r="C458" s="66" t="s">
        <v>5994</v>
      </c>
      <c r="D458" s="66" t="s">
        <v>5995</v>
      </c>
      <c r="E458" s="56" t="s">
        <v>5815</v>
      </c>
      <c r="F458" t="s">
        <v>6004</v>
      </c>
      <c r="G458" s="66" t="s">
        <v>5997</v>
      </c>
      <c r="H458" s="66" t="s">
        <v>6004</v>
      </c>
      <c r="I458" s="66" t="s">
        <v>5998</v>
      </c>
    </row>
    <row r="459" spans="1:9" x14ac:dyDescent="0.25">
      <c r="A459">
        <v>10301005</v>
      </c>
      <c r="B459" s="66" t="s">
        <v>5812</v>
      </c>
      <c r="C459" s="66" t="s">
        <v>5994</v>
      </c>
      <c r="D459" s="66" t="s">
        <v>5995</v>
      </c>
      <c r="E459" s="56" t="s">
        <v>5815</v>
      </c>
      <c r="F459" t="s">
        <v>6004</v>
      </c>
      <c r="G459" s="66" t="s">
        <v>5997</v>
      </c>
      <c r="H459" s="66" t="s">
        <v>6004</v>
      </c>
      <c r="I459" s="66" t="s">
        <v>5998</v>
      </c>
    </row>
    <row r="460" spans="1:9" x14ac:dyDescent="0.25">
      <c r="A460">
        <v>10301005</v>
      </c>
      <c r="B460" s="66" t="s">
        <v>5812</v>
      </c>
      <c r="C460" s="66" t="s">
        <v>5994</v>
      </c>
      <c r="D460" s="66" t="s">
        <v>5995</v>
      </c>
      <c r="E460" s="56" t="s">
        <v>5815</v>
      </c>
      <c r="F460" t="s">
        <v>6004</v>
      </c>
      <c r="G460" s="66" t="s">
        <v>5997</v>
      </c>
      <c r="H460" s="66" t="s">
        <v>6004</v>
      </c>
      <c r="I460" s="66" t="s">
        <v>5998</v>
      </c>
    </row>
    <row r="461" spans="1:9" x14ac:dyDescent="0.25">
      <c r="A461">
        <v>10301006</v>
      </c>
      <c r="B461" s="66" t="s">
        <v>5812</v>
      </c>
      <c r="C461" s="66" t="s">
        <v>5994</v>
      </c>
      <c r="D461" s="66" t="s">
        <v>5995</v>
      </c>
      <c r="E461" s="56" t="s">
        <v>5815</v>
      </c>
      <c r="F461" t="s">
        <v>6004</v>
      </c>
      <c r="G461" s="66" t="s">
        <v>5997</v>
      </c>
      <c r="H461" s="66" t="s">
        <v>6004</v>
      </c>
      <c r="I461" s="66" t="s">
        <v>5998</v>
      </c>
    </row>
    <row r="462" spans="1:9" x14ac:dyDescent="0.25">
      <c r="A462">
        <v>10301007</v>
      </c>
      <c r="B462" s="66" t="s">
        <v>5812</v>
      </c>
      <c r="C462" s="66" t="s">
        <v>5994</v>
      </c>
      <c r="D462" s="66" t="s">
        <v>5995</v>
      </c>
      <c r="E462" s="56" t="s">
        <v>5815</v>
      </c>
      <c r="F462" t="s">
        <v>6005</v>
      </c>
      <c r="G462" s="66" t="s">
        <v>5997</v>
      </c>
      <c r="H462" s="66" t="e">
        <v>#N/A</v>
      </c>
      <c r="I462" s="66" t="e">
        <v>#N/A</v>
      </c>
    </row>
    <row r="463" spans="1:9" x14ac:dyDescent="0.25">
      <c r="A463">
        <v>10301007</v>
      </c>
      <c r="B463" s="66" t="s">
        <v>5812</v>
      </c>
      <c r="C463" s="66" t="s">
        <v>5994</v>
      </c>
      <c r="D463" s="66" t="s">
        <v>5995</v>
      </c>
      <c r="E463" s="56" t="s">
        <v>5815</v>
      </c>
      <c r="F463" t="s">
        <v>6006</v>
      </c>
      <c r="G463" s="66" t="s">
        <v>5997</v>
      </c>
      <c r="H463" s="66" t="s">
        <v>6006</v>
      </c>
      <c r="I463" s="66" t="s">
        <v>5998</v>
      </c>
    </row>
    <row r="464" spans="1:9" x14ac:dyDescent="0.25">
      <c r="A464">
        <v>10301008</v>
      </c>
      <c r="B464" s="66" t="s">
        <v>5812</v>
      </c>
      <c r="C464" s="66" t="s">
        <v>5994</v>
      </c>
      <c r="D464" s="66" t="s">
        <v>5995</v>
      </c>
      <c r="E464" s="56" t="s">
        <v>5815</v>
      </c>
      <c r="F464" t="s">
        <v>6006</v>
      </c>
      <c r="G464" s="66" t="s">
        <v>5997</v>
      </c>
      <c r="H464" s="66" t="s">
        <v>6006</v>
      </c>
      <c r="I464" s="66" t="s">
        <v>5998</v>
      </c>
    </row>
    <row r="465" spans="1:9" x14ac:dyDescent="0.25">
      <c r="A465">
        <v>10301009</v>
      </c>
      <c r="B465" s="66" t="s">
        <v>5812</v>
      </c>
      <c r="C465" s="66" t="s">
        <v>5994</v>
      </c>
      <c r="D465" s="66" t="s">
        <v>5995</v>
      </c>
      <c r="E465" s="56" t="s">
        <v>5815</v>
      </c>
      <c r="F465" t="s">
        <v>6006</v>
      </c>
      <c r="G465" s="66" t="s">
        <v>5997</v>
      </c>
      <c r="H465" s="66" t="s">
        <v>6006</v>
      </c>
      <c r="I465" s="66" t="s">
        <v>5998</v>
      </c>
    </row>
    <row r="466" spans="1:9" x14ac:dyDescent="0.25">
      <c r="A466">
        <v>10301009</v>
      </c>
      <c r="B466" s="66" t="s">
        <v>5812</v>
      </c>
      <c r="C466" s="66" t="s">
        <v>5994</v>
      </c>
      <c r="D466" s="66" t="s">
        <v>5995</v>
      </c>
      <c r="E466" s="56" t="s">
        <v>5815</v>
      </c>
      <c r="F466" t="s">
        <v>6006</v>
      </c>
      <c r="G466" s="66" t="s">
        <v>5997</v>
      </c>
      <c r="H466" s="66" t="s">
        <v>6006</v>
      </c>
      <c r="I466" s="66" t="s">
        <v>5998</v>
      </c>
    </row>
    <row r="467" spans="1:9" x14ac:dyDescent="0.25">
      <c r="A467">
        <v>10301009</v>
      </c>
      <c r="B467" s="66" t="s">
        <v>5812</v>
      </c>
      <c r="C467" s="66" t="s">
        <v>5994</v>
      </c>
      <c r="D467" s="66" t="s">
        <v>5995</v>
      </c>
      <c r="E467" s="56" t="s">
        <v>5815</v>
      </c>
      <c r="F467" t="s">
        <v>5954</v>
      </c>
      <c r="G467" s="66" t="s">
        <v>5997</v>
      </c>
      <c r="H467" s="66" t="s">
        <v>5954</v>
      </c>
      <c r="I467" s="66" t="s">
        <v>5899</v>
      </c>
    </row>
    <row r="468" spans="1:9" x14ac:dyDescent="0.25">
      <c r="A468">
        <v>10301010</v>
      </c>
      <c r="B468" s="66" t="s">
        <v>5812</v>
      </c>
      <c r="C468" s="66" t="s">
        <v>5994</v>
      </c>
      <c r="D468" s="66" t="s">
        <v>5995</v>
      </c>
      <c r="E468" s="56" t="s">
        <v>5815</v>
      </c>
      <c r="F468" t="s">
        <v>6006</v>
      </c>
      <c r="G468" s="66" t="s">
        <v>5997</v>
      </c>
      <c r="H468" s="66" t="s">
        <v>6006</v>
      </c>
      <c r="I468" s="66" t="s">
        <v>5998</v>
      </c>
    </row>
    <row r="469" spans="1:9" x14ac:dyDescent="0.25">
      <c r="A469">
        <v>10301010</v>
      </c>
      <c r="B469" s="66" t="s">
        <v>5812</v>
      </c>
      <c r="C469" s="66" t="s">
        <v>5994</v>
      </c>
      <c r="D469" s="66" t="s">
        <v>5995</v>
      </c>
      <c r="E469" s="56" t="s">
        <v>5815</v>
      </c>
      <c r="F469" t="s">
        <v>6006</v>
      </c>
      <c r="G469" s="66" t="s">
        <v>5997</v>
      </c>
      <c r="H469" s="66" t="s">
        <v>6006</v>
      </c>
      <c r="I469" s="66" t="s">
        <v>5998</v>
      </c>
    </row>
    <row r="470" spans="1:9" x14ac:dyDescent="0.25">
      <c r="A470">
        <v>10301010</v>
      </c>
      <c r="B470" s="66" t="s">
        <v>5812</v>
      </c>
      <c r="C470" s="66" t="s">
        <v>5994</v>
      </c>
      <c r="D470" s="66" t="s">
        <v>5995</v>
      </c>
      <c r="E470" s="56" t="s">
        <v>5815</v>
      </c>
      <c r="F470" t="s">
        <v>6006</v>
      </c>
      <c r="G470" s="66" t="s">
        <v>5997</v>
      </c>
      <c r="H470" s="66" t="s">
        <v>6006</v>
      </c>
      <c r="I470" s="66" t="s">
        <v>5998</v>
      </c>
    </row>
    <row r="471" spans="1:9" x14ac:dyDescent="0.25">
      <c r="A471">
        <v>10301010</v>
      </c>
      <c r="B471" s="66" t="s">
        <v>5812</v>
      </c>
      <c r="C471" s="66" t="s">
        <v>5994</v>
      </c>
      <c r="D471" s="66" t="s">
        <v>5995</v>
      </c>
      <c r="E471" s="56" t="s">
        <v>5815</v>
      </c>
      <c r="F471" t="s">
        <v>6006</v>
      </c>
      <c r="G471" s="66" t="s">
        <v>5997</v>
      </c>
      <c r="H471" s="66" t="s">
        <v>6006</v>
      </c>
      <c r="I471" s="66" t="s">
        <v>5998</v>
      </c>
    </row>
    <row r="472" spans="1:9" x14ac:dyDescent="0.25">
      <c r="A472">
        <v>10301012</v>
      </c>
      <c r="B472" s="66" t="s">
        <v>5812</v>
      </c>
      <c r="C472" s="66" t="s">
        <v>5994</v>
      </c>
      <c r="D472" s="66" t="s">
        <v>5995</v>
      </c>
      <c r="E472" s="56" t="s">
        <v>5815</v>
      </c>
      <c r="F472" t="s">
        <v>6006</v>
      </c>
      <c r="G472" s="66" t="s">
        <v>5997</v>
      </c>
      <c r="H472" s="66" t="s">
        <v>6006</v>
      </c>
      <c r="I472" s="66" t="s">
        <v>5998</v>
      </c>
    </row>
    <row r="473" spans="1:9" x14ac:dyDescent="0.25">
      <c r="A473">
        <v>10301012</v>
      </c>
      <c r="B473" s="66" t="s">
        <v>5812</v>
      </c>
      <c r="C473" s="66" t="s">
        <v>5994</v>
      </c>
      <c r="D473" s="66" t="s">
        <v>5995</v>
      </c>
      <c r="E473" s="56" t="s">
        <v>5815</v>
      </c>
      <c r="F473" t="s">
        <v>6006</v>
      </c>
      <c r="G473" s="66" t="s">
        <v>5997</v>
      </c>
      <c r="H473" s="66" t="s">
        <v>6006</v>
      </c>
      <c r="I473" s="66" t="s">
        <v>5998</v>
      </c>
    </row>
    <row r="474" spans="1:9" x14ac:dyDescent="0.25">
      <c r="A474">
        <v>10301014</v>
      </c>
      <c r="B474" s="66" t="s">
        <v>5812</v>
      </c>
      <c r="C474" s="66" t="s">
        <v>5994</v>
      </c>
      <c r="D474" s="66" t="s">
        <v>5995</v>
      </c>
      <c r="E474" s="56" t="s">
        <v>5815</v>
      </c>
      <c r="F474" t="s">
        <v>6006</v>
      </c>
      <c r="G474" s="66" t="s">
        <v>5997</v>
      </c>
      <c r="H474" s="66" t="s">
        <v>6006</v>
      </c>
      <c r="I474" s="66" t="s">
        <v>5998</v>
      </c>
    </row>
    <row r="475" spans="1:9" x14ac:dyDescent="0.25">
      <c r="A475">
        <v>10301014</v>
      </c>
      <c r="B475" s="66" t="s">
        <v>5812</v>
      </c>
      <c r="C475" s="66" t="s">
        <v>5994</v>
      </c>
      <c r="D475" s="66" t="s">
        <v>5995</v>
      </c>
      <c r="E475" s="56" t="s">
        <v>5815</v>
      </c>
      <c r="F475" t="s">
        <v>6006</v>
      </c>
      <c r="G475" s="66" t="s">
        <v>5997</v>
      </c>
      <c r="H475" s="66" t="s">
        <v>6006</v>
      </c>
      <c r="I475" s="66" t="s">
        <v>5998</v>
      </c>
    </row>
    <row r="476" spans="1:9" x14ac:dyDescent="0.25">
      <c r="A476">
        <v>10301014</v>
      </c>
      <c r="B476" s="66" t="s">
        <v>5812</v>
      </c>
      <c r="C476" s="66" t="s">
        <v>5994</v>
      </c>
      <c r="D476" s="66" t="s">
        <v>5995</v>
      </c>
      <c r="E476" s="56" t="s">
        <v>5815</v>
      </c>
      <c r="F476" t="s">
        <v>6006</v>
      </c>
      <c r="G476" s="66" t="s">
        <v>5997</v>
      </c>
      <c r="H476" s="66" t="s">
        <v>6006</v>
      </c>
      <c r="I476" s="66" t="s">
        <v>5998</v>
      </c>
    </row>
    <row r="477" spans="1:9" x14ac:dyDescent="0.25">
      <c r="A477">
        <v>10301014</v>
      </c>
      <c r="B477" s="66" t="s">
        <v>5812</v>
      </c>
      <c r="C477" s="66" t="s">
        <v>5994</v>
      </c>
      <c r="D477" s="66" t="s">
        <v>5995</v>
      </c>
      <c r="E477" s="56" t="s">
        <v>5815</v>
      </c>
      <c r="F477" t="s">
        <v>6007</v>
      </c>
      <c r="G477" s="66" t="s">
        <v>5997</v>
      </c>
      <c r="H477" s="66" t="e">
        <v>#N/A</v>
      </c>
      <c r="I477" s="66" t="e">
        <v>#N/A</v>
      </c>
    </row>
    <row r="478" spans="1:9" x14ac:dyDescent="0.25">
      <c r="A478">
        <v>10301014</v>
      </c>
      <c r="B478" s="66" t="s">
        <v>5812</v>
      </c>
      <c r="C478" s="66" t="s">
        <v>5994</v>
      </c>
      <c r="D478" s="66" t="s">
        <v>5995</v>
      </c>
      <c r="E478" s="56" t="s">
        <v>5815</v>
      </c>
      <c r="F478" t="s">
        <v>6007</v>
      </c>
      <c r="G478" s="66" t="s">
        <v>5997</v>
      </c>
      <c r="H478" s="66" t="e">
        <v>#N/A</v>
      </c>
      <c r="I478" s="66" t="e">
        <v>#N/A</v>
      </c>
    </row>
    <row r="479" spans="1:9" x14ac:dyDescent="0.25">
      <c r="A479">
        <v>10301014</v>
      </c>
      <c r="B479" s="66" t="s">
        <v>5812</v>
      </c>
      <c r="C479" s="66" t="s">
        <v>5994</v>
      </c>
      <c r="D479" s="66" t="s">
        <v>5995</v>
      </c>
      <c r="E479" s="56" t="s">
        <v>5815</v>
      </c>
      <c r="F479" t="s">
        <v>6007</v>
      </c>
      <c r="G479" s="66" t="s">
        <v>5997</v>
      </c>
      <c r="H479" s="66" t="e">
        <v>#N/A</v>
      </c>
      <c r="I479" s="66" t="e">
        <v>#N/A</v>
      </c>
    </row>
    <row r="480" spans="1:9" x14ac:dyDescent="0.25">
      <c r="A480">
        <v>10302001</v>
      </c>
      <c r="B480" s="66" t="s">
        <v>5812</v>
      </c>
      <c r="C480" s="66" t="s">
        <v>5994</v>
      </c>
      <c r="D480" s="66" t="s">
        <v>6008</v>
      </c>
      <c r="E480" s="56" t="s">
        <v>5815</v>
      </c>
      <c r="F480" t="s">
        <v>6009</v>
      </c>
      <c r="G480" s="66" t="s">
        <v>5997</v>
      </c>
      <c r="H480" s="66" t="e">
        <v>#N/A</v>
      </c>
      <c r="I480" s="66" t="e">
        <v>#N/A</v>
      </c>
    </row>
    <row r="481" spans="1:9" x14ac:dyDescent="0.25">
      <c r="A481">
        <v>10302002</v>
      </c>
      <c r="B481" s="66" t="s">
        <v>5812</v>
      </c>
      <c r="C481" s="66" t="s">
        <v>5994</v>
      </c>
      <c r="D481" s="66" t="s">
        <v>6008</v>
      </c>
      <c r="E481" s="56" t="s">
        <v>5815</v>
      </c>
      <c r="F481" t="s">
        <v>6010</v>
      </c>
      <c r="G481" s="66" t="s">
        <v>5997</v>
      </c>
      <c r="H481" s="66" t="s">
        <v>6010</v>
      </c>
      <c r="I481" s="66" t="s">
        <v>5998</v>
      </c>
    </row>
    <row r="482" spans="1:9" x14ac:dyDescent="0.25">
      <c r="A482">
        <v>10302002</v>
      </c>
      <c r="B482" s="66" t="s">
        <v>5812</v>
      </c>
      <c r="C482" s="66" t="s">
        <v>5994</v>
      </c>
      <c r="D482" s="66" t="s">
        <v>6008</v>
      </c>
      <c r="E482" s="56" t="s">
        <v>5815</v>
      </c>
      <c r="F482" t="s">
        <v>6011</v>
      </c>
      <c r="G482" s="66" t="s">
        <v>5997</v>
      </c>
      <c r="H482" s="66" t="e">
        <v>#N/A</v>
      </c>
      <c r="I482" s="66" t="e">
        <v>#N/A</v>
      </c>
    </row>
    <row r="483" spans="1:9" x14ac:dyDescent="0.25">
      <c r="A483">
        <v>10302002</v>
      </c>
      <c r="B483" s="66" t="s">
        <v>5812</v>
      </c>
      <c r="C483" s="66" t="s">
        <v>5994</v>
      </c>
      <c r="D483" s="66" t="s">
        <v>6008</v>
      </c>
      <c r="E483" s="56" t="s">
        <v>5815</v>
      </c>
      <c r="F483" t="s">
        <v>6010</v>
      </c>
      <c r="G483" s="66" t="s">
        <v>5997</v>
      </c>
      <c r="H483" s="66" t="s">
        <v>6010</v>
      </c>
      <c r="I483" s="66" t="s">
        <v>5998</v>
      </c>
    </row>
    <row r="484" spans="1:9" x14ac:dyDescent="0.25">
      <c r="A484">
        <v>10302003</v>
      </c>
      <c r="B484" s="66" t="s">
        <v>5812</v>
      </c>
      <c r="C484" s="66" t="s">
        <v>5994</v>
      </c>
      <c r="D484" s="66" t="s">
        <v>6008</v>
      </c>
      <c r="E484" s="56" t="s">
        <v>5815</v>
      </c>
      <c r="F484" t="s">
        <v>6012</v>
      </c>
      <c r="G484" s="66" t="s">
        <v>5997</v>
      </c>
      <c r="H484" s="66" t="e">
        <v>#N/A</v>
      </c>
      <c r="I484" s="66" t="e">
        <v>#N/A</v>
      </c>
    </row>
    <row r="485" spans="1:9" x14ac:dyDescent="0.25">
      <c r="A485">
        <v>10302003</v>
      </c>
      <c r="B485" s="66" t="s">
        <v>5812</v>
      </c>
      <c r="C485" s="66" t="s">
        <v>5994</v>
      </c>
      <c r="D485" s="66" t="s">
        <v>6008</v>
      </c>
      <c r="E485" s="56" t="s">
        <v>5815</v>
      </c>
      <c r="F485" t="s">
        <v>6013</v>
      </c>
      <c r="G485" s="66" t="s">
        <v>5997</v>
      </c>
      <c r="H485" s="66" t="e">
        <v>#N/A</v>
      </c>
      <c r="I485" s="66" t="e">
        <v>#N/A</v>
      </c>
    </row>
    <row r="486" spans="1:9" x14ac:dyDescent="0.25">
      <c r="A486">
        <v>10302003</v>
      </c>
      <c r="B486" s="66" t="s">
        <v>5812</v>
      </c>
      <c r="C486" s="66" t="s">
        <v>5994</v>
      </c>
      <c r="D486" s="66" t="s">
        <v>6008</v>
      </c>
      <c r="E486" s="56" t="s">
        <v>5815</v>
      </c>
      <c r="F486" t="s">
        <v>6013</v>
      </c>
      <c r="G486" s="66" t="s">
        <v>5997</v>
      </c>
      <c r="H486" s="66" t="e">
        <v>#N/A</v>
      </c>
      <c r="I486" s="66" t="e">
        <v>#N/A</v>
      </c>
    </row>
    <row r="487" spans="1:9" x14ac:dyDescent="0.25">
      <c r="A487">
        <v>10302003</v>
      </c>
      <c r="B487" s="66" t="s">
        <v>5812</v>
      </c>
      <c r="C487" s="66" t="s">
        <v>5994</v>
      </c>
      <c r="D487" s="66" t="s">
        <v>6008</v>
      </c>
      <c r="E487" s="56" t="s">
        <v>5815</v>
      </c>
      <c r="F487" t="s">
        <v>6014</v>
      </c>
      <c r="G487" s="66" t="s">
        <v>5997</v>
      </c>
      <c r="H487" s="66" t="e">
        <v>#N/A</v>
      </c>
      <c r="I487" s="66" t="e">
        <v>#N/A</v>
      </c>
    </row>
    <row r="488" spans="1:9" x14ac:dyDescent="0.25">
      <c r="A488">
        <v>10302004</v>
      </c>
      <c r="B488" s="66" t="s">
        <v>5812</v>
      </c>
      <c r="C488" s="66" t="s">
        <v>5994</v>
      </c>
      <c r="D488" s="66" t="s">
        <v>6008</v>
      </c>
      <c r="E488" s="56" t="s">
        <v>5815</v>
      </c>
      <c r="F488" t="s">
        <v>6015</v>
      </c>
      <c r="G488" s="66" t="s">
        <v>5997</v>
      </c>
      <c r="H488" s="66" t="e">
        <v>#N/A</v>
      </c>
      <c r="I488" s="66" t="e">
        <v>#N/A</v>
      </c>
    </row>
    <row r="489" spans="1:9" x14ac:dyDescent="0.25">
      <c r="A489">
        <v>10302005</v>
      </c>
      <c r="B489" s="66" t="s">
        <v>5812</v>
      </c>
      <c r="C489" s="66" t="s">
        <v>5994</v>
      </c>
      <c r="D489" s="66" t="s">
        <v>6008</v>
      </c>
      <c r="E489" s="56" t="s">
        <v>5815</v>
      </c>
      <c r="F489" t="s">
        <v>6016</v>
      </c>
      <c r="G489" s="66" t="s">
        <v>5997</v>
      </c>
      <c r="H489" s="66" t="e">
        <v>#N/A</v>
      </c>
      <c r="I489" s="66" t="e">
        <v>#N/A</v>
      </c>
    </row>
    <row r="490" spans="1:9" x14ac:dyDescent="0.25">
      <c r="A490">
        <v>10302006</v>
      </c>
      <c r="B490" s="66" t="s">
        <v>5812</v>
      </c>
      <c r="C490" s="66" t="s">
        <v>5994</v>
      </c>
      <c r="D490" s="66" t="s">
        <v>6008</v>
      </c>
      <c r="E490" s="56" t="s">
        <v>5815</v>
      </c>
      <c r="F490" t="s">
        <v>6016</v>
      </c>
      <c r="G490" s="66" t="s">
        <v>5997</v>
      </c>
      <c r="H490" s="66" t="e">
        <v>#N/A</v>
      </c>
      <c r="I490" s="66" t="e">
        <v>#N/A</v>
      </c>
    </row>
    <row r="491" spans="1:9" x14ac:dyDescent="0.25">
      <c r="A491">
        <v>10302007</v>
      </c>
      <c r="B491" s="66" t="s">
        <v>5812</v>
      </c>
      <c r="C491" s="66" t="s">
        <v>5994</v>
      </c>
      <c r="D491" s="66" t="s">
        <v>6008</v>
      </c>
      <c r="E491" s="56" t="s">
        <v>5815</v>
      </c>
      <c r="F491" t="s">
        <v>6017</v>
      </c>
      <c r="G491" s="66" t="s">
        <v>5997</v>
      </c>
      <c r="H491" s="66" t="e">
        <v>#N/A</v>
      </c>
      <c r="I491" s="66" t="e">
        <v>#N/A</v>
      </c>
    </row>
    <row r="492" spans="1:9" x14ac:dyDescent="0.25">
      <c r="A492">
        <v>10302007</v>
      </c>
      <c r="B492" s="66" t="s">
        <v>5812</v>
      </c>
      <c r="C492" s="66" t="s">
        <v>5994</v>
      </c>
      <c r="D492" s="66" t="s">
        <v>6008</v>
      </c>
      <c r="E492" s="56" t="s">
        <v>5815</v>
      </c>
      <c r="F492" t="s">
        <v>6017</v>
      </c>
      <c r="G492" s="66" t="s">
        <v>5997</v>
      </c>
      <c r="H492" s="66" t="e">
        <v>#N/A</v>
      </c>
      <c r="I492" s="66" t="e">
        <v>#N/A</v>
      </c>
    </row>
    <row r="493" spans="1:9" x14ac:dyDescent="0.25">
      <c r="A493">
        <v>10302007</v>
      </c>
      <c r="B493" s="66" t="s">
        <v>5812</v>
      </c>
      <c r="C493" s="66" t="s">
        <v>5994</v>
      </c>
      <c r="D493" s="66" t="s">
        <v>6008</v>
      </c>
      <c r="E493" s="56" t="s">
        <v>5815</v>
      </c>
      <c r="F493" t="s">
        <v>6017</v>
      </c>
      <c r="G493" s="66" t="s">
        <v>5997</v>
      </c>
      <c r="H493" s="66" t="e">
        <v>#N/A</v>
      </c>
      <c r="I493" s="66" t="e">
        <v>#N/A</v>
      </c>
    </row>
    <row r="494" spans="1:9" x14ac:dyDescent="0.25">
      <c r="A494">
        <v>10302008</v>
      </c>
      <c r="B494" s="66" t="s">
        <v>5812</v>
      </c>
      <c r="C494" s="66" t="s">
        <v>5994</v>
      </c>
      <c r="D494" s="66" t="s">
        <v>6008</v>
      </c>
      <c r="E494" s="56" t="s">
        <v>5815</v>
      </c>
      <c r="F494" t="s">
        <v>6018</v>
      </c>
      <c r="G494" s="66" t="s">
        <v>5997</v>
      </c>
      <c r="H494" s="66" t="e">
        <v>#N/A</v>
      </c>
      <c r="I494" s="66" t="e">
        <v>#N/A</v>
      </c>
    </row>
    <row r="495" spans="1:9" x14ac:dyDescent="0.25">
      <c r="A495">
        <v>10302008</v>
      </c>
      <c r="B495" s="66" t="s">
        <v>5812</v>
      </c>
      <c r="C495" s="66" t="s">
        <v>5994</v>
      </c>
      <c r="D495" s="66" t="s">
        <v>6008</v>
      </c>
      <c r="E495" s="56" t="s">
        <v>5815</v>
      </c>
      <c r="F495" t="s">
        <v>6018</v>
      </c>
      <c r="G495" s="66" t="s">
        <v>5997</v>
      </c>
      <c r="H495" s="66" t="e">
        <v>#N/A</v>
      </c>
      <c r="I495" s="66" t="e">
        <v>#N/A</v>
      </c>
    </row>
    <row r="496" spans="1:9" x14ac:dyDescent="0.25">
      <c r="A496">
        <v>10302009</v>
      </c>
      <c r="B496" s="66" t="s">
        <v>5812</v>
      </c>
      <c r="C496" s="66" t="s">
        <v>5994</v>
      </c>
      <c r="D496" s="66" t="s">
        <v>6008</v>
      </c>
      <c r="E496" s="56" t="s">
        <v>5815</v>
      </c>
      <c r="F496" t="s">
        <v>6019</v>
      </c>
      <c r="G496" s="66" t="s">
        <v>5997</v>
      </c>
      <c r="H496" s="66" t="s">
        <v>6019</v>
      </c>
      <c r="I496" s="66" t="s">
        <v>5998</v>
      </c>
    </row>
    <row r="497" spans="1:9" x14ac:dyDescent="0.25">
      <c r="A497">
        <v>10302009</v>
      </c>
      <c r="B497" s="66" t="s">
        <v>5812</v>
      </c>
      <c r="C497" s="66" t="s">
        <v>5994</v>
      </c>
      <c r="D497" s="66" t="s">
        <v>6008</v>
      </c>
      <c r="E497" s="56" t="s">
        <v>5815</v>
      </c>
      <c r="F497" t="s">
        <v>6019</v>
      </c>
      <c r="G497" s="66" t="s">
        <v>5997</v>
      </c>
      <c r="H497" s="66" t="s">
        <v>6019</v>
      </c>
      <c r="I497" s="66" t="s">
        <v>5998</v>
      </c>
    </row>
    <row r="498" spans="1:9" x14ac:dyDescent="0.25">
      <c r="A498">
        <v>10302010</v>
      </c>
      <c r="B498" s="66" t="s">
        <v>5812</v>
      </c>
      <c r="C498" s="66" t="s">
        <v>5994</v>
      </c>
      <c r="D498" s="66" t="s">
        <v>6008</v>
      </c>
      <c r="E498" s="56" t="s">
        <v>5815</v>
      </c>
      <c r="F498" t="s">
        <v>6020</v>
      </c>
      <c r="G498" s="66" t="s">
        <v>5997</v>
      </c>
      <c r="H498" s="66" t="e">
        <v>#N/A</v>
      </c>
      <c r="I498" s="66" t="e">
        <v>#N/A</v>
      </c>
    </row>
    <row r="499" spans="1:9" x14ac:dyDescent="0.25">
      <c r="A499">
        <v>10302011</v>
      </c>
      <c r="B499" s="66" t="s">
        <v>5812</v>
      </c>
      <c r="C499" s="66" t="s">
        <v>5994</v>
      </c>
      <c r="D499" s="66" t="s">
        <v>6008</v>
      </c>
      <c r="E499" s="56" t="s">
        <v>5815</v>
      </c>
      <c r="F499" t="s">
        <v>6001</v>
      </c>
      <c r="G499" s="66" t="s">
        <v>5997</v>
      </c>
      <c r="H499" s="66" t="s">
        <v>6001</v>
      </c>
      <c r="I499" s="66" t="s">
        <v>5998</v>
      </c>
    </row>
    <row r="500" spans="1:9" x14ac:dyDescent="0.25">
      <c r="A500">
        <v>10302011</v>
      </c>
      <c r="B500" s="66" t="s">
        <v>5812</v>
      </c>
      <c r="C500" s="66" t="s">
        <v>5994</v>
      </c>
      <c r="D500" s="66" t="s">
        <v>6008</v>
      </c>
      <c r="E500" s="56" t="s">
        <v>5815</v>
      </c>
      <c r="F500" t="s">
        <v>6001</v>
      </c>
      <c r="G500" s="66" t="s">
        <v>5997</v>
      </c>
      <c r="H500" s="66" t="s">
        <v>6001</v>
      </c>
      <c r="I500" s="66" t="s">
        <v>5998</v>
      </c>
    </row>
    <row r="501" spans="1:9" x14ac:dyDescent="0.25">
      <c r="A501">
        <v>10302011</v>
      </c>
      <c r="B501" s="66" t="s">
        <v>5812</v>
      </c>
      <c r="C501" s="66" t="s">
        <v>5994</v>
      </c>
      <c r="D501" s="66" t="s">
        <v>6008</v>
      </c>
      <c r="E501" s="56" t="s">
        <v>5815</v>
      </c>
      <c r="F501" t="s">
        <v>5938</v>
      </c>
      <c r="G501" s="66" t="s">
        <v>5997</v>
      </c>
      <c r="H501" s="66" t="e">
        <v>#N/A</v>
      </c>
      <c r="I501" s="66" t="e">
        <v>#N/A</v>
      </c>
    </row>
    <row r="502" spans="1:9" x14ac:dyDescent="0.25">
      <c r="A502">
        <v>10302011</v>
      </c>
      <c r="B502" s="66" t="s">
        <v>5812</v>
      </c>
      <c r="C502" s="66" t="s">
        <v>5994</v>
      </c>
      <c r="D502" s="66" t="s">
        <v>6008</v>
      </c>
      <c r="E502" s="56" t="s">
        <v>5815</v>
      </c>
      <c r="F502" t="s">
        <v>6021</v>
      </c>
      <c r="G502" s="66" t="s">
        <v>5997</v>
      </c>
      <c r="H502" s="66" t="s">
        <v>6021</v>
      </c>
      <c r="I502" s="66" t="s">
        <v>5998</v>
      </c>
    </row>
    <row r="503" spans="1:9" x14ac:dyDescent="0.25">
      <c r="A503">
        <v>10302011</v>
      </c>
      <c r="B503" s="66" t="s">
        <v>5812</v>
      </c>
      <c r="C503" s="66" t="s">
        <v>5994</v>
      </c>
      <c r="D503" s="66" t="s">
        <v>6008</v>
      </c>
      <c r="E503" s="56" t="s">
        <v>5815</v>
      </c>
      <c r="F503" t="s">
        <v>6021</v>
      </c>
      <c r="G503" s="66" t="s">
        <v>5997</v>
      </c>
      <c r="H503" s="66" t="s">
        <v>6021</v>
      </c>
      <c r="I503" s="66" t="s">
        <v>5998</v>
      </c>
    </row>
    <row r="504" spans="1:9" x14ac:dyDescent="0.25">
      <c r="A504">
        <v>10302012</v>
      </c>
      <c r="B504" s="66" t="s">
        <v>5812</v>
      </c>
      <c r="C504" s="66" t="s">
        <v>5994</v>
      </c>
      <c r="D504" s="66" t="s">
        <v>6008</v>
      </c>
      <c r="E504" s="56" t="s">
        <v>5815</v>
      </c>
      <c r="F504" t="s">
        <v>6001</v>
      </c>
      <c r="G504" s="66" t="s">
        <v>5997</v>
      </c>
      <c r="H504" s="66" t="s">
        <v>6001</v>
      </c>
      <c r="I504" s="66" t="s">
        <v>5998</v>
      </c>
    </row>
    <row r="505" spans="1:9" x14ac:dyDescent="0.25">
      <c r="A505">
        <v>10302013</v>
      </c>
      <c r="B505" s="66" t="s">
        <v>5812</v>
      </c>
      <c r="C505" s="66" t="s">
        <v>5994</v>
      </c>
      <c r="D505" s="66" t="s">
        <v>6008</v>
      </c>
      <c r="E505" s="56" t="s">
        <v>5815</v>
      </c>
      <c r="F505" t="s">
        <v>6017</v>
      </c>
      <c r="G505" s="66" t="s">
        <v>5997</v>
      </c>
      <c r="H505" s="66" t="e">
        <v>#N/A</v>
      </c>
      <c r="I505" s="66" t="e">
        <v>#N/A</v>
      </c>
    </row>
    <row r="506" spans="1:9" x14ac:dyDescent="0.25">
      <c r="A506">
        <v>10303001</v>
      </c>
      <c r="B506" s="66" t="s">
        <v>5812</v>
      </c>
      <c r="C506" s="66" t="s">
        <v>5994</v>
      </c>
      <c r="D506" s="66" t="s">
        <v>6022</v>
      </c>
      <c r="E506" s="56" t="s">
        <v>5815</v>
      </c>
      <c r="F506" t="s">
        <v>6023</v>
      </c>
      <c r="G506" s="66" t="s">
        <v>5997</v>
      </c>
      <c r="H506" s="66" t="e">
        <v>#N/A</v>
      </c>
      <c r="I506" s="66" t="e">
        <v>#N/A</v>
      </c>
    </row>
    <row r="507" spans="1:9" x14ac:dyDescent="0.25">
      <c r="A507">
        <v>10303001</v>
      </c>
      <c r="B507" s="66" t="s">
        <v>5812</v>
      </c>
      <c r="C507" s="66" t="s">
        <v>5994</v>
      </c>
      <c r="D507" s="66" t="s">
        <v>6022</v>
      </c>
      <c r="E507" s="56" t="s">
        <v>5815</v>
      </c>
      <c r="F507" t="s">
        <v>6024</v>
      </c>
      <c r="G507" s="66" t="s">
        <v>5997</v>
      </c>
      <c r="H507" s="66" t="s">
        <v>6024</v>
      </c>
      <c r="I507" s="66" t="s">
        <v>5998</v>
      </c>
    </row>
    <row r="508" spans="1:9" x14ac:dyDescent="0.25">
      <c r="A508">
        <v>10303002</v>
      </c>
      <c r="B508" s="66" t="s">
        <v>5812</v>
      </c>
      <c r="C508" s="66" t="s">
        <v>5994</v>
      </c>
      <c r="D508" s="66" t="s">
        <v>6022</v>
      </c>
      <c r="E508" s="56" t="s">
        <v>5815</v>
      </c>
      <c r="F508" t="s">
        <v>6025</v>
      </c>
      <c r="G508" s="66" t="s">
        <v>5997</v>
      </c>
      <c r="H508" s="66" t="e">
        <v>#N/A</v>
      </c>
      <c r="I508" s="66" t="e">
        <v>#N/A</v>
      </c>
    </row>
    <row r="509" spans="1:9" x14ac:dyDescent="0.25">
      <c r="A509">
        <v>10303002</v>
      </c>
      <c r="B509" s="66" t="s">
        <v>5812</v>
      </c>
      <c r="C509" s="66" t="s">
        <v>5994</v>
      </c>
      <c r="D509" s="66" t="s">
        <v>6022</v>
      </c>
      <c r="E509" s="56" t="s">
        <v>5815</v>
      </c>
      <c r="F509" t="s">
        <v>6025</v>
      </c>
      <c r="G509" s="66" t="s">
        <v>5997</v>
      </c>
      <c r="H509" s="66" t="e">
        <v>#N/A</v>
      </c>
      <c r="I509" s="66" t="e">
        <v>#N/A</v>
      </c>
    </row>
    <row r="510" spans="1:9" x14ac:dyDescent="0.25">
      <c r="A510">
        <v>10303002</v>
      </c>
      <c r="B510" s="66" t="s">
        <v>5812</v>
      </c>
      <c r="C510" s="66" t="s">
        <v>5994</v>
      </c>
      <c r="D510" s="66" t="s">
        <v>6022</v>
      </c>
      <c r="E510" s="56" t="s">
        <v>5815</v>
      </c>
      <c r="F510" t="s">
        <v>6026</v>
      </c>
      <c r="G510" s="66" t="s">
        <v>5997</v>
      </c>
      <c r="H510" s="66" t="s">
        <v>6026</v>
      </c>
      <c r="I510" s="66" t="s">
        <v>5998</v>
      </c>
    </row>
    <row r="511" spans="1:9" x14ac:dyDescent="0.25">
      <c r="A511">
        <v>10303002</v>
      </c>
      <c r="B511" s="66" t="s">
        <v>5812</v>
      </c>
      <c r="C511" s="66" t="s">
        <v>5994</v>
      </c>
      <c r="D511" s="66" t="s">
        <v>6022</v>
      </c>
      <c r="E511" s="56" t="s">
        <v>5815</v>
      </c>
      <c r="F511" t="s">
        <v>6026</v>
      </c>
      <c r="G511" s="66" t="s">
        <v>5997</v>
      </c>
      <c r="H511" s="66" t="s">
        <v>6026</v>
      </c>
      <c r="I511" s="66" t="s">
        <v>5998</v>
      </c>
    </row>
    <row r="512" spans="1:9" x14ac:dyDescent="0.25">
      <c r="A512">
        <v>10303004</v>
      </c>
      <c r="B512" s="66" t="s">
        <v>5812</v>
      </c>
      <c r="C512" s="66" t="s">
        <v>5994</v>
      </c>
      <c r="D512" s="66" t="s">
        <v>6022</v>
      </c>
      <c r="E512" s="56" t="s">
        <v>5815</v>
      </c>
      <c r="F512" t="s">
        <v>6026</v>
      </c>
      <c r="G512" s="66" t="s">
        <v>5997</v>
      </c>
      <c r="H512" s="66" t="s">
        <v>6026</v>
      </c>
      <c r="I512" s="66" t="s">
        <v>5998</v>
      </c>
    </row>
    <row r="513" spans="1:9" x14ac:dyDescent="0.25">
      <c r="A513">
        <v>10303004</v>
      </c>
      <c r="B513" s="66" t="s">
        <v>5812</v>
      </c>
      <c r="C513" s="66" t="s">
        <v>5994</v>
      </c>
      <c r="D513" s="66" t="s">
        <v>6022</v>
      </c>
      <c r="E513" s="56" t="s">
        <v>5815</v>
      </c>
      <c r="F513" t="s">
        <v>6026</v>
      </c>
      <c r="G513" s="66" t="s">
        <v>5997</v>
      </c>
      <c r="H513" s="66" t="s">
        <v>6026</v>
      </c>
      <c r="I513" s="66" t="s">
        <v>5998</v>
      </c>
    </row>
    <row r="514" spans="1:9" x14ac:dyDescent="0.25">
      <c r="A514">
        <v>10303004</v>
      </c>
      <c r="B514" s="66" t="s">
        <v>5812</v>
      </c>
      <c r="C514" s="66" t="s">
        <v>5994</v>
      </c>
      <c r="D514" s="66" t="s">
        <v>6022</v>
      </c>
      <c r="E514" s="56" t="s">
        <v>5815</v>
      </c>
      <c r="F514" t="s">
        <v>6026</v>
      </c>
      <c r="G514" s="66" t="s">
        <v>5997</v>
      </c>
      <c r="H514" s="66" t="s">
        <v>6026</v>
      </c>
      <c r="I514" s="66" t="s">
        <v>5998</v>
      </c>
    </row>
    <row r="515" spans="1:9" x14ac:dyDescent="0.25">
      <c r="A515">
        <v>10303005</v>
      </c>
      <c r="B515" s="66" t="s">
        <v>5812</v>
      </c>
      <c r="C515" s="66" t="s">
        <v>5994</v>
      </c>
      <c r="D515" s="66" t="s">
        <v>6022</v>
      </c>
      <c r="E515" s="56" t="s">
        <v>5815</v>
      </c>
      <c r="F515" t="s">
        <v>6027</v>
      </c>
      <c r="G515" s="66" t="s">
        <v>5997</v>
      </c>
      <c r="H515" s="66" t="e">
        <v>#N/A</v>
      </c>
      <c r="I515" s="66" t="e">
        <v>#N/A</v>
      </c>
    </row>
    <row r="516" spans="1:9" x14ac:dyDescent="0.25">
      <c r="A516">
        <v>10303005</v>
      </c>
      <c r="B516" s="66" t="s">
        <v>5812</v>
      </c>
      <c r="C516" s="66" t="s">
        <v>5994</v>
      </c>
      <c r="D516" s="66" t="s">
        <v>6022</v>
      </c>
      <c r="E516" s="56" t="s">
        <v>5815</v>
      </c>
      <c r="F516" t="s">
        <v>6028</v>
      </c>
      <c r="G516" s="66" t="s">
        <v>5997</v>
      </c>
      <c r="H516" s="66" t="e">
        <v>#N/A</v>
      </c>
      <c r="I516" s="66" t="e">
        <v>#N/A</v>
      </c>
    </row>
    <row r="517" spans="1:9" x14ac:dyDescent="0.25">
      <c r="A517">
        <v>10303006</v>
      </c>
      <c r="B517" s="66" t="s">
        <v>5812</v>
      </c>
      <c r="C517" s="66" t="s">
        <v>5994</v>
      </c>
      <c r="D517" s="66" t="s">
        <v>6022</v>
      </c>
      <c r="E517" s="56" t="s">
        <v>5815</v>
      </c>
      <c r="F517" t="s">
        <v>6029</v>
      </c>
      <c r="G517" s="66" t="s">
        <v>5997</v>
      </c>
      <c r="H517" s="66" t="e">
        <v>#N/A</v>
      </c>
      <c r="I517" s="66" t="e">
        <v>#N/A</v>
      </c>
    </row>
    <row r="518" spans="1:9" x14ac:dyDescent="0.25">
      <c r="A518">
        <v>10304001</v>
      </c>
      <c r="B518" s="66" t="s">
        <v>5812</v>
      </c>
      <c r="C518" s="66" t="s">
        <v>5994</v>
      </c>
      <c r="D518" s="66" t="s">
        <v>6030</v>
      </c>
      <c r="E518" s="56" t="s">
        <v>5815</v>
      </c>
      <c r="F518" t="s">
        <v>6031</v>
      </c>
      <c r="G518" s="66" t="s">
        <v>5997</v>
      </c>
      <c r="H518" s="66" t="s">
        <v>6031</v>
      </c>
      <c r="I518" s="66" t="s">
        <v>6032</v>
      </c>
    </row>
    <row r="519" spans="1:9" x14ac:dyDescent="0.25">
      <c r="A519">
        <v>10304001</v>
      </c>
      <c r="B519" s="66" t="s">
        <v>5812</v>
      </c>
      <c r="C519" s="66" t="s">
        <v>5994</v>
      </c>
      <c r="D519" s="66" t="s">
        <v>6030</v>
      </c>
      <c r="E519" s="56" t="s">
        <v>5815</v>
      </c>
      <c r="F519" t="s">
        <v>6031</v>
      </c>
      <c r="G519" s="66" t="s">
        <v>5997</v>
      </c>
      <c r="H519" s="66" t="s">
        <v>6031</v>
      </c>
      <c r="I519" s="66" t="s">
        <v>6032</v>
      </c>
    </row>
    <row r="520" spans="1:9" x14ac:dyDescent="0.25">
      <c r="A520">
        <v>10304001</v>
      </c>
      <c r="B520" s="66" t="s">
        <v>5812</v>
      </c>
      <c r="C520" s="66" t="s">
        <v>5994</v>
      </c>
      <c r="D520" s="66" t="s">
        <v>6030</v>
      </c>
      <c r="E520" s="56" t="s">
        <v>5815</v>
      </c>
      <c r="F520" t="s">
        <v>6031</v>
      </c>
      <c r="G520" s="66" t="s">
        <v>5997</v>
      </c>
      <c r="H520" s="66" t="s">
        <v>6031</v>
      </c>
      <c r="I520" s="66" t="s">
        <v>6032</v>
      </c>
    </row>
    <row r="521" spans="1:9" x14ac:dyDescent="0.25">
      <c r="A521">
        <v>10304001</v>
      </c>
      <c r="B521" s="66" t="s">
        <v>5812</v>
      </c>
      <c r="C521" s="66" t="s">
        <v>5994</v>
      </c>
      <c r="D521" s="66" t="s">
        <v>6030</v>
      </c>
      <c r="E521" s="56" t="s">
        <v>5815</v>
      </c>
      <c r="F521" t="s">
        <v>6031</v>
      </c>
      <c r="G521" s="66" t="s">
        <v>5997</v>
      </c>
      <c r="H521" s="66" t="s">
        <v>6031</v>
      </c>
      <c r="I521" s="66" t="s">
        <v>6032</v>
      </c>
    </row>
    <row r="522" spans="1:9" x14ac:dyDescent="0.25">
      <c r="A522">
        <v>10304001</v>
      </c>
      <c r="B522" s="66" t="s">
        <v>5812</v>
      </c>
      <c r="C522" s="66" t="s">
        <v>5994</v>
      </c>
      <c r="D522" s="66" t="s">
        <v>6030</v>
      </c>
      <c r="E522" s="56" t="s">
        <v>5815</v>
      </c>
      <c r="F522" t="s">
        <v>6031</v>
      </c>
      <c r="G522" s="66" t="s">
        <v>5997</v>
      </c>
      <c r="H522" s="66" t="s">
        <v>6031</v>
      </c>
      <c r="I522" s="66" t="s">
        <v>6032</v>
      </c>
    </row>
    <row r="523" spans="1:9" x14ac:dyDescent="0.25">
      <c r="A523">
        <v>10304001</v>
      </c>
      <c r="B523" s="66" t="s">
        <v>5812</v>
      </c>
      <c r="C523" s="66" t="s">
        <v>5994</v>
      </c>
      <c r="D523" s="66" t="s">
        <v>6030</v>
      </c>
      <c r="E523" s="56" t="s">
        <v>5815</v>
      </c>
      <c r="F523" t="s">
        <v>6031</v>
      </c>
      <c r="G523" s="66" t="s">
        <v>5997</v>
      </c>
      <c r="H523" s="66" t="s">
        <v>6031</v>
      </c>
      <c r="I523" s="66" t="s">
        <v>6032</v>
      </c>
    </row>
    <row r="524" spans="1:9" x14ac:dyDescent="0.25">
      <c r="A524">
        <v>10304002</v>
      </c>
      <c r="B524" s="66" t="s">
        <v>5812</v>
      </c>
      <c r="C524" s="66" t="s">
        <v>5994</v>
      </c>
      <c r="D524" s="66" t="s">
        <v>6030</v>
      </c>
      <c r="E524" s="56" t="s">
        <v>5839</v>
      </c>
      <c r="F524" t="s">
        <v>5990</v>
      </c>
      <c r="G524" s="66" t="s">
        <v>5997</v>
      </c>
      <c r="H524" s="66" t="s">
        <v>5990</v>
      </c>
      <c r="I524" s="66" t="s">
        <v>5835</v>
      </c>
    </row>
    <row r="525" spans="1:9" x14ac:dyDescent="0.25">
      <c r="A525">
        <v>10304002</v>
      </c>
      <c r="B525" s="66" t="s">
        <v>5812</v>
      </c>
      <c r="C525" s="66" t="s">
        <v>5994</v>
      </c>
      <c r="D525" s="66" t="s">
        <v>6030</v>
      </c>
      <c r="E525" s="56" t="s">
        <v>5815</v>
      </c>
      <c r="F525" t="s">
        <v>6033</v>
      </c>
      <c r="G525" s="66" t="s">
        <v>5997</v>
      </c>
      <c r="H525" s="66" t="s">
        <v>6033</v>
      </c>
      <c r="I525" s="66" t="s">
        <v>6032</v>
      </c>
    </row>
    <row r="526" spans="1:9" x14ac:dyDescent="0.25">
      <c r="A526">
        <v>10304002</v>
      </c>
      <c r="B526" s="66" t="s">
        <v>5812</v>
      </c>
      <c r="C526" s="66" t="s">
        <v>5994</v>
      </c>
      <c r="D526" s="66" t="s">
        <v>6030</v>
      </c>
      <c r="E526" s="56" t="s">
        <v>5815</v>
      </c>
      <c r="F526" t="s">
        <v>6033</v>
      </c>
      <c r="G526" s="66" t="s">
        <v>5997</v>
      </c>
      <c r="H526" s="66" t="s">
        <v>6033</v>
      </c>
      <c r="I526" s="66" t="s">
        <v>6032</v>
      </c>
    </row>
    <row r="527" spans="1:9" x14ac:dyDescent="0.25">
      <c r="A527">
        <v>10304002</v>
      </c>
      <c r="B527" s="66" t="s">
        <v>5812</v>
      </c>
      <c r="C527" s="66" t="s">
        <v>5994</v>
      </c>
      <c r="D527" s="66" t="s">
        <v>6030</v>
      </c>
      <c r="E527" s="56" t="s">
        <v>5815</v>
      </c>
      <c r="F527" t="s">
        <v>6033</v>
      </c>
      <c r="G527" s="66" t="s">
        <v>5997</v>
      </c>
      <c r="H527" s="66" t="s">
        <v>6033</v>
      </c>
      <c r="I527" s="66" t="s">
        <v>6032</v>
      </c>
    </row>
    <row r="528" spans="1:9" x14ac:dyDescent="0.25">
      <c r="A528">
        <v>10304002</v>
      </c>
      <c r="B528" s="66" t="s">
        <v>5812</v>
      </c>
      <c r="C528" s="66" t="s">
        <v>5994</v>
      </c>
      <c r="D528" s="66" t="s">
        <v>6030</v>
      </c>
      <c r="E528" s="56" t="s">
        <v>5815</v>
      </c>
      <c r="F528" t="s">
        <v>6033</v>
      </c>
      <c r="G528" s="66" t="s">
        <v>5997</v>
      </c>
      <c r="H528" s="66" t="s">
        <v>6033</v>
      </c>
      <c r="I528" s="66" t="s">
        <v>6032</v>
      </c>
    </row>
    <row r="529" spans="1:9" x14ac:dyDescent="0.25">
      <c r="A529">
        <v>10304002</v>
      </c>
      <c r="B529" s="66" t="s">
        <v>5812</v>
      </c>
      <c r="C529" s="66" t="s">
        <v>5994</v>
      </c>
      <c r="D529" s="66" t="s">
        <v>6030</v>
      </c>
      <c r="E529" s="56" t="s">
        <v>5815</v>
      </c>
      <c r="F529" t="s">
        <v>6033</v>
      </c>
      <c r="G529" s="66" t="s">
        <v>5997</v>
      </c>
      <c r="H529" s="66" t="s">
        <v>6033</v>
      </c>
      <c r="I529" s="66" t="s">
        <v>6032</v>
      </c>
    </row>
    <row r="530" spans="1:9" x14ac:dyDescent="0.25">
      <c r="A530">
        <v>10304002</v>
      </c>
      <c r="B530" s="66" t="s">
        <v>5812</v>
      </c>
      <c r="C530" s="66" t="s">
        <v>5994</v>
      </c>
      <c r="D530" s="66" t="s">
        <v>6030</v>
      </c>
      <c r="E530" s="56" t="s">
        <v>5815</v>
      </c>
      <c r="F530" t="s">
        <v>6033</v>
      </c>
      <c r="G530" s="66" t="s">
        <v>5997</v>
      </c>
      <c r="H530" s="66" t="s">
        <v>6033</v>
      </c>
      <c r="I530" s="66" t="s">
        <v>6032</v>
      </c>
    </row>
    <row r="531" spans="1:9" x14ac:dyDescent="0.25">
      <c r="A531">
        <v>10304003</v>
      </c>
      <c r="B531" s="66" t="s">
        <v>5812</v>
      </c>
      <c r="C531" s="66" t="s">
        <v>5994</v>
      </c>
      <c r="D531" s="66" t="s">
        <v>6030</v>
      </c>
      <c r="E531" s="56" t="s">
        <v>5815</v>
      </c>
      <c r="F531" t="s">
        <v>6034</v>
      </c>
      <c r="G531" s="66" t="s">
        <v>5997</v>
      </c>
      <c r="H531" s="66" t="e">
        <v>#N/A</v>
      </c>
      <c r="I531" s="66" t="e">
        <v>#N/A</v>
      </c>
    </row>
    <row r="532" spans="1:9" x14ac:dyDescent="0.25">
      <c r="A532">
        <v>10304003</v>
      </c>
      <c r="B532" s="66" t="s">
        <v>5812</v>
      </c>
      <c r="C532" s="66" t="s">
        <v>5994</v>
      </c>
      <c r="D532" s="66" t="s">
        <v>6030</v>
      </c>
      <c r="E532" s="56" t="s">
        <v>5815</v>
      </c>
      <c r="F532" t="s">
        <v>6035</v>
      </c>
      <c r="G532" s="66" t="s">
        <v>5997</v>
      </c>
      <c r="H532" s="66" t="e">
        <v>#N/A</v>
      </c>
      <c r="I532" s="66" t="e">
        <v>#N/A</v>
      </c>
    </row>
    <row r="533" spans="1:9" x14ac:dyDescent="0.25">
      <c r="A533">
        <v>10304003</v>
      </c>
      <c r="B533" s="66" t="s">
        <v>5812</v>
      </c>
      <c r="C533" s="66" t="s">
        <v>5994</v>
      </c>
      <c r="D533" s="66" t="s">
        <v>6030</v>
      </c>
      <c r="E533" s="56" t="s">
        <v>5815</v>
      </c>
      <c r="F533" t="s">
        <v>6034</v>
      </c>
      <c r="G533" s="66" t="s">
        <v>5997</v>
      </c>
      <c r="H533" s="66" t="e">
        <v>#N/A</v>
      </c>
      <c r="I533" s="66" t="e">
        <v>#N/A</v>
      </c>
    </row>
    <row r="534" spans="1:9" x14ac:dyDescent="0.25">
      <c r="A534">
        <v>10304003</v>
      </c>
      <c r="B534" s="66" t="s">
        <v>5812</v>
      </c>
      <c r="C534" s="66" t="s">
        <v>5994</v>
      </c>
      <c r="D534" s="66" t="s">
        <v>6030</v>
      </c>
      <c r="E534" s="56" t="s">
        <v>5815</v>
      </c>
      <c r="F534" t="s">
        <v>6031</v>
      </c>
      <c r="G534" s="66" t="s">
        <v>5997</v>
      </c>
      <c r="H534" s="66" t="s">
        <v>6031</v>
      </c>
      <c r="I534" s="66" t="s">
        <v>6032</v>
      </c>
    </row>
    <row r="535" spans="1:9" x14ac:dyDescent="0.25">
      <c r="A535">
        <v>10304003</v>
      </c>
      <c r="B535" s="66" t="s">
        <v>5812</v>
      </c>
      <c r="C535" s="66" t="s">
        <v>5994</v>
      </c>
      <c r="D535" s="66" t="s">
        <v>6030</v>
      </c>
      <c r="E535" s="56" t="s">
        <v>5815</v>
      </c>
      <c r="F535" t="s">
        <v>6036</v>
      </c>
      <c r="G535" s="66" t="s">
        <v>5997</v>
      </c>
      <c r="H535" s="66" t="s">
        <v>6036</v>
      </c>
      <c r="I535" s="66" t="s">
        <v>6032</v>
      </c>
    </row>
    <row r="536" spans="1:9" x14ac:dyDescent="0.25">
      <c r="A536">
        <v>10304005</v>
      </c>
      <c r="B536" s="66" t="s">
        <v>5812</v>
      </c>
      <c r="C536" s="66" t="s">
        <v>5994</v>
      </c>
      <c r="D536" s="66" t="s">
        <v>6030</v>
      </c>
      <c r="E536" s="56" t="s">
        <v>5815</v>
      </c>
      <c r="F536" t="s">
        <v>6037</v>
      </c>
      <c r="G536" s="66" t="s">
        <v>5997</v>
      </c>
      <c r="H536" s="66" t="e">
        <v>#N/A</v>
      </c>
      <c r="I536" s="66" t="e">
        <v>#N/A</v>
      </c>
    </row>
    <row r="537" spans="1:9" x14ac:dyDescent="0.25">
      <c r="A537">
        <v>10304005</v>
      </c>
      <c r="B537" s="66" t="s">
        <v>5812</v>
      </c>
      <c r="C537" s="66" t="s">
        <v>5994</v>
      </c>
      <c r="D537" s="66" t="s">
        <v>6030</v>
      </c>
      <c r="E537" s="56" t="s">
        <v>5815</v>
      </c>
      <c r="F537" t="s">
        <v>6037</v>
      </c>
      <c r="G537" s="66" t="s">
        <v>5997</v>
      </c>
      <c r="H537" s="66" t="e">
        <v>#N/A</v>
      </c>
      <c r="I537" s="66" t="e">
        <v>#N/A</v>
      </c>
    </row>
    <row r="538" spans="1:9" x14ac:dyDescent="0.25">
      <c r="A538">
        <v>10304006</v>
      </c>
      <c r="B538" s="66" t="s">
        <v>5812</v>
      </c>
      <c r="C538" s="66" t="s">
        <v>5994</v>
      </c>
      <c r="D538" s="66" t="s">
        <v>6030</v>
      </c>
      <c r="E538" s="56" t="s">
        <v>5815</v>
      </c>
      <c r="F538" t="s">
        <v>6037</v>
      </c>
      <c r="G538" s="66" t="s">
        <v>5997</v>
      </c>
      <c r="H538" s="66" t="e">
        <v>#N/A</v>
      </c>
      <c r="I538" s="66" t="e">
        <v>#N/A</v>
      </c>
    </row>
    <row r="539" spans="1:9" x14ac:dyDescent="0.25">
      <c r="A539">
        <v>10401001</v>
      </c>
      <c r="B539" s="66" t="s">
        <v>5812</v>
      </c>
      <c r="C539" s="66" t="s">
        <v>6038</v>
      </c>
      <c r="D539" s="66" t="s">
        <v>6039</v>
      </c>
      <c r="E539" s="56" t="s">
        <v>5815</v>
      </c>
      <c r="F539" t="s">
        <v>6040</v>
      </c>
      <c r="G539" s="66" t="s">
        <v>6041</v>
      </c>
      <c r="H539" s="66" t="s">
        <v>6040</v>
      </c>
      <c r="I539" s="66" t="s">
        <v>6042</v>
      </c>
    </row>
    <row r="540" spans="1:9" x14ac:dyDescent="0.25">
      <c r="A540">
        <v>10401001</v>
      </c>
      <c r="B540" s="66" t="s">
        <v>5812</v>
      </c>
      <c r="C540" s="66" t="s">
        <v>6038</v>
      </c>
      <c r="D540" s="66" t="s">
        <v>6039</v>
      </c>
      <c r="E540" s="56" t="s">
        <v>5815</v>
      </c>
      <c r="F540" t="s">
        <v>6040</v>
      </c>
      <c r="G540" s="66" t="s">
        <v>6041</v>
      </c>
      <c r="H540" s="66" t="s">
        <v>6040</v>
      </c>
      <c r="I540" s="66" t="s">
        <v>6042</v>
      </c>
    </row>
    <row r="541" spans="1:9" x14ac:dyDescent="0.25">
      <c r="A541">
        <v>10401002</v>
      </c>
      <c r="B541" s="66" t="s">
        <v>5812</v>
      </c>
      <c r="C541" s="66" t="s">
        <v>6038</v>
      </c>
      <c r="D541" s="66" t="s">
        <v>6039</v>
      </c>
      <c r="E541" s="56" t="s">
        <v>5815</v>
      </c>
      <c r="F541" t="s">
        <v>6043</v>
      </c>
      <c r="G541" s="66" t="s">
        <v>6041</v>
      </c>
      <c r="H541" s="66" t="s">
        <v>6043</v>
      </c>
      <c r="I541" s="66" t="s">
        <v>6042</v>
      </c>
    </row>
    <row r="542" spans="1:9" x14ac:dyDescent="0.25">
      <c r="A542">
        <v>10401002</v>
      </c>
      <c r="B542" s="66" t="s">
        <v>5812</v>
      </c>
      <c r="C542" s="66" t="s">
        <v>6038</v>
      </c>
      <c r="D542" s="66" t="s">
        <v>6039</v>
      </c>
      <c r="E542" s="56" t="s">
        <v>5815</v>
      </c>
      <c r="F542" t="s">
        <v>6043</v>
      </c>
      <c r="G542" s="66" t="s">
        <v>6041</v>
      </c>
      <c r="H542" s="66" t="s">
        <v>6043</v>
      </c>
      <c r="I542" s="66" t="s">
        <v>6042</v>
      </c>
    </row>
    <row r="543" spans="1:9" x14ac:dyDescent="0.25">
      <c r="A543">
        <v>10401002</v>
      </c>
      <c r="B543" s="66" t="s">
        <v>5812</v>
      </c>
      <c r="C543" s="66" t="s">
        <v>6038</v>
      </c>
      <c r="D543" s="66" t="s">
        <v>6039</v>
      </c>
      <c r="E543" s="56" t="s">
        <v>5815</v>
      </c>
      <c r="F543" t="s">
        <v>5883</v>
      </c>
      <c r="G543" s="66" t="s">
        <v>6041</v>
      </c>
      <c r="H543" s="66" t="e">
        <v>#N/A</v>
      </c>
      <c r="I543" s="66" t="e">
        <v>#N/A</v>
      </c>
    </row>
    <row r="544" spans="1:9" x14ac:dyDescent="0.25">
      <c r="A544">
        <v>10401002</v>
      </c>
      <c r="B544" s="66" t="s">
        <v>5812</v>
      </c>
      <c r="C544" s="66" t="s">
        <v>6038</v>
      </c>
      <c r="D544" s="66" t="s">
        <v>6039</v>
      </c>
      <c r="E544" s="56" t="s">
        <v>5815</v>
      </c>
      <c r="F544" t="s">
        <v>6043</v>
      </c>
      <c r="G544" s="66" t="s">
        <v>6041</v>
      </c>
      <c r="H544" s="66" t="s">
        <v>6043</v>
      </c>
      <c r="I544" s="66" t="s">
        <v>6042</v>
      </c>
    </row>
    <row r="545" spans="1:9" x14ac:dyDescent="0.25">
      <c r="A545">
        <v>10401003</v>
      </c>
      <c r="B545" s="66" t="s">
        <v>5812</v>
      </c>
      <c r="C545" s="66" t="s">
        <v>6038</v>
      </c>
      <c r="D545" s="66" t="s">
        <v>6039</v>
      </c>
      <c r="E545" s="56" t="s">
        <v>5815</v>
      </c>
      <c r="F545" t="s">
        <v>6044</v>
      </c>
      <c r="G545" s="66" t="s">
        <v>6041</v>
      </c>
      <c r="H545" s="66" t="e">
        <v>#N/A</v>
      </c>
      <c r="I545" s="66" t="e">
        <v>#N/A</v>
      </c>
    </row>
    <row r="546" spans="1:9" x14ac:dyDescent="0.25">
      <c r="A546">
        <v>10401003</v>
      </c>
      <c r="B546" s="66" t="s">
        <v>5812</v>
      </c>
      <c r="C546" s="66" t="s">
        <v>6038</v>
      </c>
      <c r="D546" s="66" t="s">
        <v>6039</v>
      </c>
      <c r="E546" s="56" t="s">
        <v>5815</v>
      </c>
      <c r="F546" t="s">
        <v>6044</v>
      </c>
      <c r="G546" s="66" t="s">
        <v>6041</v>
      </c>
      <c r="H546" s="66" t="e">
        <v>#N/A</v>
      </c>
      <c r="I546" s="66" t="e">
        <v>#N/A</v>
      </c>
    </row>
    <row r="547" spans="1:9" x14ac:dyDescent="0.25">
      <c r="A547">
        <v>10401003</v>
      </c>
      <c r="B547" s="66" t="s">
        <v>5812</v>
      </c>
      <c r="C547" s="66" t="s">
        <v>6038</v>
      </c>
      <c r="D547" s="66" t="s">
        <v>6039</v>
      </c>
      <c r="E547" s="56" t="s">
        <v>5815</v>
      </c>
      <c r="F547" t="s">
        <v>6044</v>
      </c>
      <c r="G547" s="66" t="s">
        <v>6041</v>
      </c>
      <c r="H547" s="66" t="e">
        <v>#N/A</v>
      </c>
      <c r="I547" s="66" t="e">
        <v>#N/A</v>
      </c>
    </row>
    <row r="548" spans="1:9" x14ac:dyDescent="0.25">
      <c r="A548">
        <v>10401004</v>
      </c>
      <c r="B548" s="66" t="s">
        <v>5812</v>
      </c>
      <c r="C548" s="66" t="s">
        <v>6038</v>
      </c>
      <c r="D548" s="66" t="s">
        <v>6039</v>
      </c>
      <c r="E548" s="56" t="s">
        <v>5815</v>
      </c>
      <c r="F548" t="s">
        <v>6040</v>
      </c>
      <c r="G548" s="66" t="s">
        <v>6041</v>
      </c>
      <c r="H548" s="66" t="s">
        <v>6040</v>
      </c>
      <c r="I548" s="66" t="s">
        <v>6042</v>
      </c>
    </row>
    <row r="549" spans="1:9" x14ac:dyDescent="0.25">
      <c r="A549">
        <v>10401004</v>
      </c>
      <c r="B549" s="66" t="s">
        <v>5812</v>
      </c>
      <c r="C549" s="66" t="s">
        <v>6038</v>
      </c>
      <c r="D549" s="66" t="s">
        <v>6039</v>
      </c>
      <c r="E549" s="56" t="s">
        <v>5815</v>
      </c>
      <c r="F549" t="s">
        <v>6040</v>
      </c>
      <c r="G549" s="66" t="s">
        <v>6041</v>
      </c>
      <c r="H549" s="66" t="s">
        <v>6040</v>
      </c>
      <c r="I549" s="66" t="s">
        <v>6042</v>
      </c>
    </row>
    <row r="550" spans="1:9" x14ac:dyDescent="0.25">
      <c r="A550">
        <v>10401004</v>
      </c>
      <c r="B550" s="66" t="s">
        <v>5812</v>
      </c>
      <c r="C550" s="66" t="s">
        <v>6038</v>
      </c>
      <c r="D550" s="66" t="s">
        <v>6039</v>
      </c>
      <c r="E550" s="56" t="s">
        <v>5815</v>
      </c>
      <c r="F550" t="s">
        <v>6045</v>
      </c>
      <c r="G550" s="66" t="s">
        <v>6041</v>
      </c>
      <c r="H550" s="66" t="e">
        <v>#N/A</v>
      </c>
      <c r="I550" s="66" t="e">
        <v>#N/A</v>
      </c>
    </row>
    <row r="551" spans="1:9" x14ac:dyDescent="0.25">
      <c r="A551">
        <v>10401004</v>
      </c>
      <c r="B551" s="66" t="s">
        <v>5812</v>
      </c>
      <c r="C551" s="66" t="s">
        <v>6038</v>
      </c>
      <c r="D551" s="66" t="s">
        <v>6039</v>
      </c>
      <c r="E551" s="56" t="s">
        <v>5815</v>
      </c>
      <c r="F551" t="s">
        <v>6040</v>
      </c>
      <c r="G551" s="66" t="s">
        <v>6041</v>
      </c>
      <c r="H551" s="66" t="s">
        <v>6040</v>
      </c>
      <c r="I551" s="66" t="s">
        <v>6042</v>
      </c>
    </row>
    <row r="552" spans="1:9" x14ac:dyDescent="0.25">
      <c r="A552">
        <v>10401004</v>
      </c>
      <c r="B552" s="66" t="s">
        <v>5812</v>
      </c>
      <c r="C552" s="66" t="s">
        <v>6038</v>
      </c>
      <c r="D552" s="66" t="s">
        <v>6039</v>
      </c>
      <c r="E552" s="56" t="s">
        <v>5815</v>
      </c>
      <c r="F552" t="s">
        <v>6040</v>
      </c>
      <c r="G552" s="66" t="s">
        <v>6041</v>
      </c>
      <c r="H552" s="66" t="s">
        <v>6040</v>
      </c>
      <c r="I552" s="66" t="s">
        <v>6042</v>
      </c>
    </row>
    <row r="553" spans="1:9" x14ac:dyDescent="0.25">
      <c r="A553">
        <v>10401004</v>
      </c>
      <c r="B553" s="66" t="s">
        <v>5812</v>
      </c>
      <c r="C553" s="66" t="s">
        <v>6038</v>
      </c>
      <c r="D553" s="66" t="s">
        <v>6039</v>
      </c>
      <c r="E553" s="56" t="s">
        <v>5815</v>
      </c>
      <c r="F553" t="s">
        <v>6040</v>
      </c>
      <c r="G553" s="66" t="s">
        <v>6041</v>
      </c>
      <c r="H553" s="66" t="s">
        <v>6040</v>
      </c>
      <c r="I553" s="66" t="s">
        <v>6042</v>
      </c>
    </row>
    <row r="554" spans="1:9" x14ac:dyDescent="0.25">
      <c r="A554">
        <v>10402001</v>
      </c>
      <c r="B554" s="66" t="s">
        <v>5812</v>
      </c>
      <c r="C554" s="66" t="s">
        <v>6038</v>
      </c>
      <c r="D554" s="66" t="s">
        <v>6046</v>
      </c>
      <c r="E554" s="56" t="s">
        <v>5815</v>
      </c>
      <c r="F554" t="s">
        <v>6047</v>
      </c>
      <c r="G554" s="66" t="s">
        <v>6041</v>
      </c>
      <c r="H554" s="66" t="s">
        <v>6047</v>
      </c>
      <c r="I554" s="66" t="s">
        <v>6032</v>
      </c>
    </row>
    <row r="555" spans="1:9" x14ac:dyDescent="0.25">
      <c r="A555">
        <v>10402002</v>
      </c>
      <c r="B555" s="66" t="s">
        <v>5812</v>
      </c>
      <c r="C555" s="66" t="s">
        <v>6038</v>
      </c>
      <c r="D555" s="66" t="s">
        <v>6046</v>
      </c>
      <c r="E555" s="56" t="s">
        <v>5815</v>
      </c>
      <c r="F555" t="s">
        <v>6048</v>
      </c>
      <c r="G555" s="66" t="s">
        <v>6041</v>
      </c>
      <c r="H555" s="66" t="s">
        <v>6048</v>
      </c>
      <c r="I555" s="66" t="s">
        <v>6032</v>
      </c>
    </row>
    <row r="556" spans="1:9" x14ac:dyDescent="0.25">
      <c r="A556">
        <v>10402002</v>
      </c>
      <c r="B556" s="66" t="s">
        <v>5812</v>
      </c>
      <c r="C556" s="66" t="s">
        <v>6038</v>
      </c>
      <c r="D556" s="66" t="s">
        <v>6046</v>
      </c>
      <c r="E556" s="56" t="s">
        <v>5815</v>
      </c>
      <c r="F556" t="s">
        <v>6048</v>
      </c>
      <c r="G556" s="66" t="s">
        <v>6041</v>
      </c>
      <c r="H556" s="66" t="s">
        <v>6048</v>
      </c>
      <c r="I556" s="66" t="s">
        <v>6032</v>
      </c>
    </row>
    <row r="557" spans="1:9" x14ac:dyDescent="0.25">
      <c r="A557">
        <v>10402003</v>
      </c>
      <c r="B557" s="66" t="s">
        <v>5812</v>
      </c>
      <c r="C557" s="66" t="s">
        <v>6038</v>
      </c>
      <c r="D557" s="66" t="s">
        <v>6046</v>
      </c>
      <c r="E557" s="56" t="s">
        <v>5815</v>
      </c>
      <c r="F557" t="s">
        <v>6035</v>
      </c>
      <c r="G557" s="66" t="s">
        <v>6041</v>
      </c>
      <c r="H557" s="66" t="e">
        <v>#N/A</v>
      </c>
      <c r="I557" s="66" t="e">
        <v>#N/A</v>
      </c>
    </row>
    <row r="558" spans="1:9" x14ac:dyDescent="0.25">
      <c r="A558">
        <v>10402003</v>
      </c>
      <c r="B558" s="66" t="s">
        <v>5812</v>
      </c>
      <c r="C558" s="66" t="s">
        <v>6038</v>
      </c>
      <c r="D558" s="66" t="s">
        <v>6046</v>
      </c>
      <c r="E558" s="56" t="s">
        <v>5815</v>
      </c>
      <c r="F558" t="s">
        <v>6049</v>
      </c>
      <c r="G558" s="66" t="s">
        <v>6041</v>
      </c>
      <c r="H558" s="66" t="e">
        <v>#N/A</v>
      </c>
      <c r="I558" s="66" t="e">
        <v>#N/A</v>
      </c>
    </row>
    <row r="559" spans="1:9" x14ac:dyDescent="0.25">
      <c r="A559">
        <v>10402004</v>
      </c>
      <c r="B559" s="66" t="s">
        <v>5812</v>
      </c>
      <c r="C559" s="66" t="s">
        <v>6038</v>
      </c>
      <c r="D559" s="66" t="s">
        <v>6046</v>
      </c>
      <c r="E559" s="56" t="s">
        <v>5815</v>
      </c>
      <c r="F559" t="s">
        <v>6035</v>
      </c>
      <c r="G559" s="66" t="s">
        <v>6041</v>
      </c>
      <c r="H559" s="66" t="e">
        <v>#N/A</v>
      </c>
      <c r="I559" s="66" t="e">
        <v>#N/A</v>
      </c>
    </row>
    <row r="560" spans="1:9" x14ac:dyDescent="0.25">
      <c r="A560">
        <v>10402004</v>
      </c>
      <c r="B560" s="66" t="s">
        <v>5812</v>
      </c>
      <c r="C560" s="66" t="s">
        <v>6038</v>
      </c>
      <c r="D560" s="66" t="s">
        <v>6046</v>
      </c>
      <c r="E560" s="56" t="s">
        <v>5815</v>
      </c>
      <c r="F560" t="s">
        <v>6050</v>
      </c>
      <c r="G560" s="66" t="s">
        <v>6041</v>
      </c>
      <c r="H560" s="66" t="e">
        <v>#N/A</v>
      </c>
      <c r="I560" s="66" t="e">
        <v>#N/A</v>
      </c>
    </row>
    <row r="561" spans="1:9" x14ac:dyDescent="0.25">
      <c r="A561">
        <v>10402005</v>
      </c>
      <c r="B561" s="66" t="s">
        <v>5812</v>
      </c>
      <c r="C561" s="66" t="s">
        <v>6038</v>
      </c>
      <c r="D561" s="66" t="s">
        <v>6046</v>
      </c>
      <c r="E561" s="56" t="s">
        <v>5815</v>
      </c>
      <c r="F561" t="s">
        <v>6051</v>
      </c>
      <c r="G561" s="66" t="s">
        <v>6041</v>
      </c>
      <c r="H561" s="66" t="e">
        <v>#N/A</v>
      </c>
      <c r="I561" s="66" t="e">
        <v>#N/A</v>
      </c>
    </row>
    <row r="562" spans="1:9" x14ac:dyDescent="0.25">
      <c r="A562">
        <v>10402005</v>
      </c>
      <c r="B562" s="66" t="s">
        <v>5812</v>
      </c>
      <c r="C562" s="66" t="s">
        <v>6038</v>
      </c>
      <c r="D562" s="66" t="s">
        <v>6046</v>
      </c>
      <c r="E562" s="56" t="s">
        <v>5815</v>
      </c>
      <c r="F562" t="s">
        <v>6051</v>
      </c>
      <c r="G562" s="66" t="s">
        <v>6041</v>
      </c>
      <c r="H562" s="66" t="e">
        <v>#N/A</v>
      </c>
      <c r="I562" s="66" t="e">
        <v>#N/A</v>
      </c>
    </row>
    <row r="563" spans="1:9" x14ac:dyDescent="0.25">
      <c r="A563">
        <v>10402006</v>
      </c>
      <c r="B563" s="66" t="s">
        <v>5812</v>
      </c>
      <c r="C563" s="66" t="s">
        <v>6038</v>
      </c>
      <c r="D563" s="66" t="s">
        <v>6046</v>
      </c>
      <c r="E563" s="56" t="s">
        <v>5815</v>
      </c>
      <c r="F563" t="s">
        <v>6052</v>
      </c>
      <c r="G563" s="66" t="s">
        <v>6041</v>
      </c>
      <c r="H563" s="66" t="s">
        <v>6052</v>
      </c>
      <c r="I563" s="66" t="s">
        <v>6032</v>
      </c>
    </row>
    <row r="564" spans="1:9" x14ac:dyDescent="0.25">
      <c r="A564">
        <v>10402006</v>
      </c>
      <c r="B564" s="66" t="s">
        <v>5812</v>
      </c>
      <c r="C564" s="66" t="s">
        <v>6038</v>
      </c>
      <c r="D564" s="66" t="s">
        <v>6046</v>
      </c>
      <c r="E564" s="56" t="s">
        <v>5815</v>
      </c>
      <c r="F564" t="s">
        <v>6047</v>
      </c>
      <c r="G564" s="66" t="s">
        <v>6041</v>
      </c>
      <c r="H564" s="66" t="s">
        <v>6047</v>
      </c>
      <c r="I564" s="66" t="s">
        <v>6032</v>
      </c>
    </row>
    <row r="565" spans="1:9" x14ac:dyDescent="0.25">
      <c r="A565">
        <v>10402006</v>
      </c>
      <c r="B565" s="66" t="s">
        <v>5812</v>
      </c>
      <c r="C565" s="66" t="s">
        <v>6038</v>
      </c>
      <c r="D565" s="66" t="s">
        <v>6046</v>
      </c>
      <c r="E565" s="56" t="s">
        <v>5815</v>
      </c>
      <c r="F565" t="s">
        <v>6052</v>
      </c>
      <c r="G565" s="66" t="s">
        <v>6041</v>
      </c>
      <c r="H565" s="66" t="s">
        <v>6052</v>
      </c>
      <c r="I565" s="66" t="s">
        <v>6032</v>
      </c>
    </row>
    <row r="566" spans="1:9" x14ac:dyDescent="0.25">
      <c r="A566">
        <v>10402007</v>
      </c>
      <c r="B566" s="66" t="s">
        <v>5812</v>
      </c>
      <c r="C566" s="66" t="s">
        <v>6038</v>
      </c>
      <c r="D566" s="66" t="s">
        <v>6046</v>
      </c>
      <c r="E566" s="56" t="s">
        <v>5815</v>
      </c>
      <c r="F566" t="s">
        <v>6053</v>
      </c>
      <c r="G566" s="66" t="s">
        <v>6041</v>
      </c>
      <c r="H566" s="66" t="e">
        <v>#N/A</v>
      </c>
      <c r="I566" s="66" t="e">
        <v>#N/A</v>
      </c>
    </row>
    <row r="567" spans="1:9" x14ac:dyDescent="0.25">
      <c r="A567">
        <v>10402007</v>
      </c>
      <c r="B567" s="66" t="s">
        <v>5812</v>
      </c>
      <c r="C567" s="66" t="s">
        <v>6038</v>
      </c>
      <c r="D567" s="66" t="s">
        <v>6046</v>
      </c>
      <c r="E567" s="56" t="s">
        <v>5815</v>
      </c>
      <c r="F567" t="s">
        <v>6052</v>
      </c>
      <c r="G567" s="66" t="s">
        <v>6041</v>
      </c>
      <c r="H567" s="66" t="s">
        <v>6052</v>
      </c>
      <c r="I567" s="66" t="s">
        <v>6032</v>
      </c>
    </row>
    <row r="568" spans="1:9" x14ac:dyDescent="0.25">
      <c r="A568">
        <v>10402007</v>
      </c>
      <c r="B568" s="66" t="s">
        <v>5812</v>
      </c>
      <c r="C568" s="66" t="s">
        <v>6038</v>
      </c>
      <c r="D568" s="66" t="s">
        <v>6046</v>
      </c>
      <c r="E568" s="56" t="s">
        <v>5815</v>
      </c>
      <c r="F568" t="s">
        <v>6053</v>
      </c>
      <c r="G568" s="66" t="s">
        <v>6041</v>
      </c>
      <c r="H568" s="66" t="e">
        <v>#N/A</v>
      </c>
      <c r="I568" s="66" t="e">
        <v>#N/A</v>
      </c>
    </row>
    <row r="569" spans="1:9" x14ac:dyDescent="0.25">
      <c r="A569">
        <v>10402007</v>
      </c>
      <c r="B569" s="66" t="s">
        <v>5812</v>
      </c>
      <c r="C569" s="66" t="s">
        <v>6038</v>
      </c>
      <c r="D569" s="66" t="s">
        <v>6046</v>
      </c>
      <c r="E569" s="56" t="s">
        <v>5815</v>
      </c>
      <c r="F569" t="s">
        <v>6053</v>
      </c>
      <c r="G569" s="66" t="s">
        <v>6041</v>
      </c>
      <c r="H569" s="66" t="e">
        <v>#N/A</v>
      </c>
      <c r="I569" s="66" t="e">
        <v>#N/A</v>
      </c>
    </row>
    <row r="570" spans="1:9" x14ac:dyDescent="0.25">
      <c r="A570">
        <v>10402008</v>
      </c>
      <c r="B570" s="66" t="s">
        <v>5812</v>
      </c>
      <c r="C570" s="66" t="s">
        <v>6038</v>
      </c>
      <c r="D570" s="66" t="s">
        <v>6046</v>
      </c>
      <c r="E570" s="56" t="s">
        <v>5815</v>
      </c>
      <c r="F570" t="s">
        <v>6052</v>
      </c>
      <c r="G570" s="66" t="s">
        <v>6041</v>
      </c>
      <c r="H570" s="66" t="s">
        <v>6052</v>
      </c>
      <c r="I570" s="66" t="s">
        <v>6032</v>
      </c>
    </row>
    <row r="571" spans="1:9" x14ac:dyDescent="0.25">
      <c r="A571">
        <v>10402008</v>
      </c>
      <c r="B571" s="66" t="s">
        <v>5812</v>
      </c>
      <c r="C571" s="66" t="s">
        <v>6038</v>
      </c>
      <c r="D571" s="66" t="s">
        <v>6046</v>
      </c>
      <c r="E571" s="56" t="s">
        <v>5815</v>
      </c>
      <c r="F571" t="s">
        <v>6052</v>
      </c>
      <c r="G571" s="66" t="s">
        <v>6041</v>
      </c>
      <c r="H571" s="66" t="s">
        <v>6052</v>
      </c>
      <c r="I571" s="66" t="s">
        <v>6032</v>
      </c>
    </row>
    <row r="572" spans="1:9" x14ac:dyDescent="0.25">
      <c r="A572">
        <v>10402009</v>
      </c>
      <c r="B572" s="66" t="s">
        <v>5812</v>
      </c>
      <c r="C572" s="66" t="s">
        <v>6038</v>
      </c>
      <c r="D572" s="66" t="s">
        <v>6046</v>
      </c>
      <c r="E572" s="56" t="s">
        <v>5815</v>
      </c>
      <c r="F572" t="s">
        <v>6051</v>
      </c>
      <c r="G572" s="66" t="s">
        <v>6041</v>
      </c>
      <c r="H572" s="66" t="e">
        <v>#N/A</v>
      </c>
      <c r="I572" s="66" t="e">
        <v>#N/A</v>
      </c>
    </row>
    <row r="573" spans="1:9" x14ac:dyDescent="0.25">
      <c r="A573">
        <v>10402009</v>
      </c>
      <c r="B573" s="66" t="s">
        <v>5812</v>
      </c>
      <c r="C573" s="66" t="s">
        <v>6038</v>
      </c>
      <c r="D573" s="66" t="s">
        <v>6046</v>
      </c>
      <c r="E573" s="56" t="s">
        <v>5815</v>
      </c>
      <c r="F573" t="s">
        <v>6051</v>
      </c>
      <c r="G573" s="66" t="s">
        <v>6041</v>
      </c>
      <c r="H573" s="66" t="e">
        <v>#N/A</v>
      </c>
      <c r="I573" s="66" t="e">
        <v>#N/A</v>
      </c>
    </row>
    <row r="574" spans="1:9" x14ac:dyDescent="0.25">
      <c r="A574">
        <v>10403001</v>
      </c>
      <c r="B574" s="66" t="s">
        <v>5812</v>
      </c>
      <c r="C574" s="66" t="s">
        <v>6038</v>
      </c>
      <c r="D574" s="66" t="s">
        <v>6054</v>
      </c>
      <c r="E574" s="56" t="s">
        <v>5815</v>
      </c>
      <c r="F574" t="s">
        <v>6055</v>
      </c>
      <c r="G574" s="66" t="s">
        <v>6041</v>
      </c>
      <c r="H574" s="66" t="s">
        <v>6055</v>
      </c>
      <c r="I574" s="66" t="s">
        <v>6032</v>
      </c>
    </row>
    <row r="575" spans="1:9" x14ac:dyDescent="0.25">
      <c r="A575">
        <v>10403001</v>
      </c>
      <c r="B575" s="66" t="s">
        <v>5812</v>
      </c>
      <c r="C575" s="66" t="s">
        <v>6038</v>
      </c>
      <c r="D575" s="66" t="s">
        <v>6054</v>
      </c>
      <c r="E575" s="56" t="s">
        <v>5815</v>
      </c>
      <c r="F575" t="s">
        <v>6055</v>
      </c>
      <c r="G575" s="66" t="s">
        <v>6041</v>
      </c>
      <c r="H575" s="66" t="s">
        <v>6055</v>
      </c>
      <c r="I575" s="66" t="s">
        <v>6032</v>
      </c>
    </row>
    <row r="576" spans="1:9" x14ac:dyDescent="0.25">
      <c r="A576">
        <v>10403001</v>
      </c>
      <c r="B576" s="66" t="s">
        <v>5812</v>
      </c>
      <c r="C576" s="66" t="s">
        <v>6038</v>
      </c>
      <c r="D576" s="66" t="s">
        <v>6054</v>
      </c>
      <c r="E576" s="56" t="s">
        <v>5815</v>
      </c>
      <c r="F576" t="s">
        <v>6055</v>
      </c>
      <c r="G576" s="66" t="s">
        <v>6041</v>
      </c>
      <c r="H576" s="66" t="s">
        <v>6055</v>
      </c>
      <c r="I576" s="66" t="s">
        <v>6032</v>
      </c>
    </row>
    <row r="577" spans="1:9" x14ac:dyDescent="0.25">
      <c r="A577">
        <v>10403004</v>
      </c>
      <c r="B577" s="66" t="s">
        <v>5812</v>
      </c>
      <c r="C577" s="66" t="s">
        <v>6038</v>
      </c>
      <c r="D577" s="66" t="s">
        <v>6054</v>
      </c>
      <c r="E577" s="56" t="s">
        <v>5815</v>
      </c>
      <c r="F577" t="s">
        <v>5883</v>
      </c>
      <c r="G577" s="66" t="s">
        <v>6041</v>
      </c>
      <c r="H577" s="66" t="e">
        <v>#N/A</v>
      </c>
      <c r="I577" s="66" t="e">
        <v>#N/A</v>
      </c>
    </row>
    <row r="578" spans="1:9" x14ac:dyDescent="0.25">
      <c r="A578">
        <v>10403004</v>
      </c>
      <c r="B578" s="66" t="s">
        <v>5812</v>
      </c>
      <c r="C578" s="66" t="s">
        <v>6038</v>
      </c>
      <c r="D578" s="66" t="s">
        <v>6054</v>
      </c>
      <c r="E578" s="56" t="s">
        <v>5815</v>
      </c>
      <c r="F578" t="s">
        <v>6056</v>
      </c>
      <c r="G578" s="66" t="s">
        <v>6041</v>
      </c>
      <c r="H578" s="66" t="s">
        <v>6056</v>
      </c>
      <c r="I578" s="66" t="s">
        <v>6042</v>
      </c>
    </row>
    <row r="579" spans="1:9" x14ac:dyDescent="0.25">
      <c r="A579">
        <v>10403006</v>
      </c>
      <c r="B579" s="66" t="s">
        <v>5812</v>
      </c>
      <c r="C579" s="66" t="s">
        <v>6038</v>
      </c>
      <c r="D579" s="66" t="s">
        <v>6054</v>
      </c>
      <c r="E579" s="56" t="s">
        <v>5839</v>
      </c>
      <c r="F579" t="s">
        <v>6057</v>
      </c>
      <c r="G579" s="66" t="s">
        <v>6041</v>
      </c>
      <c r="H579" s="66" t="e">
        <v>#N/A</v>
      </c>
      <c r="I579" s="66" t="e">
        <v>#N/A</v>
      </c>
    </row>
    <row r="580" spans="1:9" x14ac:dyDescent="0.25">
      <c r="A580">
        <v>10403006</v>
      </c>
      <c r="B580" s="66" t="s">
        <v>5812</v>
      </c>
      <c r="C580" s="66" t="s">
        <v>6038</v>
      </c>
      <c r="D580" s="66" t="s">
        <v>6054</v>
      </c>
      <c r="E580" s="56" t="s">
        <v>5815</v>
      </c>
      <c r="F580" t="s">
        <v>6058</v>
      </c>
      <c r="G580" s="66" t="s">
        <v>6041</v>
      </c>
      <c r="H580" s="66" t="s">
        <v>6058</v>
      </c>
      <c r="I580" s="66" t="s">
        <v>6032</v>
      </c>
    </row>
    <row r="581" spans="1:9" x14ac:dyDescent="0.25">
      <c r="A581">
        <v>10403006</v>
      </c>
      <c r="B581" s="66" t="s">
        <v>5812</v>
      </c>
      <c r="C581" s="66" t="s">
        <v>6038</v>
      </c>
      <c r="D581" s="66" t="s">
        <v>6054</v>
      </c>
      <c r="E581" s="56" t="s">
        <v>5815</v>
      </c>
      <c r="F581" t="s">
        <v>6059</v>
      </c>
      <c r="G581" s="66" t="s">
        <v>6041</v>
      </c>
      <c r="H581" s="66" t="e">
        <v>#N/A</v>
      </c>
      <c r="I581" s="66" t="e">
        <v>#N/A</v>
      </c>
    </row>
    <row r="582" spans="1:9" x14ac:dyDescent="0.25">
      <c r="A582">
        <v>10403006</v>
      </c>
      <c r="B582" s="66" t="s">
        <v>5812</v>
      </c>
      <c r="C582" s="66" t="s">
        <v>6038</v>
      </c>
      <c r="D582" s="66" t="s">
        <v>6054</v>
      </c>
      <c r="E582" s="56" t="s">
        <v>5815</v>
      </c>
      <c r="F582" t="s">
        <v>6060</v>
      </c>
      <c r="G582" s="66" t="s">
        <v>6041</v>
      </c>
      <c r="H582" s="66" t="e">
        <v>#N/A</v>
      </c>
      <c r="I582" s="66" t="e">
        <v>#N/A</v>
      </c>
    </row>
    <row r="583" spans="1:9" x14ac:dyDescent="0.25">
      <c r="A583">
        <v>10403006</v>
      </c>
      <c r="B583" s="66" t="s">
        <v>5812</v>
      </c>
      <c r="C583" s="66" t="s">
        <v>6038</v>
      </c>
      <c r="D583" s="66" t="s">
        <v>6054</v>
      </c>
      <c r="E583" s="56" t="s">
        <v>5815</v>
      </c>
      <c r="F583" t="s">
        <v>6060</v>
      </c>
      <c r="G583" s="66" t="s">
        <v>6041</v>
      </c>
      <c r="H583" s="66" t="e">
        <v>#N/A</v>
      </c>
      <c r="I583" s="66" t="e">
        <v>#N/A</v>
      </c>
    </row>
    <row r="584" spans="1:9" x14ac:dyDescent="0.25">
      <c r="A584">
        <v>10403007</v>
      </c>
      <c r="B584" s="66" t="s">
        <v>5812</v>
      </c>
      <c r="C584" s="66" t="s">
        <v>6038</v>
      </c>
      <c r="D584" s="66" t="s">
        <v>6054</v>
      </c>
      <c r="E584" s="56" t="s">
        <v>5815</v>
      </c>
      <c r="F584" t="s">
        <v>6061</v>
      </c>
      <c r="G584" s="66" t="s">
        <v>6041</v>
      </c>
      <c r="H584" s="66" t="e">
        <v>#N/A</v>
      </c>
      <c r="I584" s="66" t="e">
        <v>#N/A</v>
      </c>
    </row>
    <row r="585" spans="1:9" x14ac:dyDescent="0.25">
      <c r="A585">
        <v>10403008</v>
      </c>
      <c r="B585" s="66" t="s">
        <v>5812</v>
      </c>
      <c r="C585" s="66" t="s">
        <v>6038</v>
      </c>
      <c r="D585" s="66" t="s">
        <v>6054</v>
      </c>
      <c r="E585" s="56" t="s">
        <v>5815</v>
      </c>
      <c r="F585" t="s">
        <v>6057</v>
      </c>
      <c r="G585" s="66" t="s">
        <v>6041</v>
      </c>
      <c r="H585" s="66" t="e">
        <v>#N/A</v>
      </c>
      <c r="I585" s="66" t="e">
        <v>#N/A</v>
      </c>
    </row>
    <row r="586" spans="1:9" x14ac:dyDescent="0.25">
      <c r="A586">
        <v>10403008</v>
      </c>
      <c r="B586" s="66" t="s">
        <v>5812</v>
      </c>
      <c r="C586" s="66" t="s">
        <v>6038</v>
      </c>
      <c r="D586" s="66" t="s">
        <v>6054</v>
      </c>
      <c r="E586" s="56" t="s">
        <v>5815</v>
      </c>
      <c r="F586" t="s">
        <v>6058</v>
      </c>
      <c r="G586" s="66" t="s">
        <v>6041</v>
      </c>
      <c r="H586" s="66" t="s">
        <v>6058</v>
      </c>
      <c r="I586" s="66" t="s">
        <v>6032</v>
      </c>
    </row>
    <row r="587" spans="1:9" x14ac:dyDescent="0.25">
      <c r="A587">
        <v>10403008</v>
      </c>
      <c r="B587" s="66" t="s">
        <v>5812</v>
      </c>
      <c r="C587" s="66" t="s">
        <v>6038</v>
      </c>
      <c r="D587" s="66" t="s">
        <v>6054</v>
      </c>
      <c r="E587" s="56" t="s">
        <v>5815</v>
      </c>
      <c r="F587" t="s">
        <v>6059</v>
      </c>
      <c r="G587" s="66" t="s">
        <v>6041</v>
      </c>
      <c r="H587" s="66" t="e">
        <v>#N/A</v>
      </c>
      <c r="I587" s="66" t="e">
        <v>#N/A</v>
      </c>
    </row>
    <row r="588" spans="1:9" x14ac:dyDescent="0.25">
      <c r="A588">
        <v>10403009</v>
      </c>
      <c r="B588" s="66" t="s">
        <v>5812</v>
      </c>
      <c r="C588" s="66" t="s">
        <v>6038</v>
      </c>
      <c r="D588" s="66" t="s">
        <v>6054</v>
      </c>
      <c r="E588" s="56" t="s">
        <v>5815</v>
      </c>
      <c r="F588" t="s">
        <v>6058</v>
      </c>
      <c r="G588" s="66" t="s">
        <v>6041</v>
      </c>
      <c r="H588" s="66" t="s">
        <v>6058</v>
      </c>
      <c r="I588" s="66" t="s">
        <v>6032</v>
      </c>
    </row>
    <row r="589" spans="1:9" x14ac:dyDescent="0.25">
      <c r="A589">
        <v>10403009</v>
      </c>
      <c r="B589" s="66" t="s">
        <v>5812</v>
      </c>
      <c r="C589" s="66" t="s">
        <v>6038</v>
      </c>
      <c r="D589" s="66" t="s">
        <v>6054</v>
      </c>
      <c r="E589" s="56" t="s">
        <v>5815</v>
      </c>
      <c r="F589" t="s">
        <v>6062</v>
      </c>
      <c r="G589" s="66" t="s">
        <v>6041</v>
      </c>
      <c r="H589" s="66" t="e">
        <v>#N/A</v>
      </c>
      <c r="I589" s="66" t="e">
        <v>#N/A</v>
      </c>
    </row>
    <row r="590" spans="1:9" x14ac:dyDescent="0.25">
      <c r="A590">
        <v>10403009</v>
      </c>
      <c r="B590" s="66" t="s">
        <v>5812</v>
      </c>
      <c r="C590" s="66" t="s">
        <v>6038</v>
      </c>
      <c r="D590" s="66" t="s">
        <v>6054</v>
      </c>
      <c r="E590" s="56" t="s">
        <v>5815</v>
      </c>
      <c r="F590" t="s">
        <v>6058</v>
      </c>
      <c r="G590" s="66" t="s">
        <v>6041</v>
      </c>
      <c r="H590" s="66" t="s">
        <v>6058</v>
      </c>
      <c r="I590" s="66" t="s">
        <v>6032</v>
      </c>
    </row>
    <row r="591" spans="1:9" x14ac:dyDescent="0.25">
      <c r="A591">
        <v>10403009</v>
      </c>
      <c r="B591" s="66" t="s">
        <v>5812</v>
      </c>
      <c r="C591" s="66" t="s">
        <v>6038</v>
      </c>
      <c r="D591" s="66" t="s">
        <v>6054</v>
      </c>
      <c r="E591" s="56" t="s">
        <v>5815</v>
      </c>
      <c r="F591" t="s">
        <v>6062</v>
      </c>
      <c r="G591" s="66" t="s">
        <v>6041</v>
      </c>
      <c r="H591" s="66" t="e">
        <v>#N/A</v>
      </c>
      <c r="I591" s="66" t="e">
        <v>#N/A</v>
      </c>
    </row>
    <row r="592" spans="1:9" x14ac:dyDescent="0.25">
      <c r="A592">
        <v>10403009</v>
      </c>
      <c r="B592" s="66" t="s">
        <v>5812</v>
      </c>
      <c r="C592" s="66" t="s">
        <v>6038</v>
      </c>
      <c r="D592" s="66" t="s">
        <v>6054</v>
      </c>
      <c r="E592" s="56" t="s">
        <v>5815</v>
      </c>
      <c r="F592" t="s">
        <v>6062</v>
      </c>
      <c r="G592" s="66" t="s">
        <v>6041</v>
      </c>
      <c r="H592" s="66" t="e">
        <v>#N/A</v>
      </c>
      <c r="I592" s="66" t="e">
        <v>#N/A</v>
      </c>
    </row>
    <row r="593" spans="1:9" x14ac:dyDescent="0.25">
      <c r="A593">
        <v>10403010</v>
      </c>
      <c r="B593" s="66" t="s">
        <v>5812</v>
      </c>
      <c r="C593" s="66" t="s">
        <v>6038</v>
      </c>
      <c r="D593" s="66" t="s">
        <v>6054</v>
      </c>
      <c r="E593" s="56" t="s">
        <v>5815</v>
      </c>
      <c r="F593" t="s">
        <v>6063</v>
      </c>
      <c r="G593" s="66" t="s">
        <v>6041</v>
      </c>
      <c r="H593" s="66" t="e">
        <v>#N/A</v>
      </c>
      <c r="I593" s="66" t="e">
        <v>#N/A</v>
      </c>
    </row>
    <row r="594" spans="1:9" x14ac:dyDescent="0.25">
      <c r="A594">
        <v>10403011</v>
      </c>
      <c r="B594" s="66" t="s">
        <v>5812</v>
      </c>
      <c r="C594" s="66" t="s">
        <v>6038</v>
      </c>
      <c r="D594" s="66" t="s">
        <v>6054</v>
      </c>
      <c r="E594" s="56" t="s">
        <v>5815</v>
      </c>
      <c r="F594" t="s">
        <v>6064</v>
      </c>
      <c r="G594" s="66" t="s">
        <v>6041</v>
      </c>
      <c r="H594" s="66" t="e">
        <v>#N/A</v>
      </c>
      <c r="I594" s="66" t="e">
        <v>#N/A</v>
      </c>
    </row>
    <row r="595" spans="1:9" x14ac:dyDescent="0.25">
      <c r="A595">
        <v>10403012</v>
      </c>
      <c r="B595" s="66" t="s">
        <v>5812</v>
      </c>
      <c r="C595" s="66" t="s">
        <v>6038</v>
      </c>
      <c r="D595" s="66" t="s">
        <v>6054</v>
      </c>
      <c r="E595" s="56" t="s">
        <v>5815</v>
      </c>
      <c r="F595" t="s">
        <v>6065</v>
      </c>
      <c r="G595" s="66" t="s">
        <v>6041</v>
      </c>
      <c r="H595" s="66" t="e">
        <v>#N/A</v>
      </c>
      <c r="I595" s="66" t="e">
        <v>#N/A</v>
      </c>
    </row>
    <row r="596" spans="1:9" x14ac:dyDescent="0.25">
      <c r="A596">
        <v>10403013</v>
      </c>
      <c r="B596" s="66" t="s">
        <v>5812</v>
      </c>
      <c r="C596" s="66" t="s">
        <v>6038</v>
      </c>
      <c r="D596" s="66" t="s">
        <v>6054</v>
      </c>
      <c r="E596" s="56" t="s">
        <v>5815</v>
      </c>
      <c r="F596" t="s">
        <v>6066</v>
      </c>
      <c r="G596" s="66" t="s">
        <v>6041</v>
      </c>
      <c r="H596" s="66" t="e">
        <v>#N/A</v>
      </c>
      <c r="I596" s="66" t="e">
        <v>#N/A</v>
      </c>
    </row>
    <row r="597" spans="1:9" x14ac:dyDescent="0.25">
      <c r="A597">
        <v>10403013</v>
      </c>
      <c r="B597" s="66" t="s">
        <v>5812</v>
      </c>
      <c r="C597" s="66" t="s">
        <v>6038</v>
      </c>
      <c r="D597" s="66" t="s">
        <v>6054</v>
      </c>
      <c r="E597" s="56" t="s">
        <v>5815</v>
      </c>
      <c r="F597" t="s">
        <v>6058</v>
      </c>
      <c r="G597" s="66" t="s">
        <v>6041</v>
      </c>
      <c r="H597" s="66" t="s">
        <v>6058</v>
      </c>
      <c r="I597" s="66" t="s">
        <v>6032</v>
      </c>
    </row>
    <row r="598" spans="1:9" x14ac:dyDescent="0.25">
      <c r="A598">
        <v>10403014</v>
      </c>
      <c r="B598" s="66" t="s">
        <v>5812</v>
      </c>
      <c r="C598" s="66" t="s">
        <v>6038</v>
      </c>
      <c r="D598" s="66" t="s">
        <v>6054</v>
      </c>
      <c r="E598" s="56" t="s">
        <v>5815</v>
      </c>
      <c r="F598" t="s">
        <v>6056</v>
      </c>
      <c r="G598" s="66" t="s">
        <v>6041</v>
      </c>
      <c r="H598" s="66" t="s">
        <v>6056</v>
      </c>
      <c r="I598" s="66" t="s">
        <v>6042</v>
      </c>
    </row>
    <row r="599" spans="1:9" x14ac:dyDescent="0.25">
      <c r="A599">
        <v>10403014</v>
      </c>
      <c r="B599" s="66" t="s">
        <v>5812</v>
      </c>
      <c r="C599" s="66" t="s">
        <v>6038</v>
      </c>
      <c r="D599" s="66" t="s">
        <v>6054</v>
      </c>
      <c r="E599" s="56" t="s">
        <v>5815</v>
      </c>
      <c r="F599" t="s">
        <v>6056</v>
      </c>
      <c r="G599" s="66" t="s">
        <v>6041</v>
      </c>
      <c r="H599" s="66" t="s">
        <v>6056</v>
      </c>
      <c r="I599" s="66" t="s">
        <v>6042</v>
      </c>
    </row>
    <row r="600" spans="1:9" x14ac:dyDescent="0.25">
      <c r="A600">
        <v>10403014</v>
      </c>
      <c r="B600" s="66" t="s">
        <v>5812</v>
      </c>
      <c r="C600" s="66" t="s">
        <v>6038</v>
      </c>
      <c r="D600" s="66" t="s">
        <v>6054</v>
      </c>
      <c r="E600" s="56" t="s">
        <v>5815</v>
      </c>
      <c r="F600" t="s">
        <v>6067</v>
      </c>
      <c r="G600" s="66" t="s">
        <v>6041</v>
      </c>
      <c r="H600" s="66" t="e">
        <v>#N/A</v>
      </c>
      <c r="I600" s="66" t="e">
        <v>#N/A</v>
      </c>
    </row>
    <row r="601" spans="1:9" x14ac:dyDescent="0.25">
      <c r="A601">
        <v>10403014</v>
      </c>
      <c r="B601" s="66" t="s">
        <v>5812</v>
      </c>
      <c r="C601" s="66" t="s">
        <v>6038</v>
      </c>
      <c r="D601" s="66" t="s">
        <v>6054</v>
      </c>
      <c r="E601" s="56" t="s">
        <v>5815</v>
      </c>
      <c r="F601" t="s">
        <v>6068</v>
      </c>
      <c r="G601" s="66" t="s">
        <v>6041</v>
      </c>
      <c r="H601" s="66" t="e">
        <v>#N/A</v>
      </c>
      <c r="I601" s="66" t="e">
        <v>#N/A</v>
      </c>
    </row>
    <row r="602" spans="1:9" x14ac:dyDescent="0.25">
      <c r="A602">
        <v>10403014</v>
      </c>
      <c r="B602" s="66" t="s">
        <v>5812</v>
      </c>
      <c r="C602" s="66" t="s">
        <v>6038</v>
      </c>
      <c r="D602" s="66" t="s">
        <v>6054</v>
      </c>
      <c r="E602" s="56" t="s">
        <v>5815</v>
      </c>
      <c r="F602" t="s">
        <v>6068</v>
      </c>
      <c r="G602" s="66" t="s">
        <v>6041</v>
      </c>
      <c r="H602" s="66" t="e">
        <v>#N/A</v>
      </c>
      <c r="I602" s="66" t="e">
        <v>#N/A</v>
      </c>
    </row>
    <row r="603" spans="1:9" x14ac:dyDescent="0.25">
      <c r="A603">
        <v>10404001</v>
      </c>
      <c r="B603" s="66" t="s">
        <v>5812</v>
      </c>
      <c r="C603" s="66" t="s">
        <v>6038</v>
      </c>
      <c r="D603" s="66" t="s">
        <v>6069</v>
      </c>
      <c r="E603" s="56" t="s">
        <v>5815</v>
      </c>
      <c r="F603" t="s">
        <v>6070</v>
      </c>
      <c r="G603" s="66" t="s">
        <v>6041</v>
      </c>
      <c r="H603" s="66" t="e">
        <v>#N/A</v>
      </c>
      <c r="I603" s="66" t="e">
        <v>#N/A</v>
      </c>
    </row>
    <row r="604" spans="1:9" x14ac:dyDescent="0.25">
      <c r="A604">
        <v>10404002</v>
      </c>
      <c r="B604" s="66" t="s">
        <v>5812</v>
      </c>
      <c r="C604" s="66" t="s">
        <v>6038</v>
      </c>
      <c r="D604" s="66" t="s">
        <v>6069</v>
      </c>
      <c r="E604" s="56" t="s">
        <v>5815</v>
      </c>
      <c r="F604" t="s">
        <v>6071</v>
      </c>
      <c r="G604" s="66" t="s">
        <v>6041</v>
      </c>
      <c r="H604" s="66" t="e">
        <v>#N/A</v>
      </c>
      <c r="I604" s="66" t="e">
        <v>#N/A</v>
      </c>
    </row>
    <row r="605" spans="1:9" x14ac:dyDescent="0.25">
      <c r="A605">
        <v>10404003</v>
      </c>
      <c r="B605" s="66" t="s">
        <v>5812</v>
      </c>
      <c r="C605" s="66" t="s">
        <v>6038</v>
      </c>
      <c r="D605" s="66" t="s">
        <v>6069</v>
      </c>
      <c r="E605" s="56" t="s">
        <v>5815</v>
      </c>
      <c r="F605" t="s">
        <v>6072</v>
      </c>
      <c r="G605" s="66" t="s">
        <v>6041</v>
      </c>
      <c r="H605" s="66" t="e">
        <v>#N/A</v>
      </c>
      <c r="I605" s="66" t="e">
        <v>#N/A</v>
      </c>
    </row>
    <row r="606" spans="1:9" x14ac:dyDescent="0.25">
      <c r="A606">
        <v>10404003</v>
      </c>
      <c r="B606" s="66" t="s">
        <v>5812</v>
      </c>
      <c r="C606" s="66" t="s">
        <v>6038</v>
      </c>
      <c r="D606" s="66" t="s">
        <v>6069</v>
      </c>
      <c r="E606" s="56" t="s">
        <v>5815</v>
      </c>
      <c r="F606" t="s">
        <v>6056</v>
      </c>
      <c r="G606" s="66" t="s">
        <v>6041</v>
      </c>
      <c r="H606" s="66" t="s">
        <v>6056</v>
      </c>
      <c r="I606" s="66" t="s">
        <v>6042</v>
      </c>
    </row>
    <row r="607" spans="1:9" x14ac:dyDescent="0.25">
      <c r="A607">
        <v>10404004</v>
      </c>
      <c r="B607" s="66" t="s">
        <v>5812</v>
      </c>
      <c r="C607" s="66" t="s">
        <v>6038</v>
      </c>
      <c r="D607" s="66" t="s">
        <v>6069</v>
      </c>
      <c r="E607" s="56" t="s">
        <v>5815</v>
      </c>
      <c r="F607" t="s">
        <v>6073</v>
      </c>
      <c r="G607" s="66" t="s">
        <v>6041</v>
      </c>
      <c r="H607" s="66" t="e">
        <v>#N/A</v>
      </c>
      <c r="I607" s="66" t="e">
        <v>#N/A</v>
      </c>
    </row>
    <row r="608" spans="1:9" x14ac:dyDescent="0.25">
      <c r="A608">
        <v>10404004</v>
      </c>
      <c r="B608" s="66" t="s">
        <v>5812</v>
      </c>
      <c r="C608" s="66" t="s">
        <v>6038</v>
      </c>
      <c r="D608" s="66" t="s">
        <v>6069</v>
      </c>
      <c r="E608" s="56" t="s">
        <v>5815</v>
      </c>
      <c r="F608" t="s">
        <v>6073</v>
      </c>
      <c r="G608" s="66" t="s">
        <v>6041</v>
      </c>
      <c r="H608" s="66" t="e">
        <v>#N/A</v>
      </c>
      <c r="I608" s="66" t="e">
        <v>#N/A</v>
      </c>
    </row>
    <row r="609" spans="1:9" x14ac:dyDescent="0.25">
      <c r="A609">
        <v>10404005</v>
      </c>
      <c r="B609" s="66" t="s">
        <v>5812</v>
      </c>
      <c r="C609" s="66" t="s">
        <v>6038</v>
      </c>
      <c r="D609" s="66" t="s">
        <v>6069</v>
      </c>
      <c r="E609" s="56" t="s">
        <v>5815</v>
      </c>
      <c r="F609" t="s">
        <v>6074</v>
      </c>
      <c r="G609" s="66" t="s">
        <v>6041</v>
      </c>
      <c r="H609" s="66" t="e">
        <v>#N/A</v>
      </c>
      <c r="I609" s="66" t="e">
        <v>#N/A</v>
      </c>
    </row>
    <row r="610" spans="1:9" x14ac:dyDescent="0.25">
      <c r="A610">
        <v>10404005</v>
      </c>
      <c r="B610" s="66" t="s">
        <v>5812</v>
      </c>
      <c r="C610" s="66" t="s">
        <v>6038</v>
      </c>
      <c r="D610" s="66" t="s">
        <v>6069</v>
      </c>
      <c r="E610" s="56" t="s">
        <v>5815</v>
      </c>
      <c r="F610" t="s">
        <v>6075</v>
      </c>
      <c r="G610" s="66" t="s">
        <v>6041</v>
      </c>
      <c r="H610" s="66" t="e">
        <v>#N/A</v>
      </c>
      <c r="I610" s="66" t="e">
        <v>#N/A</v>
      </c>
    </row>
    <row r="611" spans="1:9" x14ac:dyDescent="0.25">
      <c r="A611">
        <v>10404005</v>
      </c>
      <c r="B611" s="66" t="s">
        <v>5812</v>
      </c>
      <c r="C611" s="66" t="s">
        <v>6038</v>
      </c>
      <c r="D611" s="66" t="s">
        <v>6069</v>
      </c>
      <c r="E611" s="56" t="s">
        <v>5815</v>
      </c>
      <c r="F611" t="s">
        <v>6076</v>
      </c>
      <c r="G611" s="66" t="s">
        <v>6041</v>
      </c>
      <c r="H611" s="66" t="e">
        <v>#N/A</v>
      </c>
      <c r="I611" s="66" t="e">
        <v>#N/A</v>
      </c>
    </row>
    <row r="612" spans="1:9" x14ac:dyDescent="0.25">
      <c r="A612">
        <v>10404006</v>
      </c>
      <c r="B612" s="66" t="s">
        <v>5812</v>
      </c>
      <c r="C612" s="66" t="s">
        <v>6038</v>
      </c>
      <c r="D612" s="66" t="s">
        <v>6069</v>
      </c>
      <c r="E612" s="56" t="s">
        <v>5815</v>
      </c>
      <c r="F612" t="s">
        <v>6077</v>
      </c>
      <c r="G612" s="66" t="s">
        <v>6041</v>
      </c>
      <c r="H612" s="66" t="e">
        <v>#N/A</v>
      </c>
      <c r="I612" s="66" t="e">
        <v>#N/A</v>
      </c>
    </row>
    <row r="613" spans="1:9" x14ac:dyDescent="0.25">
      <c r="A613">
        <v>10404007</v>
      </c>
      <c r="B613" s="66" t="s">
        <v>5812</v>
      </c>
      <c r="C613" s="66" t="s">
        <v>6038</v>
      </c>
      <c r="D613" s="66" t="s">
        <v>6069</v>
      </c>
      <c r="E613" s="56" t="s">
        <v>5815</v>
      </c>
      <c r="F613" t="s">
        <v>6078</v>
      </c>
      <c r="G613" s="66" t="s">
        <v>6041</v>
      </c>
      <c r="H613" s="66" t="e">
        <v>#N/A</v>
      </c>
      <c r="I613" s="66" t="e">
        <v>#N/A</v>
      </c>
    </row>
    <row r="614" spans="1:9" x14ac:dyDescent="0.25">
      <c r="A614">
        <v>10404007</v>
      </c>
      <c r="B614" s="66" t="s">
        <v>5812</v>
      </c>
      <c r="C614" s="66" t="s">
        <v>6038</v>
      </c>
      <c r="D614" s="66" t="s">
        <v>6069</v>
      </c>
      <c r="E614" s="56" t="s">
        <v>5815</v>
      </c>
      <c r="F614" t="s">
        <v>6079</v>
      </c>
      <c r="G614" s="66" t="s">
        <v>6041</v>
      </c>
      <c r="H614" s="66" t="e">
        <v>#N/A</v>
      </c>
      <c r="I614" s="66" t="e">
        <v>#N/A</v>
      </c>
    </row>
    <row r="615" spans="1:9" x14ac:dyDescent="0.25">
      <c r="A615">
        <v>10404008</v>
      </c>
      <c r="B615" s="66" t="s">
        <v>5812</v>
      </c>
      <c r="C615" s="66" t="s">
        <v>6038</v>
      </c>
      <c r="D615" s="66" t="s">
        <v>6069</v>
      </c>
      <c r="E615" s="56" t="s">
        <v>5815</v>
      </c>
      <c r="F615" t="s">
        <v>6078</v>
      </c>
      <c r="G615" s="66" t="s">
        <v>6041</v>
      </c>
      <c r="H615" s="66" t="e">
        <v>#N/A</v>
      </c>
      <c r="I615" s="66" t="e">
        <v>#N/A</v>
      </c>
    </row>
    <row r="616" spans="1:9" x14ac:dyDescent="0.25">
      <c r="A616">
        <v>10404009</v>
      </c>
      <c r="B616" s="66" t="s">
        <v>5812</v>
      </c>
      <c r="C616" s="66" t="s">
        <v>6038</v>
      </c>
      <c r="D616" s="66" t="s">
        <v>6069</v>
      </c>
      <c r="E616" s="56" t="s">
        <v>5815</v>
      </c>
      <c r="F616" t="s">
        <v>6080</v>
      </c>
      <c r="G616" s="66" t="s">
        <v>6041</v>
      </c>
      <c r="H616" s="66" t="s">
        <v>6080</v>
      </c>
      <c r="I616" s="66" t="s">
        <v>6042</v>
      </c>
    </row>
    <row r="617" spans="1:9" x14ac:dyDescent="0.25">
      <c r="A617">
        <v>10404011</v>
      </c>
      <c r="B617" s="66" t="s">
        <v>5812</v>
      </c>
      <c r="C617" s="66" t="s">
        <v>6038</v>
      </c>
      <c r="D617" s="66" t="s">
        <v>6069</v>
      </c>
      <c r="E617" s="56" t="s">
        <v>5815</v>
      </c>
      <c r="F617" t="s">
        <v>6081</v>
      </c>
      <c r="G617" s="66" t="s">
        <v>6041</v>
      </c>
      <c r="H617" s="66" t="e">
        <v>#N/A</v>
      </c>
      <c r="I617" s="66" t="e">
        <v>#N/A</v>
      </c>
    </row>
    <row r="618" spans="1:9" x14ac:dyDescent="0.25">
      <c r="A618">
        <v>10404012</v>
      </c>
      <c r="B618" s="66" t="s">
        <v>5812</v>
      </c>
      <c r="C618" s="66" t="s">
        <v>6038</v>
      </c>
      <c r="D618" s="66" t="s">
        <v>6069</v>
      </c>
      <c r="E618" s="56" t="s">
        <v>5815</v>
      </c>
      <c r="F618" t="s">
        <v>6080</v>
      </c>
      <c r="G618" s="66" t="s">
        <v>6041</v>
      </c>
      <c r="H618" s="66" t="s">
        <v>6080</v>
      </c>
      <c r="I618" s="66" t="s">
        <v>6042</v>
      </c>
    </row>
    <row r="619" spans="1:9" x14ac:dyDescent="0.25">
      <c r="A619">
        <v>10404013</v>
      </c>
      <c r="B619" s="66" t="s">
        <v>5812</v>
      </c>
      <c r="C619" s="66" t="s">
        <v>6038</v>
      </c>
      <c r="D619" s="66" t="s">
        <v>6069</v>
      </c>
      <c r="E619" s="56" t="s">
        <v>5815</v>
      </c>
      <c r="F619" t="s">
        <v>6080</v>
      </c>
      <c r="G619" s="66" t="s">
        <v>6041</v>
      </c>
      <c r="H619" s="66" t="s">
        <v>6080</v>
      </c>
      <c r="I619" s="66" t="s">
        <v>6042</v>
      </c>
    </row>
    <row r="620" spans="1:9" x14ac:dyDescent="0.25">
      <c r="A620">
        <v>10404013</v>
      </c>
      <c r="B620" s="66" t="s">
        <v>5812</v>
      </c>
      <c r="C620" s="66" t="s">
        <v>6038</v>
      </c>
      <c r="D620" s="66" t="s">
        <v>6069</v>
      </c>
      <c r="E620" s="56" t="s">
        <v>5815</v>
      </c>
      <c r="F620" t="s">
        <v>6080</v>
      </c>
      <c r="G620" s="66" t="s">
        <v>6041</v>
      </c>
      <c r="H620" s="66" t="s">
        <v>6080</v>
      </c>
      <c r="I620" s="66" t="s">
        <v>6042</v>
      </c>
    </row>
    <row r="621" spans="1:9" x14ac:dyDescent="0.25">
      <c r="A621">
        <v>10404014</v>
      </c>
      <c r="B621" s="66" t="s">
        <v>5812</v>
      </c>
      <c r="C621" s="66" t="s">
        <v>6082</v>
      </c>
      <c r="D621" s="66" t="s">
        <v>6069</v>
      </c>
      <c r="E621" s="56" t="s">
        <v>5839</v>
      </c>
      <c r="F621" t="s">
        <v>6083</v>
      </c>
      <c r="G621" s="66" t="s">
        <v>6041</v>
      </c>
      <c r="H621" s="66" t="s">
        <v>6083</v>
      </c>
      <c r="I621" s="66" t="s">
        <v>6042</v>
      </c>
    </row>
    <row r="622" spans="1:9" x14ac:dyDescent="0.25">
      <c r="A622">
        <v>10404014</v>
      </c>
      <c r="B622" s="66" t="s">
        <v>5812</v>
      </c>
      <c r="C622" s="66" t="s">
        <v>6038</v>
      </c>
      <c r="D622" s="66" t="s">
        <v>6069</v>
      </c>
      <c r="E622" s="56" t="s">
        <v>5815</v>
      </c>
      <c r="F622" t="s">
        <v>6083</v>
      </c>
      <c r="G622" s="66" t="s">
        <v>6041</v>
      </c>
      <c r="H622" s="66" t="s">
        <v>6083</v>
      </c>
      <c r="I622" s="66" t="s">
        <v>6042</v>
      </c>
    </row>
    <row r="623" spans="1:9" x14ac:dyDescent="0.25">
      <c r="A623">
        <v>10404015</v>
      </c>
      <c r="B623" s="66" t="s">
        <v>5812</v>
      </c>
      <c r="C623" s="66" t="s">
        <v>6038</v>
      </c>
      <c r="D623" s="66" t="s">
        <v>6069</v>
      </c>
      <c r="E623" s="56" t="s">
        <v>5815</v>
      </c>
      <c r="F623" t="s">
        <v>6080</v>
      </c>
      <c r="G623" s="66" t="s">
        <v>6041</v>
      </c>
      <c r="H623" s="66" t="s">
        <v>6080</v>
      </c>
      <c r="I623" s="66" t="s">
        <v>6042</v>
      </c>
    </row>
    <row r="624" spans="1:9" x14ac:dyDescent="0.25">
      <c r="A624">
        <v>10404016</v>
      </c>
      <c r="B624" s="66" t="s">
        <v>5812</v>
      </c>
      <c r="C624" s="66" t="s">
        <v>6038</v>
      </c>
      <c r="D624" s="66" t="s">
        <v>6069</v>
      </c>
      <c r="E624" s="56" t="s">
        <v>5815</v>
      </c>
      <c r="F624" t="s">
        <v>6083</v>
      </c>
      <c r="G624" s="66" t="s">
        <v>6041</v>
      </c>
      <c r="H624" s="66" t="s">
        <v>6083</v>
      </c>
      <c r="I624" s="66" t="s">
        <v>6042</v>
      </c>
    </row>
    <row r="625" spans="1:9" x14ac:dyDescent="0.25">
      <c r="A625">
        <v>10404017</v>
      </c>
      <c r="B625" s="66" t="s">
        <v>5812</v>
      </c>
      <c r="C625" s="66" t="s">
        <v>6038</v>
      </c>
      <c r="D625" s="66" t="s">
        <v>6069</v>
      </c>
      <c r="E625" s="56" t="s">
        <v>5815</v>
      </c>
      <c r="F625" t="s">
        <v>6075</v>
      </c>
      <c r="G625" s="66" t="s">
        <v>6041</v>
      </c>
      <c r="H625" s="66" t="e">
        <v>#N/A</v>
      </c>
      <c r="I625" s="66" t="e">
        <v>#N/A</v>
      </c>
    </row>
    <row r="626" spans="1:9" x14ac:dyDescent="0.25">
      <c r="A626">
        <v>10404017</v>
      </c>
      <c r="B626" s="66" t="s">
        <v>5812</v>
      </c>
      <c r="C626" s="66" t="s">
        <v>6038</v>
      </c>
      <c r="D626" s="66" t="s">
        <v>6069</v>
      </c>
      <c r="E626" s="56" t="s">
        <v>5815</v>
      </c>
      <c r="F626" t="s">
        <v>6077</v>
      </c>
      <c r="G626" s="66" t="s">
        <v>6041</v>
      </c>
      <c r="H626" s="66" t="e">
        <v>#N/A</v>
      </c>
      <c r="I626" s="66" t="e">
        <v>#N/A</v>
      </c>
    </row>
    <row r="627" spans="1:9" x14ac:dyDescent="0.25">
      <c r="A627">
        <v>10404017</v>
      </c>
      <c r="B627" s="66" t="s">
        <v>5812</v>
      </c>
      <c r="C627" s="66" t="s">
        <v>6038</v>
      </c>
      <c r="D627" s="66" t="s">
        <v>6069</v>
      </c>
      <c r="E627" s="56" t="s">
        <v>5815</v>
      </c>
      <c r="F627" t="s">
        <v>6084</v>
      </c>
      <c r="G627" s="66" t="s">
        <v>6041</v>
      </c>
      <c r="H627" s="66" t="s">
        <v>6084</v>
      </c>
      <c r="I627" s="66" t="s">
        <v>6042</v>
      </c>
    </row>
    <row r="628" spans="1:9" x14ac:dyDescent="0.25">
      <c r="A628">
        <v>10404017</v>
      </c>
      <c r="B628" s="66" t="s">
        <v>5812</v>
      </c>
      <c r="C628" s="66" t="s">
        <v>6038</v>
      </c>
      <c r="D628" s="66" t="s">
        <v>6069</v>
      </c>
      <c r="E628" s="56" t="s">
        <v>5815</v>
      </c>
      <c r="F628" t="s">
        <v>6075</v>
      </c>
      <c r="G628" s="66" t="s">
        <v>6041</v>
      </c>
      <c r="H628" s="66" t="e">
        <v>#N/A</v>
      </c>
      <c r="I628" s="66" t="e">
        <v>#N/A</v>
      </c>
    </row>
    <row r="629" spans="1:9" x14ac:dyDescent="0.25">
      <c r="A629">
        <v>10404019</v>
      </c>
      <c r="B629" s="66" t="s">
        <v>5812</v>
      </c>
      <c r="C629" s="66" t="s">
        <v>6038</v>
      </c>
      <c r="D629" s="66" t="s">
        <v>6069</v>
      </c>
      <c r="E629" s="56" t="s">
        <v>5839</v>
      </c>
      <c r="F629" t="s">
        <v>6085</v>
      </c>
      <c r="G629" s="66" t="s">
        <v>6041</v>
      </c>
      <c r="H629" s="66" t="e">
        <v>#N/A</v>
      </c>
      <c r="I629" s="66" t="e">
        <v>#N/A</v>
      </c>
    </row>
    <row r="630" spans="1:9" x14ac:dyDescent="0.25">
      <c r="A630">
        <v>10404019</v>
      </c>
      <c r="B630" s="66" t="s">
        <v>5812</v>
      </c>
      <c r="C630" s="66" t="s">
        <v>6038</v>
      </c>
      <c r="D630" s="66" t="s">
        <v>6069</v>
      </c>
      <c r="E630" s="56" t="s">
        <v>5815</v>
      </c>
      <c r="F630" t="s">
        <v>6085</v>
      </c>
      <c r="G630" s="66" t="s">
        <v>6041</v>
      </c>
      <c r="H630" s="66" t="e">
        <v>#N/A</v>
      </c>
      <c r="I630" s="66" t="e">
        <v>#N/A</v>
      </c>
    </row>
    <row r="631" spans="1:9" x14ac:dyDescent="0.25">
      <c r="A631">
        <v>10404019</v>
      </c>
      <c r="B631" s="66" t="s">
        <v>5812</v>
      </c>
      <c r="C631" s="66" t="s">
        <v>6038</v>
      </c>
      <c r="D631" s="66" t="s">
        <v>6069</v>
      </c>
      <c r="E631" s="56" t="s">
        <v>5815</v>
      </c>
      <c r="F631" t="s">
        <v>6086</v>
      </c>
      <c r="G631" s="66" t="s">
        <v>6041</v>
      </c>
      <c r="H631" s="66" t="e">
        <v>#N/A</v>
      </c>
      <c r="I631" s="66" t="e">
        <v>#N/A</v>
      </c>
    </row>
    <row r="632" spans="1:9" x14ac:dyDescent="0.25">
      <c r="A632">
        <v>10404019</v>
      </c>
      <c r="B632" s="66" t="s">
        <v>5812</v>
      </c>
      <c r="C632" s="66" t="s">
        <v>6038</v>
      </c>
      <c r="D632" s="66" t="s">
        <v>6069</v>
      </c>
      <c r="E632" s="56" t="s">
        <v>5815</v>
      </c>
      <c r="F632" t="s">
        <v>6085</v>
      </c>
      <c r="G632" s="66" t="s">
        <v>6041</v>
      </c>
      <c r="H632" s="66" t="e">
        <v>#N/A</v>
      </c>
      <c r="I632" s="66" t="e">
        <v>#N/A</v>
      </c>
    </row>
    <row r="633" spans="1:9" x14ac:dyDescent="0.25">
      <c r="A633">
        <v>10404019</v>
      </c>
      <c r="B633" s="66" t="s">
        <v>5812</v>
      </c>
      <c r="C633" s="66" t="s">
        <v>6038</v>
      </c>
      <c r="D633" s="66" t="s">
        <v>6069</v>
      </c>
      <c r="E633" s="56" t="s">
        <v>5815</v>
      </c>
      <c r="F633" t="s">
        <v>6085</v>
      </c>
      <c r="G633" s="66" t="s">
        <v>6041</v>
      </c>
      <c r="H633" s="66" t="e">
        <v>#N/A</v>
      </c>
      <c r="I633" s="66" t="e">
        <v>#N/A</v>
      </c>
    </row>
    <row r="634" spans="1:9" x14ac:dyDescent="0.25">
      <c r="A634">
        <v>10404019</v>
      </c>
      <c r="B634" s="66" t="s">
        <v>5812</v>
      </c>
      <c r="C634" s="66" t="s">
        <v>6038</v>
      </c>
      <c r="D634" s="66" t="s">
        <v>6069</v>
      </c>
      <c r="E634" s="56" t="s">
        <v>5815</v>
      </c>
      <c r="F634" t="s">
        <v>6085</v>
      </c>
      <c r="G634" s="66" t="s">
        <v>6041</v>
      </c>
      <c r="H634" s="66" t="e">
        <v>#N/A</v>
      </c>
      <c r="I634" s="66" t="e">
        <v>#N/A</v>
      </c>
    </row>
    <row r="635" spans="1:9" x14ac:dyDescent="0.25">
      <c r="A635">
        <v>10404019</v>
      </c>
      <c r="B635" s="66" t="s">
        <v>5812</v>
      </c>
      <c r="C635" s="66" t="s">
        <v>6038</v>
      </c>
      <c r="D635" s="66" t="s">
        <v>6069</v>
      </c>
      <c r="E635" s="56" t="s">
        <v>5815</v>
      </c>
      <c r="F635" t="s">
        <v>6085</v>
      </c>
      <c r="G635" s="66" t="s">
        <v>6041</v>
      </c>
      <c r="H635" s="66" t="e">
        <v>#N/A</v>
      </c>
      <c r="I635" s="66" t="e">
        <v>#N/A</v>
      </c>
    </row>
    <row r="636" spans="1:9" x14ac:dyDescent="0.25">
      <c r="A636">
        <v>10404019</v>
      </c>
      <c r="B636" s="66" t="s">
        <v>5812</v>
      </c>
      <c r="C636" s="66" t="s">
        <v>6038</v>
      </c>
      <c r="D636" s="66" t="s">
        <v>6069</v>
      </c>
      <c r="E636" s="56" t="s">
        <v>5815</v>
      </c>
      <c r="F636" t="s">
        <v>6086</v>
      </c>
      <c r="G636" s="66" t="s">
        <v>6041</v>
      </c>
      <c r="H636" s="66" t="e">
        <v>#N/A</v>
      </c>
      <c r="I636" s="66" t="e">
        <v>#N/A</v>
      </c>
    </row>
    <row r="637" spans="1:9" x14ac:dyDescent="0.25">
      <c r="A637">
        <v>10404019</v>
      </c>
      <c r="B637" s="66" t="s">
        <v>5812</v>
      </c>
      <c r="C637" s="66" t="s">
        <v>6038</v>
      </c>
      <c r="D637" s="66" t="s">
        <v>6069</v>
      </c>
      <c r="E637" s="56" t="s">
        <v>5815</v>
      </c>
      <c r="F637" t="s">
        <v>6086</v>
      </c>
      <c r="G637" s="66" t="s">
        <v>6041</v>
      </c>
      <c r="H637" s="66" t="e">
        <v>#N/A</v>
      </c>
      <c r="I637" s="66" t="e">
        <v>#N/A</v>
      </c>
    </row>
    <row r="638" spans="1:9" x14ac:dyDescent="0.25">
      <c r="A638">
        <v>10404020</v>
      </c>
      <c r="B638" s="66" t="s">
        <v>5812</v>
      </c>
      <c r="C638" s="66" t="s">
        <v>6038</v>
      </c>
      <c r="D638" s="66" t="s">
        <v>6069</v>
      </c>
      <c r="E638" s="56" t="s">
        <v>5815</v>
      </c>
      <c r="F638" t="s">
        <v>6087</v>
      </c>
      <c r="G638" s="66" t="s">
        <v>6041</v>
      </c>
      <c r="H638" s="66" t="e">
        <v>#N/A</v>
      </c>
      <c r="I638" s="66" t="e">
        <v>#N/A</v>
      </c>
    </row>
    <row r="639" spans="1:9" x14ac:dyDescent="0.25">
      <c r="A639">
        <v>10404021</v>
      </c>
      <c r="B639" s="66" t="s">
        <v>5812</v>
      </c>
      <c r="C639" s="66" t="s">
        <v>6038</v>
      </c>
      <c r="D639" s="66" t="s">
        <v>6069</v>
      </c>
      <c r="E639" s="56" t="s">
        <v>5815</v>
      </c>
      <c r="F639" t="s">
        <v>6080</v>
      </c>
      <c r="G639" s="66" t="s">
        <v>6041</v>
      </c>
      <c r="H639" s="66" t="s">
        <v>6080</v>
      </c>
      <c r="I639" s="66" t="s">
        <v>6042</v>
      </c>
    </row>
    <row r="640" spans="1:9" x14ac:dyDescent="0.25">
      <c r="A640">
        <v>10404021</v>
      </c>
      <c r="B640" s="66" t="s">
        <v>5812</v>
      </c>
      <c r="C640" s="66" t="s">
        <v>6038</v>
      </c>
      <c r="D640" s="66" t="s">
        <v>6069</v>
      </c>
      <c r="E640" s="56" t="s">
        <v>5815</v>
      </c>
      <c r="F640" t="s">
        <v>6056</v>
      </c>
      <c r="G640" s="66" t="s">
        <v>6041</v>
      </c>
      <c r="H640" s="66" t="s">
        <v>6056</v>
      </c>
      <c r="I640" s="66" t="s">
        <v>6042</v>
      </c>
    </row>
    <row r="641" spans="1:9" x14ac:dyDescent="0.25">
      <c r="A641">
        <v>10404022</v>
      </c>
      <c r="B641" s="66" t="s">
        <v>5812</v>
      </c>
      <c r="C641" s="66" t="s">
        <v>6038</v>
      </c>
      <c r="D641" s="66" t="s">
        <v>6069</v>
      </c>
      <c r="E641" s="56" t="s">
        <v>5839</v>
      </c>
      <c r="F641" t="s">
        <v>6088</v>
      </c>
      <c r="G641" s="66" t="s">
        <v>6041</v>
      </c>
      <c r="H641" s="66" t="e">
        <v>#N/A</v>
      </c>
      <c r="I641" s="66" t="e">
        <v>#N/A</v>
      </c>
    </row>
    <row r="642" spans="1:9" x14ac:dyDescent="0.25">
      <c r="A642">
        <v>10404022</v>
      </c>
      <c r="B642" s="66" t="s">
        <v>5812</v>
      </c>
      <c r="C642" s="66" t="s">
        <v>6038</v>
      </c>
      <c r="D642" s="66" t="s">
        <v>6069</v>
      </c>
      <c r="E642" s="56" t="s">
        <v>5815</v>
      </c>
      <c r="F642" t="s">
        <v>6056</v>
      </c>
      <c r="G642" s="66" t="s">
        <v>6041</v>
      </c>
      <c r="H642" s="66" t="s">
        <v>6056</v>
      </c>
      <c r="I642" s="66" t="s">
        <v>6042</v>
      </c>
    </row>
    <row r="643" spans="1:9" x14ac:dyDescent="0.25">
      <c r="A643">
        <v>10404022</v>
      </c>
      <c r="B643" s="66" t="s">
        <v>5812</v>
      </c>
      <c r="C643" s="66" t="s">
        <v>6038</v>
      </c>
      <c r="D643" s="66" t="s">
        <v>6069</v>
      </c>
      <c r="E643" s="56" t="s">
        <v>5815</v>
      </c>
      <c r="F643" t="s">
        <v>6056</v>
      </c>
      <c r="G643" s="66" t="s">
        <v>6041</v>
      </c>
      <c r="H643" s="66" t="s">
        <v>6056</v>
      </c>
      <c r="I643" s="66" t="s">
        <v>6042</v>
      </c>
    </row>
    <row r="644" spans="1:9" x14ac:dyDescent="0.25">
      <c r="A644">
        <v>10404022</v>
      </c>
      <c r="B644" s="66" t="s">
        <v>5812</v>
      </c>
      <c r="C644" s="66" t="s">
        <v>6038</v>
      </c>
      <c r="D644" s="66" t="s">
        <v>6069</v>
      </c>
      <c r="E644" s="56" t="s">
        <v>5815</v>
      </c>
      <c r="F644" t="s">
        <v>6056</v>
      </c>
      <c r="G644" s="66" t="s">
        <v>6041</v>
      </c>
      <c r="H644" s="66" t="s">
        <v>6056</v>
      </c>
      <c r="I644" s="66" t="s">
        <v>6042</v>
      </c>
    </row>
    <row r="645" spans="1:9" x14ac:dyDescent="0.25">
      <c r="A645">
        <v>10404022</v>
      </c>
      <c r="B645" s="66" t="s">
        <v>5812</v>
      </c>
      <c r="C645" s="66" t="s">
        <v>6038</v>
      </c>
      <c r="D645" s="66" t="s">
        <v>6069</v>
      </c>
      <c r="E645" s="56" t="s">
        <v>5815</v>
      </c>
      <c r="F645" t="s">
        <v>6070</v>
      </c>
      <c r="G645" s="66" t="s">
        <v>6041</v>
      </c>
      <c r="H645" s="66" t="e">
        <v>#N/A</v>
      </c>
      <c r="I645" s="66" t="e">
        <v>#N/A</v>
      </c>
    </row>
    <row r="646" spans="1:9" x14ac:dyDescent="0.25">
      <c r="A646">
        <v>10404022</v>
      </c>
      <c r="B646" s="66" t="s">
        <v>5812</v>
      </c>
      <c r="C646" s="66" t="s">
        <v>6038</v>
      </c>
      <c r="D646" s="66" t="s">
        <v>6069</v>
      </c>
      <c r="E646" s="56" t="s">
        <v>5815</v>
      </c>
      <c r="F646" t="s">
        <v>6056</v>
      </c>
      <c r="G646" s="66" t="s">
        <v>6041</v>
      </c>
      <c r="H646" s="66" t="s">
        <v>6056</v>
      </c>
      <c r="I646" s="66" t="s">
        <v>6042</v>
      </c>
    </row>
    <row r="647" spans="1:9" x14ac:dyDescent="0.25">
      <c r="A647">
        <v>10404022</v>
      </c>
      <c r="B647" s="66" t="s">
        <v>5812</v>
      </c>
      <c r="C647" s="66" t="s">
        <v>6038</v>
      </c>
      <c r="D647" s="66" t="s">
        <v>6069</v>
      </c>
      <c r="E647" s="56" t="s">
        <v>5815</v>
      </c>
      <c r="F647" t="s">
        <v>6056</v>
      </c>
      <c r="G647" s="66" t="s">
        <v>6041</v>
      </c>
      <c r="H647" s="66" t="s">
        <v>6056</v>
      </c>
      <c r="I647" s="66" t="s">
        <v>6042</v>
      </c>
    </row>
    <row r="648" spans="1:9" x14ac:dyDescent="0.25">
      <c r="A648">
        <v>10404022</v>
      </c>
      <c r="B648" s="66" t="s">
        <v>5812</v>
      </c>
      <c r="C648" s="66" t="s">
        <v>6038</v>
      </c>
      <c r="D648" s="66" t="s">
        <v>6069</v>
      </c>
      <c r="E648" s="56" t="s">
        <v>5815</v>
      </c>
      <c r="F648" t="s">
        <v>6089</v>
      </c>
      <c r="G648" s="66" t="s">
        <v>6041</v>
      </c>
      <c r="H648" s="66" t="s">
        <v>6089</v>
      </c>
      <c r="I648" s="66" t="s">
        <v>6042</v>
      </c>
    </row>
    <row r="649" spans="1:9" x14ac:dyDescent="0.25">
      <c r="A649">
        <v>10404022</v>
      </c>
      <c r="B649" s="66" t="s">
        <v>5812</v>
      </c>
      <c r="C649" s="66" t="s">
        <v>6038</v>
      </c>
      <c r="D649" s="66" t="s">
        <v>6069</v>
      </c>
      <c r="E649" s="56" t="s">
        <v>5815</v>
      </c>
      <c r="F649" t="s">
        <v>6089</v>
      </c>
      <c r="G649" s="66" t="s">
        <v>6041</v>
      </c>
      <c r="H649" s="66" t="s">
        <v>6089</v>
      </c>
      <c r="I649" s="66" t="s">
        <v>6042</v>
      </c>
    </row>
    <row r="650" spans="1:9" x14ac:dyDescent="0.25">
      <c r="A650">
        <v>10404023</v>
      </c>
      <c r="B650" s="66" t="s">
        <v>5812</v>
      </c>
      <c r="C650" s="66" t="s">
        <v>6038</v>
      </c>
      <c r="D650" s="66" t="s">
        <v>6069</v>
      </c>
      <c r="E650" s="56" t="s">
        <v>5815</v>
      </c>
      <c r="F650" t="s">
        <v>6090</v>
      </c>
      <c r="G650" s="66" t="s">
        <v>6041</v>
      </c>
      <c r="H650" s="66" t="e">
        <v>#N/A</v>
      </c>
      <c r="I650" s="66" t="e">
        <v>#N/A</v>
      </c>
    </row>
    <row r="651" spans="1:9" x14ac:dyDescent="0.25">
      <c r="A651">
        <v>10404023</v>
      </c>
      <c r="B651" s="66" t="s">
        <v>5812</v>
      </c>
      <c r="C651" s="66" t="s">
        <v>6038</v>
      </c>
      <c r="D651" s="66" t="s">
        <v>6069</v>
      </c>
      <c r="E651" s="56" t="s">
        <v>5815</v>
      </c>
      <c r="F651" t="s">
        <v>6091</v>
      </c>
      <c r="G651" s="66" t="s">
        <v>6041</v>
      </c>
      <c r="H651" s="66" t="e">
        <v>#N/A</v>
      </c>
      <c r="I651" s="66" t="e">
        <v>#N/A</v>
      </c>
    </row>
    <row r="652" spans="1:9" x14ac:dyDescent="0.25">
      <c r="A652">
        <v>10404024</v>
      </c>
      <c r="B652" s="66" t="s">
        <v>5812</v>
      </c>
      <c r="C652" s="66" t="s">
        <v>6038</v>
      </c>
      <c r="D652" s="66" t="s">
        <v>6069</v>
      </c>
      <c r="E652" s="56" t="s">
        <v>5815</v>
      </c>
      <c r="F652" t="s">
        <v>6092</v>
      </c>
      <c r="G652" s="66" t="s">
        <v>6041</v>
      </c>
      <c r="H652" s="66" t="s">
        <v>6092</v>
      </c>
      <c r="I652" s="66" t="s">
        <v>6042</v>
      </c>
    </row>
    <row r="653" spans="1:9" x14ac:dyDescent="0.25">
      <c r="A653">
        <v>10404024</v>
      </c>
      <c r="B653" s="66" t="s">
        <v>5812</v>
      </c>
      <c r="C653" s="66" t="s">
        <v>6038</v>
      </c>
      <c r="D653" s="66" t="s">
        <v>6069</v>
      </c>
      <c r="E653" s="56" t="s">
        <v>5815</v>
      </c>
      <c r="F653" t="s">
        <v>6093</v>
      </c>
      <c r="G653" s="66" t="s">
        <v>6041</v>
      </c>
      <c r="H653" s="66" t="e">
        <v>#N/A</v>
      </c>
      <c r="I653" s="66" t="e">
        <v>#N/A</v>
      </c>
    </row>
    <row r="654" spans="1:9" x14ac:dyDescent="0.25">
      <c r="A654">
        <v>10404024</v>
      </c>
      <c r="B654" s="66" t="s">
        <v>5812</v>
      </c>
      <c r="C654" s="66" t="s">
        <v>6038</v>
      </c>
      <c r="D654" s="66" t="s">
        <v>6069</v>
      </c>
      <c r="E654" s="56" t="s">
        <v>5815</v>
      </c>
      <c r="F654" t="s">
        <v>6092</v>
      </c>
      <c r="G654" s="66" t="s">
        <v>6041</v>
      </c>
      <c r="H654" s="66" t="s">
        <v>6092</v>
      </c>
      <c r="I654" s="66" t="s">
        <v>6042</v>
      </c>
    </row>
    <row r="655" spans="1:9" x14ac:dyDescent="0.25">
      <c r="A655">
        <v>10404024</v>
      </c>
      <c r="B655" s="66" t="s">
        <v>5812</v>
      </c>
      <c r="C655" s="66" t="s">
        <v>6038</v>
      </c>
      <c r="D655" s="66" t="s">
        <v>6069</v>
      </c>
      <c r="E655" s="56" t="s">
        <v>5815</v>
      </c>
      <c r="F655" t="s">
        <v>6094</v>
      </c>
      <c r="G655" s="66" t="s">
        <v>6041</v>
      </c>
      <c r="H655" s="66" t="e">
        <v>#N/A</v>
      </c>
      <c r="I655" s="66" t="e">
        <v>#N/A</v>
      </c>
    </row>
    <row r="656" spans="1:9" x14ac:dyDescent="0.25">
      <c r="A656">
        <v>10404025</v>
      </c>
      <c r="B656" s="66" t="s">
        <v>5812</v>
      </c>
      <c r="C656" s="66" t="s">
        <v>6038</v>
      </c>
      <c r="D656" s="66" t="s">
        <v>6069</v>
      </c>
      <c r="E656" s="56" t="s">
        <v>5815</v>
      </c>
      <c r="F656" t="s">
        <v>6092</v>
      </c>
      <c r="G656" s="66" t="s">
        <v>6041</v>
      </c>
      <c r="H656" s="66" t="s">
        <v>6092</v>
      </c>
      <c r="I656" s="66" t="s">
        <v>6042</v>
      </c>
    </row>
    <row r="657" spans="1:9" x14ac:dyDescent="0.25">
      <c r="A657">
        <v>10404025</v>
      </c>
      <c r="B657" s="66" t="s">
        <v>5812</v>
      </c>
      <c r="C657" s="66" t="s">
        <v>6038</v>
      </c>
      <c r="D657" s="66" t="s">
        <v>6069</v>
      </c>
      <c r="E657" s="56" t="s">
        <v>5815</v>
      </c>
      <c r="F657" t="s">
        <v>6089</v>
      </c>
      <c r="G657" s="66" t="s">
        <v>6041</v>
      </c>
      <c r="H657" s="66" t="s">
        <v>6089</v>
      </c>
      <c r="I657" s="66" t="s">
        <v>6042</v>
      </c>
    </row>
    <row r="658" spans="1:9" x14ac:dyDescent="0.25">
      <c r="A658">
        <v>10404025</v>
      </c>
      <c r="B658" s="66" t="s">
        <v>5812</v>
      </c>
      <c r="C658" s="66" t="s">
        <v>6038</v>
      </c>
      <c r="D658" s="66" t="s">
        <v>6069</v>
      </c>
      <c r="E658" s="56" t="s">
        <v>5815</v>
      </c>
      <c r="F658" t="s">
        <v>6095</v>
      </c>
      <c r="G658" s="66" t="s">
        <v>6041</v>
      </c>
      <c r="H658" s="66" t="s">
        <v>6095</v>
      </c>
      <c r="I658" s="66" t="s">
        <v>6042</v>
      </c>
    </row>
    <row r="659" spans="1:9" x14ac:dyDescent="0.25">
      <c r="A659">
        <v>10404025</v>
      </c>
      <c r="B659" s="66" t="s">
        <v>5812</v>
      </c>
      <c r="C659" s="66" t="s">
        <v>6038</v>
      </c>
      <c r="D659" s="66" t="s">
        <v>6069</v>
      </c>
      <c r="E659" s="56" t="s">
        <v>5815</v>
      </c>
      <c r="F659" t="s">
        <v>6092</v>
      </c>
      <c r="G659" s="66" t="s">
        <v>6041</v>
      </c>
      <c r="H659" s="66" t="s">
        <v>6092</v>
      </c>
      <c r="I659" s="66" t="s">
        <v>6042</v>
      </c>
    </row>
    <row r="660" spans="1:9" x14ac:dyDescent="0.25">
      <c r="A660">
        <v>10404025</v>
      </c>
      <c r="B660" s="66" t="s">
        <v>5812</v>
      </c>
      <c r="C660" s="66" t="s">
        <v>6038</v>
      </c>
      <c r="D660" s="66" t="s">
        <v>6069</v>
      </c>
      <c r="E660" s="56" t="s">
        <v>5815</v>
      </c>
      <c r="F660" t="s">
        <v>6092</v>
      </c>
      <c r="G660" s="66" t="s">
        <v>6041</v>
      </c>
      <c r="H660" s="66" t="s">
        <v>6092</v>
      </c>
      <c r="I660" s="66" t="s">
        <v>6042</v>
      </c>
    </row>
    <row r="661" spans="1:9" x14ac:dyDescent="0.25">
      <c r="A661">
        <v>10404026</v>
      </c>
      <c r="B661" s="66" t="s">
        <v>5812</v>
      </c>
      <c r="C661" s="66" t="s">
        <v>6038</v>
      </c>
      <c r="D661" s="66" t="s">
        <v>6069</v>
      </c>
      <c r="E661" s="56" t="s">
        <v>5815</v>
      </c>
      <c r="F661" t="s">
        <v>6096</v>
      </c>
      <c r="G661" s="66" t="s">
        <v>6041</v>
      </c>
      <c r="H661" s="66" t="e">
        <v>#N/A</v>
      </c>
      <c r="I661" s="66" t="e">
        <v>#N/A</v>
      </c>
    </row>
    <row r="662" spans="1:9" x14ac:dyDescent="0.25">
      <c r="A662">
        <v>10404026</v>
      </c>
      <c r="B662" s="66" t="s">
        <v>5812</v>
      </c>
      <c r="C662" s="66" t="s">
        <v>6038</v>
      </c>
      <c r="D662" s="66" t="s">
        <v>6069</v>
      </c>
      <c r="E662" s="56" t="s">
        <v>5815</v>
      </c>
      <c r="F662" t="s">
        <v>6070</v>
      </c>
      <c r="G662" s="66" t="s">
        <v>6041</v>
      </c>
      <c r="H662" s="66" t="e">
        <v>#N/A</v>
      </c>
      <c r="I662" s="66" t="e">
        <v>#N/A</v>
      </c>
    </row>
    <row r="663" spans="1:9" x14ac:dyDescent="0.25">
      <c r="A663">
        <v>10404027</v>
      </c>
      <c r="B663" s="66" t="s">
        <v>5812</v>
      </c>
      <c r="C663" s="66" t="s">
        <v>6038</v>
      </c>
      <c r="D663" s="66" t="s">
        <v>6069</v>
      </c>
      <c r="E663" s="56" t="s">
        <v>5815</v>
      </c>
      <c r="F663" t="s">
        <v>6083</v>
      </c>
      <c r="G663" s="66" t="s">
        <v>6041</v>
      </c>
      <c r="H663" s="66" t="s">
        <v>6083</v>
      </c>
      <c r="I663" s="66" t="s">
        <v>6042</v>
      </c>
    </row>
    <row r="664" spans="1:9" x14ac:dyDescent="0.25">
      <c r="A664">
        <v>10405002</v>
      </c>
      <c r="B664" s="66" t="s">
        <v>5812</v>
      </c>
      <c r="C664" s="66" t="s">
        <v>6038</v>
      </c>
      <c r="D664" s="66" t="s">
        <v>6097</v>
      </c>
      <c r="E664" s="56" t="s">
        <v>5815</v>
      </c>
      <c r="F664" t="s">
        <v>6089</v>
      </c>
      <c r="G664" s="66" t="s">
        <v>6041</v>
      </c>
      <c r="H664" s="66" t="s">
        <v>6089</v>
      </c>
      <c r="I664" s="66" t="s">
        <v>6042</v>
      </c>
    </row>
    <row r="665" spans="1:9" x14ac:dyDescent="0.25">
      <c r="A665">
        <v>10405002</v>
      </c>
      <c r="B665" s="66" t="s">
        <v>5812</v>
      </c>
      <c r="C665" s="66" t="s">
        <v>6038</v>
      </c>
      <c r="D665" s="66" t="s">
        <v>6097</v>
      </c>
      <c r="E665" s="56" t="s">
        <v>5815</v>
      </c>
      <c r="F665" t="s">
        <v>6089</v>
      </c>
      <c r="G665" s="66" t="s">
        <v>6041</v>
      </c>
      <c r="H665" s="66" t="s">
        <v>6089</v>
      </c>
      <c r="I665" s="66" t="s">
        <v>6042</v>
      </c>
    </row>
    <row r="666" spans="1:9" x14ac:dyDescent="0.25">
      <c r="A666">
        <v>10405002</v>
      </c>
      <c r="B666" s="66" t="s">
        <v>5812</v>
      </c>
      <c r="C666" s="66" t="s">
        <v>6038</v>
      </c>
      <c r="D666" s="66" t="s">
        <v>6097</v>
      </c>
      <c r="E666" s="56" t="s">
        <v>5815</v>
      </c>
      <c r="F666" t="s">
        <v>6089</v>
      </c>
      <c r="G666" s="66" t="s">
        <v>6041</v>
      </c>
      <c r="H666" s="66" t="s">
        <v>6089</v>
      </c>
      <c r="I666" s="66" t="s">
        <v>6042</v>
      </c>
    </row>
    <row r="667" spans="1:9" x14ac:dyDescent="0.25">
      <c r="A667">
        <v>10405002</v>
      </c>
      <c r="B667" s="66" t="s">
        <v>5812</v>
      </c>
      <c r="C667" s="66" t="s">
        <v>6038</v>
      </c>
      <c r="D667" s="66" t="s">
        <v>6097</v>
      </c>
      <c r="E667" s="56" t="s">
        <v>5815</v>
      </c>
      <c r="F667" t="s">
        <v>6089</v>
      </c>
      <c r="G667" s="66" t="s">
        <v>6041</v>
      </c>
      <c r="H667" s="66" t="s">
        <v>6089</v>
      </c>
      <c r="I667" s="66" t="s">
        <v>6042</v>
      </c>
    </row>
    <row r="668" spans="1:9" x14ac:dyDescent="0.25">
      <c r="A668">
        <v>10405002</v>
      </c>
      <c r="B668" s="66" t="s">
        <v>5812</v>
      </c>
      <c r="C668" s="66" t="s">
        <v>6038</v>
      </c>
      <c r="D668" s="66" t="s">
        <v>6097</v>
      </c>
      <c r="E668" s="56" t="s">
        <v>5815</v>
      </c>
      <c r="F668" t="s">
        <v>6089</v>
      </c>
      <c r="G668" s="66" t="s">
        <v>6041</v>
      </c>
      <c r="H668" s="66" t="s">
        <v>6089</v>
      </c>
      <c r="I668" s="66" t="s">
        <v>6042</v>
      </c>
    </row>
    <row r="669" spans="1:9" x14ac:dyDescent="0.25">
      <c r="A669">
        <v>10405002</v>
      </c>
      <c r="B669" s="66" t="s">
        <v>5812</v>
      </c>
      <c r="C669" s="66" t="s">
        <v>6038</v>
      </c>
      <c r="D669" s="66" t="s">
        <v>6097</v>
      </c>
      <c r="E669" s="56" t="s">
        <v>5815</v>
      </c>
      <c r="F669" t="s">
        <v>6089</v>
      </c>
      <c r="G669" s="66" t="s">
        <v>6041</v>
      </c>
      <c r="H669" s="66" t="s">
        <v>6089</v>
      </c>
      <c r="I669" s="66" t="s">
        <v>6042</v>
      </c>
    </row>
    <row r="670" spans="1:9" x14ac:dyDescent="0.25">
      <c r="A670">
        <v>10405002</v>
      </c>
      <c r="B670" s="66" t="s">
        <v>5812</v>
      </c>
      <c r="C670" s="66" t="s">
        <v>6038</v>
      </c>
      <c r="D670" s="66" t="s">
        <v>6097</v>
      </c>
      <c r="E670" s="56" t="s">
        <v>5815</v>
      </c>
      <c r="F670" t="s">
        <v>6089</v>
      </c>
      <c r="G670" s="66" t="s">
        <v>6041</v>
      </c>
      <c r="H670" s="66" t="s">
        <v>6089</v>
      </c>
      <c r="I670" s="66" t="s">
        <v>6042</v>
      </c>
    </row>
    <row r="671" spans="1:9" x14ac:dyDescent="0.25">
      <c r="A671">
        <v>10405003</v>
      </c>
      <c r="B671" s="66" t="s">
        <v>5812</v>
      </c>
      <c r="C671" s="66" t="s">
        <v>6038</v>
      </c>
      <c r="D671" s="66" t="s">
        <v>6097</v>
      </c>
      <c r="E671" s="56" t="s">
        <v>5815</v>
      </c>
      <c r="F671" t="s">
        <v>6089</v>
      </c>
      <c r="G671" s="66" t="s">
        <v>6041</v>
      </c>
      <c r="H671" s="66" t="s">
        <v>6089</v>
      </c>
      <c r="I671" s="66" t="s">
        <v>6042</v>
      </c>
    </row>
    <row r="672" spans="1:9" x14ac:dyDescent="0.25">
      <c r="A672">
        <v>10405003</v>
      </c>
      <c r="B672" s="66" t="s">
        <v>5812</v>
      </c>
      <c r="C672" s="66" t="s">
        <v>6038</v>
      </c>
      <c r="D672" s="66" t="s">
        <v>6097</v>
      </c>
      <c r="E672" s="56" t="s">
        <v>5815</v>
      </c>
      <c r="F672" t="s">
        <v>6089</v>
      </c>
      <c r="G672" s="66" t="s">
        <v>6041</v>
      </c>
      <c r="H672" s="66" t="s">
        <v>6089</v>
      </c>
      <c r="I672" s="66" t="s">
        <v>6042</v>
      </c>
    </row>
    <row r="673" spans="1:9" x14ac:dyDescent="0.25">
      <c r="A673">
        <v>10405003</v>
      </c>
      <c r="B673" s="66" t="s">
        <v>5812</v>
      </c>
      <c r="C673" s="66" t="s">
        <v>6038</v>
      </c>
      <c r="D673" s="66" t="s">
        <v>6097</v>
      </c>
      <c r="E673" s="56" t="s">
        <v>5815</v>
      </c>
      <c r="F673" t="s">
        <v>6089</v>
      </c>
      <c r="G673" s="66" t="s">
        <v>6041</v>
      </c>
      <c r="H673" s="66" t="s">
        <v>6089</v>
      </c>
      <c r="I673" s="66" t="s">
        <v>6042</v>
      </c>
    </row>
    <row r="674" spans="1:9" x14ac:dyDescent="0.25">
      <c r="A674">
        <v>10405004</v>
      </c>
      <c r="B674" s="66" t="s">
        <v>5812</v>
      </c>
      <c r="C674" s="66" t="s">
        <v>6038</v>
      </c>
      <c r="D674" s="66" t="s">
        <v>6097</v>
      </c>
      <c r="E674" s="56" t="s">
        <v>5815</v>
      </c>
      <c r="F674" t="s">
        <v>6098</v>
      </c>
      <c r="G674" s="66" t="s">
        <v>6041</v>
      </c>
      <c r="H674" s="66" t="e">
        <v>#N/A</v>
      </c>
      <c r="I674" s="66" t="e">
        <v>#N/A</v>
      </c>
    </row>
    <row r="675" spans="1:9" x14ac:dyDescent="0.25">
      <c r="A675">
        <v>10405006</v>
      </c>
      <c r="B675" s="66" t="s">
        <v>5812</v>
      </c>
      <c r="C675" s="66" t="s">
        <v>6038</v>
      </c>
      <c r="D675" s="66" t="s">
        <v>6097</v>
      </c>
      <c r="E675" s="56" t="s">
        <v>5815</v>
      </c>
      <c r="F675" t="s">
        <v>6099</v>
      </c>
      <c r="G675" s="66" t="s">
        <v>6041</v>
      </c>
      <c r="H675" s="66" t="e">
        <v>#N/A</v>
      </c>
      <c r="I675" s="66" t="e">
        <v>#N/A</v>
      </c>
    </row>
    <row r="676" spans="1:9" x14ac:dyDescent="0.25">
      <c r="A676">
        <v>10405007</v>
      </c>
      <c r="B676" s="66" t="s">
        <v>5812</v>
      </c>
      <c r="C676" s="66" t="s">
        <v>6038</v>
      </c>
      <c r="D676" s="66" t="s">
        <v>6097</v>
      </c>
      <c r="E676" s="56" t="s">
        <v>5815</v>
      </c>
      <c r="F676" t="s">
        <v>6089</v>
      </c>
      <c r="G676" s="66" t="s">
        <v>6041</v>
      </c>
      <c r="H676" s="66" t="s">
        <v>6089</v>
      </c>
      <c r="I676" s="66" t="s">
        <v>6042</v>
      </c>
    </row>
    <row r="677" spans="1:9" x14ac:dyDescent="0.25">
      <c r="A677">
        <v>10405007</v>
      </c>
      <c r="B677" s="66" t="s">
        <v>5812</v>
      </c>
      <c r="C677" s="66" t="s">
        <v>6038</v>
      </c>
      <c r="D677" s="66" t="s">
        <v>6097</v>
      </c>
      <c r="E677" s="56" t="s">
        <v>5815</v>
      </c>
      <c r="F677" t="s">
        <v>6089</v>
      </c>
      <c r="G677" s="66" t="s">
        <v>6041</v>
      </c>
      <c r="H677" s="66" t="s">
        <v>6089</v>
      </c>
      <c r="I677" s="66" t="s">
        <v>6042</v>
      </c>
    </row>
    <row r="678" spans="1:9" x14ac:dyDescent="0.25">
      <c r="A678">
        <v>10405007</v>
      </c>
      <c r="B678" s="66" t="s">
        <v>5812</v>
      </c>
      <c r="C678" s="66" t="s">
        <v>6038</v>
      </c>
      <c r="D678" s="66" t="s">
        <v>6097</v>
      </c>
      <c r="E678" s="56" t="s">
        <v>5815</v>
      </c>
      <c r="F678" t="s">
        <v>6089</v>
      </c>
      <c r="G678" s="66" t="s">
        <v>6041</v>
      </c>
      <c r="H678" s="66" t="s">
        <v>6089</v>
      </c>
      <c r="I678" s="66" t="s">
        <v>6042</v>
      </c>
    </row>
    <row r="679" spans="1:9" x14ac:dyDescent="0.25">
      <c r="A679">
        <v>10405007</v>
      </c>
      <c r="B679" s="66" t="s">
        <v>5812</v>
      </c>
      <c r="C679" s="66" t="s">
        <v>6038</v>
      </c>
      <c r="D679" s="66" t="s">
        <v>6097</v>
      </c>
      <c r="E679" s="56" t="s">
        <v>5815</v>
      </c>
      <c r="F679" t="s">
        <v>6089</v>
      </c>
      <c r="G679" s="66" t="s">
        <v>6041</v>
      </c>
      <c r="H679" s="66" t="s">
        <v>6089</v>
      </c>
      <c r="I679" s="66" t="s">
        <v>6042</v>
      </c>
    </row>
    <row r="680" spans="1:9" x14ac:dyDescent="0.25">
      <c r="A680">
        <v>10405007</v>
      </c>
      <c r="B680" s="66" t="s">
        <v>5812</v>
      </c>
      <c r="C680" s="66" t="s">
        <v>6038</v>
      </c>
      <c r="D680" s="66" t="s">
        <v>6097</v>
      </c>
      <c r="E680" s="56" t="s">
        <v>5815</v>
      </c>
      <c r="F680" t="s">
        <v>6098</v>
      </c>
      <c r="G680" s="66" t="s">
        <v>6041</v>
      </c>
      <c r="H680" s="66" t="e">
        <v>#N/A</v>
      </c>
      <c r="I680" s="66" t="e">
        <v>#N/A</v>
      </c>
    </row>
    <row r="681" spans="1:9" x14ac:dyDescent="0.25">
      <c r="A681">
        <v>10405007</v>
      </c>
      <c r="B681" s="66" t="s">
        <v>5812</v>
      </c>
      <c r="C681" s="66" t="s">
        <v>6038</v>
      </c>
      <c r="D681" s="66" t="s">
        <v>6097</v>
      </c>
      <c r="E681" s="56" t="s">
        <v>5815</v>
      </c>
      <c r="F681" t="s">
        <v>6098</v>
      </c>
      <c r="G681" s="66" t="s">
        <v>6041</v>
      </c>
      <c r="H681" s="66" t="e">
        <v>#N/A</v>
      </c>
      <c r="I681" s="66" t="e">
        <v>#N/A</v>
      </c>
    </row>
    <row r="682" spans="1:9" x14ac:dyDescent="0.25">
      <c r="A682">
        <v>10405008</v>
      </c>
      <c r="B682" s="66" t="s">
        <v>5812</v>
      </c>
      <c r="C682" s="66" t="s">
        <v>6038</v>
      </c>
      <c r="D682" s="66" t="s">
        <v>6097</v>
      </c>
      <c r="E682" s="56" t="s">
        <v>5815</v>
      </c>
      <c r="F682" t="s">
        <v>6089</v>
      </c>
      <c r="G682" s="66" t="s">
        <v>6041</v>
      </c>
      <c r="H682" s="66" t="s">
        <v>6089</v>
      </c>
      <c r="I682" s="66" t="s">
        <v>6042</v>
      </c>
    </row>
    <row r="683" spans="1:9" x14ac:dyDescent="0.25">
      <c r="A683">
        <v>10405008</v>
      </c>
      <c r="B683" s="66" t="s">
        <v>5812</v>
      </c>
      <c r="C683" s="66" t="s">
        <v>6038</v>
      </c>
      <c r="D683" s="66" t="s">
        <v>6097</v>
      </c>
      <c r="E683" s="56" t="s">
        <v>5815</v>
      </c>
      <c r="F683" t="s">
        <v>6099</v>
      </c>
      <c r="G683" s="66" t="s">
        <v>6041</v>
      </c>
      <c r="H683" s="66" t="e">
        <v>#N/A</v>
      </c>
      <c r="I683" s="66" t="e">
        <v>#N/A</v>
      </c>
    </row>
    <row r="684" spans="1:9" x14ac:dyDescent="0.25">
      <c r="A684">
        <v>10405009</v>
      </c>
      <c r="B684" s="66" t="s">
        <v>5812</v>
      </c>
      <c r="C684" s="66" t="s">
        <v>6038</v>
      </c>
      <c r="D684" s="66" t="s">
        <v>6097</v>
      </c>
      <c r="E684" s="56" t="s">
        <v>5815</v>
      </c>
      <c r="F684" t="s">
        <v>6100</v>
      </c>
      <c r="G684" s="66" t="s">
        <v>6041</v>
      </c>
      <c r="H684" s="66" t="e">
        <v>#N/A</v>
      </c>
      <c r="I684" s="66" t="e">
        <v>#N/A</v>
      </c>
    </row>
    <row r="685" spans="1:9" x14ac:dyDescent="0.25">
      <c r="A685">
        <v>10405009</v>
      </c>
      <c r="B685" s="66" t="s">
        <v>5812</v>
      </c>
      <c r="C685" s="66" t="s">
        <v>6038</v>
      </c>
      <c r="D685" s="66" t="s">
        <v>6097</v>
      </c>
      <c r="E685" s="56" t="s">
        <v>5815</v>
      </c>
      <c r="F685" t="s">
        <v>6100</v>
      </c>
      <c r="G685" s="66" t="s">
        <v>6041</v>
      </c>
      <c r="H685" s="66" t="e">
        <v>#N/A</v>
      </c>
      <c r="I685" s="66" t="e">
        <v>#N/A</v>
      </c>
    </row>
    <row r="686" spans="1:9" x14ac:dyDescent="0.25">
      <c r="A686">
        <v>10405010</v>
      </c>
      <c r="B686" s="66" t="s">
        <v>5812</v>
      </c>
      <c r="C686" s="66" t="s">
        <v>6038</v>
      </c>
      <c r="D686" s="66" t="s">
        <v>6097</v>
      </c>
      <c r="E686" s="56" t="s">
        <v>5815</v>
      </c>
      <c r="F686" t="s">
        <v>6100</v>
      </c>
      <c r="G686" s="66" t="s">
        <v>6041</v>
      </c>
      <c r="H686" s="66" t="e">
        <v>#N/A</v>
      </c>
      <c r="I686" s="66" t="e">
        <v>#N/A</v>
      </c>
    </row>
    <row r="687" spans="1:9" x14ac:dyDescent="0.25">
      <c r="A687">
        <v>10405010</v>
      </c>
      <c r="B687" s="66" t="s">
        <v>5812</v>
      </c>
      <c r="C687" s="66" t="s">
        <v>6038</v>
      </c>
      <c r="D687" s="66" t="s">
        <v>6097</v>
      </c>
      <c r="E687" s="56" t="s">
        <v>5815</v>
      </c>
      <c r="F687" t="s">
        <v>6100</v>
      </c>
      <c r="G687" s="66" t="s">
        <v>6041</v>
      </c>
      <c r="H687" s="66" t="e">
        <v>#N/A</v>
      </c>
      <c r="I687" s="66" t="e">
        <v>#N/A</v>
      </c>
    </row>
    <row r="688" spans="1:9" x14ac:dyDescent="0.25">
      <c r="A688">
        <v>10405011</v>
      </c>
      <c r="B688" s="66" t="s">
        <v>5812</v>
      </c>
      <c r="C688" s="66" t="s">
        <v>6038</v>
      </c>
      <c r="D688" s="66" t="s">
        <v>6097</v>
      </c>
      <c r="E688" s="56" t="s">
        <v>5815</v>
      </c>
      <c r="F688" t="s">
        <v>6089</v>
      </c>
      <c r="G688" s="66" t="s">
        <v>6041</v>
      </c>
      <c r="H688" s="66" t="s">
        <v>6089</v>
      </c>
      <c r="I688" s="66" t="s">
        <v>6042</v>
      </c>
    </row>
    <row r="689" spans="1:9" x14ac:dyDescent="0.25">
      <c r="A689">
        <v>10405011</v>
      </c>
      <c r="B689" s="66" t="s">
        <v>5812</v>
      </c>
      <c r="C689" s="66" t="s">
        <v>6038</v>
      </c>
      <c r="D689" s="66" t="s">
        <v>6097</v>
      </c>
      <c r="E689" s="56" t="s">
        <v>5815</v>
      </c>
      <c r="F689" t="s">
        <v>6089</v>
      </c>
      <c r="G689" s="66" t="s">
        <v>6041</v>
      </c>
      <c r="H689" s="66" t="s">
        <v>6089</v>
      </c>
      <c r="I689" s="66" t="s">
        <v>6042</v>
      </c>
    </row>
    <row r="690" spans="1:9" x14ac:dyDescent="0.25">
      <c r="A690">
        <v>10405011</v>
      </c>
      <c r="B690" s="66" t="s">
        <v>5812</v>
      </c>
      <c r="C690" s="66" t="s">
        <v>6038</v>
      </c>
      <c r="D690" s="66" t="s">
        <v>6097</v>
      </c>
      <c r="E690" s="56" t="s">
        <v>5815</v>
      </c>
      <c r="F690" t="s">
        <v>6095</v>
      </c>
      <c r="G690" s="66" t="s">
        <v>6041</v>
      </c>
      <c r="H690" s="66" t="s">
        <v>6095</v>
      </c>
      <c r="I690" s="66" t="s">
        <v>6042</v>
      </c>
    </row>
    <row r="691" spans="1:9" x14ac:dyDescent="0.25">
      <c r="A691">
        <v>10405011</v>
      </c>
      <c r="B691" s="66" t="s">
        <v>5812</v>
      </c>
      <c r="C691" s="66" t="s">
        <v>6038</v>
      </c>
      <c r="D691" s="66" t="s">
        <v>6097</v>
      </c>
      <c r="E691" s="56" t="s">
        <v>5815</v>
      </c>
      <c r="F691" t="s">
        <v>6089</v>
      </c>
      <c r="G691" s="66" t="s">
        <v>6041</v>
      </c>
      <c r="H691" s="66" t="s">
        <v>6089</v>
      </c>
      <c r="I691" s="66" t="s">
        <v>6042</v>
      </c>
    </row>
    <row r="692" spans="1:9" x14ac:dyDescent="0.25">
      <c r="A692">
        <v>10405011</v>
      </c>
      <c r="B692" s="66" t="s">
        <v>5812</v>
      </c>
      <c r="C692" s="66" t="s">
        <v>6038</v>
      </c>
      <c r="D692" s="66" t="s">
        <v>6097</v>
      </c>
      <c r="E692" s="56" t="s">
        <v>5815</v>
      </c>
      <c r="F692" t="s">
        <v>6095</v>
      </c>
      <c r="G692" s="66" t="s">
        <v>6041</v>
      </c>
      <c r="H692" s="66" t="s">
        <v>6095</v>
      </c>
      <c r="I692" s="66" t="s">
        <v>6042</v>
      </c>
    </row>
    <row r="693" spans="1:9" x14ac:dyDescent="0.25">
      <c r="A693">
        <v>10405011</v>
      </c>
      <c r="B693" s="66" t="s">
        <v>5812</v>
      </c>
      <c r="C693" s="66" t="s">
        <v>6038</v>
      </c>
      <c r="D693" s="66" t="s">
        <v>6097</v>
      </c>
      <c r="E693" s="56" t="s">
        <v>5815</v>
      </c>
      <c r="F693" t="s">
        <v>6095</v>
      </c>
      <c r="G693" s="66" t="s">
        <v>6041</v>
      </c>
      <c r="H693" s="66" t="s">
        <v>6095</v>
      </c>
      <c r="I693" s="66" t="s">
        <v>6042</v>
      </c>
    </row>
    <row r="694" spans="1:9" x14ac:dyDescent="0.25">
      <c r="A694">
        <v>10405012</v>
      </c>
      <c r="B694" s="66" t="s">
        <v>5812</v>
      </c>
      <c r="C694" s="66" t="s">
        <v>6038</v>
      </c>
      <c r="D694" s="66" t="s">
        <v>6097</v>
      </c>
      <c r="E694" s="56" t="s">
        <v>5815</v>
      </c>
      <c r="F694" t="s">
        <v>6056</v>
      </c>
      <c r="G694" s="66" t="s">
        <v>6041</v>
      </c>
      <c r="H694" s="66" t="s">
        <v>6056</v>
      </c>
      <c r="I694" s="66" t="s">
        <v>6042</v>
      </c>
    </row>
    <row r="695" spans="1:9" x14ac:dyDescent="0.25">
      <c r="A695">
        <v>10405012</v>
      </c>
      <c r="B695" s="66" t="s">
        <v>5812</v>
      </c>
      <c r="C695" s="66" t="s">
        <v>6038</v>
      </c>
      <c r="D695" s="66" t="s">
        <v>6097</v>
      </c>
      <c r="E695" s="56" t="s">
        <v>5815</v>
      </c>
      <c r="F695" t="s">
        <v>6089</v>
      </c>
      <c r="G695" s="66" t="s">
        <v>6041</v>
      </c>
      <c r="H695" s="66" t="s">
        <v>6089</v>
      </c>
      <c r="I695" s="66" t="s">
        <v>6042</v>
      </c>
    </row>
    <row r="696" spans="1:9" x14ac:dyDescent="0.25">
      <c r="A696">
        <v>10405012</v>
      </c>
      <c r="B696" s="66" t="s">
        <v>5812</v>
      </c>
      <c r="C696" s="66" t="s">
        <v>6038</v>
      </c>
      <c r="D696" s="66" t="s">
        <v>6097</v>
      </c>
      <c r="E696" s="56" t="s">
        <v>5815</v>
      </c>
      <c r="F696" t="s">
        <v>6089</v>
      </c>
      <c r="G696" s="66" t="s">
        <v>6041</v>
      </c>
      <c r="H696" s="66" t="s">
        <v>6089</v>
      </c>
      <c r="I696" s="66" t="s">
        <v>6042</v>
      </c>
    </row>
    <row r="697" spans="1:9" x14ac:dyDescent="0.25">
      <c r="A697">
        <v>10405013</v>
      </c>
      <c r="B697" s="66" t="s">
        <v>5812</v>
      </c>
      <c r="C697" s="66" t="s">
        <v>6038</v>
      </c>
      <c r="D697" s="66" t="s">
        <v>6097</v>
      </c>
      <c r="E697" s="56" t="s">
        <v>5815</v>
      </c>
      <c r="F697" t="s">
        <v>6098</v>
      </c>
      <c r="G697" s="66" t="s">
        <v>6041</v>
      </c>
      <c r="H697" s="66" t="e">
        <v>#N/A</v>
      </c>
      <c r="I697" s="66" t="e">
        <v>#N/A</v>
      </c>
    </row>
    <row r="698" spans="1:9" x14ac:dyDescent="0.25">
      <c r="A698">
        <v>10405013</v>
      </c>
      <c r="B698" s="66" t="s">
        <v>5812</v>
      </c>
      <c r="C698" s="66" t="s">
        <v>6038</v>
      </c>
      <c r="D698" s="66" t="s">
        <v>6097</v>
      </c>
      <c r="E698" s="56" t="s">
        <v>5815</v>
      </c>
      <c r="F698" t="s">
        <v>6098</v>
      </c>
      <c r="G698" s="66" t="s">
        <v>6041</v>
      </c>
      <c r="H698" s="66" t="e">
        <v>#N/A</v>
      </c>
      <c r="I698" s="66" t="e">
        <v>#N/A</v>
      </c>
    </row>
    <row r="699" spans="1:9" x14ac:dyDescent="0.25">
      <c r="A699">
        <v>10405013</v>
      </c>
      <c r="B699" s="66" t="s">
        <v>5812</v>
      </c>
      <c r="C699" s="66" t="s">
        <v>6038</v>
      </c>
      <c r="D699" s="66" t="s">
        <v>6097</v>
      </c>
      <c r="E699" s="56" t="s">
        <v>5815</v>
      </c>
      <c r="F699" t="s">
        <v>6098</v>
      </c>
      <c r="G699" s="66" t="s">
        <v>6041</v>
      </c>
      <c r="H699" s="66" t="e">
        <v>#N/A</v>
      </c>
      <c r="I699" s="66" t="e">
        <v>#N/A</v>
      </c>
    </row>
    <row r="700" spans="1:9" x14ac:dyDescent="0.25">
      <c r="A700">
        <v>10407001</v>
      </c>
      <c r="B700" s="66" t="s">
        <v>5812</v>
      </c>
      <c r="C700" s="66" t="s">
        <v>6038</v>
      </c>
      <c r="D700" s="66" t="s">
        <v>6101</v>
      </c>
      <c r="E700" s="56" t="s">
        <v>5815</v>
      </c>
      <c r="F700" t="s">
        <v>6102</v>
      </c>
      <c r="G700" s="66" t="s">
        <v>6041</v>
      </c>
      <c r="H700" s="66" t="e">
        <v>#N/A</v>
      </c>
      <c r="I700" s="66" t="e">
        <v>#N/A</v>
      </c>
    </row>
    <row r="701" spans="1:9" x14ac:dyDescent="0.25">
      <c r="A701">
        <v>10407002</v>
      </c>
      <c r="B701" s="66" t="s">
        <v>5812</v>
      </c>
      <c r="C701" s="66" t="s">
        <v>6038</v>
      </c>
      <c r="D701" s="66" t="s">
        <v>6101</v>
      </c>
      <c r="E701" s="56" t="s">
        <v>5815</v>
      </c>
      <c r="F701" t="s">
        <v>6103</v>
      </c>
      <c r="G701" s="66" t="s">
        <v>6041</v>
      </c>
      <c r="H701" s="66" t="s">
        <v>6103</v>
      </c>
      <c r="I701" s="66" t="s">
        <v>6042</v>
      </c>
    </row>
    <row r="702" spans="1:9" x14ac:dyDescent="0.25">
      <c r="A702">
        <v>10407002</v>
      </c>
      <c r="B702" s="66" t="s">
        <v>5812</v>
      </c>
      <c r="C702" s="66" t="s">
        <v>6038</v>
      </c>
      <c r="D702" s="66" t="s">
        <v>6101</v>
      </c>
      <c r="E702" s="56" t="s">
        <v>5815</v>
      </c>
      <c r="F702" t="s">
        <v>6103</v>
      </c>
      <c r="G702" s="66" t="s">
        <v>6041</v>
      </c>
      <c r="H702" s="66" t="s">
        <v>6103</v>
      </c>
      <c r="I702" s="66" t="s">
        <v>6042</v>
      </c>
    </row>
    <row r="703" spans="1:9" x14ac:dyDescent="0.25">
      <c r="A703">
        <v>10407002</v>
      </c>
      <c r="B703" s="66" t="s">
        <v>5812</v>
      </c>
      <c r="C703" s="66" t="s">
        <v>6038</v>
      </c>
      <c r="D703" s="66" t="s">
        <v>6101</v>
      </c>
      <c r="E703" s="56" t="s">
        <v>5815</v>
      </c>
      <c r="F703" t="s">
        <v>6103</v>
      </c>
      <c r="G703" s="66" t="s">
        <v>6041</v>
      </c>
      <c r="H703" s="66" t="s">
        <v>6103</v>
      </c>
      <c r="I703" s="66" t="s">
        <v>6042</v>
      </c>
    </row>
    <row r="704" spans="1:9" x14ac:dyDescent="0.25">
      <c r="A704">
        <v>10407002</v>
      </c>
      <c r="B704" s="66" t="s">
        <v>5812</v>
      </c>
      <c r="C704" s="66" t="s">
        <v>6038</v>
      </c>
      <c r="D704" s="66" t="s">
        <v>6101</v>
      </c>
      <c r="E704" s="56" t="s">
        <v>5815</v>
      </c>
      <c r="F704" t="s">
        <v>6103</v>
      </c>
      <c r="G704" s="66" t="s">
        <v>6041</v>
      </c>
      <c r="H704" s="66" t="s">
        <v>6103</v>
      </c>
      <c r="I704" s="66" t="s">
        <v>6042</v>
      </c>
    </row>
    <row r="705" spans="1:9" x14ac:dyDescent="0.25">
      <c r="A705">
        <v>10407004</v>
      </c>
      <c r="B705" s="66" t="s">
        <v>5812</v>
      </c>
      <c r="C705" s="66" t="s">
        <v>6038</v>
      </c>
      <c r="D705" s="66" t="s">
        <v>6101</v>
      </c>
      <c r="E705" s="56" t="s">
        <v>5815</v>
      </c>
      <c r="F705" t="s">
        <v>6104</v>
      </c>
      <c r="G705" s="66" t="s">
        <v>6041</v>
      </c>
      <c r="H705" s="66" t="e">
        <v>#N/A</v>
      </c>
      <c r="I705" s="66" t="e">
        <v>#N/A</v>
      </c>
    </row>
    <row r="706" spans="1:9" x14ac:dyDescent="0.25">
      <c r="A706">
        <v>10407004</v>
      </c>
      <c r="B706" s="66" t="s">
        <v>5812</v>
      </c>
      <c r="C706" s="66" t="s">
        <v>6038</v>
      </c>
      <c r="D706" s="66" t="s">
        <v>6101</v>
      </c>
      <c r="E706" s="56" t="s">
        <v>5815</v>
      </c>
      <c r="F706" t="s">
        <v>6103</v>
      </c>
      <c r="G706" s="66" t="s">
        <v>6041</v>
      </c>
      <c r="H706" s="66" t="s">
        <v>6103</v>
      </c>
      <c r="I706" s="66" t="s">
        <v>6042</v>
      </c>
    </row>
    <row r="707" spans="1:9" x14ac:dyDescent="0.25">
      <c r="A707">
        <v>10407005</v>
      </c>
      <c r="B707" s="66" t="s">
        <v>5812</v>
      </c>
      <c r="C707" s="66" t="s">
        <v>6038</v>
      </c>
      <c r="D707" s="66" t="s">
        <v>6101</v>
      </c>
      <c r="E707" s="56" t="s">
        <v>5815</v>
      </c>
      <c r="F707" t="s">
        <v>6105</v>
      </c>
      <c r="G707" s="66" t="s">
        <v>6041</v>
      </c>
      <c r="H707" s="66" t="s">
        <v>6105</v>
      </c>
      <c r="I707" s="66" t="s">
        <v>6042</v>
      </c>
    </row>
    <row r="708" spans="1:9" x14ac:dyDescent="0.25">
      <c r="A708">
        <v>10407005</v>
      </c>
      <c r="B708" s="66" t="s">
        <v>5812</v>
      </c>
      <c r="C708" s="66" t="s">
        <v>6038</v>
      </c>
      <c r="D708" s="66" t="s">
        <v>6101</v>
      </c>
      <c r="E708" s="56" t="s">
        <v>5815</v>
      </c>
      <c r="F708" t="s">
        <v>6105</v>
      </c>
      <c r="G708" s="66" t="s">
        <v>6041</v>
      </c>
      <c r="H708" s="66" t="s">
        <v>6105</v>
      </c>
      <c r="I708" s="66" t="s">
        <v>6042</v>
      </c>
    </row>
    <row r="709" spans="1:9" x14ac:dyDescent="0.25">
      <c r="A709">
        <v>10407006</v>
      </c>
      <c r="B709" s="66" t="s">
        <v>5812</v>
      </c>
      <c r="C709" s="66" t="s">
        <v>6038</v>
      </c>
      <c r="D709" s="66" t="s">
        <v>6101</v>
      </c>
      <c r="E709" s="56" t="s">
        <v>5815</v>
      </c>
      <c r="F709" t="s">
        <v>6105</v>
      </c>
      <c r="G709" s="66" t="s">
        <v>6041</v>
      </c>
      <c r="H709" s="66" t="s">
        <v>6105</v>
      </c>
      <c r="I709" s="66" t="s">
        <v>6042</v>
      </c>
    </row>
    <row r="710" spans="1:9" x14ac:dyDescent="0.25">
      <c r="A710">
        <v>10407007</v>
      </c>
      <c r="B710" s="66" t="s">
        <v>5812</v>
      </c>
      <c r="C710" s="66" t="s">
        <v>6038</v>
      </c>
      <c r="D710" s="66" t="s">
        <v>6101</v>
      </c>
      <c r="E710" s="56" t="s">
        <v>5815</v>
      </c>
      <c r="F710" t="s">
        <v>6103</v>
      </c>
      <c r="G710" s="66" t="s">
        <v>6041</v>
      </c>
      <c r="H710" s="66" t="s">
        <v>6103</v>
      </c>
      <c r="I710" s="66" t="s">
        <v>6042</v>
      </c>
    </row>
    <row r="711" spans="1:9" x14ac:dyDescent="0.25">
      <c r="A711">
        <v>10407007</v>
      </c>
      <c r="B711" s="66" t="s">
        <v>5812</v>
      </c>
      <c r="C711" s="66" t="s">
        <v>6038</v>
      </c>
      <c r="D711" s="66" t="s">
        <v>6101</v>
      </c>
      <c r="E711" s="56" t="s">
        <v>5815</v>
      </c>
      <c r="F711" t="s">
        <v>6103</v>
      </c>
      <c r="G711" s="66" t="s">
        <v>6041</v>
      </c>
      <c r="H711" s="66" t="s">
        <v>6103</v>
      </c>
      <c r="I711" s="66" t="s">
        <v>6042</v>
      </c>
    </row>
    <row r="712" spans="1:9" x14ac:dyDescent="0.25">
      <c r="A712">
        <v>10407007</v>
      </c>
      <c r="B712" s="66" t="s">
        <v>5812</v>
      </c>
      <c r="C712" s="66" t="s">
        <v>6038</v>
      </c>
      <c r="D712" s="66" t="s">
        <v>6101</v>
      </c>
      <c r="E712" s="56" t="s">
        <v>5815</v>
      </c>
      <c r="F712" t="s">
        <v>6103</v>
      </c>
      <c r="G712" s="66" t="s">
        <v>6041</v>
      </c>
      <c r="H712" s="66" t="s">
        <v>6103</v>
      </c>
      <c r="I712" s="66" t="s">
        <v>6042</v>
      </c>
    </row>
    <row r="713" spans="1:9" x14ac:dyDescent="0.25">
      <c r="A713">
        <v>10407007</v>
      </c>
      <c r="B713" s="66" t="s">
        <v>5812</v>
      </c>
      <c r="C713" s="66" t="s">
        <v>6038</v>
      </c>
      <c r="D713" s="66" t="s">
        <v>6101</v>
      </c>
      <c r="E713" s="56" t="s">
        <v>5815</v>
      </c>
      <c r="F713" t="s">
        <v>6106</v>
      </c>
      <c r="G713" s="66" t="s">
        <v>6041</v>
      </c>
      <c r="H713" s="66" t="e">
        <v>#N/A</v>
      </c>
      <c r="I713" s="66" t="e">
        <v>#N/A</v>
      </c>
    </row>
    <row r="714" spans="1:9" x14ac:dyDescent="0.25">
      <c r="A714">
        <v>10407007</v>
      </c>
      <c r="B714" s="66" t="s">
        <v>5812</v>
      </c>
      <c r="C714" s="66" t="s">
        <v>6038</v>
      </c>
      <c r="D714" s="66" t="s">
        <v>6101</v>
      </c>
      <c r="E714" s="56" t="s">
        <v>5815</v>
      </c>
      <c r="F714" t="s">
        <v>6107</v>
      </c>
      <c r="G714" s="66" t="s">
        <v>6041</v>
      </c>
      <c r="H714" s="66" t="e">
        <v>#N/A</v>
      </c>
      <c r="I714" s="66" t="e">
        <v>#N/A</v>
      </c>
    </row>
    <row r="715" spans="1:9" x14ac:dyDescent="0.25">
      <c r="A715">
        <v>10408001</v>
      </c>
      <c r="B715" s="66" t="s">
        <v>5812</v>
      </c>
      <c r="C715" s="66" t="s">
        <v>6038</v>
      </c>
      <c r="D715" s="66" t="s">
        <v>6108</v>
      </c>
      <c r="E715" s="56" t="s">
        <v>5815</v>
      </c>
      <c r="F715" t="s">
        <v>6109</v>
      </c>
      <c r="G715" s="66" t="s">
        <v>6041</v>
      </c>
      <c r="H715" s="66" t="e">
        <v>#N/A</v>
      </c>
      <c r="I715" s="66" t="e">
        <v>#N/A</v>
      </c>
    </row>
    <row r="716" spans="1:9" x14ac:dyDescent="0.25">
      <c r="A716">
        <v>10408002</v>
      </c>
      <c r="B716" s="66" t="s">
        <v>5812</v>
      </c>
      <c r="C716" s="66" t="s">
        <v>6038</v>
      </c>
      <c r="D716" s="66" t="s">
        <v>6108</v>
      </c>
      <c r="E716" s="56" t="s">
        <v>5815</v>
      </c>
      <c r="F716" t="s">
        <v>6110</v>
      </c>
      <c r="G716" s="66" t="s">
        <v>6041</v>
      </c>
      <c r="H716" s="66" t="s">
        <v>6110</v>
      </c>
      <c r="I716" s="66" t="s">
        <v>6042</v>
      </c>
    </row>
    <row r="717" spans="1:9" x14ac:dyDescent="0.25">
      <c r="A717">
        <v>10408002</v>
      </c>
      <c r="B717" s="66" t="s">
        <v>5812</v>
      </c>
      <c r="C717" s="66" t="s">
        <v>6038</v>
      </c>
      <c r="D717" s="66" t="s">
        <v>6108</v>
      </c>
      <c r="E717" s="56" t="s">
        <v>5815</v>
      </c>
      <c r="F717" t="s">
        <v>6056</v>
      </c>
      <c r="G717" s="66" t="s">
        <v>6041</v>
      </c>
      <c r="H717" s="66" t="s">
        <v>6056</v>
      </c>
      <c r="I717" s="66" t="s">
        <v>6042</v>
      </c>
    </row>
    <row r="718" spans="1:9" x14ac:dyDescent="0.25">
      <c r="A718">
        <v>10408002</v>
      </c>
      <c r="B718" s="66" t="s">
        <v>5812</v>
      </c>
      <c r="C718" s="66" t="s">
        <v>6038</v>
      </c>
      <c r="D718" s="66" t="s">
        <v>6108</v>
      </c>
      <c r="E718" s="56" t="s">
        <v>5815</v>
      </c>
      <c r="F718" t="s">
        <v>6110</v>
      </c>
      <c r="G718" s="66" t="s">
        <v>6041</v>
      </c>
      <c r="H718" s="66" t="s">
        <v>6110</v>
      </c>
      <c r="I718" s="66" t="s">
        <v>6042</v>
      </c>
    </row>
    <row r="719" spans="1:9" x14ac:dyDescent="0.25">
      <c r="A719">
        <v>10408002</v>
      </c>
      <c r="B719" s="66" t="s">
        <v>5812</v>
      </c>
      <c r="C719" s="66" t="s">
        <v>6038</v>
      </c>
      <c r="D719" s="66" t="s">
        <v>6108</v>
      </c>
      <c r="E719" s="56" t="s">
        <v>5815</v>
      </c>
      <c r="F719" t="s">
        <v>6111</v>
      </c>
      <c r="G719" s="66" t="s">
        <v>6041</v>
      </c>
      <c r="H719" s="66" t="e">
        <v>#N/A</v>
      </c>
      <c r="I719" s="66" t="e">
        <v>#N/A</v>
      </c>
    </row>
    <row r="720" spans="1:9" x14ac:dyDescent="0.25">
      <c r="A720">
        <v>10408002</v>
      </c>
      <c r="B720" s="66" t="s">
        <v>5812</v>
      </c>
      <c r="C720" s="66" t="s">
        <v>6038</v>
      </c>
      <c r="D720" s="66" t="s">
        <v>6108</v>
      </c>
      <c r="E720" s="56" t="s">
        <v>5815</v>
      </c>
      <c r="F720" t="s">
        <v>6112</v>
      </c>
      <c r="G720" s="66" t="s">
        <v>6041</v>
      </c>
      <c r="H720" s="66" t="e">
        <v>#N/A</v>
      </c>
      <c r="I720" s="66" t="e">
        <v>#N/A</v>
      </c>
    </row>
    <row r="721" spans="1:9" x14ac:dyDescent="0.25">
      <c r="A721">
        <v>10408004</v>
      </c>
      <c r="B721" s="66" t="s">
        <v>5812</v>
      </c>
      <c r="C721" s="66" t="s">
        <v>6038</v>
      </c>
      <c r="D721" s="66" t="s">
        <v>6108</v>
      </c>
      <c r="E721" s="56" t="s">
        <v>5815</v>
      </c>
      <c r="F721" t="s">
        <v>6103</v>
      </c>
      <c r="G721" s="66" t="s">
        <v>6041</v>
      </c>
      <c r="H721" s="66" t="s">
        <v>6103</v>
      </c>
      <c r="I721" s="66" t="s">
        <v>6042</v>
      </c>
    </row>
    <row r="722" spans="1:9" x14ac:dyDescent="0.25">
      <c r="A722">
        <v>10408004</v>
      </c>
      <c r="B722" s="66" t="s">
        <v>5812</v>
      </c>
      <c r="C722" s="66" t="s">
        <v>6038</v>
      </c>
      <c r="D722" s="66" t="s">
        <v>6108</v>
      </c>
      <c r="E722" s="56" t="s">
        <v>5815</v>
      </c>
      <c r="F722" t="s">
        <v>6113</v>
      </c>
      <c r="G722" s="66" t="s">
        <v>6041</v>
      </c>
      <c r="H722" s="66" t="e">
        <v>#N/A</v>
      </c>
      <c r="I722" s="66" t="e">
        <v>#N/A</v>
      </c>
    </row>
    <row r="723" spans="1:9" x14ac:dyDescent="0.25">
      <c r="A723">
        <v>10408005</v>
      </c>
      <c r="B723" s="66" t="s">
        <v>5812</v>
      </c>
      <c r="C723" s="66" t="s">
        <v>6038</v>
      </c>
      <c r="D723" s="66" t="s">
        <v>6108</v>
      </c>
      <c r="E723" s="56" t="s">
        <v>5815</v>
      </c>
      <c r="F723" t="s">
        <v>6114</v>
      </c>
      <c r="G723" s="66" t="s">
        <v>6041</v>
      </c>
      <c r="H723" s="66" t="e">
        <v>#N/A</v>
      </c>
      <c r="I723" s="66" t="e">
        <v>#N/A</v>
      </c>
    </row>
    <row r="724" spans="1:9" x14ac:dyDescent="0.25">
      <c r="A724">
        <v>10408006</v>
      </c>
      <c r="B724" s="66" t="s">
        <v>5812</v>
      </c>
      <c r="C724" s="66" t="s">
        <v>6038</v>
      </c>
      <c r="D724" s="66" t="s">
        <v>6108</v>
      </c>
      <c r="E724" s="56" t="s">
        <v>5815</v>
      </c>
      <c r="F724" t="s">
        <v>6115</v>
      </c>
      <c r="G724" s="66" t="s">
        <v>6041</v>
      </c>
      <c r="H724" s="66" t="e">
        <v>#N/A</v>
      </c>
      <c r="I724" s="66" t="e">
        <v>#N/A</v>
      </c>
    </row>
    <row r="725" spans="1:9" x14ac:dyDescent="0.25">
      <c r="A725">
        <v>10408006</v>
      </c>
      <c r="B725" s="66" t="s">
        <v>5812</v>
      </c>
      <c r="C725" s="66" t="s">
        <v>6038</v>
      </c>
      <c r="D725" s="66" t="s">
        <v>6108</v>
      </c>
      <c r="E725" s="56" t="s">
        <v>5815</v>
      </c>
      <c r="F725" t="s">
        <v>6115</v>
      </c>
      <c r="G725" s="66" t="s">
        <v>6041</v>
      </c>
      <c r="H725" s="66" t="e">
        <v>#N/A</v>
      </c>
      <c r="I725" s="66" t="e">
        <v>#N/A</v>
      </c>
    </row>
    <row r="726" spans="1:9" x14ac:dyDescent="0.25">
      <c r="A726">
        <v>10408006</v>
      </c>
      <c r="B726" s="66" t="s">
        <v>5812</v>
      </c>
      <c r="C726" s="66" t="s">
        <v>6038</v>
      </c>
      <c r="D726" s="66" t="s">
        <v>6108</v>
      </c>
      <c r="E726" s="56" t="s">
        <v>5815</v>
      </c>
      <c r="F726" t="s">
        <v>6115</v>
      </c>
      <c r="G726" s="66" t="s">
        <v>6041</v>
      </c>
      <c r="H726" s="66" t="e">
        <v>#N/A</v>
      </c>
      <c r="I726" s="66" t="e">
        <v>#N/A</v>
      </c>
    </row>
    <row r="727" spans="1:9" x14ac:dyDescent="0.25">
      <c r="A727">
        <v>10408007</v>
      </c>
      <c r="B727" s="66" t="s">
        <v>5812</v>
      </c>
      <c r="C727" s="66" t="s">
        <v>6038</v>
      </c>
      <c r="D727" s="66" t="s">
        <v>6108</v>
      </c>
      <c r="E727" s="56" t="s">
        <v>5815</v>
      </c>
      <c r="F727" t="s">
        <v>6116</v>
      </c>
      <c r="G727" s="66" t="s">
        <v>6041</v>
      </c>
      <c r="H727" s="66" t="e">
        <v>#N/A</v>
      </c>
      <c r="I727" s="66" t="e">
        <v>#N/A</v>
      </c>
    </row>
    <row r="728" spans="1:9" x14ac:dyDescent="0.25">
      <c r="A728">
        <v>10408007</v>
      </c>
      <c r="B728" s="66" t="s">
        <v>5812</v>
      </c>
      <c r="C728" s="66" t="s">
        <v>6038</v>
      </c>
      <c r="D728" s="66" t="s">
        <v>6108</v>
      </c>
      <c r="E728" s="56" t="s">
        <v>5815</v>
      </c>
      <c r="F728" t="s">
        <v>6117</v>
      </c>
      <c r="G728" s="66" t="s">
        <v>6041</v>
      </c>
      <c r="H728" s="66" t="e">
        <v>#N/A</v>
      </c>
      <c r="I728" s="66" t="e">
        <v>#N/A</v>
      </c>
    </row>
    <row r="729" spans="1:9" x14ac:dyDescent="0.25">
      <c r="A729">
        <v>10408008</v>
      </c>
      <c r="B729" s="66" t="s">
        <v>5812</v>
      </c>
      <c r="C729" s="66" t="s">
        <v>6038</v>
      </c>
      <c r="D729" s="66" t="s">
        <v>6108</v>
      </c>
      <c r="E729" s="56" t="s">
        <v>5815</v>
      </c>
      <c r="F729" t="s">
        <v>6116</v>
      </c>
      <c r="G729" s="66" t="s">
        <v>6041</v>
      </c>
      <c r="H729" s="66" t="e">
        <v>#N/A</v>
      </c>
      <c r="I729" s="66" t="e">
        <v>#N/A</v>
      </c>
    </row>
    <row r="730" spans="1:9" x14ac:dyDescent="0.25">
      <c r="A730">
        <v>10408008</v>
      </c>
      <c r="B730" s="66" t="s">
        <v>5812</v>
      </c>
      <c r="C730" s="66" t="s">
        <v>6038</v>
      </c>
      <c r="D730" s="66" t="s">
        <v>6108</v>
      </c>
      <c r="E730" s="56" t="s">
        <v>5815</v>
      </c>
      <c r="F730" t="s">
        <v>6116</v>
      </c>
      <c r="G730" s="66" t="s">
        <v>6041</v>
      </c>
      <c r="H730" s="66" t="e">
        <v>#N/A</v>
      </c>
      <c r="I730" s="66" t="e">
        <v>#N/A</v>
      </c>
    </row>
    <row r="731" spans="1:9" x14ac:dyDescent="0.25">
      <c r="A731">
        <v>10408010</v>
      </c>
      <c r="B731" s="66" t="s">
        <v>5812</v>
      </c>
      <c r="C731" s="66" t="s">
        <v>6038</v>
      </c>
      <c r="D731" s="66" t="s">
        <v>6108</v>
      </c>
      <c r="E731" s="56" t="s">
        <v>5839</v>
      </c>
      <c r="F731" t="s">
        <v>6110</v>
      </c>
      <c r="G731" s="66" t="s">
        <v>6041</v>
      </c>
      <c r="H731" s="66" t="s">
        <v>6110</v>
      </c>
      <c r="I731" s="66" t="s">
        <v>6042</v>
      </c>
    </row>
    <row r="732" spans="1:9" x14ac:dyDescent="0.25">
      <c r="A732">
        <v>10408010</v>
      </c>
      <c r="B732" s="66" t="s">
        <v>5812</v>
      </c>
      <c r="C732" s="66" t="s">
        <v>6038</v>
      </c>
      <c r="D732" s="66" t="s">
        <v>6108</v>
      </c>
      <c r="E732" s="56" t="s">
        <v>5815</v>
      </c>
      <c r="F732" t="s">
        <v>6118</v>
      </c>
      <c r="G732" s="66" t="s">
        <v>6041</v>
      </c>
      <c r="H732" s="66" t="e">
        <v>#N/A</v>
      </c>
      <c r="I732" s="66" t="e">
        <v>#N/A</v>
      </c>
    </row>
    <row r="733" spans="1:9" x14ac:dyDescent="0.25">
      <c r="A733">
        <v>10408010</v>
      </c>
      <c r="B733" s="66" t="s">
        <v>5812</v>
      </c>
      <c r="C733" s="66" t="s">
        <v>6038</v>
      </c>
      <c r="D733" s="66" t="s">
        <v>6108</v>
      </c>
      <c r="E733" s="56" t="s">
        <v>5815</v>
      </c>
      <c r="F733" t="s">
        <v>6118</v>
      </c>
      <c r="G733" s="66" t="s">
        <v>6041</v>
      </c>
      <c r="H733" s="66" t="e">
        <v>#N/A</v>
      </c>
      <c r="I733" s="66" t="e">
        <v>#N/A</v>
      </c>
    </row>
    <row r="734" spans="1:9" x14ac:dyDescent="0.25">
      <c r="A734">
        <v>10408010</v>
      </c>
      <c r="B734" s="66" t="s">
        <v>5812</v>
      </c>
      <c r="C734" s="66" t="s">
        <v>6038</v>
      </c>
      <c r="D734" s="66" t="s">
        <v>6108</v>
      </c>
      <c r="E734" s="56" t="s">
        <v>5815</v>
      </c>
      <c r="F734" t="s">
        <v>6118</v>
      </c>
      <c r="G734" s="66" t="s">
        <v>6041</v>
      </c>
      <c r="H734" s="66" t="e">
        <v>#N/A</v>
      </c>
      <c r="I734" s="66" t="e">
        <v>#N/A</v>
      </c>
    </row>
    <row r="735" spans="1:9" x14ac:dyDescent="0.25">
      <c r="A735">
        <v>10408010</v>
      </c>
      <c r="B735" s="66" t="s">
        <v>5812</v>
      </c>
      <c r="C735" s="66" t="s">
        <v>6038</v>
      </c>
      <c r="D735" s="66" t="s">
        <v>6108</v>
      </c>
      <c r="E735" s="56" t="s">
        <v>5815</v>
      </c>
      <c r="F735" t="s">
        <v>6118</v>
      </c>
      <c r="G735" s="66" t="s">
        <v>6041</v>
      </c>
      <c r="H735" s="66" t="e">
        <v>#N/A</v>
      </c>
      <c r="I735" s="66" t="e">
        <v>#N/A</v>
      </c>
    </row>
    <row r="736" spans="1:9" x14ac:dyDescent="0.25">
      <c r="A736">
        <v>10408010</v>
      </c>
      <c r="B736" s="66" t="s">
        <v>5812</v>
      </c>
      <c r="C736" s="66" t="s">
        <v>6038</v>
      </c>
      <c r="D736" s="66" t="s">
        <v>6108</v>
      </c>
      <c r="E736" s="56" t="s">
        <v>5815</v>
      </c>
      <c r="F736" t="s">
        <v>6119</v>
      </c>
      <c r="G736" s="66" t="s">
        <v>6041</v>
      </c>
      <c r="H736" s="66" t="e">
        <v>#N/A</v>
      </c>
      <c r="I736" s="66" t="e">
        <v>#N/A</v>
      </c>
    </row>
    <row r="737" spans="1:9" x14ac:dyDescent="0.25">
      <c r="A737">
        <v>10408010</v>
      </c>
      <c r="B737" s="66" t="s">
        <v>5812</v>
      </c>
      <c r="C737" s="66" t="s">
        <v>6038</v>
      </c>
      <c r="D737" s="66" t="s">
        <v>6108</v>
      </c>
      <c r="E737" s="56" t="s">
        <v>5815</v>
      </c>
      <c r="F737" t="s">
        <v>6120</v>
      </c>
      <c r="G737" s="66" t="s">
        <v>6041</v>
      </c>
      <c r="H737" s="66" t="e">
        <v>#N/A</v>
      </c>
      <c r="I737" s="66" t="e">
        <v>#N/A</v>
      </c>
    </row>
    <row r="738" spans="1:9" x14ac:dyDescent="0.25">
      <c r="A738">
        <v>10408010</v>
      </c>
      <c r="B738" s="66" t="s">
        <v>5812</v>
      </c>
      <c r="C738" s="66" t="s">
        <v>6038</v>
      </c>
      <c r="D738" s="66" t="s">
        <v>6108</v>
      </c>
      <c r="E738" s="56" t="s">
        <v>5815</v>
      </c>
      <c r="F738" t="s">
        <v>6118</v>
      </c>
      <c r="G738" s="66" t="s">
        <v>6041</v>
      </c>
      <c r="H738" s="66" t="e">
        <v>#N/A</v>
      </c>
      <c r="I738" s="66" t="e">
        <v>#N/A</v>
      </c>
    </row>
    <row r="739" spans="1:9" x14ac:dyDescent="0.25">
      <c r="A739">
        <v>10408010</v>
      </c>
      <c r="B739" s="66" t="s">
        <v>5812</v>
      </c>
      <c r="C739" s="66" t="s">
        <v>6038</v>
      </c>
      <c r="D739" s="66" t="s">
        <v>6108</v>
      </c>
      <c r="E739" s="56" t="s">
        <v>5815</v>
      </c>
      <c r="F739" t="s">
        <v>6118</v>
      </c>
      <c r="G739" s="66" t="s">
        <v>6041</v>
      </c>
      <c r="H739" s="66" t="e">
        <v>#N/A</v>
      </c>
      <c r="I739" s="66" t="e">
        <v>#N/A</v>
      </c>
    </row>
    <row r="740" spans="1:9" x14ac:dyDescent="0.25">
      <c r="A740">
        <v>10408011</v>
      </c>
      <c r="B740" s="66" t="s">
        <v>5812</v>
      </c>
      <c r="C740" s="66" t="s">
        <v>6038</v>
      </c>
      <c r="D740" s="66" t="s">
        <v>6108</v>
      </c>
      <c r="E740" s="56" t="s">
        <v>5815</v>
      </c>
      <c r="F740" t="s">
        <v>6121</v>
      </c>
      <c r="G740" s="66" t="s">
        <v>6041</v>
      </c>
      <c r="H740" s="66" t="e">
        <v>#N/A</v>
      </c>
      <c r="I740" s="66" t="e">
        <v>#N/A</v>
      </c>
    </row>
    <row r="741" spans="1:9" x14ac:dyDescent="0.25">
      <c r="A741">
        <v>10501001</v>
      </c>
      <c r="B741" s="66" t="s">
        <v>5812</v>
      </c>
      <c r="C741" s="66" t="s">
        <v>6082</v>
      </c>
      <c r="D741" s="66" t="s">
        <v>6122</v>
      </c>
      <c r="E741" s="56" t="s">
        <v>5815</v>
      </c>
      <c r="F741" t="s">
        <v>5883</v>
      </c>
      <c r="G741" s="66" t="s">
        <v>6041</v>
      </c>
      <c r="H741" s="66" t="e">
        <v>#N/A</v>
      </c>
      <c r="I741" s="66" t="e">
        <v>#N/A</v>
      </c>
    </row>
    <row r="742" spans="1:9" x14ac:dyDescent="0.25">
      <c r="A742">
        <v>10501001</v>
      </c>
      <c r="B742" s="66" t="s">
        <v>5812</v>
      </c>
      <c r="C742" s="66" t="s">
        <v>6082</v>
      </c>
      <c r="D742" s="66" t="s">
        <v>6122</v>
      </c>
      <c r="E742" s="56" t="s">
        <v>5815</v>
      </c>
      <c r="F742" t="s">
        <v>5883</v>
      </c>
      <c r="G742" s="66" t="s">
        <v>6041</v>
      </c>
      <c r="H742" s="66" t="e">
        <v>#N/A</v>
      </c>
      <c r="I742" s="66" t="e">
        <v>#N/A</v>
      </c>
    </row>
    <row r="743" spans="1:9" x14ac:dyDescent="0.25">
      <c r="A743">
        <v>10501002</v>
      </c>
      <c r="B743" s="66" t="s">
        <v>5812</v>
      </c>
      <c r="C743" s="66" t="s">
        <v>6082</v>
      </c>
      <c r="D743" s="66" t="s">
        <v>6122</v>
      </c>
      <c r="E743" s="56" t="s">
        <v>5815</v>
      </c>
      <c r="F743" t="s">
        <v>6123</v>
      </c>
      <c r="G743" s="66" t="s">
        <v>6041</v>
      </c>
      <c r="H743" s="66" t="s">
        <v>6123</v>
      </c>
      <c r="I743" s="66" t="s">
        <v>6124</v>
      </c>
    </row>
    <row r="744" spans="1:9" x14ac:dyDescent="0.25">
      <c r="A744">
        <v>10501002</v>
      </c>
      <c r="B744" s="66" t="s">
        <v>5812</v>
      </c>
      <c r="C744" s="66" t="s">
        <v>6082</v>
      </c>
      <c r="D744" s="66" t="s">
        <v>6122</v>
      </c>
      <c r="E744" s="56" t="s">
        <v>5815</v>
      </c>
      <c r="F744" t="s">
        <v>6125</v>
      </c>
      <c r="G744" s="66" t="s">
        <v>6041</v>
      </c>
      <c r="H744" s="66" t="e">
        <v>#N/A</v>
      </c>
      <c r="I744" s="66" t="e">
        <v>#N/A</v>
      </c>
    </row>
    <row r="745" spans="1:9" x14ac:dyDescent="0.25">
      <c r="A745">
        <v>10501004</v>
      </c>
      <c r="B745" s="66" t="s">
        <v>5812</v>
      </c>
      <c r="C745" s="66" t="s">
        <v>6082</v>
      </c>
      <c r="D745" s="66" t="s">
        <v>6122</v>
      </c>
      <c r="E745" s="56" t="s">
        <v>5815</v>
      </c>
      <c r="F745" t="s">
        <v>6126</v>
      </c>
      <c r="G745" s="66" t="s">
        <v>6041</v>
      </c>
      <c r="H745" s="66" t="e">
        <v>#N/A</v>
      </c>
      <c r="I745" s="66" t="e">
        <v>#N/A</v>
      </c>
    </row>
    <row r="746" spans="1:9" x14ac:dyDescent="0.25">
      <c r="A746">
        <v>10502001</v>
      </c>
      <c r="B746" s="66" t="s">
        <v>5812</v>
      </c>
      <c r="C746" s="66" t="s">
        <v>6082</v>
      </c>
      <c r="D746" s="66" t="s">
        <v>6127</v>
      </c>
      <c r="E746" s="56" t="s">
        <v>5815</v>
      </c>
      <c r="F746" t="s">
        <v>6128</v>
      </c>
      <c r="G746" s="66" t="s">
        <v>6041</v>
      </c>
      <c r="H746" s="66" t="s">
        <v>6128</v>
      </c>
      <c r="I746" s="66" t="s">
        <v>6124</v>
      </c>
    </row>
    <row r="747" spans="1:9" x14ac:dyDescent="0.25">
      <c r="A747">
        <v>10502002</v>
      </c>
      <c r="B747" s="66" t="s">
        <v>5812</v>
      </c>
      <c r="C747" s="66" t="s">
        <v>6082</v>
      </c>
      <c r="D747" s="66" t="s">
        <v>6127</v>
      </c>
      <c r="E747" s="56" t="s">
        <v>5815</v>
      </c>
      <c r="F747" t="s">
        <v>6129</v>
      </c>
      <c r="G747" s="66" t="s">
        <v>6041</v>
      </c>
      <c r="H747" s="66" t="s">
        <v>6129</v>
      </c>
      <c r="I747" s="66" t="s">
        <v>6124</v>
      </c>
    </row>
    <row r="748" spans="1:9" x14ac:dyDescent="0.25">
      <c r="A748">
        <v>10502002</v>
      </c>
      <c r="B748" s="66" t="s">
        <v>5812</v>
      </c>
      <c r="C748" s="66" t="s">
        <v>6082</v>
      </c>
      <c r="D748" s="66" t="s">
        <v>6127</v>
      </c>
      <c r="E748" s="56" t="s">
        <v>5815</v>
      </c>
      <c r="F748" t="s">
        <v>6129</v>
      </c>
      <c r="G748" s="66" t="s">
        <v>6041</v>
      </c>
      <c r="H748" s="66" t="s">
        <v>6129</v>
      </c>
      <c r="I748" s="66" t="s">
        <v>6124</v>
      </c>
    </row>
    <row r="749" spans="1:9" x14ac:dyDescent="0.25">
      <c r="A749">
        <v>10502002</v>
      </c>
      <c r="B749" s="66" t="s">
        <v>5812</v>
      </c>
      <c r="C749" s="66" t="s">
        <v>6082</v>
      </c>
      <c r="D749" s="66" t="s">
        <v>6127</v>
      </c>
      <c r="E749" s="56" t="s">
        <v>5815</v>
      </c>
      <c r="F749" t="s">
        <v>6130</v>
      </c>
      <c r="G749" s="66" t="s">
        <v>6041</v>
      </c>
      <c r="H749" s="66" t="e">
        <v>#N/A</v>
      </c>
      <c r="I749" s="66" t="e">
        <v>#N/A</v>
      </c>
    </row>
    <row r="750" spans="1:9" x14ac:dyDescent="0.25">
      <c r="A750">
        <v>10502002</v>
      </c>
      <c r="B750" s="66" t="s">
        <v>5812</v>
      </c>
      <c r="C750" s="66" t="s">
        <v>6082</v>
      </c>
      <c r="D750" s="66" t="s">
        <v>6127</v>
      </c>
      <c r="E750" s="56" t="s">
        <v>5815</v>
      </c>
      <c r="F750" t="s">
        <v>6130</v>
      </c>
      <c r="G750" s="66" t="s">
        <v>6041</v>
      </c>
      <c r="H750" s="66" t="e">
        <v>#N/A</v>
      </c>
      <c r="I750" s="66" t="e">
        <v>#N/A</v>
      </c>
    </row>
    <row r="751" spans="1:9" x14ac:dyDescent="0.25">
      <c r="A751">
        <v>10502002</v>
      </c>
      <c r="B751" s="66" t="s">
        <v>5812</v>
      </c>
      <c r="C751" s="66" t="s">
        <v>6082</v>
      </c>
      <c r="D751" s="66" t="s">
        <v>6127</v>
      </c>
      <c r="E751" s="56" t="s">
        <v>5815</v>
      </c>
      <c r="F751" t="s">
        <v>6129</v>
      </c>
      <c r="G751" s="66" t="s">
        <v>6041</v>
      </c>
      <c r="H751" s="66" t="s">
        <v>6129</v>
      </c>
      <c r="I751" s="66" t="s">
        <v>6124</v>
      </c>
    </row>
    <row r="752" spans="1:9" x14ac:dyDescent="0.25">
      <c r="A752">
        <v>10502004</v>
      </c>
      <c r="B752" s="66" t="s">
        <v>5812</v>
      </c>
      <c r="C752" s="66" t="s">
        <v>6082</v>
      </c>
      <c r="D752" s="66" t="s">
        <v>6127</v>
      </c>
      <c r="E752" s="56" t="s">
        <v>5815</v>
      </c>
      <c r="F752" t="s">
        <v>6129</v>
      </c>
      <c r="G752" s="66" t="s">
        <v>6041</v>
      </c>
      <c r="H752" s="66" t="s">
        <v>6129</v>
      </c>
      <c r="I752" s="66" t="s">
        <v>6124</v>
      </c>
    </row>
    <row r="753" spans="1:9" x14ac:dyDescent="0.25">
      <c r="A753">
        <v>10502004</v>
      </c>
      <c r="B753" s="66" t="s">
        <v>5812</v>
      </c>
      <c r="C753" s="66" t="s">
        <v>6082</v>
      </c>
      <c r="D753" s="66" t="s">
        <v>6127</v>
      </c>
      <c r="E753" s="56" t="s">
        <v>5815</v>
      </c>
      <c r="F753" t="s">
        <v>6131</v>
      </c>
      <c r="G753" s="66" t="s">
        <v>6041</v>
      </c>
      <c r="H753" s="66" t="e">
        <v>#N/A</v>
      </c>
      <c r="I753" s="66" t="e">
        <v>#N/A</v>
      </c>
    </row>
    <row r="754" spans="1:9" x14ac:dyDescent="0.25">
      <c r="A754">
        <v>10503001</v>
      </c>
      <c r="B754" s="66" t="s">
        <v>5812</v>
      </c>
      <c r="C754" s="66" t="s">
        <v>6082</v>
      </c>
      <c r="D754" s="66" t="s">
        <v>6132</v>
      </c>
      <c r="E754" s="56" t="s">
        <v>5815</v>
      </c>
      <c r="F754" t="s">
        <v>6133</v>
      </c>
      <c r="G754" s="66" t="s">
        <v>6041</v>
      </c>
      <c r="H754" s="66" t="s">
        <v>6133</v>
      </c>
      <c r="I754" s="66" t="s">
        <v>6124</v>
      </c>
    </row>
    <row r="755" spans="1:9" x14ac:dyDescent="0.25">
      <c r="A755">
        <v>10503001</v>
      </c>
      <c r="B755" s="66" t="s">
        <v>5812</v>
      </c>
      <c r="C755" s="66" t="s">
        <v>6082</v>
      </c>
      <c r="D755" s="66" t="s">
        <v>6132</v>
      </c>
      <c r="E755" s="56" t="s">
        <v>5815</v>
      </c>
      <c r="F755" t="s">
        <v>6133</v>
      </c>
      <c r="G755" s="66" t="s">
        <v>6041</v>
      </c>
      <c r="H755" s="66" t="s">
        <v>6133</v>
      </c>
      <c r="I755" s="66" t="s">
        <v>6124</v>
      </c>
    </row>
    <row r="756" spans="1:9" x14ac:dyDescent="0.25">
      <c r="A756">
        <v>10503002</v>
      </c>
      <c r="B756" s="66" t="s">
        <v>5812</v>
      </c>
      <c r="C756" s="66" t="s">
        <v>6082</v>
      </c>
      <c r="D756" s="66" t="s">
        <v>6132</v>
      </c>
      <c r="E756" s="56" t="s">
        <v>5815</v>
      </c>
      <c r="F756" t="s">
        <v>6134</v>
      </c>
      <c r="G756" s="66" t="s">
        <v>6041</v>
      </c>
      <c r="H756" s="66" t="e">
        <v>#N/A</v>
      </c>
      <c r="I756" s="66" t="e">
        <v>#N/A</v>
      </c>
    </row>
    <row r="757" spans="1:9" x14ac:dyDescent="0.25">
      <c r="A757">
        <v>10503003</v>
      </c>
      <c r="B757" s="66" t="s">
        <v>5812</v>
      </c>
      <c r="C757" s="66" t="s">
        <v>6082</v>
      </c>
      <c r="D757" s="66" t="s">
        <v>6132</v>
      </c>
      <c r="E757" s="56" t="s">
        <v>5815</v>
      </c>
      <c r="F757" t="s">
        <v>6135</v>
      </c>
      <c r="G757" s="66" t="s">
        <v>6041</v>
      </c>
      <c r="H757" s="66" t="e">
        <v>#N/A</v>
      </c>
      <c r="I757" s="66" t="e">
        <v>#N/A</v>
      </c>
    </row>
    <row r="758" spans="1:9" x14ac:dyDescent="0.25">
      <c r="A758">
        <v>10503003</v>
      </c>
      <c r="B758" s="66" t="s">
        <v>5812</v>
      </c>
      <c r="C758" s="66" t="s">
        <v>6082</v>
      </c>
      <c r="D758" s="66" t="s">
        <v>6132</v>
      </c>
      <c r="E758" s="56" t="s">
        <v>5815</v>
      </c>
      <c r="F758" t="s">
        <v>6135</v>
      </c>
      <c r="G758" s="66" t="s">
        <v>6041</v>
      </c>
      <c r="H758" s="66" t="e">
        <v>#N/A</v>
      </c>
      <c r="I758" s="66" t="e">
        <v>#N/A</v>
      </c>
    </row>
    <row r="759" spans="1:9" x14ac:dyDescent="0.25">
      <c r="A759">
        <v>10503004</v>
      </c>
      <c r="B759" s="66" t="s">
        <v>5812</v>
      </c>
      <c r="C759" s="66" t="s">
        <v>6082</v>
      </c>
      <c r="D759" s="66" t="s">
        <v>6132</v>
      </c>
      <c r="E759" s="56" t="s">
        <v>5815</v>
      </c>
      <c r="F759" t="s">
        <v>6136</v>
      </c>
      <c r="G759" s="66" t="s">
        <v>6041</v>
      </c>
      <c r="H759" s="66" t="s">
        <v>6136</v>
      </c>
      <c r="I759" s="66" t="s">
        <v>6124</v>
      </c>
    </row>
    <row r="760" spans="1:9" x14ac:dyDescent="0.25">
      <c r="A760">
        <v>10503004</v>
      </c>
      <c r="B760" s="66" t="s">
        <v>5812</v>
      </c>
      <c r="C760" s="66" t="s">
        <v>6082</v>
      </c>
      <c r="D760" s="66" t="s">
        <v>6132</v>
      </c>
      <c r="E760" s="56" t="s">
        <v>5815</v>
      </c>
      <c r="F760" t="s">
        <v>6136</v>
      </c>
      <c r="G760" s="66" t="s">
        <v>6041</v>
      </c>
      <c r="H760" s="66" t="s">
        <v>6136</v>
      </c>
      <c r="I760" s="66" t="s">
        <v>6124</v>
      </c>
    </row>
    <row r="761" spans="1:9" x14ac:dyDescent="0.25">
      <c r="A761">
        <v>10503004</v>
      </c>
      <c r="B761" s="66" t="s">
        <v>5812</v>
      </c>
      <c r="C761" s="66" t="s">
        <v>6082</v>
      </c>
      <c r="D761" s="66" t="s">
        <v>6132</v>
      </c>
      <c r="E761" s="56" t="s">
        <v>5815</v>
      </c>
      <c r="F761" t="s">
        <v>6136</v>
      </c>
      <c r="G761" s="66" t="s">
        <v>6041</v>
      </c>
      <c r="H761" s="66" t="s">
        <v>6136</v>
      </c>
      <c r="I761" s="66" t="s">
        <v>6124</v>
      </c>
    </row>
    <row r="762" spans="1:9" x14ac:dyDescent="0.25">
      <c r="A762">
        <v>10503004</v>
      </c>
      <c r="B762" s="66" t="s">
        <v>5812</v>
      </c>
      <c r="C762" s="66" t="s">
        <v>6082</v>
      </c>
      <c r="D762" s="66" t="s">
        <v>6132</v>
      </c>
      <c r="E762" s="56" t="s">
        <v>5815</v>
      </c>
      <c r="F762" t="s">
        <v>6136</v>
      </c>
      <c r="G762" s="66" t="s">
        <v>6041</v>
      </c>
      <c r="H762" s="66" t="s">
        <v>6136</v>
      </c>
      <c r="I762" s="66" t="s">
        <v>6124</v>
      </c>
    </row>
    <row r="763" spans="1:9" x14ac:dyDescent="0.25">
      <c r="A763">
        <v>10503004</v>
      </c>
      <c r="B763" s="66" t="s">
        <v>5812</v>
      </c>
      <c r="C763" s="66" t="s">
        <v>6082</v>
      </c>
      <c r="D763" s="66" t="s">
        <v>6132</v>
      </c>
      <c r="E763" s="56" t="s">
        <v>5815</v>
      </c>
      <c r="F763" t="s">
        <v>6137</v>
      </c>
      <c r="G763" s="66" t="s">
        <v>6041</v>
      </c>
      <c r="H763" s="66" t="e">
        <v>#N/A</v>
      </c>
      <c r="I763" s="66" t="e">
        <v>#N/A</v>
      </c>
    </row>
    <row r="764" spans="1:9" x14ac:dyDescent="0.25">
      <c r="A764">
        <v>10503004</v>
      </c>
      <c r="B764" s="66" t="s">
        <v>5812</v>
      </c>
      <c r="C764" s="66" t="s">
        <v>6082</v>
      </c>
      <c r="D764" s="66" t="s">
        <v>6132</v>
      </c>
      <c r="E764" s="56" t="s">
        <v>5815</v>
      </c>
      <c r="F764" t="s">
        <v>6137</v>
      </c>
      <c r="G764" s="66" t="s">
        <v>6041</v>
      </c>
      <c r="H764" s="66" t="e">
        <v>#N/A</v>
      </c>
      <c r="I764" s="66" t="e">
        <v>#N/A</v>
      </c>
    </row>
    <row r="765" spans="1:9" x14ac:dyDescent="0.25">
      <c r="A765">
        <v>10503005</v>
      </c>
      <c r="B765" s="66" t="s">
        <v>5812</v>
      </c>
      <c r="C765" s="66" t="s">
        <v>6082</v>
      </c>
      <c r="D765" s="66" t="s">
        <v>6132</v>
      </c>
      <c r="E765" s="56" t="s">
        <v>5815</v>
      </c>
      <c r="F765" t="s">
        <v>6135</v>
      </c>
      <c r="G765" s="66" t="s">
        <v>6041</v>
      </c>
      <c r="H765" s="66" t="e">
        <v>#N/A</v>
      </c>
      <c r="I765" s="66" t="e">
        <v>#N/A</v>
      </c>
    </row>
    <row r="766" spans="1:9" x14ac:dyDescent="0.25">
      <c r="A766">
        <v>10503005</v>
      </c>
      <c r="B766" s="66" t="s">
        <v>5812</v>
      </c>
      <c r="C766" s="66" t="s">
        <v>6082</v>
      </c>
      <c r="D766" s="66" t="s">
        <v>6132</v>
      </c>
      <c r="E766" s="56" t="s">
        <v>5815</v>
      </c>
      <c r="F766" t="s">
        <v>6138</v>
      </c>
      <c r="G766" s="66" t="s">
        <v>6041</v>
      </c>
      <c r="H766" s="66" t="e">
        <v>#N/A</v>
      </c>
      <c r="I766" s="66" t="e">
        <v>#N/A</v>
      </c>
    </row>
    <row r="767" spans="1:9" x14ac:dyDescent="0.25">
      <c r="A767">
        <v>10503005</v>
      </c>
      <c r="B767" s="66" t="s">
        <v>5812</v>
      </c>
      <c r="C767" s="66" t="s">
        <v>6082</v>
      </c>
      <c r="D767" s="66" t="s">
        <v>6132</v>
      </c>
      <c r="E767" s="56" t="s">
        <v>5815</v>
      </c>
      <c r="F767" t="s">
        <v>6135</v>
      </c>
      <c r="G767" s="66" t="s">
        <v>6041</v>
      </c>
      <c r="H767" s="66" t="e">
        <v>#N/A</v>
      </c>
      <c r="I767" s="66" t="e">
        <v>#N/A</v>
      </c>
    </row>
    <row r="768" spans="1:9" x14ac:dyDescent="0.25">
      <c r="A768">
        <v>10503005</v>
      </c>
      <c r="B768" s="66" t="s">
        <v>5812</v>
      </c>
      <c r="C768" s="66" t="s">
        <v>6082</v>
      </c>
      <c r="D768" s="66" t="s">
        <v>6132</v>
      </c>
      <c r="E768" s="56" t="s">
        <v>5815</v>
      </c>
      <c r="F768" t="s">
        <v>6135</v>
      </c>
      <c r="G768" s="66" t="s">
        <v>6041</v>
      </c>
      <c r="H768" s="66" t="e">
        <v>#N/A</v>
      </c>
      <c r="I768" s="66" t="e">
        <v>#N/A</v>
      </c>
    </row>
    <row r="769" spans="1:9" x14ac:dyDescent="0.25">
      <c r="A769">
        <v>10503007</v>
      </c>
      <c r="B769" s="66" t="s">
        <v>5812</v>
      </c>
      <c r="C769" s="66" t="s">
        <v>6082</v>
      </c>
      <c r="D769" s="66" t="s">
        <v>6132</v>
      </c>
      <c r="E769" s="56" t="s">
        <v>5815</v>
      </c>
      <c r="F769" t="s">
        <v>5988</v>
      </c>
      <c r="G769" s="66" t="s">
        <v>6041</v>
      </c>
      <c r="H769" s="66" t="s">
        <v>5988</v>
      </c>
      <c r="I769" s="66" t="s">
        <v>5835</v>
      </c>
    </row>
    <row r="770" spans="1:9" x14ac:dyDescent="0.25">
      <c r="A770">
        <v>10503007</v>
      </c>
      <c r="B770" s="66" t="s">
        <v>5812</v>
      </c>
      <c r="C770" s="66" t="s">
        <v>6082</v>
      </c>
      <c r="D770" s="66" t="s">
        <v>6132</v>
      </c>
      <c r="E770" s="56" t="s">
        <v>5815</v>
      </c>
      <c r="F770" t="s">
        <v>6139</v>
      </c>
      <c r="G770" s="66" t="s">
        <v>6041</v>
      </c>
      <c r="H770" s="66" t="e">
        <v>#N/A</v>
      </c>
      <c r="I770" s="66" t="e">
        <v>#N/A</v>
      </c>
    </row>
    <row r="771" spans="1:9" x14ac:dyDescent="0.25">
      <c r="A771">
        <v>10503007</v>
      </c>
      <c r="B771" s="66" t="s">
        <v>5812</v>
      </c>
      <c r="C771" s="66" t="s">
        <v>6082</v>
      </c>
      <c r="D771" s="66" t="s">
        <v>6132</v>
      </c>
      <c r="E771" s="56" t="s">
        <v>5815</v>
      </c>
      <c r="F771" t="s">
        <v>6139</v>
      </c>
      <c r="G771" s="66" t="s">
        <v>6041</v>
      </c>
      <c r="H771" s="66" t="e">
        <v>#N/A</v>
      </c>
      <c r="I771" s="66" t="e">
        <v>#N/A</v>
      </c>
    </row>
    <row r="772" spans="1:9" x14ac:dyDescent="0.25">
      <c r="A772">
        <v>10503007</v>
      </c>
      <c r="B772" s="66" t="s">
        <v>5812</v>
      </c>
      <c r="C772" s="66" t="s">
        <v>6082</v>
      </c>
      <c r="D772" s="66" t="s">
        <v>6132</v>
      </c>
      <c r="E772" s="56" t="s">
        <v>5815</v>
      </c>
      <c r="F772" t="s">
        <v>6136</v>
      </c>
      <c r="G772" s="66" t="s">
        <v>6041</v>
      </c>
      <c r="H772" s="66" t="s">
        <v>6136</v>
      </c>
      <c r="I772" s="66" t="s">
        <v>6124</v>
      </c>
    </row>
    <row r="773" spans="1:9" x14ac:dyDescent="0.25">
      <c r="A773">
        <v>19100001</v>
      </c>
      <c r="B773" s="66" t="s">
        <v>5812</v>
      </c>
      <c r="C773" s="66" t="s">
        <v>6140</v>
      </c>
      <c r="D773" s="66" t="s">
        <v>6140</v>
      </c>
      <c r="E773" s="56" t="s">
        <v>5839</v>
      </c>
      <c r="F773" t="s">
        <v>6141</v>
      </c>
      <c r="G773" s="66" t="s">
        <v>6142</v>
      </c>
      <c r="H773" s="66" t="e">
        <v>#N/A</v>
      </c>
      <c r="I773" s="66" t="e">
        <v>#N/A</v>
      </c>
    </row>
    <row r="774" spans="1:9" x14ac:dyDescent="0.25">
      <c r="A774">
        <v>19100001</v>
      </c>
      <c r="B774" s="66" t="s">
        <v>5812</v>
      </c>
      <c r="C774" s="66" t="s">
        <v>6140</v>
      </c>
      <c r="D774" s="66" t="s">
        <v>6140</v>
      </c>
      <c r="E774" s="56" t="s">
        <v>5839</v>
      </c>
      <c r="F774" t="s">
        <v>6143</v>
      </c>
      <c r="G774" s="66" t="s">
        <v>6142</v>
      </c>
      <c r="H774" s="66" t="e">
        <v>#N/A</v>
      </c>
      <c r="I774" s="66" t="e">
        <v>#N/A</v>
      </c>
    </row>
    <row r="775" spans="1:9" x14ac:dyDescent="0.25">
      <c r="A775">
        <v>19100001</v>
      </c>
      <c r="B775" s="66" t="s">
        <v>5812</v>
      </c>
      <c r="C775" s="66" t="s">
        <v>6140</v>
      </c>
      <c r="D775" s="66" t="s">
        <v>6140</v>
      </c>
      <c r="E775" s="56" t="s">
        <v>5815</v>
      </c>
      <c r="F775" t="s">
        <v>6144</v>
      </c>
      <c r="G775" s="66" t="s">
        <v>6142</v>
      </c>
      <c r="H775" s="66" t="e">
        <v>#N/A</v>
      </c>
      <c r="I775" s="66" t="e">
        <v>#N/A</v>
      </c>
    </row>
    <row r="776" spans="1:9" x14ac:dyDescent="0.25">
      <c r="A776">
        <v>19100001</v>
      </c>
      <c r="B776" s="66" t="s">
        <v>5812</v>
      </c>
      <c r="C776" s="66" t="s">
        <v>6140</v>
      </c>
      <c r="D776" s="66" t="s">
        <v>6140</v>
      </c>
      <c r="E776" s="56" t="s">
        <v>5815</v>
      </c>
      <c r="F776" t="s">
        <v>6144</v>
      </c>
      <c r="G776" s="66" t="s">
        <v>6142</v>
      </c>
      <c r="H776" s="66" t="e">
        <v>#N/A</v>
      </c>
      <c r="I776" s="66" t="e">
        <v>#N/A</v>
      </c>
    </row>
    <row r="777" spans="1:9" x14ac:dyDescent="0.25">
      <c r="A777">
        <v>19100001</v>
      </c>
      <c r="B777" s="66" t="s">
        <v>5812</v>
      </c>
      <c r="C777" s="66" t="s">
        <v>6140</v>
      </c>
      <c r="D777" s="66" t="s">
        <v>6140</v>
      </c>
      <c r="E777" s="56" t="s">
        <v>5815</v>
      </c>
      <c r="F777" t="s">
        <v>6144</v>
      </c>
      <c r="G777" s="66" t="s">
        <v>6142</v>
      </c>
      <c r="H777" s="66" t="e">
        <v>#N/A</v>
      </c>
      <c r="I777" s="66" t="e">
        <v>#N/A</v>
      </c>
    </row>
    <row r="778" spans="1:9" x14ac:dyDescent="0.25">
      <c r="A778">
        <v>19100001</v>
      </c>
      <c r="B778" s="66" t="s">
        <v>5812</v>
      </c>
      <c r="C778" s="66" t="s">
        <v>6140</v>
      </c>
      <c r="D778" s="66" t="s">
        <v>6140</v>
      </c>
      <c r="E778" s="56" t="s">
        <v>5815</v>
      </c>
      <c r="F778" t="s">
        <v>6143</v>
      </c>
      <c r="G778" s="66" t="s">
        <v>6142</v>
      </c>
      <c r="H778" s="66" t="e">
        <v>#N/A</v>
      </c>
      <c r="I778" s="66" t="e">
        <v>#N/A</v>
      </c>
    </row>
    <row r="779" spans="1:9" x14ac:dyDescent="0.25">
      <c r="A779">
        <v>19100001</v>
      </c>
      <c r="B779" s="66" t="s">
        <v>5812</v>
      </c>
      <c r="C779" s="66" t="s">
        <v>6140</v>
      </c>
      <c r="D779" s="66" t="s">
        <v>6140</v>
      </c>
      <c r="E779" s="56" t="s">
        <v>5815</v>
      </c>
      <c r="F779" t="s">
        <v>6144</v>
      </c>
      <c r="G779" s="66" t="s">
        <v>6142</v>
      </c>
      <c r="H779" s="66" t="e">
        <v>#N/A</v>
      </c>
      <c r="I779" s="66" t="e">
        <v>#N/A</v>
      </c>
    </row>
    <row r="780" spans="1:9" x14ac:dyDescent="0.25">
      <c r="A780">
        <v>19100001</v>
      </c>
      <c r="B780" s="66" t="s">
        <v>5812</v>
      </c>
      <c r="C780" s="66" t="s">
        <v>6140</v>
      </c>
      <c r="D780" s="66" t="s">
        <v>6140</v>
      </c>
      <c r="E780" s="56" t="s">
        <v>5815</v>
      </c>
      <c r="F780" t="s">
        <v>6145</v>
      </c>
      <c r="G780" s="66" t="s">
        <v>6142</v>
      </c>
      <c r="H780" s="66" t="e">
        <v>#N/A</v>
      </c>
      <c r="I780" s="66" t="e">
        <v>#N/A</v>
      </c>
    </row>
    <row r="781" spans="1:9" x14ac:dyDescent="0.25">
      <c r="A781">
        <v>19100002</v>
      </c>
      <c r="B781" s="66" t="s">
        <v>5812</v>
      </c>
      <c r="C781" s="66" t="s">
        <v>6140</v>
      </c>
      <c r="D781" s="66" t="s">
        <v>6140</v>
      </c>
      <c r="E781" s="56" t="s">
        <v>5839</v>
      </c>
      <c r="F781" t="s">
        <v>6146</v>
      </c>
      <c r="G781" s="66" t="s">
        <v>6142</v>
      </c>
      <c r="H781" s="66" t="e">
        <v>#N/A</v>
      </c>
      <c r="I781" s="66" t="e">
        <v>#N/A</v>
      </c>
    </row>
    <row r="782" spans="1:9" x14ac:dyDescent="0.25">
      <c r="A782">
        <v>19100002</v>
      </c>
      <c r="B782" s="66" t="s">
        <v>5812</v>
      </c>
      <c r="C782" s="66" t="s">
        <v>6140</v>
      </c>
      <c r="D782" s="66" t="s">
        <v>6140</v>
      </c>
      <c r="E782" s="56" t="s">
        <v>5839</v>
      </c>
      <c r="F782" t="s">
        <v>6146</v>
      </c>
      <c r="G782" s="66" t="s">
        <v>6142</v>
      </c>
      <c r="H782" s="66" t="e">
        <v>#N/A</v>
      </c>
      <c r="I782" s="66" t="e">
        <v>#N/A</v>
      </c>
    </row>
    <row r="783" spans="1:9" x14ac:dyDescent="0.25">
      <c r="A783">
        <v>19100002</v>
      </c>
      <c r="B783" s="66" t="s">
        <v>5812</v>
      </c>
      <c r="C783" s="66" t="s">
        <v>6140</v>
      </c>
      <c r="D783" s="66" t="s">
        <v>6140</v>
      </c>
      <c r="E783" s="56" t="s">
        <v>5839</v>
      </c>
      <c r="F783" t="s">
        <v>6147</v>
      </c>
      <c r="G783" s="66" t="s">
        <v>6142</v>
      </c>
      <c r="H783" s="66" t="e">
        <v>#N/A</v>
      </c>
      <c r="I783" s="66" t="e">
        <v>#N/A</v>
      </c>
    </row>
    <row r="784" spans="1:9" x14ac:dyDescent="0.25">
      <c r="A784">
        <v>19100002</v>
      </c>
      <c r="B784" s="66" t="s">
        <v>5812</v>
      </c>
      <c r="C784" s="66" t="s">
        <v>6140</v>
      </c>
      <c r="D784" s="66" t="s">
        <v>6140</v>
      </c>
      <c r="E784" s="56" t="s">
        <v>5815</v>
      </c>
      <c r="F784" t="s">
        <v>6148</v>
      </c>
      <c r="G784" s="66" t="s">
        <v>6142</v>
      </c>
      <c r="H784" s="66" t="e">
        <v>#N/A</v>
      </c>
      <c r="I784" s="66" t="e">
        <v>#N/A</v>
      </c>
    </row>
    <row r="785" spans="1:9" x14ac:dyDescent="0.25">
      <c r="A785">
        <v>19100002</v>
      </c>
      <c r="B785" s="66" t="s">
        <v>5812</v>
      </c>
      <c r="C785" s="66" t="s">
        <v>6140</v>
      </c>
      <c r="D785" s="66" t="s">
        <v>6140</v>
      </c>
      <c r="E785" s="56" t="s">
        <v>5815</v>
      </c>
      <c r="F785" t="s">
        <v>6149</v>
      </c>
      <c r="G785" s="66" t="s">
        <v>6142</v>
      </c>
      <c r="H785" s="66" t="e">
        <v>#N/A</v>
      </c>
      <c r="I785" s="66" t="e">
        <v>#N/A</v>
      </c>
    </row>
    <row r="786" spans="1:9" x14ac:dyDescent="0.25">
      <c r="A786">
        <v>19100002</v>
      </c>
      <c r="B786" s="66" t="s">
        <v>5812</v>
      </c>
      <c r="C786" s="66" t="s">
        <v>6140</v>
      </c>
      <c r="D786" s="66" t="s">
        <v>6140</v>
      </c>
      <c r="E786" s="56" t="s">
        <v>5815</v>
      </c>
      <c r="F786" t="s">
        <v>6150</v>
      </c>
      <c r="G786" s="66" t="s">
        <v>5961</v>
      </c>
      <c r="H786" s="66" t="e">
        <v>#N/A</v>
      </c>
      <c r="I786" s="66" t="e">
        <v>#N/A</v>
      </c>
    </row>
    <row r="787" spans="1:9" x14ac:dyDescent="0.25">
      <c r="A787">
        <v>19100002</v>
      </c>
      <c r="B787" s="66" t="s">
        <v>5812</v>
      </c>
      <c r="C787" s="66" t="s">
        <v>6140</v>
      </c>
      <c r="D787" s="66" t="s">
        <v>6140</v>
      </c>
      <c r="E787" s="56" t="s">
        <v>5815</v>
      </c>
      <c r="F787" t="s">
        <v>6151</v>
      </c>
      <c r="G787" s="66" t="s">
        <v>6142</v>
      </c>
      <c r="H787" s="66" t="e">
        <v>#N/A</v>
      </c>
      <c r="I787" s="66" t="e">
        <v>#N/A</v>
      </c>
    </row>
    <row r="788" spans="1:9" x14ac:dyDescent="0.25">
      <c r="A788">
        <v>19100002</v>
      </c>
      <c r="B788" s="66" t="s">
        <v>5812</v>
      </c>
      <c r="C788" s="66" t="s">
        <v>6140</v>
      </c>
      <c r="D788" s="66" t="s">
        <v>6140</v>
      </c>
      <c r="E788" s="56" t="s">
        <v>5815</v>
      </c>
      <c r="F788" t="s">
        <v>6152</v>
      </c>
      <c r="G788" s="66" t="s">
        <v>6142</v>
      </c>
      <c r="H788" s="66" t="s">
        <v>6152</v>
      </c>
      <c r="I788" s="66" t="s">
        <v>6153</v>
      </c>
    </row>
    <row r="789" spans="1:9" x14ac:dyDescent="0.25">
      <c r="A789">
        <v>19100002</v>
      </c>
      <c r="B789" s="66" t="s">
        <v>5812</v>
      </c>
      <c r="C789" s="66" t="s">
        <v>6140</v>
      </c>
      <c r="D789" s="66" t="s">
        <v>6140</v>
      </c>
      <c r="E789" s="56" t="s">
        <v>5815</v>
      </c>
      <c r="F789" t="s">
        <v>6154</v>
      </c>
      <c r="G789" s="66" t="s">
        <v>6142</v>
      </c>
      <c r="H789" s="66" t="e">
        <v>#N/A</v>
      </c>
      <c r="I789" s="66" t="e">
        <v>#N/A</v>
      </c>
    </row>
    <row r="790" spans="1:9" x14ac:dyDescent="0.25">
      <c r="A790">
        <v>19100002</v>
      </c>
      <c r="B790" s="66" t="s">
        <v>5812</v>
      </c>
      <c r="C790" s="66" t="s">
        <v>6140</v>
      </c>
      <c r="D790" s="66" t="s">
        <v>6140</v>
      </c>
      <c r="E790" s="56" t="s">
        <v>5815</v>
      </c>
      <c r="F790" t="s">
        <v>6152</v>
      </c>
      <c r="G790" s="66" t="s">
        <v>6142</v>
      </c>
      <c r="H790" s="66" t="s">
        <v>6152</v>
      </c>
      <c r="I790" s="66" t="s">
        <v>6153</v>
      </c>
    </row>
    <row r="791" spans="1:9" x14ac:dyDescent="0.25">
      <c r="A791">
        <v>19100002</v>
      </c>
      <c r="B791" s="66" t="s">
        <v>5812</v>
      </c>
      <c r="C791" s="66" t="s">
        <v>6140</v>
      </c>
      <c r="D791" s="66" t="s">
        <v>6140</v>
      </c>
      <c r="E791" s="56" t="s">
        <v>5815</v>
      </c>
      <c r="F791" t="s">
        <v>6147</v>
      </c>
      <c r="G791" s="66" t="s">
        <v>6142</v>
      </c>
      <c r="H791" s="66" t="e">
        <v>#N/A</v>
      </c>
      <c r="I791" s="66" t="e">
        <v>#N/A</v>
      </c>
    </row>
    <row r="792" spans="1:9" x14ac:dyDescent="0.25">
      <c r="A792">
        <v>19100002</v>
      </c>
      <c r="B792" s="66" t="s">
        <v>5812</v>
      </c>
      <c r="C792" s="66" t="s">
        <v>6140</v>
      </c>
      <c r="D792" s="66" t="s">
        <v>6140</v>
      </c>
      <c r="E792" s="56" t="s">
        <v>5815</v>
      </c>
      <c r="F792" t="s">
        <v>6148</v>
      </c>
      <c r="G792" s="66" t="s">
        <v>6142</v>
      </c>
      <c r="H792" s="66" t="e">
        <v>#N/A</v>
      </c>
      <c r="I792" s="66" t="e">
        <v>#N/A</v>
      </c>
    </row>
    <row r="793" spans="1:9" x14ac:dyDescent="0.25">
      <c r="A793">
        <v>19100002</v>
      </c>
      <c r="B793" s="66" t="s">
        <v>5812</v>
      </c>
      <c r="C793" s="66" t="s">
        <v>6140</v>
      </c>
      <c r="D793" s="66" t="s">
        <v>6140</v>
      </c>
      <c r="E793" s="56" t="s">
        <v>5815</v>
      </c>
      <c r="F793" t="s">
        <v>6149</v>
      </c>
      <c r="G793" s="66" t="s">
        <v>6142</v>
      </c>
      <c r="H793" s="66" t="e">
        <v>#N/A</v>
      </c>
      <c r="I793" s="66" t="e">
        <v>#N/A</v>
      </c>
    </row>
    <row r="794" spans="1:9" x14ac:dyDescent="0.25">
      <c r="A794">
        <v>19100002</v>
      </c>
      <c r="B794" s="66" t="s">
        <v>5812</v>
      </c>
      <c r="C794" s="66" t="s">
        <v>6140</v>
      </c>
      <c r="D794" s="66" t="s">
        <v>6140</v>
      </c>
      <c r="E794" s="56" t="s">
        <v>5815</v>
      </c>
      <c r="F794" t="s">
        <v>6152</v>
      </c>
      <c r="G794" s="66" t="s">
        <v>6142</v>
      </c>
      <c r="H794" s="66" t="s">
        <v>6152</v>
      </c>
      <c r="I794" s="66" t="s">
        <v>6153</v>
      </c>
    </row>
    <row r="795" spans="1:9" x14ac:dyDescent="0.25">
      <c r="A795">
        <v>19100002</v>
      </c>
      <c r="B795" s="66" t="s">
        <v>5812</v>
      </c>
      <c r="C795" s="66" t="s">
        <v>6140</v>
      </c>
      <c r="D795" s="66" t="s">
        <v>6140</v>
      </c>
      <c r="E795" s="56" t="s">
        <v>5815</v>
      </c>
      <c r="F795" t="s">
        <v>6146</v>
      </c>
      <c r="G795" s="66" t="s">
        <v>6142</v>
      </c>
      <c r="H795" s="66" t="e">
        <v>#N/A</v>
      </c>
      <c r="I795" s="66" t="e">
        <v>#N/A</v>
      </c>
    </row>
    <row r="796" spans="1:9" x14ac:dyDescent="0.25">
      <c r="A796">
        <v>19100003</v>
      </c>
      <c r="B796" s="66" t="s">
        <v>5812</v>
      </c>
      <c r="C796" s="66" t="s">
        <v>6140</v>
      </c>
      <c r="D796" s="66" t="s">
        <v>6140</v>
      </c>
      <c r="E796" s="56" t="s">
        <v>5815</v>
      </c>
      <c r="F796" t="s">
        <v>6155</v>
      </c>
      <c r="G796" s="66" t="s">
        <v>5961</v>
      </c>
      <c r="H796" s="66" t="e">
        <v>#N/A</v>
      </c>
      <c r="I796" s="66" t="e">
        <v>#N/A</v>
      </c>
    </row>
    <row r="797" spans="1:9" x14ac:dyDescent="0.25">
      <c r="A797">
        <v>19100003</v>
      </c>
      <c r="B797" s="66" t="s">
        <v>5812</v>
      </c>
      <c r="C797" s="66" t="s">
        <v>6140</v>
      </c>
      <c r="D797" s="66" t="s">
        <v>6140</v>
      </c>
      <c r="E797" s="56" t="s">
        <v>5815</v>
      </c>
      <c r="F797" t="s">
        <v>6156</v>
      </c>
      <c r="G797" s="66" t="s">
        <v>5961</v>
      </c>
      <c r="H797" s="66" t="e">
        <v>#N/A</v>
      </c>
      <c r="I797" s="66" t="e">
        <v>#N/A</v>
      </c>
    </row>
    <row r="798" spans="1:9" x14ac:dyDescent="0.25">
      <c r="A798">
        <v>19100003</v>
      </c>
      <c r="B798" s="66" t="s">
        <v>5812</v>
      </c>
      <c r="C798" s="66" t="s">
        <v>6140</v>
      </c>
      <c r="D798" s="66" t="s">
        <v>6140</v>
      </c>
      <c r="E798" s="56" t="s">
        <v>5815</v>
      </c>
      <c r="F798" t="s">
        <v>6157</v>
      </c>
      <c r="G798" s="66" t="s">
        <v>5961</v>
      </c>
      <c r="H798" s="66" t="e">
        <v>#N/A</v>
      </c>
      <c r="I798" s="66" t="e">
        <v>#N/A</v>
      </c>
    </row>
    <row r="799" spans="1:9" x14ac:dyDescent="0.25">
      <c r="A799">
        <v>19100003</v>
      </c>
      <c r="B799" s="66" t="s">
        <v>5812</v>
      </c>
      <c r="C799" s="66" t="s">
        <v>6140</v>
      </c>
      <c r="D799" s="66" t="s">
        <v>6140</v>
      </c>
      <c r="E799" s="56" t="s">
        <v>5815</v>
      </c>
      <c r="F799" t="s">
        <v>6158</v>
      </c>
      <c r="G799" s="66" t="s">
        <v>5961</v>
      </c>
      <c r="H799" s="66" t="e">
        <v>#N/A</v>
      </c>
      <c r="I799" s="66" t="e">
        <v>#N/A</v>
      </c>
    </row>
    <row r="800" spans="1:9" x14ac:dyDescent="0.25">
      <c r="A800">
        <v>19100003</v>
      </c>
      <c r="B800" s="66" t="s">
        <v>5812</v>
      </c>
      <c r="C800" s="66" t="s">
        <v>6140</v>
      </c>
      <c r="D800" s="66" t="s">
        <v>6140</v>
      </c>
      <c r="E800" s="56" t="s">
        <v>5815</v>
      </c>
      <c r="F800" t="s">
        <v>6150</v>
      </c>
      <c r="G800" s="66" t="s">
        <v>5961</v>
      </c>
      <c r="H800" s="66" t="e">
        <v>#N/A</v>
      </c>
      <c r="I800" s="66" t="e">
        <v>#N/A</v>
      </c>
    </row>
    <row r="801" spans="1:9" x14ac:dyDescent="0.25">
      <c r="A801">
        <v>19100003</v>
      </c>
      <c r="B801" s="66" t="s">
        <v>5812</v>
      </c>
      <c r="C801" s="66" t="s">
        <v>6140</v>
      </c>
      <c r="D801" s="66" t="s">
        <v>6140</v>
      </c>
      <c r="E801" s="56" t="s">
        <v>5815</v>
      </c>
      <c r="F801" t="s">
        <v>6150</v>
      </c>
      <c r="G801" s="66" t="s">
        <v>5961</v>
      </c>
      <c r="H801" s="66" t="e">
        <v>#N/A</v>
      </c>
      <c r="I801" s="66" t="e">
        <v>#N/A</v>
      </c>
    </row>
    <row r="802" spans="1:9" x14ac:dyDescent="0.25">
      <c r="A802">
        <v>19100003</v>
      </c>
      <c r="B802" s="66" t="s">
        <v>5812</v>
      </c>
      <c r="C802" s="66" t="s">
        <v>6140</v>
      </c>
      <c r="D802" s="66" t="s">
        <v>6140</v>
      </c>
      <c r="E802" s="56" t="s">
        <v>5815</v>
      </c>
      <c r="F802" t="s">
        <v>6150</v>
      </c>
      <c r="G802" s="66" t="s">
        <v>5961</v>
      </c>
      <c r="H802" s="66" t="e">
        <v>#N/A</v>
      </c>
      <c r="I802" s="66" t="e">
        <v>#N/A</v>
      </c>
    </row>
    <row r="803" spans="1:9" x14ac:dyDescent="0.25">
      <c r="A803">
        <v>19100003</v>
      </c>
      <c r="B803" s="66" t="s">
        <v>5812</v>
      </c>
      <c r="C803" s="66" t="s">
        <v>6140</v>
      </c>
      <c r="D803" s="66" t="s">
        <v>6140</v>
      </c>
      <c r="E803" s="56" t="s">
        <v>5815</v>
      </c>
      <c r="F803" t="s">
        <v>6159</v>
      </c>
      <c r="G803" s="66" t="s">
        <v>5961</v>
      </c>
      <c r="H803" s="66" t="e">
        <v>#N/A</v>
      </c>
      <c r="I803" s="66" t="e">
        <v>#N/A</v>
      </c>
    </row>
    <row r="804" spans="1:9" x14ac:dyDescent="0.25">
      <c r="A804">
        <v>19100003</v>
      </c>
      <c r="B804" s="66" t="s">
        <v>5812</v>
      </c>
      <c r="C804" s="66" t="s">
        <v>6140</v>
      </c>
      <c r="D804" s="66" t="s">
        <v>6140</v>
      </c>
      <c r="E804" s="56" t="s">
        <v>5815</v>
      </c>
      <c r="F804" t="s">
        <v>6160</v>
      </c>
      <c r="G804" s="66" t="s">
        <v>5961</v>
      </c>
      <c r="H804" s="66" t="e">
        <v>#N/A</v>
      </c>
      <c r="I804" s="66" t="e">
        <v>#N/A</v>
      </c>
    </row>
    <row r="805" spans="1:9" x14ac:dyDescent="0.25">
      <c r="A805">
        <v>19100004</v>
      </c>
      <c r="B805" s="66" t="s">
        <v>5812</v>
      </c>
      <c r="C805" s="66" t="s">
        <v>6140</v>
      </c>
      <c r="D805" s="66" t="s">
        <v>6140</v>
      </c>
      <c r="E805" s="56" t="s">
        <v>5839</v>
      </c>
      <c r="F805" t="s">
        <v>6161</v>
      </c>
      <c r="G805" s="66" t="s">
        <v>6162</v>
      </c>
      <c r="H805" s="66" t="e">
        <v>#N/A</v>
      </c>
      <c r="I805" s="66" t="e">
        <v>#N/A</v>
      </c>
    </row>
    <row r="806" spans="1:9" x14ac:dyDescent="0.25">
      <c r="A806">
        <v>19100004</v>
      </c>
      <c r="B806" s="66" t="s">
        <v>5812</v>
      </c>
      <c r="C806" s="66" t="s">
        <v>6140</v>
      </c>
      <c r="D806" s="66" t="s">
        <v>6140</v>
      </c>
      <c r="E806" s="56" t="s">
        <v>5815</v>
      </c>
      <c r="F806" t="s">
        <v>6163</v>
      </c>
      <c r="G806" s="66" t="s">
        <v>6142</v>
      </c>
      <c r="H806" s="66" t="s">
        <v>6163</v>
      </c>
      <c r="I806" s="66" t="s">
        <v>5881</v>
      </c>
    </row>
    <row r="807" spans="1:9" x14ac:dyDescent="0.25">
      <c r="A807">
        <v>19100004</v>
      </c>
      <c r="B807" s="66" t="s">
        <v>5812</v>
      </c>
      <c r="C807" s="66" t="s">
        <v>6140</v>
      </c>
      <c r="D807" s="66" t="s">
        <v>6140</v>
      </c>
      <c r="E807" s="56" t="s">
        <v>5815</v>
      </c>
      <c r="F807" t="s">
        <v>6163</v>
      </c>
      <c r="G807" s="66" t="s">
        <v>6142</v>
      </c>
      <c r="H807" s="66" t="s">
        <v>6163</v>
      </c>
      <c r="I807" s="66" t="s">
        <v>5881</v>
      </c>
    </row>
    <row r="808" spans="1:9" x14ac:dyDescent="0.25">
      <c r="A808">
        <v>19100004</v>
      </c>
      <c r="B808" s="66" t="s">
        <v>5812</v>
      </c>
      <c r="C808" s="66" t="s">
        <v>6140</v>
      </c>
      <c r="D808" s="66" t="s">
        <v>6140</v>
      </c>
      <c r="E808" s="56" t="s">
        <v>5815</v>
      </c>
      <c r="F808" t="s">
        <v>5824</v>
      </c>
      <c r="G808" s="66" t="s">
        <v>6142</v>
      </c>
      <c r="H808" s="66" t="e">
        <v>#N/A</v>
      </c>
      <c r="I808" s="66" t="e">
        <v>#N/A</v>
      </c>
    </row>
    <row r="809" spans="1:9" x14ac:dyDescent="0.25">
      <c r="A809">
        <v>19100004</v>
      </c>
      <c r="B809" s="66" t="s">
        <v>5812</v>
      </c>
      <c r="C809" s="66" t="s">
        <v>6140</v>
      </c>
      <c r="D809" s="66" t="s">
        <v>6140</v>
      </c>
      <c r="E809" s="56" t="s">
        <v>5815</v>
      </c>
      <c r="F809" t="s">
        <v>6164</v>
      </c>
      <c r="G809" s="66" t="s">
        <v>6142</v>
      </c>
      <c r="H809" s="66" t="s">
        <v>6164</v>
      </c>
      <c r="I809" s="66" t="s">
        <v>6165</v>
      </c>
    </row>
    <row r="810" spans="1:9" x14ac:dyDescent="0.25">
      <c r="A810">
        <v>19100005</v>
      </c>
      <c r="B810" s="66" t="s">
        <v>5812</v>
      </c>
      <c r="C810" s="66" t="s">
        <v>6140</v>
      </c>
      <c r="D810" s="66" t="s">
        <v>6140</v>
      </c>
      <c r="E810" s="56" t="s">
        <v>5839</v>
      </c>
      <c r="F810" t="s">
        <v>6166</v>
      </c>
      <c r="G810" s="66" t="s">
        <v>6142</v>
      </c>
      <c r="H810" s="66" t="e">
        <v>#N/A</v>
      </c>
      <c r="I810" s="66" t="e">
        <v>#N/A</v>
      </c>
    </row>
    <row r="811" spans="1:9" x14ac:dyDescent="0.25">
      <c r="A811">
        <v>19100005</v>
      </c>
      <c r="B811" s="66" t="s">
        <v>5812</v>
      </c>
      <c r="C811" s="66" t="s">
        <v>6140</v>
      </c>
      <c r="D811" s="66" t="s">
        <v>6140</v>
      </c>
      <c r="E811" s="56" t="s">
        <v>5815</v>
      </c>
      <c r="F811" t="s">
        <v>6167</v>
      </c>
      <c r="G811" s="66" t="s">
        <v>6142</v>
      </c>
      <c r="H811" s="66" t="s">
        <v>6167</v>
      </c>
      <c r="I811" s="66" t="s">
        <v>6168</v>
      </c>
    </row>
    <row r="812" spans="1:9" x14ac:dyDescent="0.25">
      <c r="A812">
        <v>19100005</v>
      </c>
      <c r="B812" s="66" t="s">
        <v>5812</v>
      </c>
      <c r="C812" s="66" t="s">
        <v>6140</v>
      </c>
      <c r="D812" s="66" t="s">
        <v>6140</v>
      </c>
      <c r="E812" s="56" t="s">
        <v>5815</v>
      </c>
      <c r="F812" t="s">
        <v>6167</v>
      </c>
      <c r="G812" s="66" t="s">
        <v>6142</v>
      </c>
      <c r="H812" s="66" t="s">
        <v>6167</v>
      </c>
      <c r="I812" s="66" t="s">
        <v>6168</v>
      </c>
    </row>
    <row r="813" spans="1:9" x14ac:dyDescent="0.25">
      <c r="A813">
        <v>19100005</v>
      </c>
      <c r="B813" s="66" t="s">
        <v>5812</v>
      </c>
      <c r="C813" s="66" t="s">
        <v>6140</v>
      </c>
      <c r="D813" s="66" t="s">
        <v>6140</v>
      </c>
      <c r="E813" s="56" t="s">
        <v>5815</v>
      </c>
      <c r="F813" t="s">
        <v>6167</v>
      </c>
      <c r="G813" s="66" t="s">
        <v>6142</v>
      </c>
      <c r="H813" s="66" t="s">
        <v>6167</v>
      </c>
      <c r="I813" s="66" t="s">
        <v>6168</v>
      </c>
    </row>
    <row r="814" spans="1:9" x14ac:dyDescent="0.25">
      <c r="A814">
        <v>19100005</v>
      </c>
      <c r="B814" s="66" t="s">
        <v>5812</v>
      </c>
      <c r="C814" s="66" t="s">
        <v>6140</v>
      </c>
      <c r="D814" s="66" t="s">
        <v>6140</v>
      </c>
      <c r="E814" s="56" t="s">
        <v>5815</v>
      </c>
      <c r="F814" t="s">
        <v>6166</v>
      </c>
      <c r="G814" s="66" t="s">
        <v>6142</v>
      </c>
      <c r="H814" s="66" t="e">
        <v>#N/A</v>
      </c>
      <c r="I814" s="66" t="e">
        <v>#N/A</v>
      </c>
    </row>
    <row r="815" spans="1:9" x14ac:dyDescent="0.25">
      <c r="A815">
        <v>19100005</v>
      </c>
      <c r="B815" s="66" t="s">
        <v>5812</v>
      </c>
      <c r="C815" s="66" t="s">
        <v>6140</v>
      </c>
      <c r="D815" s="66" t="s">
        <v>6140</v>
      </c>
      <c r="E815" s="56" t="s">
        <v>5815</v>
      </c>
      <c r="F815" t="s">
        <v>6166</v>
      </c>
      <c r="G815" s="66" t="s">
        <v>6142</v>
      </c>
      <c r="H815" s="66" t="e">
        <v>#N/A</v>
      </c>
      <c r="I815" s="66" t="e">
        <v>#N/A</v>
      </c>
    </row>
    <row r="816" spans="1:9" x14ac:dyDescent="0.25">
      <c r="A816">
        <v>19100006</v>
      </c>
      <c r="B816" s="66" t="s">
        <v>5812</v>
      </c>
      <c r="C816" s="66" t="s">
        <v>6140</v>
      </c>
      <c r="D816" s="66" t="s">
        <v>6140</v>
      </c>
      <c r="E816" s="56" t="s">
        <v>5815</v>
      </c>
      <c r="F816" t="s">
        <v>6169</v>
      </c>
      <c r="G816" s="66" t="s">
        <v>5961</v>
      </c>
      <c r="H816" s="66" t="e">
        <v>#N/A</v>
      </c>
      <c r="I816" s="66" t="e">
        <v>#N/A</v>
      </c>
    </row>
    <row r="817" spans="1:9" x14ac:dyDescent="0.25">
      <c r="A817">
        <v>19100006</v>
      </c>
      <c r="B817" s="66" t="s">
        <v>5812</v>
      </c>
      <c r="C817" s="66" t="s">
        <v>6140</v>
      </c>
      <c r="D817" s="66" t="s">
        <v>6140</v>
      </c>
      <c r="E817" s="56" t="s">
        <v>5815</v>
      </c>
      <c r="F817" t="s">
        <v>6170</v>
      </c>
      <c r="G817" s="66" t="s">
        <v>5961</v>
      </c>
      <c r="H817" s="66" t="s">
        <v>6170</v>
      </c>
      <c r="I817" s="66" t="s">
        <v>6168</v>
      </c>
    </row>
    <row r="818" spans="1:9" x14ac:dyDescent="0.25">
      <c r="A818">
        <v>19100006</v>
      </c>
      <c r="B818" s="66" t="s">
        <v>5812</v>
      </c>
      <c r="C818" s="66" t="s">
        <v>6140</v>
      </c>
      <c r="D818" s="66" t="s">
        <v>6140</v>
      </c>
      <c r="E818" s="56" t="s">
        <v>5815</v>
      </c>
      <c r="F818" t="s">
        <v>6171</v>
      </c>
      <c r="G818" s="66" t="s">
        <v>5961</v>
      </c>
      <c r="H818" s="66" t="e">
        <v>#N/A</v>
      </c>
      <c r="I818" s="66" t="e">
        <v>#N/A</v>
      </c>
    </row>
    <row r="819" spans="1:9" x14ac:dyDescent="0.25">
      <c r="A819">
        <v>19100006</v>
      </c>
      <c r="B819" s="66" t="s">
        <v>5812</v>
      </c>
      <c r="C819" s="66" t="s">
        <v>6140</v>
      </c>
      <c r="D819" s="66" t="s">
        <v>6140</v>
      </c>
      <c r="E819" s="56" t="s">
        <v>5815</v>
      </c>
      <c r="F819" t="s">
        <v>6169</v>
      </c>
      <c r="G819" s="66" t="s">
        <v>5961</v>
      </c>
      <c r="H819" s="66" t="e">
        <v>#N/A</v>
      </c>
      <c r="I819" s="66" t="e">
        <v>#N/A</v>
      </c>
    </row>
    <row r="820" spans="1:9" x14ac:dyDescent="0.25">
      <c r="A820">
        <v>19100006</v>
      </c>
      <c r="B820" s="66" t="s">
        <v>5812</v>
      </c>
      <c r="C820" s="66" t="s">
        <v>6140</v>
      </c>
      <c r="D820" s="66" t="s">
        <v>6140</v>
      </c>
      <c r="E820" s="56" t="s">
        <v>5815</v>
      </c>
      <c r="F820" t="s">
        <v>6172</v>
      </c>
      <c r="G820" s="66" t="s">
        <v>5961</v>
      </c>
      <c r="H820" s="66" t="e">
        <v>#N/A</v>
      </c>
      <c r="I820" s="66" t="e">
        <v>#N/A</v>
      </c>
    </row>
    <row r="821" spans="1:9" x14ac:dyDescent="0.25">
      <c r="A821">
        <v>19100006</v>
      </c>
      <c r="B821" s="66" t="s">
        <v>5812</v>
      </c>
      <c r="C821" s="66" t="s">
        <v>6140</v>
      </c>
      <c r="D821" s="66" t="s">
        <v>6140</v>
      </c>
      <c r="E821" s="56" t="s">
        <v>5815</v>
      </c>
      <c r="F821" t="s">
        <v>6172</v>
      </c>
      <c r="G821" s="66" t="s">
        <v>5961</v>
      </c>
      <c r="H821" s="66" t="e">
        <v>#N/A</v>
      </c>
      <c r="I821" s="66" t="e">
        <v>#N/A</v>
      </c>
    </row>
    <row r="822" spans="1:9" x14ac:dyDescent="0.25">
      <c r="A822">
        <v>19100006</v>
      </c>
      <c r="B822" s="66" t="s">
        <v>5812</v>
      </c>
      <c r="C822" s="66" t="s">
        <v>6140</v>
      </c>
      <c r="D822" s="66" t="s">
        <v>6140</v>
      </c>
      <c r="E822" s="56" t="s">
        <v>5815</v>
      </c>
      <c r="F822" t="s">
        <v>6169</v>
      </c>
      <c r="G822" s="66" t="s">
        <v>5961</v>
      </c>
      <c r="H822" s="66" t="e">
        <v>#N/A</v>
      </c>
      <c r="I822" s="66" t="e">
        <v>#N/A</v>
      </c>
    </row>
    <row r="823" spans="1:9" x14ac:dyDescent="0.25">
      <c r="A823">
        <v>19100006</v>
      </c>
      <c r="B823" s="66" t="s">
        <v>5812</v>
      </c>
      <c r="C823" s="66" t="s">
        <v>6140</v>
      </c>
      <c r="D823" s="66" t="s">
        <v>6140</v>
      </c>
      <c r="E823" s="56" t="s">
        <v>5815</v>
      </c>
      <c r="F823" t="s">
        <v>6172</v>
      </c>
      <c r="G823" s="66" t="s">
        <v>5961</v>
      </c>
      <c r="H823" s="66" t="e">
        <v>#N/A</v>
      </c>
      <c r="I823" s="66" t="e">
        <v>#N/A</v>
      </c>
    </row>
    <row r="824" spans="1:9" x14ac:dyDescent="0.25">
      <c r="A824">
        <v>19100007</v>
      </c>
      <c r="B824" s="66" t="s">
        <v>5812</v>
      </c>
      <c r="C824" s="66" t="s">
        <v>6140</v>
      </c>
      <c r="D824" s="66" t="s">
        <v>6140</v>
      </c>
      <c r="E824" s="56" t="s">
        <v>5815</v>
      </c>
      <c r="F824" t="s">
        <v>6173</v>
      </c>
      <c r="G824" s="66" t="s">
        <v>5961</v>
      </c>
      <c r="H824" s="66" t="e">
        <v>#N/A</v>
      </c>
      <c r="I824" s="66" t="e">
        <v>#N/A</v>
      </c>
    </row>
    <row r="825" spans="1:9" x14ac:dyDescent="0.25">
      <c r="A825">
        <v>19100007</v>
      </c>
      <c r="B825" s="66" t="s">
        <v>5812</v>
      </c>
      <c r="C825" s="66" t="s">
        <v>6140</v>
      </c>
      <c r="D825" s="66" t="s">
        <v>6140</v>
      </c>
      <c r="E825" s="56" t="s">
        <v>5815</v>
      </c>
      <c r="F825" t="s">
        <v>6173</v>
      </c>
      <c r="G825" s="66" t="s">
        <v>5961</v>
      </c>
      <c r="H825" s="66" t="e">
        <v>#N/A</v>
      </c>
      <c r="I825" s="66" t="e">
        <v>#N/A</v>
      </c>
    </row>
    <row r="826" spans="1:9" x14ac:dyDescent="0.25">
      <c r="A826">
        <v>19100007</v>
      </c>
      <c r="B826" s="66" t="s">
        <v>5812</v>
      </c>
      <c r="C826" s="66" t="s">
        <v>6140</v>
      </c>
      <c r="D826" s="66" t="s">
        <v>6140</v>
      </c>
      <c r="E826" s="56" t="s">
        <v>5815</v>
      </c>
      <c r="F826" t="s">
        <v>6173</v>
      </c>
      <c r="G826" s="66" t="s">
        <v>5961</v>
      </c>
      <c r="H826" s="66" t="e">
        <v>#N/A</v>
      </c>
      <c r="I826" s="66" t="e">
        <v>#N/A</v>
      </c>
    </row>
    <row r="827" spans="1:9" x14ac:dyDescent="0.25">
      <c r="A827">
        <v>19100007</v>
      </c>
      <c r="B827" s="66" t="s">
        <v>5812</v>
      </c>
      <c r="C827" s="66" t="s">
        <v>6140</v>
      </c>
      <c r="D827" s="66" t="s">
        <v>6140</v>
      </c>
      <c r="E827" s="56" t="s">
        <v>5815</v>
      </c>
      <c r="F827" t="s">
        <v>6169</v>
      </c>
      <c r="G827" s="66" t="s">
        <v>5961</v>
      </c>
      <c r="H827" s="66" t="e">
        <v>#N/A</v>
      </c>
      <c r="I827" s="66" t="e">
        <v>#N/A</v>
      </c>
    </row>
    <row r="828" spans="1:9" x14ac:dyDescent="0.25">
      <c r="A828">
        <v>19100007</v>
      </c>
      <c r="B828" s="66" t="s">
        <v>5812</v>
      </c>
      <c r="C828" s="66" t="s">
        <v>6140</v>
      </c>
      <c r="D828" s="66" t="s">
        <v>6140</v>
      </c>
      <c r="E828" s="56" t="s">
        <v>5815</v>
      </c>
      <c r="F828" t="s">
        <v>6169</v>
      </c>
      <c r="G828" s="66" t="s">
        <v>5961</v>
      </c>
      <c r="H828" s="66" t="e">
        <v>#N/A</v>
      </c>
      <c r="I828" s="66" t="e">
        <v>#N/A</v>
      </c>
    </row>
    <row r="829" spans="1:9" x14ac:dyDescent="0.25">
      <c r="A829">
        <v>19100007</v>
      </c>
      <c r="B829" s="66" t="s">
        <v>5812</v>
      </c>
      <c r="C829" s="66" t="s">
        <v>6140</v>
      </c>
      <c r="D829" s="66" t="s">
        <v>6140</v>
      </c>
      <c r="E829" s="56" t="s">
        <v>5815</v>
      </c>
      <c r="F829" t="s">
        <v>6169</v>
      </c>
      <c r="G829" s="66" t="s">
        <v>5961</v>
      </c>
      <c r="H829" s="66" t="e">
        <v>#N/A</v>
      </c>
      <c r="I829" s="66" t="e">
        <v>#N/A</v>
      </c>
    </row>
    <row r="830" spans="1:9" x14ac:dyDescent="0.25">
      <c r="A830">
        <v>19100008</v>
      </c>
      <c r="B830" s="66" t="s">
        <v>5812</v>
      </c>
      <c r="C830" s="66" t="s">
        <v>6140</v>
      </c>
      <c r="D830" s="66" t="s">
        <v>6140</v>
      </c>
      <c r="E830" s="56" t="s">
        <v>5815</v>
      </c>
      <c r="F830" t="s">
        <v>6174</v>
      </c>
      <c r="G830" s="66" t="s">
        <v>5961</v>
      </c>
      <c r="H830" s="66" t="e">
        <v>#N/A</v>
      </c>
      <c r="I830" s="66" t="e">
        <v>#N/A</v>
      </c>
    </row>
    <row r="831" spans="1:9" x14ac:dyDescent="0.25">
      <c r="A831">
        <v>19100008</v>
      </c>
      <c r="B831" s="66" t="s">
        <v>5812</v>
      </c>
      <c r="C831" s="66" t="s">
        <v>6140</v>
      </c>
      <c r="D831" s="66" t="s">
        <v>6140</v>
      </c>
      <c r="E831" s="56" t="s">
        <v>5815</v>
      </c>
      <c r="F831" t="s">
        <v>6175</v>
      </c>
      <c r="G831" s="66" t="s">
        <v>5961</v>
      </c>
      <c r="H831" s="66" t="e">
        <v>#N/A</v>
      </c>
      <c r="I831" s="66" t="e">
        <v>#N/A</v>
      </c>
    </row>
    <row r="832" spans="1:9" x14ac:dyDescent="0.25">
      <c r="A832">
        <v>19100008</v>
      </c>
      <c r="B832" s="66" t="s">
        <v>5812</v>
      </c>
      <c r="C832" s="66" t="s">
        <v>6140</v>
      </c>
      <c r="D832" s="66" t="s">
        <v>6140</v>
      </c>
      <c r="E832" s="56" t="s">
        <v>5815</v>
      </c>
      <c r="F832" t="s">
        <v>6176</v>
      </c>
      <c r="G832" s="66" t="s">
        <v>5961</v>
      </c>
      <c r="H832" s="66" t="s">
        <v>6176</v>
      </c>
      <c r="I832" s="66" t="s">
        <v>6168</v>
      </c>
    </row>
    <row r="833" spans="1:9" x14ac:dyDescent="0.25">
      <c r="A833">
        <v>19100008</v>
      </c>
      <c r="B833" s="66" t="s">
        <v>5812</v>
      </c>
      <c r="C833" s="66" t="s">
        <v>6140</v>
      </c>
      <c r="D833" s="66" t="s">
        <v>6140</v>
      </c>
      <c r="E833" s="56" t="s">
        <v>5815</v>
      </c>
      <c r="F833" t="s">
        <v>6177</v>
      </c>
      <c r="G833" s="66" t="s">
        <v>5961</v>
      </c>
      <c r="H833" s="66" t="e">
        <v>#N/A</v>
      </c>
      <c r="I833" s="66" t="e">
        <v>#N/A</v>
      </c>
    </row>
    <row r="834" spans="1:9" x14ac:dyDescent="0.25">
      <c r="A834">
        <v>19100008</v>
      </c>
      <c r="B834" s="66" t="s">
        <v>5812</v>
      </c>
      <c r="C834" s="66" t="s">
        <v>6140</v>
      </c>
      <c r="D834" s="66" t="s">
        <v>6140</v>
      </c>
      <c r="E834" s="56" t="s">
        <v>5815</v>
      </c>
      <c r="F834" t="s">
        <v>6178</v>
      </c>
      <c r="G834" s="66" t="s">
        <v>5961</v>
      </c>
      <c r="H834" s="66" t="e">
        <v>#N/A</v>
      </c>
      <c r="I834" s="66" t="e">
        <v>#N/A</v>
      </c>
    </row>
    <row r="835" spans="1:9" x14ac:dyDescent="0.25">
      <c r="A835">
        <v>19100008</v>
      </c>
      <c r="B835" s="66" t="s">
        <v>5812</v>
      </c>
      <c r="C835" s="66" t="s">
        <v>6140</v>
      </c>
      <c r="D835" s="66" t="s">
        <v>6140</v>
      </c>
      <c r="E835" s="56" t="s">
        <v>5815</v>
      </c>
      <c r="F835" t="s">
        <v>6178</v>
      </c>
      <c r="G835" s="66" t="s">
        <v>5961</v>
      </c>
      <c r="H835" s="66" t="e">
        <v>#N/A</v>
      </c>
      <c r="I835" s="66" t="e">
        <v>#N/A</v>
      </c>
    </row>
    <row r="836" spans="1:9" x14ac:dyDescent="0.25">
      <c r="A836">
        <v>19100009</v>
      </c>
      <c r="B836" s="66" t="s">
        <v>5812</v>
      </c>
      <c r="C836" s="66" t="s">
        <v>6140</v>
      </c>
      <c r="D836" s="66" t="s">
        <v>6140</v>
      </c>
      <c r="E836" s="56" t="s">
        <v>5815</v>
      </c>
      <c r="F836" t="s">
        <v>6179</v>
      </c>
      <c r="G836" s="66" t="s">
        <v>6142</v>
      </c>
      <c r="H836" s="66" t="s">
        <v>6179</v>
      </c>
      <c r="I836" s="66" t="s">
        <v>6180</v>
      </c>
    </row>
    <row r="837" spans="1:9" x14ac:dyDescent="0.25">
      <c r="A837">
        <v>19100009</v>
      </c>
      <c r="B837" s="66" t="s">
        <v>5812</v>
      </c>
      <c r="C837" s="66" t="s">
        <v>6140</v>
      </c>
      <c r="D837" s="66" t="s">
        <v>6140</v>
      </c>
      <c r="E837" s="56" t="s">
        <v>5815</v>
      </c>
      <c r="F837" t="s">
        <v>6179</v>
      </c>
      <c r="G837" s="66" t="s">
        <v>6142</v>
      </c>
      <c r="H837" s="66" t="s">
        <v>6179</v>
      </c>
      <c r="I837" s="66" t="s">
        <v>6180</v>
      </c>
    </row>
    <row r="838" spans="1:9" x14ac:dyDescent="0.25">
      <c r="A838">
        <v>19100009</v>
      </c>
      <c r="B838" s="66" t="s">
        <v>5812</v>
      </c>
      <c r="C838" s="66" t="s">
        <v>6140</v>
      </c>
      <c r="D838" s="66" t="s">
        <v>6140</v>
      </c>
      <c r="E838" s="56" t="s">
        <v>5815</v>
      </c>
      <c r="F838" t="s">
        <v>6179</v>
      </c>
      <c r="G838" s="66" t="s">
        <v>6142</v>
      </c>
      <c r="H838" s="66" t="s">
        <v>6179</v>
      </c>
      <c r="I838" s="66" t="s">
        <v>6180</v>
      </c>
    </row>
    <row r="839" spans="1:9" x14ac:dyDescent="0.25">
      <c r="A839">
        <v>19100009</v>
      </c>
      <c r="B839" s="66" t="s">
        <v>5812</v>
      </c>
      <c r="C839" s="66" t="s">
        <v>6140</v>
      </c>
      <c r="D839" s="66" t="s">
        <v>6140</v>
      </c>
      <c r="E839" s="56" t="s">
        <v>5815</v>
      </c>
      <c r="F839" t="s">
        <v>6181</v>
      </c>
      <c r="G839" s="66" t="s">
        <v>5961</v>
      </c>
      <c r="H839" s="66" t="e">
        <v>#N/A</v>
      </c>
      <c r="I839" s="66" t="e">
        <v>#N/A</v>
      </c>
    </row>
    <row r="840" spans="1:9" x14ac:dyDescent="0.25">
      <c r="A840">
        <v>19100009</v>
      </c>
      <c r="B840" s="66" t="s">
        <v>5812</v>
      </c>
      <c r="C840" s="66" t="s">
        <v>6140</v>
      </c>
      <c r="D840" s="66" t="s">
        <v>6140</v>
      </c>
      <c r="E840" s="56" t="s">
        <v>5815</v>
      </c>
      <c r="F840" t="s">
        <v>6179</v>
      </c>
      <c r="G840" s="66" t="s">
        <v>6142</v>
      </c>
      <c r="H840" s="66" t="s">
        <v>6179</v>
      </c>
      <c r="I840" s="66" t="s">
        <v>6180</v>
      </c>
    </row>
    <row r="841" spans="1:9" x14ac:dyDescent="0.25">
      <c r="A841">
        <v>19100009</v>
      </c>
      <c r="B841" s="66" t="s">
        <v>5812</v>
      </c>
      <c r="C841" s="66" t="s">
        <v>6140</v>
      </c>
      <c r="D841" s="66" t="s">
        <v>6140</v>
      </c>
      <c r="E841" s="56" t="s">
        <v>5815</v>
      </c>
      <c r="F841" t="s">
        <v>6182</v>
      </c>
      <c r="G841" s="66" t="s">
        <v>6142</v>
      </c>
      <c r="H841" s="66" t="e">
        <v>#N/A</v>
      </c>
      <c r="I841" s="66" t="e">
        <v>#N/A</v>
      </c>
    </row>
    <row r="842" spans="1:9" x14ac:dyDescent="0.25">
      <c r="A842">
        <v>19100009</v>
      </c>
      <c r="B842" s="66" t="s">
        <v>5812</v>
      </c>
      <c r="C842" s="66" t="s">
        <v>6140</v>
      </c>
      <c r="D842" s="66" t="s">
        <v>6140</v>
      </c>
      <c r="E842" s="56" t="s">
        <v>5815</v>
      </c>
      <c r="F842" t="s">
        <v>6182</v>
      </c>
      <c r="G842" s="66" t="s">
        <v>6142</v>
      </c>
      <c r="H842" s="66" t="e">
        <v>#N/A</v>
      </c>
      <c r="I842" s="66" t="e">
        <v>#N/A</v>
      </c>
    </row>
    <row r="843" spans="1:9" x14ac:dyDescent="0.25">
      <c r="A843">
        <v>19100009</v>
      </c>
      <c r="B843" s="66" t="s">
        <v>5812</v>
      </c>
      <c r="C843" s="66" t="s">
        <v>6140</v>
      </c>
      <c r="D843" s="66" t="s">
        <v>6140</v>
      </c>
      <c r="E843" s="56" t="s">
        <v>5815</v>
      </c>
      <c r="F843" t="s">
        <v>6181</v>
      </c>
      <c r="G843" s="66" t="s">
        <v>5961</v>
      </c>
      <c r="H843" s="66" t="e">
        <v>#N/A</v>
      </c>
      <c r="I843" s="66" t="e">
        <v>#N/A</v>
      </c>
    </row>
    <row r="844" spans="1:9" x14ac:dyDescent="0.25">
      <c r="A844">
        <v>19100009</v>
      </c>
      <c r="B844" s="66" t="s">
        <v>5812</v>
      </c>
      <c r="C844" s="66" t="s">
        <v>6140</v>
      </c>
      <c r="D844" s="66" t="s">
        <v>6140</v>
      </c>
      <c r="E844" s="56" t="s">
        <v>5815</v>
      </c>
      <c r="F844" t="s">
        <v>6179</v>
      </c>
      <c r="G844" s="66" t="s">
        <v>6142</v>
      </c>
      <c r="H844" s="66" t="s">
        <v>6179</v>
      </c>
      <c r="I844" s="66" t="s">
        <v>6180</v>
      </c>
    </row>
    <row r="845" spans="1:9" x14ac:dyDescent="0.25">
      <c r="A845">
        <v>19100010</v>
      </c>
      <c r="B845" s="66" t="s">
        <v>5812</v>
      </c>
      <c r="C845" s="66" t="s">
        <v>6140</v>
      </c>
      <c r="D845" s="66" t="s">
        <v>6140</v>
      </c>
      <c r="E845" s="56" t="s">
        <v>5815</v>
      </c>
      <c r="F845" t="s">
        <v>6155</v>
      </c>
      <c r="G845" s="66" t="s">
        <v>6142</v>
      </c>
      <c r="H845" s="66" t="e">
        <v>#N/A</v>
      </c>
      <c r="I845" s="66" t="e">
        <v>#N/A</v>
      </c>
    </row>
    <row r="846" spans="1:9" x14ac:dyDescent="0.25">
      <c r="A846">
        <v>19100010</v>
      </c>
      <c r="B846" s="66" t="s">
        <v>5812</v>
      </c>
      <c r="C846" s="66" t="s">
        <v>6140</v>
      </c>
      <c r="D846" s="66" t="s">
        <v>6140</v>
      </c>
      <c r="E846" s="56" t="s">
        <v>5815</v>
      </c>
      <c r="F846" t="s">
        <v>6183</v>
      </c>
      <c r="G846" s="66" t="s">
        <v>6142</v>
      </c>
      <c r="H846" s="66" t="s">
        <v>6183</v>
      </c>
      <c r="I846" s="66" t="s">
        <v>6180</v>
      </c>
    </row>
    <row r="847" spans="1:9" x14ac:dyDescent="0.25">
      <c r="A847">
        <v>19100010</v>
      </c>
      <c r="B847" s="66" t="s">
        <v>5812</v>
      </c>
      <c r="C847" s="66" t="s">
        <v>6140</v>
      </c>
      <c r="D847" s="66" t="s">
        <v>6140</v>
      </c>
      <c r="E847" s="56" t="s">
        <v>5815</v>
      </c>
      <c r="F847" t="s">
        <v>6184</v>
      </c>
      <c r="G847" s="66" t="s">
        <v>6142</v>
      </c>
      <c r="H847" s="66" t="e">
        <v>#N/A</v>
      </c>
      <c r="I847" s="66" t="e">
        <v>#N/A</v>
      </c>
    </row>
    <row r="848" spans="1:9" x14ac:dyDescent="0.25">
      <c r="A848">
        <v>19100010</v>
      </c>
      <c r="B848" s="66" t="s">
        <v>5812</v>
      </c>
      <c r="C848" s="66" t="s">
        <v>6140</v>
      </c>
      <c r="D848" s="66" t="s">
        <v>6140</v>
      </c>
      <c r="E848" s="56" t="s">
        <v>5815</v>
      </c>
      <c r="F848" t="s">
        <v>6183</v>
      </c>
      <c r="G848" s="66" t="s">
        <v>6142</v>
      </c>
      <c r="H848" s="66" t="s">
        <v>6183</v>
      </c>
      <c r="I848" s="66" t="s">
        <v>6180</v>
      </c>
    </row>
    <row r="849" spans="1:9" x14ac:dyDescent="0.25">
      <c r="A849">
        <v>19100010</v>
      </c>
      <c r="B849" s="66" t="s">
        <v>5812</v>
      </c>
      <c r="C849" s="66" t="s">
        <v>6140</v>
      </c>
      <c r="D849" s="66" t="s">
        <v>6140</v>
      </c>
      <c r="E849" s="56" t="s">
        <v>5815</v>
      </c>
      <c r="F849" t="s">
        <v>6154</v>
      </c>
      <c r="G849" s="66" t="s">
        <v>6142</v>
      </c>
      <c r="H849" s="66" t="e">
        <v>#N/A</v>
      </c>
      <c r="I849" s="66" t="e">
        <v>#N/A</v>
      </c>
    </row>
    <row r="850" spans="1:9" x14ac:dyDescent="0.25">
      <c r="A850">
        <v>19100010</v>
      </c>
      <c r="B850" s="66" t="s">
        <v>5812</v>
      </c>
      <c r="C850" s="66" t="s">
        <v>6140</v>
      </c>
      <c r="D850" s="66" t="s">
        <v>6140</v>
      </c>
      <c r="E850" s="56" t="s">
        <v>5815</v>
      </c>
      <c r="F850" t="s">
        <v>6185</v>
      </c>
      <c r="G850" s="66" t="s">
        <v>6142</v>
      </c>
      <c r="H850" s="66" t="e">
        <v>#N/A</v>
      </c>
      <c r="I850" s="66" t="e">
        <v>#N/A</v>
      </c>
    </row>
    <row r="851" spans="1:9" x14ac:dyDescent="0.25">
      <c r="A851">
        <v>19100010</v>
      </c>
      <c r="B851" s="66" t="s">
        <v>5812</v>
      </c>
      <c r="C851" s="66" t="s">
        <v>6140</v>
      </c>
      <c r="D851" s="66" t="s">
        <v>6140</v>
      </c>
      <c r="E851" s="56" t="s">
        <v>5815</v>
      </c>
      <c r="F851" t="s">
        <v>6183</v>
      </c>
      <c r="G851" s="66" t="s">
        <v>6142</v>
      </c>
      <c r="H851" s="66" t="s">
        <v>6183</v>
      </c>
      <c r="I851" s="66" t="s">
        <v>6180</v>
      </c>
    </row>
    <row r="852" spans="1:9" x14ac:dyDescent="0.25">
      <c r="A852">
        <v>19100010</v>
      </c>
      <c r="B852" s="66" t="s">
        <v>5812</v>
      </c>
      <c r="C852" s="66" t="s">
        <v>6140</v>
      </c>
      <c r="D852" s="66" t="s">
        <v>6140</v>
      </c>
      <c r="E852" s="56" t="s">
        <v>5815</v>
      </c>
      <c r="F852" t="s">
        <v>6146</v>
      </c>
      <c r="G852" s="66" t="s">
        <v>6142</v>
      </c>
      <c r="H852" s="66" t="e">
        <v>#N/A</v>
      </c>
      <c r="I852" s="66" t="e">
        <v>#N/A</v>
      </c>
    </row>
    <row r="853" spans="1:9" x14ac:dyDescent="0.25">
      <c r="A853">
        <v>19100011</v>
      </c>
      <c r="B853" s="66" t="s">
        <v>5812</v>
      </c>
      <c r="C853" s="66" t="s">
        <v>6140</v>
      </c>
      <c r="D853" s="66" t="s">
        <v>6140</v>
      </c>
      <c r="E853" s="56" t="s">
        <v>5815</v>
      </c>
      <c r="F853" t="s">
        <v>6186</v>
      </c>
      <c r="G853" s="66" t="s">
        <v>5961</v>
      </c>
      <c r="H853" s="66" t="e">
        <v>#N/A</v>
      </c>
      <c r="I853" s="66" t="e">
        <v>#N/A</v>
      </c>
    </row>
    <row r="854" spans="1:9" x14ac:dyDescent="0.25">
      <c r="A854">
        <v>19100011</v>
      </c>
      <c r="B854" s="66" t="s">
        <v>5812</v>
      </c>
      <c r="C854" s="66" t="s">
        <v>6140</v>
      </c>
      <c r="D854" s="66" t="s">
        <v>6140</v>
      </c>
      <c r="E854" s="56" t="s">
        <v>5815</v>
      </c>
      <c r="F854" t="s">
        <v>6187</v>
      </c>
      <c r="G854" s="66" t="s">
        <v>5961</v>
      </c>
      <c r="H854" s="66" t="e">
        <v>#N/A</v>
      </c>
      <c r="I854" s="66" t="e">
        <v>#N/A</v>
      </c>
    </row>
    <row r="855" spans="1:9" x14ac:dyDescent="0.25">
      <c r="A855">
        <v>19100011</v>
      </c>
      <c r="B855" s="66" t="s">
        <v>5812</v>
      </c>
      <c r="C855" s="66" t="s">
        <v>6140</v>
      </c>
      <c r="D855" s="66" t="s">
        <v>6140</v>
      </c>
      <c r="E855" s="56" t="s">
        <v>5815</v>
      </c>
      <c r="F855" t="s">
        <v>6187</v>
      </c>
      <c r="G855" s="66" t="s">
        <v>5961</v>
      </c>
      <c r="H855" s="66" t="e">
        <v>#N/A</v>
      </c>
      <c r="I855" s="66" t="e">
        <v>#N/A</v>
      </c>
    </row>
    <row r="856" spans="1:9" x14ac:dyDescent="0.25">
      <c r="A856">
        <v>19100011</v>
      </c>
      <c r="B856" s="66" t="s">
        <v>5812</v>
      </c>
      <c r="C856" s="66" t="s">
        <v>6140</v>
      </c>
      <c r="D856" s="66" t="s">
        <v>6140</v>
      </c>
      <c r="E856" s="56" t="s">
        <v>5815</v>
      </c>
      <c r="F856" t="s">
        <v>6188</v>
      </c>
      <c r="G856" s="66" t="s">
        <v>5961</v>
      </c>
      <c r="H856" s="66" t="e">
        <v>#N/A</v>
      </c>
      <c r="I856" s="66" t="e">
        <v>#N/A</v>
      </c>
    </row>
    <row r="857" spans="1:9" x14ac:dyDescent="0.25">
      <c r="A857">
        <v>19100011</v>
      </c>
      <c r="B857" s="66" t="s">
        <v>5812</v>
      </c>
      <c r="C857" s="66" t="s">
        <v>6140</v>
      </c>
      <c r="D857" s="66" t="s">
        <v>6140</v>
      </c>
      <c r="E857" s="56" t="s">
        <v>5815</v>
      </c>
      <c r="F857" t="s">
        <v>6188</v>
      </c>
      <c r="G857" s="66" t="s">
        <v>5961</v>
      </c>
      <c r="H857" s="66" t="e">
        <v>#N/A</v>
      </c>
      <c r="I857" s="66" t="e">
        <v>#N/A</v>
      </c>
    </row>
    <row r="858" spans="1:9" x14ac:dyDescent="0.25">
      <c r="A858">
        <v>19100011</v>
      </c>
      <c r="B858" s="66" t="s">
        <v>5812</v>
      </c>
      <c r="C858" s="66" t="s">
        <v>6140</v>
      </c>
      <c r="D858" s="66" t="s">
        <v>6140</v>
      </c>
      <c r="E858" s="56" t="s">
        <v>5815</v>
      </c>
      <c r="F858" t="s">
        <v>6189</v>
      </c>
      <c r="G858" s="66" t="s">
        <v>5961</v>
      </c>
      <c r="H858" s="66" t="e">
        <v>#N/A</v>
      </c>
      <c r="I858" s="66" t="e">
        <v>#N/A</v>
      </c>
    </row>
    <row r="859" spans="1:9" x14ac:dyDescent="0.25">
      <c r="A859">
        <v>19100011</v>
      </c>
      <c r="B859" s="66" t="s">
        <v>5812</v>
      </c>
      <c r="C859" s="66" t="s">
        <v>6140</v>
      </c>
      <c r="D859" s="66" t="s">
        <v>6140</v>
      </c>
      <c r="E859" s="56" t="s">
        <v>5815</v>
      </c>
      <c r="F859" t="s">
        <v>6187</v>
      </c>
      <c r="G859" s="66" t="s">
        <v>5961</v>
      </c>
      <c r="H859" s="66" t="e">
        <v>#N/A</v>
      </c>
      <c r="I859" s="66" t="e">
        <v>#N/A</v>
      </c>
    </row>
    <row r="860" spans="1:9" x14ac:dyDescent="0.25">
      <c r="A860">
        <v>19100011</v>
      </c>
      <c r="B860" s="66" t="s">
        <v>5812</v>
      </c>
      <c r="C860" s="66" t="s">
        <v>6140</v>
      </c>
      <c r="D860" s="66" t="s">
        <v>6140</v>
      </c>
      <c r="E860" s="56" t="s">
        <v>5815</v>
      </c>
      <c r="F860" t="s">
        <v>6023</v>
      </c>
      <c r="G860" s="66" t="s">
        <v>5961</v>
      </c>
      <c r="H860" s="66" t="e">
        <v>#N/A</v>
      </c>
      <c r="I860" s="66" t="e">
        <v>#N/A</v>
      </c>
    </row>
    <row r="861" spans="1:9" x14ac:dyDescent="0.25">
      <c r="A861">
        <v>19100011</v>
      </c>
      <c r="B861" s="66" t="s">
        <v>5812</v>
      </c>
      <c r="C861" s="66" t="s">
        <v>6140</v>
      </c>
      <c r="D861" s="66" t="s">
        <v>6140</v>
      </c>
      <c r="E861" s="56" t="s">
        <v>5815</v>
      </c>
      <c r="F861" t="s">
        <v>6187</v>
      </c>
      <c r="G861" s="66" t="s">
        <v>5961</v>
      </c>
      <c r="H861" s="66" t="e">
        <v>#N/A</v>
      </c>
      <c r="I861" s="66" t="e">
        <v>#N/A</v>
      </c>
    </row>
    <row r="862" spans="1:9" x14ac:dyDescent="0.25">
      <c r="A862">
        <v>19100011</v>
      </c>
      <c r="B862" s="66" t="s">
        <v>5812</v>
      </c>
      <c r="C862" s="66" t="s">
        <v>6140</v>
      </c>
      <c r="D862" s="66" t="s">
        <v>6140</v>
      </c>
      <c r="E862" s="56" t="s">
        <v>5815</v>
      </c>
      <c r="F862" t="s">
        <v>6187</v>
      </c>
      <c r="G862" s="66" t="s">
        <v>5961</v>
      </c>
      <c r="H862" s="66" t="e">
        <v>#N/A</v>
      </c>
      <c r="I862" s="66" t="e">
        <v>#N/A</v>
      </c>
    </row>
    <row r="863" spans="1:9" x14ac:dyDescent="0.25">
      <c r="A863">
        <v>19100011</v>
      </c>
      <c r="B863" s="66" t="s">
        <v>5812</v>
      </c>
      <c r="C863" s="66" t="s">
        <v>6140</v>
      </c>
      <c r="D863" s="66" t="s">
        <v>6140</v>
      </c>
      <c r="E863" s="56" t="s">
        <v>5815</v>
      </c>
      <c r="F863" t="s">
        <v>6187</v>
      </c>
      <c r="G863" s="66" t="s">
        <v>5961</v>
      </c>
      <c r="H863" s="66" t="e">
        <v>#N/A</v>
      </c>
      <c r="I863" s="66" t="e">
        <v>#N/A</v>
      </c>
    </row>
    <row r="864" spans="1:9" x14ac:dyDescent="0.25">
      <c r="A864">
        <v>19100011</v>
      </c>
      <c r="B864" s="66" t="s">
        <v>5812</v>
      </c>
      <c r="C864" s="66" t="s">
        <v>6140</v>
      </c>
      <c r="D864" s="66" t="s">
        <v>6140</v>
      </c>
      <c r="E864" s="56" t="s">
        <v>5815</v>
      </c>
      <c r="F864" t="s">
        <v>6023</v>
      </c>
      <c r="G864" s="66" t="s">
        <v>5961</v>
      </c>
      <c r="H864" s="66" t="e">
        <v>#N/A</v>
      </c>
      <c r="I864" s="66" t="e">
        <v>#N/A</v>
      </c>
    </row>
    <row r="865" spans="1:9" x14ac:dyDescent="0.25">
      <c r="A865">
        <v>19100012</v>
      </c>
      <c r="B865" s="66" t="s">
        <v>5812</v>
      </c>
      <c r="C865" s="66" t="s">
        <v>6140</v>
      </c>
      <c r="D865" s="66" t="s">
        <v>6140</v>
      </c>
      <c r="E865" s="56" t="s">
        <v>5815</v>
      </c>
      <c r="F865" t="s">
        <v>6190</v>
      </c>
      <c r="G865" s="66" t="s">
        <v>6142</v>
      </c>
      <c r="H865" s="66" t="e">
        <v>#N/A</v>
      </c>
      <c r="I865" s="66" t="e">
        <v>#N/A</v>
      </c>
    </row>
    <row r="866" spans="1:9" x14ac:dyDescent="0.25">
      <c r="A866">
        <v>19100012</v>
      </c>
      <c r="B866" s="66" t="s">
        <v>5812</v>
      </c>
      <c r="C866" s="66" t="s">
        <v>6140</v>
      </c>
      <c r="D866" s="66" t="s">
        <v>6140</v>
      </c>
      <c r="E866" s="56" t="s">
        <v>5815</v>
      </c>
      <c r="F866" t="s">
        <v>6191</v>
      </c>
      <c r="G866" s="66" t="s">
        <v>6142</v>
      </c>
      <c r="H866" s="66" t="e">
        <v>#N/A</v>
      </c>
      <c r="I866" s="66" t="e">
        <v>#N/A</v>
      </c>
    </row>
    <row r="867" spans="1:9" x14ac:dyDescent="0.25">
      <c r="A867">
        <v>19100012</v>
      </c>
      <c r="B867" s="66" t="s">
        <v>5812</v>
      </c>
      <c r="C867" s="66" t="s">
        <v>6140</v>
      </c>
      <c r="D867" s="66" t="s">
        <v>6140</v>
      </c>
      <c r="E867" s="56" t="s">
        <v>5815</v>
      </c>
      <c r="F867" t="s">
        <v>6192</v>
      </c>
      <c r="G867" s="66" t="s">
        <v>6142</v>
      </c>
      <c r="H867" s="66" t="e">
        <v>#N/A</v>
      </c>
      <c r="I867" s="66" t="e">
        <v>#N/A</v>
      </c>
    </row>
    <row r="868" spans="1:9" x14ac:dyDescent="0.25">
      <c r="A868">
        <v>19100012</v>
      </c>
      <c r="B868" s="66" t="s">
        <v>5812</v>
      </c>
      <c r="C868" s="66" t="s">
        <v>6140</v>
      </c>
      <c r="D868" s="66" t="s">
        <v>6140</v>
      </c>
      <c r="E868" s="56" t="s">
        <v>5815</v>
      </c>
      <c r="F868" t="s">
        <v>6193</v>
      </c>
      <c r="G868" s="66" t="s">
        <v>6142</v>
      </c>
      <c r="H868" s="66" t="e">
        <v>#N/A</v>
      </c>
      <c r="I868" s="66" t="e">
        <v>#N/A</v>
      </c>
    </row>
    <row r="869" spans="1:9" x14ac:dyDescent="0.25">
      <c r="A869">
        <v>19100013</v>
      </c>
      <c r="B869" s="66" t="s">
        <v>5812</v>
      </c>
      <c r="C869" s="66" t="s">
        <v>6140</v>
      </c>
      <c r="D869" s="66" t="s">
        <v>6140</v>
      </c>
      <c r="E869" s="56" t="s">
        <v>5839</v>
      </c>
      <c r="F869" t="s">
        <v>6194</v>
      </c>
      <c r="G869" s="66" t="s">
        <v>6142</v>
      </c>
      <c r="H869" s="66" t="e">
        <v>#N/A</v>
      </c>
      <c r="I869" s="66" t="e">
        <v>#N/A</v>
      </c>
    </row>
    <row r="870" spans="1:9" x14ac:dyDescent="0.25">
      <c r="A870">
        <v>19100013</v>
      </c>
      <c r="B870" s="66" t="s">
        <v>5812</v>
      </c>
      <c r="C870" s="66" t="s">
        <v>6140</v>
      </c>
      <c r="D870" s="66" t="s">
        <v>6140</v>
      </c>
      <c r="E870" s="56" t="s">
        <v>5839</v>
      </c>
      <c r="F870" t="s">
        <v>6195</v>
      </c>
      <c r="G870" s="66" t="s">
        <v>6142</v>
      </c>
      <c r="H870" s="66" t="e">
        <v>#N/A</v>
      </c>
      <c r="I870" s="66" t="e">
        <v>#N/A</v>
      </c>
    </row>
    <row r="871" spans="1:9" x14ac:dyDescent="0.25">
      <c r="A871">
        <v>19100013</v>
      </c>
      <c r="B871" s="66" t="s">
        <v>5812</v>
      </c>
      <c r="C871" s="66" t="s">
        <v>6140</v>
      </c>
      <c r="D871" s="66" t="s">
        <v>6140</v>
      </c>
      <c r="E871" s="56" t="s">
        <v>5815</v>
      </c>
      <c r="F871" t="s">
        <v>6196</v>
      </c>
      <c r="G871" s="66" t="s">
        <v>6142</v>
      </c>
      <c r="H871" s="66" t="e">
        <v>#N/A</v>
      </c>
      <c r="I871" s="66" t="e">
        <v>#N/A</v>
      </c>
    </row>
    <row r="872" spans="1:9" x14ac:dyDescent="0.25">
      <c r="A872">
        <v>19100013</v>
      </c>
      <c r="B872" s="66" t="s">
        <v>5812</v>
      </c>
      <c r="C872" s="66" t="s">
        <v>6140</v>
      </c>
      <c r="D872" s="66" t="s">
        <v>6140</v>
      </c>
      <c r="E872" s="56" t="s">
        <v>5815</v>
      </c>
      <c r="F872" t="s">
        <v>6197</v>
      </c>
      <c r="G872" s="66" t="s">
        <v>6142</v>
      </c>
      <c r="H872" s="66" t="e">
        <v>#N/A</v>
      </c>
      <c r="I872" s="66" t="e">
        <v>#N/A</v>
      </c>
    </row>
    <row r="873" spans="1:9" x14ac:dyDescent="0.25">
      <c r="A873">
        <v>19100013</v>
      </c>
      <c r="B873" s="66" t="s">
        <v>5812</v>
      </c>
      <c r="C873" s="66" t="s">
        <v>6140</v>
      </c>
      <c r="D873" s="66" t="s">
        <v>6140</v>
      </c>
      <c r="E873" s="56" t="s">
        <v>5815</v>
      </c>
      <c r="F873" t="s">
        <v>6198</v>
      </c>
      <c r="G873" s="66" t="s">
        <v>6142</v>
      </c>
      <c r="H873" s="66" t="e">
        <v>#N/A</v>
      </c>
      <c r="I873" s="66" t="e">
        <v>#N/A</v>
      </c>
    </row>
    <row r="874" spans="1:9" x14ac:dyDescent="0.25">
      <c r="A874">
        <v>19100013</v>
      </c>
      <c r="B874" s="66" t="s">
        <v>5812</v>
      </c>
      <c r="C874" s="66" t="s">
        <v>6140</v>
      </c>
      <c r="D874" s="66" t="s">
        <v>6140</v>
      </c>
      <c r="E874" s="56" t="s">
        <v>5815</v>
      </c>
      <c r="F874" t="s">
        <v>6198</v>
      </c>
      <c r="G874" s="66" t="s">
        <v>6142</v>
      </c>
      <c r="H874" s="66" t="e">
        <v>#N/A</v>
      </c>
      <c r="I874" s="66" t="e">
        <v>#N/A</v>
      </c>
    </row>
    <row r="875" spans="1:9" x14ac:dyDescent="0.25">
      <c r="A875">
        <v>19100013</v>
      </c>
      <c r="B875" s="66" t="s">
        <v>5812</v>
      </c>
      <c r="C875" s="66" t="s">
        <v>6140</v>
      </c>
      <c r="D875" s="66" t="s">
        <v>6140</v>
      </c>
      <c r="E875" s="56" t="s">
        <v>5815</v>
      </c>
      <c r="F875" t="s">
        <v>6194</v>
      </c>
      <c r="G875" s="66" t="s">
        <v>6142</v>
      </c>
      <c r="H875" s="66" t="e">
        <v>#N/A</v>
      </c>
      <c r="I875" s="66" t="e">
        <v>#N/A</v>
      </c>
    </row>
    <row r="876" spans="1:9" x14ac:dyDescent="0.25">
      <c r="A876">
        <v>19100013</v>
      </c>
      <c r="B876" s="66" t="s">
        <v>5812</v>
      </c>
      <c r="C876" s="66" t="s">
        <v>6140</v>
      </c>
      <c r="D876" s="66" t="s">
        <v>6140</v>
      </c>
      <c r="E876" s="56" t="s">
        <v>5815</v>
      </c>
      <c r="F876" t="s">
        <v>6197</v>
      </c>
      <c r="G876" s="66" t="s">
        <v>6142</v>
      </c>
      <c r="H876" s="66" t="e">
        <v>#N/A</v>
      </c>
      <c r="I876" s="66" t="e">
        <v>#N/A</v>
      </c>
    </row>
    <row r="877" spans="1:9" x14ac:dyDescent="0.25">
      <c r="A877">
        <v>19100013</v>
      </c>
      <c r="B877" s="66" t="s">
        <v>5812</v>
      </c>
      <c r="C877" s="66" t="s">
        <v>6140</v>
      </c>
      <c r="D877" s="66" t="s">
        <v>6140</v>
      </c>
      <c r="E877" s="56" t="s">
        <v>5815</v>
      </c>
      <c r="F877" t="s">
        <v>6198</v>
      </c>
      <c r="G877" s="66" t="s">
        <v>6142</v>
      </c>
      <c r="H877" s="66" t="e">
        <v>#N/A</v>
      </c>
      <c r="I877" s="66" t="e">
        <v>#N/A</v>
      </c>
    </row>
    <row r="878" spans="1:9" x14ac:dyDescent="0.25">
      <c r="A878">
        <v>19100014</v>
      </c>
      <c r="B878" s="66" t="s">
        <v>5812</v>
      </c>
      <c r="C878" s="66" t="s">
        <v>6140</v>
      </c>
      <c r="D878" s="66" t="s">
        <v>6140</v>
      </c>
      <c r="E878" s="56" t="s">
        <v>5815</v>
      </c>
      <c r="F878" t="s">
        <v>6199</v>
      </c>
      <c r="G878" s="66" t="s">
        <v>5961</v>
      </c>
      <c r="H878" s="66" t="e">
        <v>#N/A</v>
      </c>
      <c r="I878" s="66" t="e">
        <v>#N/A</v>
      </c>
    </row>
    <row r="879" spans="1:9" x14ac:dyDescent="0.25">
      <c r="A879">
        <v>19100014</v>
      </c>
      <c r="B879" s="66" t="s">
        <v>5812</v>
      </c>
      <c r="C879" s="66" t="s">
        <v>6140</v>
      </c>
      <c r="D879" s="66" t="s">
        <v>6140</v>
      </c>
      <c r="E879" s="56" t="s">
        <v>5815</v>
      </c>
      <c r="F879" t="s">
        <v>6200</v>
      </c>
      <c r="G879" s="66" t="s">
        <v>5961</v>
      </c>
      <c r="H879" s="66" t="e">
        <v>#N/A</v>
      </c>
      <c r="I879" s="66" t="e">
        <v>#N/A</v>
      </c>
    </row>
    <row r="880" spans="1:9" x14ac:dyDescent="0.25">
      <c r="A880">
        <v>19100014</v>
      </c>
      <c r="B880" s="66" t="s">
        <v>5812</v>
      </c>
      <c r="C880" s="66" t="s">
        <v>6140</v>
      </c>
      <c r="D880" s="66" t="s">
        <v>6140</v>
      </c>
      <c r="E880" s="56" t="s">
        <v>5815</v>
      </c>
      <c r="F880" t="s">
        <v>6201</v>
      </c>
      <c r="G880" s="66" t="s">
        <v>5961</v>
      </c>
      <c r="H880" s="66" t="e">
        <v>#N/A</v>
      </c>
      <c r="I880" s="66" t="e">
        <v>#N/A</v>
      </c>
    </row>
    <row r="881" spans="1:9" x14ac:dyDescent="0.25">
      <c r="A881">
        <v>19100014</v>
      </c>
      <c r="B881" s="66" t="s">
        <v>5812</v>
      </c>
      <c r="C881" s="66" t="s">
        <v>6140</v>
      </c>
      <c r="D881" s="66" t="s">
        <v>6140</v>
      </c>
      <c r="E881" s="56" t="s">
        <v>5815</v>
      </c>
      <c r="F881" t="s">
        <v>6201</v>
      </c>
      <c r="G881" s="66" t="s">
        <v>5961</v>
      </c>
      <c r="H881" s="66" t="e">
        <v>#N/A</v>
      </c>
      <c r="I881" s="66" t="e">
        <v>#N/A</v>
      </c>
    </row>
    <row r="882" spans="1:9" x14ac:dyDescent="0.25">
      <c r="A882">
        <v>19100014</v>
      </c>
      <c r="B882" s="66" t="s">
        <v>5812</v>
      </c>
      <c r="C882" s="66" t="s">
        <v>6140</v>
      </c>
      <c r="D882" s="66" t="s">
        <v>6140</v>
      </c>
      <c r="E882" s="56" t="s">
        <v>5815</v>
      </c>
      <c r="F882" t="s">
        <v>6200</v>
      </c>
      <c r="G882" s="66" t="s">
        <v>5961</v>
      </c>
      <c r="H882" s="66" t="e">
        <v>#N/A</v>
      </c>
      <c r="I882" s="66" t="e">
        <v>#N/A</v>
      </c>
    </row>
    <row r="883" spans="1:9" x14ac:dyDescent="0.25">
      <c r="A883">
        <v>19100014</v>
      </c>
      <c r="B883" s="66" t="s">
        <v>5812</v>
      </c>
      <c r="C883" s="66" t="s">
        <v>6140</v>
      </c>
      <c r="D883" s="66" t="s">
        <v>6140</v>
      </c>
      <c r="E883" s="56" t="s">
        <v>5815</v>
      </c>
      <c r="F883" t="s">
        <v>6201</v>
      </c>
      <c r="G883" s="66" t="s">
        <v>5961</v>
      </c>
      <c r="H883" s="66" t="e">
        <v>#N/A</v>
      </c>
      <c r="I883" s="66" t="e">
        <v>#N/A</v>
      </c>
    </row>
    <row r="884" spans="1:9" x14ac:dyDescent="0.25">
      <c r="A884">
        <v>19100014</v>
      </c>
      <c r="B884" s="66" t="s">
        <v>5812</v>
      </c>
      <c r="C884" s="66" t="s">
        <v>6140</v>
      </c>
      <c r="D884" s="66" t="s">
        <v>6140</v>
      </c>
      <c r="E884" s="56" t="s">
        <v>5815</v>
      </c>
      <c r="F884" t="s">
        <v>6202</v>
      </c>
      <c r="G884" s="66" t="s">
        <v>5961</v>
      </c>
      <c r="H884" s="66" t="e">
        <v>#N/A</v>
      </c>
      <c r="I884" s="66" t="e">
        <v>#N/A</v>
      </c>
    </row>
    <row r="885" spans="1:9" x14ac:dyDescent="0.25">
      <c r="A885">
        <v>19100014</v>
      </c>
      <c r="B885" s="66" t="s">
        <v>5812</v>
      </c>
      <c r="C885" s="66" t="s">
        <v>6140</v>
      </c>
      <c r="D885" s="66" t="s">
        <v>6140</v>
      </c>
      <c r="E885" s="56" t="s">
        <v>5815</v>
      </c>
      <c r="F885" t="s">
        <v>6203</v>
      </c>
      <c r="G885" s="66" t="s">
        <v>5961</v>
      </c>
      <c r="H885" s="66" t="e">
        <v>#N/A</v>
      </c>
      <c r="I885" s="66" t="e">
        <v>#N/A</v>
      </c>
    </row>
    <row r="886" spans="1:9" x14ac:dyDescent="0.25">
      <c r="A886">
        <v>19100015</v>
      </c>
      <c r="B886" s="66" t="s">
        <v>5812</v>
      </c>
      <c r="C886" s="66" t="s">
        <v>6140</v>
      </c>
      <c r="D886" s="66" t="s">
        <v>6140</v>
      </c>
      <c r="E886" s="56" t="s">
        <v>5815</v>
      </c>
      <c r="F886" t="s">
        <v>5965</v>
      </c>
      <c r="G886" s="66" t="s">
        <v>5961</v>
      </c>
      <c r="H886" s="66" t="e">
        <v>#N/A</v>
      </c>
      <c r="I886" s="66" t="e">
        <v>#N/A</v>
      </c>
    </row>
    <row r="887" spans="1:9" x14ac:dyDescent="0.25">
      <c r="A887">
        <v>19100015</v>
      </c>
      <c r="B887" s="66" t="s">
        <v>5812</v>
      </c>
      <c r="C887" s="66" t="s">
        <v>6140</v>
      </c>
      <c r="D887" s="66" t="s">
        <v>6140</v>
      </c>
      <c r="E887" s="56" t="s">
        <v>5815</v>
      </c>
      <c r="F887" t="s">
        <v>5965</v>
      </c>
      <c r="G887" s="66" t="s">
        <v>5961</v>
      </c>
      <c r="H887" s="66" t="e">
        <v>#N/A</v>
      </c>
      <c r="I887" s="66" t="e">
        <v>#N/A</v>
      </c>
    </row>
    <row r="888" spans="1:9" x14ac:dyDescent="0.25">
      <c r="A888">
        <v>19100015</v>
      </c>
      <c r="B888" s="66" t="s">
        <v>5812</v>
      </c>
      <c r="C888" s="66" t="s">
        <v>6140</v>
      </c>
      <c r="D888" s="66" t="s">
        <v>6140</v>
      </c>
      <c r="E888" s="56" t="s">
        <v>5815</v>
      </c>
      <c r="F888" t="s">
        <v>6204</v>
      </c>
      <c r="G888" s="66" t="s">
        <v>5961</v>
      </c>
      <c r="H888" s="66" t="e">
        <v>#N/A</v>
      </c>
      <c r="I888" s="66" t="e">
        <v>#N/A</v>
      </c>
    </row>
    <row r="889" spans="1:9" x14ac:dyDescent="0.25">
      <c r="A889">
        <v>19100015</v>
      </c>
      <c r="B889" s="66" t="s">
        <v>5812</v>
      </c>
      <c r="C889" s="66" t="s">
        <v>6140</v>
      </c>
      <c r="D889" s="66" t="s">
        <v>6140</v>
      </c>
      <c r="E889" s="56" t="s">
        <v>5815</v>
      </c>
      <c r="F889" t="s">
        <v>6205</v>
      </c>
      <c r="G889" s="66" t="s">
        <v>5961</v>
      </c>
      <c r="H889" s="66" t="e">
        <v>#N/A</v>
      </c>
      <c r="I889" s="66" t="e">
        <v>#N/A</v>
      </c>
    </row>
    <row r="890" spans="1:9" x14ac:dyDescent="0.25">
      <c r="A890">
        <v>19100015</v>
      </c>
      <c r="B890" s="66" t="s">
        <v>5812</v>
      </c>
      <c r="C890" s="66" t="s">
        <v>6140</v>
      </c>
      <c r="D890" s="66" t="s">
        <v>6140</v>
      </c>
      <c r="E890" s="56" t="s">
        <v>5815</v>
      </c>
      <c r="F890" t="s">
        <v>6205</v>
      </c>
      <c r="G890" s="66" t="s">
        <v>5961</v>
      </c>
      <c r="H890" s="66" t="e">
        <v>#N/A</v>
      </c>
      <c r="I890" s="66" t="e">
        <v>#N/A</v>
      </c>
    </row>
    <row r="891" spans="1:9" x14ac:dyDescent="0.25">
      <c r="A891">
        <v>19100015</v>
      </c>
      <c r="B891" s="66" t="s">
        <v>5812</v>
      </c>
      <c r="C891" s="66" t="s">
        <v>6140</v>
      </c>
      <c r="D891" s="66" t="s">
        <v>6140</v>
      </c>
      <c r="E891" s="56" t="s">
        <v>5815</v>
      </c>
      <c r="F891" t="s">
        <v>6206</v>
      </c>
      <c r="G891" s="66" t="s">
        <v>5961</v>
      </c>
      <c r="H891" s="66" t="e">
        <v>#N/A</v>
      </c>
      <c r="I891" s="66" t="e">
        <v>#N/A</v>
      </c>
    </row>
    <row r="892" spans="1:9" x14ac:dyDescent="0.25">
      <c r="A892">
        <v>19100016</v>
      </c>
      <c r="B892" s="66" t="s">
        <v>5812</v>
      </c>
      <c r="C892" s="66" t="s">
        <v>6140</v>
      </c>
      <c r="D892" s="66" t="s">
        <v>6140</v>
      </c>
      <c r="E892" s="56" t="s">
        <v>5839</v>
      </c>
      <c r="F892" t="s">
        <v>6207</v>
      </c>
      <c r="G892" s="66" t="s">
        <v>5961</v>
      </c>
      <c r="H892" s="66" t="e">
        <v>#N/A</v>
      </c>
      <c r="I892" s="66" t="e">
        <v>#N/A</v>
      </c>
    </row>
    <row r="893" spans="1:9" x14ac:dyDescent="0.25">
      <c r="A893">
        <v>19100016</v>
      </c>
      <c r="B893" s="66" t="s">
        <v>5812</v>
      </c>
      <c r="C893" s="66" t="s">
        <v>6140</v>
      </c>
      <c r="D893" s="66" t="s">
        <v>6140</v>
      </c>
      <c r="E893" s="56" t="s">
        <v>5815</v>
      </c>
      <c r="F893" t="s">
        <v>6203</v>
      </c>
      <c r="G893" s="66" t="s">
        <v>5961</v>
      </c>
      <c r="H893" s="66" t="e">
        <v>#N/A</v>
      </c>
      <c r="I893" s="66" t="e">
        <v>#N/A</v>
      </c>
    </row>
    <row r="894" spans="1:9" x14ac:dyDescent="0.25">
      <c r="A894">
        <v>19100016</v>
      </c>
      <c r="B894" s="66" t="s">
        <v>5812</v>
      </c>
      <c r="C894" s="66" t="s">
        <v>6140</v>
      </c>
      <c r="D894" s="66" t="s">
        <v>6140</v>
      </c>
      <c r="E894" s="56" t="s">
        <v>5815</v>
      </c>
      <c r="F894" t="s">
        <v>6208</v>
      </c>
      <c r="G894" s="66" t="s">
        <v>5961</v>
      </c>
      <c r="H894" s="66" t="e">
        <v>#N/A</v>
      </c>
      <c r="I894" s="66" t="e">
        <v>#N/A</v>
      </c>
    </row>
    <row r="895" spans="1:9" x14ac:dyDescent="0.25">
      <c r="A895">
        <v>19100016</v>
      </c>
      <c r="B895" s="66" t="s">
        <v>5812</v>
      </c>
      <c r="C895" s="66" t="s">
        <v>6140</v>
      </c>
      <c r="D895" s="66" t="s">
        <v>6140</v>
      </c>
      <c r="E895" s="56" t="s">
        <v>5815</v>
      </c>
      <c r="F895" t="s">
        <v>6209</v>
      </c>
      <c r="G895" s="66" t="s">
        <v>5961</v>
      </c>
      <c r="H895" s="66" t="e">
        <v>#N/A</v>
      </c>
      <c r="I895" s="66" t="e">
        <v>#N/A</v>
      </c>
    </row>
    <row r="896" spans="1:9" x14ac:dyDescent="0.25">
      <c r="A896">
        <v>19100016</v>
      </c>
      <c r="B896" s="66" t="s">
        <v>5812</v>
      </c>
      <c r="C896" s="66" t="s">
        <v>6140</v>
      </c>
      <c r="D896" s="66" t="s">
        <v>6140</v>
      </c>
      <c r="E896" s="56" t="s">
        <v>5815</v>
      </c>
      <c r="F896" t="s">
        <v>6209</v>
      </c>
      <c r="G896" s="66" t="s">
        <v>5961</v>
      </c>
      <c r="H896" s="66" t="e">
        <v>#N/A</v>
      </c>
      <c r="I896" s="66" t="e">
        <v>#N/A</v>
      </c>
    </row>
    <row r="897" spans="1:9" x14ac:dyDescent="0.25">
      <c r="A897">
        <v>19100016</v>
      </c>
      <c r="B897" s="66" t="s">
        <v>5812</v>
      </c>
      <c r="C897" s="66" t="s">
        <v>6140</v>
      </c>
      <c r="D897" s="66" t="s">
        <v>6140</v>
      </c>
      <c r="E897" s="56" t="s">
        <v>5815</v>
      </c>
      <c r="F897" t="s">
        <v>6207</v>
      </c>
      <c r="G897" s="66" t="s">
        <v>5961</v>
      </c>
      <c r="H897" s="66" t="e">
        <v>#N/A</v>
      </c>
      <c r="I897" s="66" t="e">
        <v>#N/A</v>
      </c>
    </row>
    <row r="898" spans="1:9" x14ac:dyDescent="0.25">
      <c r="A898">
        <v>19100016</v>
      </c>
      <c r="B898" s="66" t="s">
        <v>5812</v>
      </c>
      <c r="C898" s="66" t="s">
        <v>6140</v>
      </c>
      <c r="D898" s="66" t="s">
        <v>6140</v>
      </c>
      <c r="E898" s="56" t="s">
        <v>5815</v>
      </c>
      <c r="F898" t="s">
        <v>6210</v>
      </c>
      <c r="G898" s="66" t="s">
        <v>5961</v>
      </c>
      <c r="H898" s="66" t="e">
        <v>#N/A</v>
      </c>
      <c r="I898" s="66" t="e">
        <v>#N/A</v>
      </c>
    </row>
    <row r="899" spans="1:9" x14ac:dyDescent="0.25">
      <c r="A899">
        <v>19100016</v>
      </c>
      <c r="B899" s="66" t="s">
        <v>5812</v>
      </c>
      <c r="C899" s="66" t="s">
        <v>6140</v>
      </c>
      <c r="D899" s="66" t="s">
        <v>6140</v>
      </c>
      <c r="E899" s="56" t="s">
        <v>5815</v>
      </c>
      <c r="F899" t="s">
        <v>6211</v>
      </c>
      <c r="G899" s="66" t="s">
        <v>5961</v>
      </c>
      <c r="H899" s="66" t="e">
        <v>#N/A</v>
      </c>
      <c r="I899" s="66" t="e">
        <v>#N/A</v>
      </c>
    </row>
    <row r="900" spans="1:9" x14ac:dyDescent="0.25">
      <c r="A900">
        <v>19100016</v>
      </c>
      <c r="B900" s="66" t="s">
        <v>5812</v>
      </c>
      <c r="C900" s="66" t="s">
        <v>6140</v>
      </c>
      <c r="D900" s="66" t="s">
        <v>6140</v>
      </c>
      <c r="E900" s="56" t="s">
        <v>5815</v>
      </c>
      <c r="F900" t="s">
        <v>6212</v>
      </c>
      <c r="G900" s="66" t="s">
        <v>6142</v>
      </c>
      <c r="H900" s="66" t="s">
        <v>6212</v>
      </c>
      <c r="I900" s="66" t="s">
        <v>6180</v>
      </c>
    </row>
    <row r="901" spans="1:9" x14ac:dyDescent="0.25">
      <c r="A901">
        <v>19100016</v>
      </c>
      <c r="B901" s="66" t="s">
        <v>5812</v>
      </c>
      <c r="C901" s="66" t="s">
        <v>6140</v>
      </c>
      <c r="D901" s="66" t="s">
        <v>6140</v>
      </c>
      <c r="E901" s="56" t="s">
        <v>5815</v>
      </c>
      <c r="F901" t="s">
        <v>6212</v>
      </c>
      <c r="G901" s="66" t="s">
        <v>6142</v>
      </c>
      <c r="H901" s="66" t="s">
        <v>6212</v>
      </c>
      <c r="I901" s="66" t="s">
        <v>6180</v>
      </c>
    </row>
    <row r="902" spans="1:9" x14ac:dyDescent="0.25">
      <c r="A902">
        <v>19100017</v>
      </c>
      <c r="B902" s="66" t="s">
        <v>5812</v>
      </c>
      <c r="C902" s="66" t="s">
        <v>6140</v>
      </c>
      <c r="D902" s="66" t="s">
        <v>6140</v>
      </c>
      <c r="E902" s="56" t="s">
        <v>5815</v>
      </c>
      <c r="F902" t="s">
        <v>6213</v>
      </c>
      <c r="G902" s="66" t="s">
        <v>5961</v>
      </c>
      <c r="H902" s="66" t="e">
        <v>#N/A</v>
      </c>
      <c r="I902" s="66" t="e">
        <v>#N/A</v>
      </c>
    </row>
    <row r="903" spans="1:9" x14ac:dyDescent="0.25">
      <c r="A903">
        <v>19100017</v>
      </c>
      <c r="B903" s="66" t="s">
        <v>5812</v>
      </c>
      <c r="C903" s="66" t="s">
        <v>6140</v>
      </c>
      <c r="D903" s="66" t="s">
        <v>6140</v>
      </c>
      <c r="E903" s="56" t="s">
        <v>5815</v>
      </c>
      <c r="F903" t="s">
        <v>6214</v>
      </c>
      <c r="G903" s="66" t="s">
        <v>5961</v>
      </c>
      <c r="H903" s="66" t="e">
        <v>#N/A</v>
      </c>
      <c r="I903" s="66" t="e">
        <v>#N/A</v>
      </c>
    </row>
    <row r="904" spans="1:9" x14ac:dyDescent="0.25">
      <c r="A904">
        <v>19100017</v>
      </c>
      <c r="B904" s="66" t="s">
        <v>5812</v>
      </c>
      <c r="C904" s="66" t="s">
        <v>6140</v>
      </c>
      <c r="D904" s="66" t="s">
        <v>6140</v>
      </c>
      <c r="E904" s="56" t="s">
        <v>5815</v>
      </c>
      <c r="F904" t="s">
        <v>6213</v>
      </c>
      <c r="G904" s="66" t="s">
        <v>5961</v>
      </c>
      <c r="H904" s="66" t="e">
        <v>#N/A</v>
      </c>
      <c r="I904" s="66" t="e">
        <v>#N/A</v>
      </c>
    </row>
    <row r="905" spans="1:9" x14ac:dyDescent="0.25">
      <c r="A905">
        <v>19100017</v>
      </c>
      <c r="B905" s="66" t="s">
        <v>5812</v>
      </c>
      <c r="C905" s="66" t="s">
        <v>6140</v>
      </c>
      <c r="D905" s="66" t="s">
        <v>6140</v>
      </c>
      <c r="E905" s="56" t="s">
        <v>5815</v>
      </c>
      <c r="F905" t="s">
        <v>6215</v>
      </c>
      <c r="G905" s="66" t="s">
        <v>5961</v>
      </c>
      <c r="H905" s="66" t="s">
        <v>6215</v>
      </c>
      <c r="I905" s="66" t="s">
        <v>6216</v>
      </c>
    </row>
    <row r="906" spans="1:9" x14ac:dyDescent="0.25">
      <c r="A906">
        <v>19100017</v>
      </c>
      <c r="B906" s="66" t="s">
        <v>5812</v>
      </c>
      <c r="C906" s="66" t="s">
        <v>6140</v>
      </c>
      <c r="D906" s="66" t="s">
        <v>6140</v>
      </c>
      <c r="E906" s="56" t="s">
        <v>5815</v>
      </c>
      <c r="F906" t="s">
        <v>6217</v>
      </c>
      <c r="G906" s="66" t="s">
        <v>5961</v>
      </c>
      <c r="H906" s="66" t="e">
        <v>#N/A</v>
      </c>
      <c r="I906" s="66" t="e">
        <v>#N/A</v>
      </c>
    </row>
    <row r="907" spans="1:9" x14ac:dyDescent="0.25">
      <c r="A907">
        <v>19100017</v>
      </c>
      <c r="B907" s="66" t="s">
        <v>5812</v>
      </c>
      <c r="C907" s="66" t="s">
        <v>6140</v>
      </c>
      <c r="D907" s="66" t="s">
        <v>6140</v>
      </c>
      <c r="E907" s="56" t="s">
        <v>5815</v>
      </c>
      <c r="F907" t="s">
        <v>6213</v>
      </c>
      <c r="G907" s="66" t="s">
        <v>5961</v>
      </c>
      <c r="H907" s="66" t="e">
        <v>#N/A</v>
      </c>
      <c r="I907" s="66" t="e">
        <v>#N/A</v>
      </c>
    </row>
    <row r="908" spans="1:9" x14ac:dyDescent="0.25">
      <c r="A908">
        <v>19100017</v>
      </c>
      <c r="B908" s="66" t="s">
        <v>5812</v>
      </c>
      <c r="C908" s="66" t="s">
        <v>6140</v>
      </c>
      <c r="D908" s="66" t="s">
        <v>6140</v>
      </c>
      <c r="E908" s="56" t="s">
        <v>5815</v>
      </c>
      <c r="F908" t="s">
        <v>6201</v>
      </c>
      <c r="G908" s="66" t="s">
        <v>5961</v>
      </c>
      <c r="H908" s="66" t="e">
        <v>#N/A</v>
      </c>
      <c r="I908" s="66" t="e">
        <v>#N/A</v>
      </c>
    </row>
    <row r="909" spans="1:9" x14ac:dyDescent="0.25">
      <c r="A909">
        <v>19100017</v>
      </c>
      <c r="B909" s="66" t="s">
        <v>5812</v>
      </c>
      <c r="C909" s="66" t="s">
        <v>6140</v>
      </c>
      <c r="D909" s="66" t="s">
        <v>6140</v>
      </c>
      <c r="E909" s="56" t="s">
        <v>5815</v>
      </c>
      <c r="F909" t="s">
        <v>6217</v>
      </c>
      <c r="G909" s="66" t="s">
        <v>5961</v>
      </c>
      <c r="H909" s="66" t="e">
        <v>#N/A</v>
      </c>
      <c r="I909" s="66" t="e">
        <v>#N/A</v>
      </c>
    </row>
    <row r="910" spans="1:9" x14ac:dyDescent="0.25">
      <c r="A910">
        <v>19100017</v>
      </c>
      <c r="B910" s="66" t="s">
        <v>5812</v>
      </c>
      <c r="C910" s="66" t="s">
        <v>6140</v>
      </c>
      <c r="D910" s="66" t="s">
        <v>6140</v>
      </c>
      <c r="E910" s="56" t="s">
        <v>5815</v>
      </c>
      <c r="F910" t="s">
        <v>6214</v>
      </c>
      <c r="G910" s="66" t="s">
        <v>5961</v>
      </c>
      <c r="H910" s="66" t="e">
        <v>#N/A</v>
      </c>
      <c r="I910" s="66" t="e">
        <v>#N/A</v>
      </c>
    </row>
    <row r="911" spans="1:9" x14ac:dyDescent="0.25">
      <c r="A911">
        <v>19100017</v>
      </c>
      <c r="B911" s="66" t="s">
        <v>5812</v>
      </c>
      <c r="C911" s="66" t="s">
        <v>6140</v>
      </c>
      <c r="D911" s="66" t="s">
        <v>6140</v>
      </c>
      <c r="E911" s="56" t="s">
        <v>5815</v>
      </c>
      <c r="F911" t="s">
        <v>6214</v>
      </c>
      <c r="G911" s="66" t="s">
        <v>5961</v>
      </c>
      <c r="H911" s="66" t="e">
        <v>#N/A</v>
      </c>
      <c r="I911" s="66" t="e">
        <v>#N/A</v>
      </c>
    </row>
    <row r="912" spans="1:9" x14ac:dyDescent="0.25">
      <c r="A912">
        <v>19100018</v>
      </c>
      <c r="B912" s="66" t="s">
        <v>5812</v>
      </c>
      <c r="C912" s="66" t="s">
        <v>6140</v>
      </c>
      <c r="D912" s="66" t="s">
        <v>6140</v>
      </c>
      <c r="E912" s="56" t="s">
        <v>5815</v>
      </c>
      <c r="F912" t="s">
        <v>6218</v>
      </c>
      <c r="G912" s="66" t="s">
        <v>5961</v>
      </c>
      <c r="H912" s="66" t="e">
        <v>#N/A</v>
      </c>
      <c r="I912" s="66" t="e">
        <v>#N/A</v>
      </c>
    </row>
    <row r="913" spans="1:9" x14ac:dyDescent="0.25">
      <c r="A913">
        <v>19100018</v>
      </c>
      <c r="B913" s="66" t="s">
        <v>5812</v>
      </c>
      <c r="C913" s="66" t="s">
        <v>6140</v>
      </c>
      <c r="D913" s="66" t="s">
        <v>6140</v>
      </c>
      <c r="E913" s="56" t="s">
        <v>5815</v>
      </c>
      <c r="F913" t="s">
        <v>6218</v>
      </c>
      <c r="G913" s="66" t="s">
        <v>5961</v>
      </c>
      <c r="H913" s="66" t="e">
        <v>#N/A</v>
      </c>
      <c r="I913" s="66" t="e">
        <v>#N/A</v>
      </c>
    </row>
    <row r="914" spans="1:9" x14ac:dyDescent="0.25">
      <c r="A914">
        <v>19100018</v>
      </c>
      <c r="B914" s="66" t="s">
        <v>5812</v>
      </c>
      <c r="C914" s="66" t="s">
        <v>6140</v>
      </c>
      <c r="D914" s="66" t="s">
        <v>6140</v>
      </c>
      <c r="E914" s="56" t="s">
        <v>5815</v>
      </c>
      <c r="F914" t="s">
        <v>6219</v>
      </c>
      <c r="G914" s="66" t="s">
        <v>5961</v>
      </c>
      <c r="H914" s="66" t="e">
        <v>#N/A</v>
      </c>
      <c r="I914" s="66" t="e">
        <v>#N/A</v>
      </c>
    </row>
    <row r="915" spans="1:9" x14ac:dyDescent="0.25">
      <c r="A915">
        <v>19100018</v>
      </c>
      <c r="B915" s="66" t="s">
        <v>5812</v>
      </c>
      <c r="C915" s="66" t="s">
        <v>6140</v>
      </c>
      <c r="D915" s="66" t="s">
        <v>6140</v>
      </c>
      <c r="E915" s="56" t="s">
        <v>5815</v>
      </c>
      <c r="F915" t="s">
        <v>6219</v>
      </c>
      <c r="G915" s="66" t="s">
        <v>5961</v>
      </c>
      <c r="H915" s="66" t="e">
        <v>#N/A</v>
      </c>
      <c r="I915" s="66" t="e">
        <v>#N/A</v>
      </c>
    </row>
    <row r="916" spans="1:9" x14ac:dyDescent="0.25">
      <c r="A916">
        <v>19100018</v>
      </c>
      <c r="B916" s="66" t="s">
        <v>5812</v>
      </c>
      <c r="C916" s="66" t="s">
        <v>6140</v>
      </c>
      <c r="D916" s="66" t="s">
        <v>6140</v>
      </c>
      <c r="E916" s="56" t="s">
        <v>5815</v>
      </c>
      <c r="F916" t="s">
        <v>6219</v>
      </c>
      <c r="G916" s="66" t="s">
        <v>5961</v>
      </c>
      <c r="H916" s="66" t="e">
        <v>#N/A</v>
      </c>
      <c r="I916" s="66" t="e">
        <v>#N/A</v>
      </c>
    </row>
    <row r="917" spans="1:9" x14ac:dyDescent="0.25">
      <c r="A917">
        <v>19100019</v>
      </c>
      <c r="B917" s="66" t="s">
        <v>5812</v>
      </c>
      <c r="C917" s="66" t="s">
        <v>6140</v>
      </c>
      <c r="D917" s="66" t="s">
        <v>6140</v>
      </c>
      <c r="E917" s="56" t="s">
        <v>5815</v>
      </c>
      <c r="F917" t="s">
        <v>5895</v>
      </c>
      <c r="G917" s="66" t="s">
        <v>5961</v>
      </c>
      <c r="H917" s="66" t="e">
        <v>#N/A</v>
      </c>
      <c r="I917" s="66" t="e">
        <v>#N/A</v>
      </c>
    </row>
    <row r="918" spans="1:9" x14ac:dyDescent="0.25">
      <c r="A918">
        <v>19100019</v>
      </c>
      <c r="B918" s="66" t="s">
        <v>5812</v>
      </c>
      <c r="C918" s="66" t="s">
        <v>6140</v>
      </c>
      <c r="D918" s="66" t="s">
        <v>6140</v>
      </c>
      <c r="E918" s="56" t="s">
        <v>5815</v>
      </c>
      <c r="F918" t="s">
        <v>6220</v>
      </c>
      <c r="G918" s="66" t="s">
        <v>5961</v>
      </c>
      <c r="H918" s="66" t="e">
        <v>#N/A</v>
      </c>
      <c r="I918" s="66" t="e">
        <v>#N/A</v>
      </c>
    </row>
    <row r="919" spans="1:9" x14ac:dyDescent="0.25">
      <c r="A919">
        <v>19100019</v>
      </c>
      <c r="B919" s="66" t="s">
        <v>5812</v>
      </c>
      <c r="C919" s="66" t="s">
        <v>6140</v>
      </c>
      <c r="D919" s="66" t="s">
        <v>6140</v>
      </c>
      <c r="E919" s="56" t="s">
        <v>5815</v>
      </c>
      <c r="F919" t="s">
        <v>6188</v>
      </c>
      <c r="G919" s="66" t="s">
        <v>5961</v>
      </c>
      <c r="H919" s="66" t="e">
        <v>#N/A</v>
      </c>
      <c r="I919" s="66" t="e">
        <v>#N/A</v>
      </c>
    </row>
    <row r="920" spans="1:9" x14ac:dyDescent="0.25">
      <c r="A920">
        <v>19100019</v>
      </c>
      <c r="B920" s="66" t="s">
        <v>5812</v>
      </c>
      <c r="C920" s="66" t="s">
        <v>6140</v>
      </c>
      <c r="D920" s="66" t="s">
        <v>6140</v>
      </c>
      <c r="E920" s="56" t="s">
        <v>5815</v>
      </c>
      <c r="F920" t="s">
        <v>6220</v>
      </c>
      <c r="G920" s="66" t="s">
        <v>5961</v>
      </c>
      <c r="H920" s="66" t="e">
        <v>#N/A</v>
      </c>
      <c r="I920" s="66" t="e">
        <v>#N/A</v>
      </c>
    </row>
    <row r="921" spans="1:9" x14ac:dyDescent="0.25">
      <c r="A921">
        <v>19100019</v>
      </c>
      <c r="B921" s="66" t="s">
        <v>5812</v>
      </c>
      <c r="C921" s="66" t="s">
        <v>6140</v>
      </c>
      <c r="D921" s="66" t="s">
        <v>6140</v>
      </c>
      <c r="E921" s="56" t="s">
        <v>5815</v>
      </c>
      <c r="F921" t="s">
        <v>5895</v>
      </c>
      <c r="G921" s="66" t="s">
        <v>5961</v>
      </c>
      <c r="H921" s="66" t="e">
        <v>#N/A</v>
      </c>
      <c r="I921" s="66" t="e">
        <v>#N/A</v>
      </c>
    </row>
    <row r="922" spans="1:9" x14ac:dyDescent="0.25">
      <c r="A922">
        <v>19100019</v>
      </c>
      <c r="B922" s="66" t="s">
        <v>5812</v>
      </c>
      <c r="C922" s="66" t="s">
        <v>6140</v>
      </c>
      <c r="D922" s="66" t="s">
        <v>6140</v>
      </c>
      <c r="E922" s="56" t="s">
        <v>5815</v>
      </c>
      <c r="F922" t="s">
        <v>5895</v>
      </c>
      <c r="G922" s="66" t="s">
        <v>5961</v>
      </c>
      <c r="H922" s="66" t="e">
        <v>#N/A</v>
      </c>
      <c r="I922" s="66" t="e">
        <v>#N/A</v>
      </c>
    </row>
    <row r="923" spans="1:9" x14ac:dyDescent="0.25">
      <c r="A923">
        <v>19100019</v>
      </c>
      <c r="B923" s="66" t="s">
        <v>5812</v>
      </c>
      <c r="C923" s="66" t="s">
        <v>6140</v>
      </c>
      <c r="D923" s="66" t="s">
        <v>6140</v>
      </c>
      <c r="E923" s="56" t="s">
        <v>5815</v>
      </c>
      <c r="F923" t="s">
        <v>5895</v>
      </c>
      <c r="G923" s="66" t="s">
        <v>5961</v>
      </c>
      <c r="H923" s="66" t="e">
        <v>#N/A</v>
      </c>
      <c r="I923" s="66" t="e">
        <v>#N/A</v>
      </c>
    </row>
    <row r="924" spans="1:9" x14ac:dyDescent="0.25">
      <c r="A924">
        <v>19100019</v>
      </c>
      <c r="B924" s="66" t="s">
        <v>5812</v>
      </c>
      <c r="C924" s="66" t="s">
        <v>6140</v>
      </c>
      <c r="D924" s="66" t="s">
        <v>6140</v>
      </c>
      <c r="E924" s="56" t="s">
        <v>5815</v>
      </c>
      <c r="F924" t="s">
        <v>6221</v>
      </c>
      <c r="G924" s="66" t="s">
        <v>5961</v>
      </c>
      <c r="H924" s="66" t="e">
        <v>#N/A</v>
      </c>
      <c r="I924" s="66" t="e">
        <v>#N/A</v>
      </c>
    </row>
    <row r="925" spans="1:9" x14ac:dyDescent="0.25">
      <c r="A925">
        <v>19100020</v>
      </c>
      <c r="B925" s="66" t="s">
        <v>5812</v>
      </c>
      <c r="C925" s="66" t="s">
        <v>6140</v>
      </c>
      <c r="D925" s="66" t="s">
        <v>6140</v>
      </c>
      <c r="E925" s="56" t="s">
        <v>5839</v>
      </c>
      <c r="F925" t="s">
        <v>6175</v>
      </c>
      <c r="G925" s="66" t="s">
        <v>6142</v>
      </c>
      <c r="H925" s="66" t="e">
        <v>#N/A</v>
      </c>
      <c r="I925" s="66" t="e">
        <v>#N/A</v>
      </c>
    </row>
    <row r="926" spans="1:9" x14ac:dyDescent="0.25">
      <c r="A926">
        <v>19100020</v>
      </c>
      <c r="B926" s="66" t="s">
        <v>5812</v>
      </c>
      <c r="C926" s="66" t="s">
        <v>6140</v>
      </c>
      <c r="D926" s="66" t="s">
        <v>6140</v>
      </c>
      <c r="E926" s="56" t="s">
        <v>5815</v>
      </c>
      <c r="F926" t="s">
        <v>6222</v>
      </c>
      <c r="G926" s="66" t="s">
        <v>6142</v>
      </c>
      <c r="H926" s="66" t="e">
        <v>#N/A</v>
      </c>
      <c r="I926" s="66" t="e">
        <v>#N/A</v>
      </c>
    </row>
    <row r="927" spans="1:9" x14ac:dyDescent="0.25">
      <c r="A927">
        <v>19100020</v>
      </c>
      <c r="B927" s="66" t="s">
        <v>5812</v>
      </c>
      <c r="C927" s="66" t="s">
        <v>6140</v>
      </c>
      <c r="D927" s="66" t="s">
        <v>6140</v>
      </c>
      <c r="E927" s="56" t="s">
        <v>5815</v>
      </c>
      <c r="F927" t="s">
        <v>6223</v>
      </c>
      <c r="G927" s="66" t="s">
        <v>6142</v>
      </c>
      <c r="H927" s="66" t="e">
        <v>#N/A</v>
      </c>
      <c r="I927" s="66" t="e">
        <v>#N/A</v>
      </c>
    </row>
    <row r="928" spans="1:9" x14ac:dyDescent="0.25">
      <c r="A928">
        <v>19100020</v>
      </c>
      <c r="B928" s="66" t="s">
        <v>5812</v>
      </c>
      <c r="C928" s="66" t="s">
        <v>6140</v>
      </c>
      <c r="D928" s="66" t="s">
        <v>6140</v>
      </c>
      <c r="E928" s="56" t="s">
        <v>5815</v>
      </c>
      <c r="F928" t="s">
        <v>6222</v>
      </c>
      <c r="G928" s="66" t="s">
        <v>6142</v>
      </c>
      <c r="H928" s="66" t="e">
        <v>#N/A</v>
      </c>
      <c r="I928" s="66" t="e">
        <v>#N/A</v>
      </c>
    </row>
    <row r="929" spans="1:9" x14ac:dyDescent="0.25">
      <c r="A929">
        <v>19100020</v>
      </c>
      <c r="B929" s="66" t="s">
        <v>5812</v>
      </c>
      <c r="C929" s="66" t="s">
        <v>6140</v>
      </c>
      <c r="D929" s="66" t="s">
        <v>6140</v>
      </c>
      <c r="E929" s="56" t="s">
        <v>5815</v>
      </c>
      <c r="F929" t="s">
        <v>6175</v>
      </c>
      <c r="G929" s="66" t="s">
        <v>6142</v>
      </c>
      <c r="H929" s="66" t="e">
        <v>#N/A</v>
      </c>
      <c r="I929" s="66" t="e">
        <v>#N/A</v>
      </c>
    </row>
    <row r="930" spans="1:9" x14ac:dyDescent="0.25">
      <c r="A930">
        <v>19100020</v>
      </c>
      <c r="B930" s="66" t="s">
        <v>5812</v>
      </c>
      <c r="C930" s="66" t="s">
        <v>6140</v>
      </c>
      <c r="D930" s="66" t="s">
        <v>6140</v>
      </c>
      <c r="E930" s="56" t="s">
        <v>5815</v>
      </c>
      <c r="F930" t="s">
        <v>6222</v>
      </c>
      <c r="G930" s="66" t="s">
        <v>6142</v>
      </c>
      <c r="H930" s="66" t="e">
        <v>#N/A</v>
      </c>
      <c r="I930" s="66" t="e">
        <v>#N/A</v>
      </c>
    </row>
    <row r="931" spans="1:9" x14ac:dyDescent="0.25">
      <c r="A931">
        <v>19100020</v>
      </c>
      <c r="B931" s="66" t="s">
        <v>5812</v>
      </c>
      <c r="C931" s="66" t="s">
        <v>6140</v>
      </c>
      <c r="D931" s="66" t="s">
        <v>6140</v>
      </c>
      <c r="E931" s="56" t="s">
        <v>5815</v>
      </c>
      <c r="F931" t="s">
        <v>6222</v>
      </c>
      <c r="G931" s="66" t="s">
        <v>6142</v>
      </c>
      <c r="H931" s="66" t="e">
        <v>#N/A</v>
      </c>
      <c r="I931" s="66" t="e">
        <v>#N/A</v>
      </c>
    </row>
    <row r="932" spans="1:9" x14ac:dyDescent="0.25">
      <c r="A932">
        <v>19100020</v>
      </c>
      <c r="B932" s="66" t="s">
        <v>5812</v>
      </c>
      <c r="C932" s="66" t="s">
        <v>6140</v>
      </c>
      <c r="D932" s="66" t="s">
        <v>6140</v>
      </c>
      <c r="E932" s="56" t="s">
        <v>5815</v>
      </c>
      <c r="F932" t="s">
        <v>6175</v>
      </c>
      <c r="G932" s="66" t="s">
        <v>6142</v>
      </c>
      <c r="H932" s="66" t="e">
        <v>#N/A</v>
      </c>
      <c r="I932" s="66" t="e">
        <v>#N/A</v>
      </c>
    </row>
    <row r="933" spans="1:9" x14ac:dyDescent="0.25">
      <c r="A933">
        <v>19100020</v>
      </c>
      <c r="B933" s="66" t="s">
        <v>5812</v>
      </c>
      <c r="C933" s="66" t="s">
        <v>6140</v>
      </c>
      <c r="D933" s="66" t="s">
        <v>6140</v>
      </c>
      <c r="E933" s="56" t="s">
        <v>5815</v>
      </c>
      <c r="F933" t="s">
        <v>6175</v>
      </c>
      <c r="G933" s="66" t="s">
        <v>6142</v>
      </c>
      <c r="H933" s="66" t="e">
        <v>#N/A</v>
      </c>
      <c r="I933" s="66" t="e">
        <v>#N/A</v>
      </c>
    </row>
    <row r="934" spans="1:9" x14ac:dyDescent="0.25">
      <c r="A934">
        <v>19100021</v>
      </c>
      <c r="B934" s="66" t="s">
        <v>5812</v>
      </c>
      <c r="C934" s="66" t="s">
        <v>6140</v>
      </c>
      <c r="D934" s="66" t="s">
        <v>6140</v>
      </c>
      <c r="E934" s="56" t="s">
        <v>5815</v>
      </c>
      <c r="F934" t="s">
        <v>6224</v>
      </c>
      <c r="G934" s="66" t="s">
        <v>6142</v>
      </c>
      <c r="H934" s="66" t="s">
        <v>6224</v>
      </c>
      <c r="I934" s="66" t="s">
        <v>6168</v>
      </c>
    </row>
    <row r="935" spans="1:9" x14ac:dyDescent="0.25">
      <c r="A935">
        <v>19100021</v>
      </c>
      <c r="B935" s="66" t="s">
        <v>5812</v>
      </c>
      <c r="C935" s="66" t="s">
        <v>6140</v>
      </c>
      <c r="D935" s="66" t="s">
        <v>6140</v>
      </c>
      <c r="E935" s="56" t="s">
        <v>5815</v>
      </c>
      <c r="F935" t="s">
        <v>6225</v>
      </c>
      <c r="G935" s="66" t="s">
        <v>5961</v>
      </c>
      <c r="H935" s="66" t="s">
        <v>6225</v>
      </c>
      <c r="I935" s="66" t="s">
        <v>6226</v>
      </c>
    </row>
    <row r="936" spans="1:9" x14ac:dyDescent="0.25">
      <c r="A936">
        <v>19100021</v>
      </c>
      <c r="B936" s="66" t="s">
        <v>5812</v>
      </c>
      <c r="C936" s="66" t="s">
        <v>6140</v>
      </c>
      <c r="D936" s="66" t="s">
        <v>6140</v>
      </c>
      <c r="E936" s="56" t="s">
        <v>5815</v>
      </c>
      <c r="F936" t="s">
        <v>6227</v>
      </c>
      <c r="G936" s="66" t="s">
        <v>6142</v>
      </c>
      <c r="H936" s="66" t="e">
        <v>#N/A</v>
      </c>
      <c r="I936" s="66" t="e">
        <v>#N/A</v>
      </c>
    </row>
    <row r="937" spans="1:9" x14ac:dyDescent="0.25">
      <c r="A937">
        <v>19100021</v>
      </c>
      <c r="B937" s="66" t="s">
        <v>5812</v>
      </c>
      <c r="C937" s="66" t="s">
        <v>6140</v>
      </c>
      <c r="D937" s="66" t="s">
        <v>6140</v>
      </c>
      <c r="E937" s="56" t="s">
        <v>5815</v>
      </c>
      <c r="F937" t="s">
        <v>6228</v>
      </c>
      <c r="G937" s="66" t="s">
        <v>6142</v>
      </c>
      <c r="H937" s="66" t="e">
        <v>#N/A</v>
      </c>
      <c r="I937" s="66" t="e">
        <v>#N/A</v>
      </c>
    </row>
    <row r="938" spans="1:9" x14ac:dyDescent="0.25">
      <c r="A938">
        <v>19100021</v>
      </c>
      <c r="B938" s="66" t="s">
        <v>5812</v>
      </c>
      <c r="C938" s="66" t="s">
        <v>6140</v>
      </c>
      <c r="D938" s="66" t="s">
        <v>6140</v>
      </c>
      <c r="E938" s="56" t="s">
        <v>5815</v>
      </c>
      <c r="F938" t="s">
        <v>6229</v>
      </c>
      <c r="G938" s="66" t="s">
        <v>6142</v>
      </c>
      <c r="H938" s="66" t="e">
        <v>#N/A</v>
      </c>
      <c r="I938" s="66" t="e">
        <v>#N/A</v>
      </c>
    </row>
    <row r="939" spans="1:9" x14ac:dyDescent="0.25">
      <c r="A939">
        <v>19100021</v>
      </c>
      <c r="B939" s="66" t="s">
        <v>5812</v>
      </c>
      <c r="C939" s="66" t="s">
        <v>6140</v>
      </c>
      <c r="D939" s="66" t="s">
        <v>6140</v>
      </c>
      <c r="E939" s="56" t="s">
        <v>5815</v>
      </c>
      <c r="F939" t="s">
        <v>6230</v>
      </c>
      <c r="G939" s="66" t="s">
        <v>6142</v>
      </c>
      <c r="H939" s="66" t="e">
        <v>#N/A</v>
      </c>
      <c r="I939" s="66" t="e">
        <v>#N/A</v>
      </c>
    </row>
    <row r="940" spans="1:9" x14ac:dyDescent="0.25">
      <c r="A940">
        <v>19100022</v>
      </c>
      <c r="B940" s="66" t="s">
        <v>5812</v>
      </c>
      <c r="C940" s="66" t="s">
        <v>6140</v>
      </c>
      <c r="D940" s="66" t="s">
        <v>6140</v>
      </c>
      <c r="E940" s="56" t="s">
        <v>5815</v>
      </c>
      <c r="F940" t="s">
        <v>6231</v>
      </c>
      <c r="G940" s="66" t="s">
        <v>6142</v>
      </c>
      <c r="H940" s="66" t="e">
        <v>#N/A</v>
      </c>
      <c r="I940" s="66" t="e">
        <v>#N/A</v>
      </c>
    </row>
    <row r="941" spans="1:9" x14ac:dyDescent="0.25">
      <c r="A941">
        <v>19100022</v>
      </c>
      <c r="B941" s="66" t="s">
        <v>5812</v>
      </c>
      <c r="C941" s="66" t="s">
        <v>6140</v>
      </c>
      <c r="D941" s="66" t="s">
        <v>6140</v>
      </c>
      <c r="E941" s="56" t="s">
        <v>5815</v>
      </c>
      <c r="F941" t="s">
        <v>6232</v>
      </c>
      <c r="G941" s="66" t="s">
        <v>6142</v>
      </c>
      <c r="H941" s="66" t="e">
        <v>#N/A</v>
      </c>
      <c r="I941" s="66" t="e">
        <v>#N/A</v>
      </c>
    </row>
    <row r="942" spans="1:9" x14ac:dyDescent="0.25">
      <c r="A942">
        <v>19100022</v>
      </c>
      <c r="B942" s="66" t="s">
        <v>5812</v>
      </c>
      <c r="C942" s="66" t="s">
        <v>6140</v>
      </c>
      <c r="D942" s="66" t="s">
        <v>6140</v>
      </c>
      <c r="E942" s="56" t="s">
        <v>5815</v>
      </c>
      <c r="F942" t="s">
        <v>6183</v>
      </c>
      <c r="G942" s="66" t="s">
        <v>6142</v>
      </c>
      <c r="H942" s="66" t="s">
        <v>6183</v>
      </c>
      <c r="I942" s="66" t="s">
        <v>6180</v>
      </c>
    </row>
    <row r="943" spans="1:9" x14ac:dyDescent="0.25">
      <c r="A943">
        <v>19100022</v>
      </c>
      <c r="B943" s="66" t="s">
        <v>5812</v>
      </c>
      <c r="C943" s="66" t="s">
        <v>6140</v>
      </c>
      <c r="D943" s="66" t="s">
        <v>6140</v>
      </c>
      <c r="E943" s="56" t="s">
        <v>5815</v>
      </c>
      <c r="F943" t="s">
        <v>6233</v>
      </c>
      <c r="G943" s="66" t="s">
        <v>6142</v>
      </c>
      <c r="H943" s="66" t="e">
        <v>#N/A</v>
      </c>
      <c r="I943" s="66" t="e">
        <v>#N/A</v>
      </c>
    </row>
    <row r="944" spans="1:9" x14ac:dyDescent="0.25">
      <c r="A944">
        <v>19100022</v>
      </c>
      <c r="B944" s="66" t="s">
        <v>5812</v>
      </c>
      <c r="C944" s="66" t="s">
        <v>6140</v>
      </c>
      <c r="D944" s="66" t="s">
        <v>6140</v>
      </c>
      <c r="E944" s="56" t="s">
        <v>5815</v>
      </c>
      <c r="F944" t="s">
        <v>6233</v>
      </c>
      <c r="G944" s="66" t="s">
        <v>6142</v>
      </c>
      <c r="H944" s="66" t="e">
        <v>#N/A</v>
      </c>
      <c r="I944" s="66" t="e">
        <v>#N/A</v>
      </c>
    </row>
    <row r="945" spans="1:9" x14ac:dyDescent="0.25">
      <c r="A945">
        <v>19100022</v>
      </c>
      <c r="B945" s="66" t="s">
        <v>5812</v>
      </c>
      <c r="C945" s="66" t="s">
        <v>6140</v>
      </c>
      <c r="D945" s="66" t="s">
        <v>6140</v>
      </c>
      <c r="E945" s="56" t="s">
        <v>5815</v>
      </c>
      <c r="F945" t="s">
        <v>6183</v>
      </c>
      <c r="G945" s="66" t="s">
        <v>6142</v>
      </c>
      <c r="H945" s="66" t="s">
        <v>6183</v>
      </c>
      <c r="I945" s="66" t="s">
        <v>6180</v>
      </c>
    </row>
    <row r="946" spans="1:9" x14ac:dyDescent="0.25">
      <c r="A946">
        <v>19100022</v>
      </c>
      <c r="B946" s="66" t="s">
        <v>5812</v>
      </c>
      <c r="C946" s="66" t="s">
        <v>6140</v>
      </c>
      <c r="D946" s="66" t="s">
        <v>6140</v>
      </c>
      <c r="E946" s="56" t="s">
        <v>5815</v>
      </c>
      <c r="F946" t="s">
        <v>6231</v>
      </c>
      <c r="G946" s="66" t="s">
        <v>6142</v>
      </c>
      <c r="H946" s="66" t="e">
        <v>#N/A</v>
      </c>
      <c r="I946" s="66" t="e">
        <v>#N/A</v>
      </c>
    </row>
    <row r="947" spans="1:9" x14ac:dyDescent="0.25">
      <c r="A947">
        <v>19100022</v>
      </c>
      <c r="B947" s="66" t="s">
        <v>5812</v>
      </c>
      <c r="C947" s="66" t="s">
        <v>6140</v>
      </c>
      <c r="D947" s="66" t="s">
        <v>6140</v>
      </c>
      <c r="E947" s="56" t="s">
        <v>5815</v>
      </c>
      <c r="F947" t="s">
        <v>6234</v>
      </c>
      <c r="G947" s="66" t="s">
        <v>6142</v>
      </c>
      <c r="H947" s="66" t="e">
        <v>#N/A</v>
      </c>
      <c r="I947" s="66" t="e">
        <v>#N/A</v>
      </c>
    </row>
    <row r="948" spans="1:9" x14ac:dyDescent="0.25">
      <c r="A948">
        <v>19100022</v>
      </c>
      <c r="B948" s="66" t="s">
        <v>5812</v>
      </c>
      <c r="C948" s="66" t="s">
        <v>6140</v>
      </c>
      <c r="D948" s="66" t="s">
        <v>6140</v>
      </c>
      <c r="E948" s="56" t="s">
        <v>5815</v>
      </c>
      <c r="F948" t="s">
        <v>6235</v>
      </c>
      <c r="G948" s="66" t="s">
        <v>6142</v>
      </c>
      <c r="H948" s="66" t="e">
        <v>#N/A</v>
      </c>
      <c r="I948" s="66" t="e">
        <v>#N/A</v>
      </c>
    </row>
    <row r="949" spans="1:9" x14ac:dyDescent="0.25">
      <c r="A949">
        <v>19100022</v>
      </c>
      <c r="B949" s="66" t="s">
        <v>5812</v>
      </c>
      <c r="C949" s="66" t="s">
        <v>6140</v>
      </c>
      <c r="D949" s="66" t="s">
        <v>6140</v>
      </c>
      <c r="E949" s="56" t="s">
        <v>5815</v>
      </c>
      <c r="F949" t="s">
        <v>6236</v>
      </c>
      <c r="G949" s="66" t="s">
        <v>6142</v>
      </c>
      <c r="H949" s="66" t="e">
        <v>#N/A</v>
      </c>
      <c r="I949" s="66" t="e">
        <v>#N/A</v>
      </c>
    </row>
    <row r="950" spans="1:9" x14ac:dyDescent="0.25">
      <c r="A950">
        <v>19100022</v>
      </c>
      <c r="B950" s="66" t="s">
        <v>5812</v>
      </c>
      <c r="C950" s="66" t="s">
        <v>6140</v>
      </c>
      <c r="D950" s="66" t="s">
        <v>6140</v>
      </c>
      <c r="E950" s="56" t="s">
        <v>5815</v>
      </c>
      <c r="F950" t="s">
        <v>6237</v>
      </c>
      <c r="G950" s="66" t="s">
        <v>6142</v>
      </c>
      <c r="H950" s="66" t="e">
        <v>#N/A</v>
      </c>
      <c r="I950" s="66" t="e">
        <v>#N/A</v>
      </c>
    </row>
    <row r="951" spans="1:9" x14ac:dyDescent="0.25">
      <c r="A951">
        <v>19100022</v>
      </c>
      <c r="B951" s="66" t="s">
        <v>5812</v>
      </c>
      <c r="C951" s="66" t="s">
        <v>6140</v>
      </c>
      <c r="D951" s="66" t="s">
        <v>6140</v>
      </c>
      <c r="E951" s="56" t="s">
        <v>5815</v>
      </c>
      <c r="F951" t="s">
        <v>6238</v>
      </c>
      <c r="G951" s="66" t="s">
        <v>6142</v>
      </c>
      <c r="H951" s="66" t="e">
        <v>#N/A</v>
      </c>
      <c r="I951" s="66" t="e">
        <v>#N/A</v>
      </c>
    </row>
    <row r="952" spans="1:9" x14ac:dyDescent="0.25">
      <c r="A952">
        <v>19100022</v>
      </c>
      <c r="B952" s="66" t="s">
        <v>5812</v>
      </c>
      <c r="C952" s="66" t="s">
        <v>6140</v>
      </c>
      <c r="D952" s="66" t="s">
        <v>6140</v>
      </c>
      <c r="E952" s="56" t="s">
        <v>5815</v>
      </c>
      <c r="F952" t="s">
        <v>6232</v>
      </c>
      <c r="G952" s="66" t="s">
        <v>6142</v>
      </c>
      <c r="H952" s="66" t="e">
        <v>#N/A</v>
      </c>
      <c r="I952" s="66" t="e">
        <v>#N/A</v>
      </c>
    </row>
    <row r="953" spans="1:9" x14ac:dyDescent="0.25">
      <c r="A953">
        <v>19100022</v>
      </c>
      <c r="B953" s="66" t="s">
        <v>5812</v>
      </c>
      <c r="C953" s="66" t="s">
        <v>6140</v>
      </c>
      <c r="D953" s="66" t="s">
        <v>6140</v>
      </c>
      <c r="E953" s="56" t="s">
        <v>5815</v>
      </c>
      <c r="F953" t="s">
        <v>6236</v>
      </c>
      <c r="G953" s="66" t="s">
        <v>6142</v>
      </c>
      <c r="H953" s="66" t="e">
        <v>#N/A</v>
      </c>
      <c r="I953" s="66" t="e">
        <v>#N/A</v>
      </c>
    </row>
    <row r="954" spans="1:9" x14ac:dyDescent="0.25">
      <c r="A954">
        <v>19100023</v>
      </c>
      <c r="B954" s="66" t="s">
        <v>5812</v>
      </c>
      <c r="C954" s="66" t="s">
        <v>6140</v>
      </c>
      <c r="D954" s="66" t="s">
        <v>6140</v>
      </c>
      <c r="E954" s="56" t="s">
        <v>5839</v>
      </c>
      <c r="F954" t="s">
        <v>6239</v>
      </c>
      <c r="G954" s="66" t="s">
        <v>6142</v>
      </c>
      <c r="H954" s="66" t="e">
        <v>#N/A</v>
      </c>
      <c r="I954" s="66" t="e">
        <v>#N/A</v>
      </c>
    </row>
    <row r="955" spans="1:9" x14ac:dyDescent="0.25">
      <c r="A955">
        <v>19100023</v>
      </c>
      <c r="B955" s="66" t="s">
        <v>5812</v>
      </c>
      <c r="C955" s="66" t="s">
        <v>6140</v>
      </c>
      <c r="D955" s="66" t="s">
        <v>6140</v>
      </c>
      <c r="E955" s="56" t="s">
        <v>5815</v>
      </c>
      <c r="F955" t="s">
        <v>6240</v>
      </c>
      <c r="G955" s="66" t="s">
        <v>6142</v>
      </c>
      <c r="H955" s="66" t="s">
        <v>6240</v>
      </c>
      <c r="I955" s="66" t="s">
        <v>5881</v>
      </c>
    </row>
    <row r="956" spans="1:9" x14ac:dyDescent="0.25">
      <c r="A956">
        <v>19100023</v>
      </c>
      <c r="B956" s="66" t="s">
        <v>5812</v>
      </c>
      <c r="C956" s="66" t="s">
        <v>6140</v>
      </c>
      <c r="D956" s="66" t="s">
        <v>6140</v>
      </c>
      <c r="E956" s="56" t="s">
        <v>5815</v>
      </c>
      <c r="F956" t="s">
        <v>6241</v>
      </c>
      <c r="G956" s="66" t="s">
        <v>6142</v>
      </c>
      <c r="H956" s="66" t="e">
        <v>#N/A</v>
      </c>
      <c r="I956" s="66" t="e">
        <v>#N/A</v>
      </c>
    </row>
    <row r="957" spans="1:9" x14ac:dyDescent="0.25">
      <c r="A957">
        <v>19100023</v>
      </c>
      <c r="B957" s="66" t="s">
        <v>5812</v>
      </c>
      <c r="C957" s="66" t="s">
        <v>6140</v>
      </c>
      <c r="D957" s="66" t="s">
        <v>6140</v>
      </c>
      <c r="E957" s="56" t="s">
        <v>5815</v>
      </c>
      <c r="F957" t="s">
        <v>6241</v>
      </c>
      <c r="G957" s="66" t="s">
        <v>6142</v>
      </c>
      <c r="H957" s="66" t="e">
        <v>#N/A</v>
      </c>
      <c r="I957" s="66" t="e">
        <v>#N/A</v>
      </c>
    </row>
    <row r="958" spans="1:9" x14ac:dyDescent="0.25">
      <c r="A958">
        <v>19100023</v>
      </c>
      <c r="B958" s="66" t="s">
        <v>5812</v>
      </c>
      <c r="C958" s="66" t="s">
        <v>6140</v>
      </c>
      <c r="D958" s="66" t="s">
        <v>6140</v>
      </c>
      <c r="E958" s="56" t="s">
        <v>5815</v>
      </c>
      <c r="F958" t="s">
        <v>6242</v>
      </c>
      <c r="G958" s="66" t="s">
        <v>6142</v>
      </c>
      <c r="H958" s="66" t="e">
        <v>#N/A</v>
      </c>
      <c r="I958" s="66" t="e">
        <v>#N/A</v>
      </c>
    </row>
    <row r="959" spans="1:9" x14ac:dyDescent="0.25">
      <c r="A959">
        <v>19100023</v>
      </c>
      <c r="B959" s="66" t="s">
        <v>5812</v>
      </c>
      <c r="C959" s="66" t="s">
        <v>6140</v>
      </c>
      <c r="D959" s="66" t="s">
        <v>6140</v>
      </c>
      <c r="E959" s="56" t="s">
        <v>5815</v>
      </c>
      <c r="F959" t="s">
        <v>6243</v>
      </c>
      <c r="G959" s="66" t="s">
        <v>6142</v>
      </c>
      <c r="H959" s="66" t="e">
        <v>#N/A</v>
      </c>
      <c r="I959" s="66" t="e">
        <v>#N/A</v>
      </c>
    </row>
    <row r="960" spans="1:9" x14ac:dyDescent="0.25">
      <c r="A960">
        <v>19100023</v>
      </c>
      <c r="B960" s="66" t="s">
        <v>5812</v>
      </c>
      <c r="C960" s="66" t="s">
        <v>6140</v>
      </c>
      <c r="D960" s="66" t="s">
        <v>6140</v>
      </c>
      <c r="E960" s="56" t="s">
        <v>5815</v>
      </c>
      <c r="F960" t="s">
        <v>6241</v>
      </c>
      <c r="G960" s="66" t="s">
        <v>6142</v>
      </c>
      <c r="H960" s="66" t="e">
        <v>#N/A</v>
      </c>
      <c r="I960" s="66" t="e">
        <v>#N/A</v>
      </c>
    </row>
    <row r="961" spans="1:9" x14ac:dyDescent="0.25">
      <c r="A961">
        <v>19100023</v>
      </c>
      <c r="B961" s="66" t="s">
        <v>5812</v>
      </c>
      <c r="C961" s="66" t="s">
        <v>6140</v>
      </c>
      <c r="D961" s="66" t="s">
        <v>6140</v>
      </c>
      <c r="E961" s="56" t="s">
        <v>5815</v>
      </c>
      <c r="F961" t="s">
        <v>6244</v>
      </c>
      <c r="G961" s="66" t="s">
        <v>6142</v>
      </c>
      <c r="H961" s="66" t="e">
        <v>#N/A</v>
      </c>
      <c r="I961" s="66" t="e">
        <v>#N/A</v>
      </c>
    </row>
    <row r="962" spans="1:9" x14ac:dyDescent="0.25">
      <c r="A962">
        <v>19100023</v>
      </c>
      <c r="B962" s="66" t="s">
        <v>5812</v>
      </c>
      <c r="C962" s="66" t="s">
        <v>6140</v>
      </c>
      <c r="D962" s="66" t="s">
        <v>6140</v>
      </c>
      <c r="E962" s="56" t="s">
        <v>5815</v>
      </c>
      <c r="F962" t="s">
        <v>6241</v>
      </c>
      <c r="G962" s="66" t="s">
        <v>6142</v>
      </c>
      <c r="H962" s="66" t="e">
        <v>#N/A</v>
      </c>
      <c r="I962" s="66" t="e">
        <v>#N/A</v>
      </c>
    </row>
    <row r="963" spans="1:9" x14ac:dyDescent="0.25">
      <c r="A963">
        <v>19100024</v>
      </c>
      <c r="B963" s="66" t="s">
        <v>5812</v>
      </c>
      <c r="C963" s="66" t="s">
        <v>6140</v>
      </c>
      <c r="D963" s="66" t="s">
        <v>6140</v>
      </c>
      <c r="E963" s="56" t="s">
        <v>5815</v>
      </c>
      <c r="F963" t="s">
        <v>6245</v>
      </c>
      <c r="G963" s="66" t="s">
        <v>6142</v>
      </c>
      <c r="H963" s="66" t="s">
        <v>6245</v>
      </c>
      <c r="I963" s="66" t="s">
        <v>6246</v>
      </c>
    </row>
    <row r="964" spans="1:9" x14ac:dyDescent="0.25">
      <c r="A964">
        <v>19100024</v>
      </c>
      <c r="B964" s="66" t="s">
        <v>5812</v>
      </c>
      <c r="C964" s="66" t="s">
        <v>6140</v>
      </c>
      <c r="D964" s="66" t="s">
        <v>6140</v>
      </c>
      <c r="E964" s="56" t="s">
        <v>5815</v>
      </c>
      <c r="F964" t="s">
        <v>6245</v>
      </c>
      <c r="G964" s="66" t="s">
        <v>6142</v>
      </c>
      <c r="H964" s="66" t="s">
        <v>6245</v>
      </c>
      <c r="I964" s="66" t="s">
        <v>6246</v>
      </c>
    </row>
    <row r="965" spans="1:9" x14ac:dyDescent="0.25">
      <c r="A965">
        <v>19100024</v>
      </c>
      <c r="B965" s="66" t="s">
        <v>5812</v>
      </c>
      <c r="C965" s="66" t="s">
        <v>6140</v>
      </c>
      <c r="D965" s="66" t="s">
        <v>6140</v>
      </c>
      <c r="E965" s="56" t="s">
        <v>5815</v>
      </c>
      <c r="F965" t="s">
        <v>6245</v>
      </c>
      <c r="G965" s="66" t="s">
        <v>6142</v>
      </c>
      <c r="H965" s="66" t="s">
        <v>6245</v>
      </c>
      <c r="I965" s="66" t="s">
        <v>6246</v>
      </c>
    </row>
    <row r="966" spans="1:9" x14ac:dyDescent="0.25">
      <c r="A966">
        <v>19100024</v>
      </c>
      <c r="B966" s="66" t="s">
        <v>5812</v>
      </c>
      <c r="C966" s="66" t="s">
        <v>6140</v>
      </c>
      <c r="D966" s="66" t="s">
        <v>6140</v>
      </c>
      <c r="E966" s="56" t="s">
        <v>5815</v>
      </c>
      <c r="F966" t="s">
        <v>6245</v>
      </c>
      <c r="G966" s="66" t="s">
        <v>6142</v>
      </c>
      <c r="H966" s="66" t="s">
        <v>6245</v>
      </c>
      <c r="I966" s="66" t="s">
        <v>6246</v>
      </c>
    </row>
    <row r="967" spans="1:9" x14ac:dyDescent="0.25">
      <c r="A967">
        <v>19100024</v>
      </c>
      <c r="B967" s="66" t="s">
        <v>5812</v>
      </c>
      <c r="C967" s="66" t="s">
        <v>6140</v>
      </c>
      <c r="D967" s="66" t="s">
        <v>6140</v>
      </c>
      <c r="E967" s="56" t="s">
        <v>5815</v>
      </c>
      <c r="F967" t="s">
        <v>6245</v>
      </c>
      <c r="G967" s="66" t="s">
        <v>6142</v>
      </c>
      <c r="H967" s="66" t="s">
        <v>6245</v>
      </c>
      <c r="I967" s="66" t="s">
        <v>6246</v>
      </c>
    </row>
    <row r="968" spans="1:9" x14ac:dyDescent="0.25">
      <c r="A968">
        <v>19100025</v>
      </c>
      <c r="B968" s="66" t="s">
        <v>5812</v>
      </c>
      <c r="C968" s="66" t="s">
        <v>6140</v>
      </c>
      <c r="D968" s="66" t="s">
        <v>6140</v>
      </c>
      <c r="E968" s="56" t="s">
        <v>5815</v>
      </c>
      <c r="F968" t="s">
        <v>6247</v>
      </c>
      <c r="G968" s="66" t="s">
        <v>6142</v>
      </c>
      <c r="H968" s="66" t="e">
        <v>#N/A</v>
      </c>
      <c r="I968" s="66" t="e">
        <v>#N/A</v>
      </c>
    </row>
    <row r="969" spans="1:9" x14ac:dyDescent="0.25">
      <c r="A969">
        <v>19100025</v>
      </c>
      <c r="B969" s="66" t="s">
        <v>5812</v>
      </c>
      <c r="C969" s="66" t="s">
        <v>6140</v>
      </c>
      <c r="D969" s="66" t="s">
        <v>6140</v>
      </c>
      <c r="E969" s="56" t="s">
        <v>5815</v>
      </c>
      <c r="F969" t="s">
        <v>6247</v>
      </c>
      <c r="G969" s="66" t="s">
        <v>6142</v>
      </c>
      <c r="H969" s="66" t="e">
        <v>#N/A</v>
      </c>
      <c r="I969" s="66" t="e">
        <v>#N/A</v>
      </c>
    </row>
    <row r="970" spans="1:9" x14ac:dyDescent="0.25">
      <c r="A970">
        <v>19100025</v>
      </c>
      <c r="B970" s="66" t="s">
        <v>5812</v>
      </c>
      <c r="C970" s="66" t="s">
        <v>6140</v>
      </c>
      <c r="D970" s="66" t="s">
        <v>6140</v>
      </c>
      <c r="E970" s="56" t="s">
        <v>5815</v>
      </c>
      <c r="F970" t="s">
        <v>6247</v>
      </c>
      <c r="G970" s="66" t="s">
        <v>6142</v>
      </c>
      <c r="H970" s="66" t="e">
        <v>#N/A</v>
      </c>
      <c r="I970" s="66" t="e">
        <v>#N/A</v>
      </c>
    </row>
    <row r="971" spans="1:9" x14ac:dyDescent="0.25">
      <c r="A971">
        <v>19100025</v>
      </c>
      <c r="B971" s="66" t="s">
        <v>5812</v>
      </c>
      <c r="C971" s="66" t="s">
        <v>6140</v>
      </c>
      <c r="D971" s="66" t="s">
        <v>6140</v>
      </c>
      <c r="E971" s="56" t="s">
        <v>5815</v>
      </c>
      <c r="F971" t="s">
        <v>6183</v>
      </c>
      <c r="G971" s="66" t="s">
        <v>6142</v>
      </c>
      <c r="H971" s="66" t="s">
        <v>6183</v>
      </c>
      <c r="I971" s="66" t="s">
        <v>6180</v>
      </c>
    </row>
    <row r="972" spans="1:9" x14ac:dyDescent="0.25">
      <c r="A972">
        <v>19100025</v>
      </c>
      <c r="B972" s="66" t="s">
        <v>5812</v>
      </c>
      <c r="C972" s="66" t="s">
        <v>6140</v>
      </c>
      <c r="D972" s="66" t="s">
        <v>6140</v>
      </c>
      <c r="E972" s="56" t="s">
        <v>5815</v>
      </c>
      <c r="F972" t="s">
        <v>6248</v>
      </c>
      <c r="G972" s="66" t="s">
        <v>6142</v>
      </c>
      <c r="H972" s="66" t="e">
        <v>#N/A</v>
      </c>
      <c r="I972" s="66" t="e">
        <v>#N/A</v>
      </c>
    </row>
    <row r="973" spans="1:9" x14ac:dyDescent="0.25">
      <c r="A973">
        <v>19100025</v>
      </c>
      <c r="B973" s="66" t="s">
        <v>5812</v>
      </c>
      <c r="C973" s="66" t="s">
        <v>6140</v>
      </c>
      <c r="D973" s="66" t="s">
        <v>6140</v>
      </c>
      <c r="E973" s="56" t="s">
        <v>5815</v>
      </c>
      <c r="F973" t="s">
        <v>6249</v>
      </c>
      <c r="G973" s="66" t="s">
        <v>6142</v>
      </c>
      <c r="H973" s="66" t="e">
        <v>#N/A</v>
      </c>
      <c r="I973" s="66" t="e">
        <v>#N/A</v>
      </c>
    </row>
    <row r="974" spans="1:9" x14ac:dyDescent="0.25">
      <c r="A974">
        <v>19100025</v>
      </c>
      <c r="B974" s="66" t="s">
        <v>5812</v>
      </c>
      <c r="C974" s="66" t="s">
        <v>6140</v>
      </c>
      <c r="D974" s="66" t="s">
        <v>6140</v>
      </c>
      <c r="E974" s="56" t="s">
        <v>5815</v>
      </c>
      <c r="F974" t="s">
        <v>6250</v>
      </c>
      <c r="G974" s="66" t="s">
        <v>6142</v>
      </c>
      <c r="H974" s="66" t="s">
        <v>6250</v>
      </c>
      <c r="I974" s="66" t="s">
        <v>6251</v>
      </c>
    </row>
    <row r="975" spans="1:9" x14ac:dyDescent="0.25">
      <c r="A975">
        <v>19100025</v>
      </c>
      <c r="B975" s="66" t="s">
        <v>5812</v>
      </c>
      <c r="C975" s="66" t="s">
        <v>6140</v>
      </c>
      <c r="D975" s="66" t="s">
        <v>6140</v>
      </c>
      <c r="E975" s="56" t="s">
        <v>5815</v>
      </c>
      <c r="F975" t="s">
        <v>6248</v>
      </c>
      <c r="G975" s="66" t="s">
        <v>6142</v>
      </c>
      <c r="H975" s="66" t="e">
        <v>#N/A</v>
      </c>
      <c r="I975" s="66" t="e">
        <v>#N/A</v>
      </c>
    </row>
    <row r="976" spans="1:9" x14ac:dyDescent="0.25">
      <c r="A976">
        <v>19100025</v>
      </c>
      <c r="B976" s="66" t="s">
        <v>5812</v>
      </c>
      <c r="C976" s="66" t="s">
        <v>6140</v>
      </c>
      <c r="D976" s="66" t="s">
        <v>6140</v>
      </c>
      <c r="E976" s="56" t="s">
        <v>5815</v>
      </c>
      <c r="F976" t="s">
        <v>6183</v>
      </c>
      <c r="G976" s="66" t="s">
        <v>6142</v>
      </c>
      <c r="H976" s="66" t="s">
        <v>6183</v>
      </c>
      <c r="I976" s="66" t="s">
        <v>6180</v>
      </c>
    </row>
    <row r="977" spans="1:9" x14ac:dyDescent="0.25">
      <c r="A977">
        <v>19100025</v>
      </c>
      <c r="B977" s="66" t="s">
        <v>5812</v>
      </c>
      <c r="C977" s="66" t="s">
        <v>6140</v>
      </c>
      <c r="D977" s="66" t="s">
        <v>6140</v>
      </c>
      <c r="E977" s="56" t="s">
        <v>5815</v>
      </c>
      <c r="F977" t="s">
        <v>6252</v>
      </c>
      <c r="G977" s="66" t="s">
        <v>6142</v>
      </c>
      <c r="H977" s="66" t="e">
        <v>#N/A</v>
      </c>
      <c r="I977" s="66" t="e">
        <v>#N/A</v>
      </c>
    </row>
    <row r="978" spans="1:9" x14ac:dyDescent="0.25">
      <c r="A978">
        <v>19100026</v>
      </c>
      <c r="B978" s="66" t="s">
        <v>5812</v>
      </c>
      <c r="C978" s="66" t="s">
        <v>6140</v>
      </c>
      <c r="D978" s="66" t="s">
        <v>6140</v>
      </c>
      <c r="E978" s="56" t="s">
        <v>5815</v>
      </c>
      <c r="F978" t="s">
        <v>6253</v>
      </c>
      <c r="G978" s="66" t="s">
        <v>6142</v>
      </c>
      <c r="H978" s="66" t="e">
        <v>#N/A</v>
      </c>
      <c r="I978" s="66" t="e">
        <v>#N/A</v>
      </c>
    </row>
    <row r="979" spans="1:9" x14ac:dyDescent="0.25">
      <c r="A979">
        <v>19100026</v>
      </c>
      <c r="B979" s="66" t="s">
        <v>5812</v>
      </c>
      <c r="C979" s="66" t="s">
        <v>6140</v>
      </c>
      <c r="D979" s="66" t="s">
        <v>6140</v>
      </c>
      <c r="E979" s="56" t="s">
        <v>5815</v>
      </c>
      <c r="F979" t="s">
        <v>6254</v>
      </c>
      <c r="G979" s="66" t="s">
        <v>6142</v>
      </c>
      <c r="H979" s="66" t="e">
        <v>#N/A</v>
      </c>
      <c r="I979" s="66" t="e">
        <v>#N/A</v>
      </c>
    </row>
    <row r="980" spans="1:9" x14ac:dyDescent="0.25">
      <c r="A980">
        <v>19100026</v>
      </c>
      <c r="B980" s="66" t="s">
        <v>5812</v>
      </c>
      <c r="C980" s="66" t="s">
        <v>6140</v>
      </c>
      <c r="D980" s="66" t="s">
        <v>6140</v>
      </c>
      <c r="E980" s="56" t="s">
        <v>5815</v>
      </c>
      <c r="F980" t="s">
        <v>6255</v>
      </c>
      <c r="G980" s="66" t="s">
        <v>6142</v>
      </c>
      <c r="H980" s="66" t="e">
        <v>#N/A</v>
      </c>
      <c r="I980" s="66" t="e">
        <v>#N/A</v>
      </c>
    </row>
    <row r="981" spans="1:9" x14ac:dyDescent="0.25">
      <c r="A981">
        <v>19100026</v>
      </c>
      <c r="B981" s="66" t="s">
        <v>5812</v>
      </c>
      <c r="C981" s="66" t="s">
        <v>6140</v>
      </c>
      <c r="D981" s="66" t="s">
        <v>6140</v>
      </c>
      <c r="E981" s="56" t="s">
        <v>5815</v>
      </c>
      <c r="F981" t="s">
        <v>6256</v>
      </c>
      <c r="G981" s="66" t="s">
        <v>6142</v>
      </c>
      <c r="H981" s="66" t="e">
        <v>#N/A</v>
      </c>
      <c r="I981" s="66" t="e">
        <v>#N/A</v>
      </c>
    </row>
    <row r="982" spans="1:9" x14ac:dyDescent="0.25">
      <c r="A982">
        <v>19100026</v>
      </c>
      <c r="B982" s="66" t="s">
        <v>5812</v>
      </c>
      <c r="C982" s="66" t="s">
        <v>6140</v>
      </c>
      <c r="D982" s="66" t="s">
        <v>6140</v>
      </c>
      <c r="E982" s="56" t="s">
        <v>5815</v>
      </c>
      <c r="F982" t="s">
        <v>6257</v>
      </c>
      <c r="G982" s="66" t="s">
        <v>6142</v>
      </c>
      <c r="H982" s="66" t="e">
        <v>#N/A</v>
      </c>
      <c r="I982" s="66" t="e">
        <v>#N/A</v>
      </c>
    </row>
    <row r="983" spans="1:9" x14ac:dyDescent="0.25">
      <c r="A983">
        <v>19100026</v>
      </c>
      <c r="B983" s="66" t="s">
        <v>5812</v>
      </c>
      <c r="C983" s="66" t="s">
        <v>6140</v>
      </c>
      <c r="D983" s="66" t="s">
        <v>6140</v>
      </c>
      <c r="E983" s="56" t="s">
        <v>5815</v>
      </c>
      <c r="F983" t="s">
        <v>6254</v>
      </c>
      <c r="G983" s="66" t="s">
        <v>6142</v>
      </c>
      <c r="H983" s="66" t="e">
        <v>#N/A</v>
      </c>
      <c r="I983" s="66" t="e">
        <v>#N/A</v>
      </c>
    </row>
    <row r="984" spans="1:9" x14ac:dyDescent="0.25">
      <c r="A984">
        <v>19100026</v>
      </c>
      <c r="B984" s="66" t="s">
        <v>5812</v>
      </c>
      <c r="C984" s="66" t="s">
        <v>6140</v>
      </c>
      <c r="D984" s="66" t="s">
        <v>6140</v>
      </c>
      <c r="E984" s="56" t="s">
        <v>5815</v>
      </c>
      <c r="F984" t="s">
        <v>6253</v>
      </c>
      <c r="G984" s="66" t="s">
        <v>6142</v>
      </c>
      <c r="H984" s="66" t="e">
        <v>#N/A</v>
      </c>
      <c r="I984" s="66" t="e">
        <v>#N/A</v>
      </c>
    </row>
    <row r="985" spans="1:9" x14ac:dyDescent="0.25">
      <c r="A985">
        <v>19100026</v>
      </c>
      <c r="B985" s="66" t="s">
        <v>5812</v>
      </c>
      <c r="C985" s="66" t="s">
        <v>6140</v>
      </c>
      <c r="D985" s="66" t="s">
        <v>6140</v>
      </c>
      <c r="E985" s="56" t="s">
        <v>5815</v>
      </c>
      <c r="F985" t="s">
        <v>6254</v>
      </c>
      <c r="G985" s="66" t="s">
        <v>6142</v>
      </c>
      <c r="H985" s="66" t="e">
        <v>#N/A</v>
      </c>
      <c r="I985" s="66" t="e">
        <v>#N/A</v>
      </c>
    </row>
    <row r="986" spans="1:9" x14ac:dyDescent="0.25">
      <c r="A986">
        <v>19100026</v>
      </c>
      <c r="B986" s="66" t="s">
        <v>5812</v>
      </c>
      <c r="C986" s="66" t="s">
        <v>6140</v>
      </c>
      <c r="D986" s="66" t="s">
        <v>6140</v>
      </c>
      <c r="E986" s="56" t="s">
        <v>5815</v>
      </c>
      <c r="F986" t="s">
        <v>6257</v>
      </c>
      <c r="G986" s="66" t="s">
        <v>6142</v>
      </c>
      <c r="H986" s="66" t="e">
        <v>#N/A</v>
      </c>
      <c r="I986" s="66" t="e">
        <v>#N/A</v>
      </c>
    </row>
    <row r="987" spans="1:9" x14ac:dyDescent="0.25">
      <c r="A987">
        <v>19100026</v>
      </c>
      <c r="B987" s="66" t="s">
        <v>5812</v>
      </c>
      <c r="C987" s="66" t="s">
        <v>6140</v>
      </c>
      <c r="D987" s="66" t="s">
        <v>6140</v>
      </c>
      <c r="E987" s="56" t="s">
        <v>5815</v>
      </c>
      <c r="F987" t="s">
        <v>6257</v>
      </c>
      <c r="G987" s="66" t="s">
        <v>6142</v>
      </c>
      <c r="H987" s="66" t="e">
        <v>#N/A</v>
      </c>
      <c r="I987" s="66" t="e">
        <v>#N/A</v>
      </c>
    </row>
    <row r="988" spans="1:9" x14ac:dyDescent="0.25">
      <c r="A988">
        <v>19100026</v>
      </c>
      <c r="B988" s="66" t="s">
        <v>5812</v>
      </c>
      <c r="C988" s="66" t="s">
        <v>6140</v>
      </c>
      <c r="D988" s="66" t="s">
        <v>6140</v>
      </c>
      <c r="E988" s="56" t="s">
        <v>5815</v>
      </c>
      <c r="F988" t="s">
        <v>6258</v>
      </c>
      <c r="G988" s="66" t="s">
        <v>6142</v>
      </c>
      <c r="H988" s="66" t="e">
        <v>#N/A</v>
      </c>
      <c r="I988" s="66" t="e">
        <v>#N/A</v>
      </c>
    </row>
    <row r="989" spans="1:9" x14ac:dyDescent="0.25">
      <c r="A989">
        <v>19100026</v>
      </c>
      <c r="B989" s="66" t="s">
        <v>5812</v>
      </c>
      <c r="C989" s="66" t="s">
        <v>6140</v>
      </c>
      <c r="D989" s="66" t="s">
        <v>6140</v>
      </c>
      <c r="E989" s="56" t="s">
        <v>5815</v>
      </c>
      <c r="F989" t="s">
        <v>6259</v>
      </c>
      <c r="G989" s="66" t="s">
        <v>6142</v>
      </c>
      <c r="H989" s="66" t="e">
        <v>#N/A</v>
      </c>
      <c r="I989" s="66" t="e">
        <v>#N/A</v>
      </c>
    </row>
    <row r="990" spans="1:9" x14ac:dyDescent="0.25">
      <c r="A990">
        <v>19100027</v>
      </c>
      <c r="B990" s="66" t="s">
        <v>5812</v>
      </c>
      <c r="C990" s="66" t="s">
        <v>6140</v>
      </c>
      <c r="D990" s="66" t="s">
        <v>6140</v>
      </c>
      <c r="E990" s="56" t="s">
        <v>5815</v>
      </c>
      <c r="F990" t="s">
        <v>6260</v>
      </c>
      <c r="G990" s="66" t="s">
        <v>6142</v>
      </c>
      <c r="H990" s="66" t="e">
        <v>#N/A</v>
      </c>
      <c r="I990" s="66" t="e">
        <v>#N/A</v>
      </c>
    </row>
    <row r="991" spans="1:9" x14ac:dyDescent="0.25">
      <c r="A991">
        <v>19100027</v>
      </c>
      <c r="B991" s="66" t="s">
        <v>5812</v>
      </c>
      <c r="C991" s="66" t="s">
        <v>6140</v>
      </c>
      <c r="D991" s="66" t="s">
        <v>6140</v>
      </c>
      <c r="E991" s="56" t="s">
        <v>5815</v>
      </c>
      <c r="F991" t="s">
        <v>6261</v>
      </c>
      <c r="G991" s="66" t="s">
        <v>6142</v>
      </c>
      <c r="H991" s="66" t="e">
        <v>#N/A</v>
      </c>
      <c r="I991" s="66" t="e">
        <v>#N/A</v>
      </c>
    </row>
    <row r="992" spans="1:9" x14ac:dyDescent="0.25">
      <c r="A992">
        <v>19100027</v>
      </c>
      <c r="B992" s="66" t="s">
        <v>5812</v>
      </c>
      <c r="C992" s="66" t="s">
        <v>6140</v>
      </c>
      <c r="D992" s="66" t="s">
        <v>6140</v>
      </c>
      <c r="E992" s="56" t="s">
        <v>5815</v>
      </c>
      <c r="F992" t="s">
        <v>6262</v>
      </c>
      <c r="G992" s="66" t="s">
        <v>6142</v>
      </c>
      <c r="H992" s="66" t="e">
        <v>#N/A</v>
      </c>
      <c r="I992" s="66" t="e">
        <v>#N/A</v>
      </c>
    </row>
    <row r="993" spans="1:9" x14ac:dyDescent="0.25">
      <c r="A993">
        <v>19100027</v>
      </c>
      <c r="B993" s="66" t="s">
        <v>5812</v>
      </c>
      <c r="C993" s="66" t="s">
        <v>6140</v>
      </c>
      <c r="D993" s="66" t="s">
        <v>6140</v>
      </c>
      <c r="E993" s="56" t="s">
        <v>5815</v>
      </c>
      <c r="F993" t="s">
        <v>6262</v>
      </c>
      <c r="G993" s="66" t="s">
        <v>6142</v>
      </c>
      <c r="H993" s="66" t="e">
        <v>#N/A</v>
      </c>
      <c r="I993" s="66" t="e">
        <v>#N/A</v>
      </c>
    </row>
    <row r="994" spans="1:9" x14ac:dyDescent="0.25">
      <c r="A994">
        <v>19100027</v>
      </c>
      <c r="B994" s="66" t="s">
        <v>5812</v>
      </c>
      <c r="C994" s="66" t="s">
        <v>6140</v>
      </c>
      <c r="D994" s="66" t="s">
        <v>6140</v>
      </c>
      <c r="E994" s="56" t="s">
        <v>5815</v>
      </c>
      <c r="F994" t="s">
        <v>6263</v>
      </c>
      <c r="G994" s="66" t="s">
        <v>6142</v>
      </c>
      <c r="H994" s="66" t="e">
        <v>#N/A</v>
      </c>
      <c r="I994" s="66" t="e">
        <v>#N/A</v>
      </c>
    </row>
    <row r="995" spans="1:9" x14ac:dyDescent="0.25">
      <c r="A995">
        <v>19100028</v>
      </c>
      <c r="B995" s="66" t="s">
        <v>5812</v>
      </c>
      <c r="C995" s="66" t="s">
        <v>6140</v>
      </c>
      <c r="D995" s="66" t="s">
        <v>6140</v>
      </c>
      <c r="E995" s="56" t="s">
        <v>5815</v>
      </c>
      <c r="F995" t="s">
        <v>6264</v>
      </c>
      <c r="G995" s="66" t="s">
        <v>6142</v>
      </c>
      <c r="H995" s="66" t="e">
        <v>#N/A</v>
      </c>
      <c r="I995" s="66" t="e">
        <v>#N/A</v>
      </c>
    </row>
    <row r="996" spans="1:9" x14ac:dyDescent="0.25">
      <c r="A996">
        <v>19100028</v>
      </c>
      <c r="B996" s="66" t="s">
        <v>5812</v>
      </c>
      <c r="C996" s="66" t="s">
        <v>6140</v>
      </c>
      <c r="D996" s="66" t="s">
        <v>6140</v>
      </c>
      <c r="E996" s="56" t="s">
        <v>5815</v>
      </c>
      <c r="F996" t="s">
        <v>6264</v>
      </c>
      <c r="G996" s="66" t="s">
        <v>6142</v>
      </c>
      <c r="H996" s="66" t="e">
        <v>#N/A</v>
      </c>
      <c r="I996" s="66" t="e">
        <v>#N/A</v>
      </c>
    </row>
    <row r="997" spans="1:9" x14ac:dyDescent="0.25">
      <c r="A997">
        <v>19100028</v>
      </c>
      <c r="B997" s="66" t="s">
        <v>5812</v>
      </c>
      <c r="C997" s="66" t="s">
        <v>6140</v>
      </c>
      <c r="D997" s="66" t="s">
        <v>6140</v>
      </c>
      <c r="E997" s="56" t="s">
        <v>5815</v>
      </c>
      <c r="F997" t="s">
        <v>6265</v>
      </c>
      <c r="G997" s="66" t="s">
        <v>6142</v>
      </c>
      <c r="H997" s="66" t="e">
        <v>#N/A</v>
      </c>
      <c r="I997" s="66" t="e">
        <v>#N/A</v>
      </c>
    </row>
    <row r="998" spans="1:9" x14ac:dyDescent="0.25">
      <c r="A998">
        <v>19100028</v>
      </c>
      <c r="B998" s="66" t="s">
        <v>5812</v>
      </c>
      <c r="C998" s="66" t="s">
        <v>6140</v>
      </c>
      <c r="D998" s="66" t="s">
        <v>6140</v>
      </c>
      <c r="E998" s="56" t="s">
        <v>5815</v>
      </c>
      <c r="F998" t="s">
        <v>6266</v>
      </c>
      <c r="G998" s="66" t="s">
        <v>6142</v>
      </c>
      <c r="H998" s="66" t="s">
        <v>6266</v>
      </c>
      <c r="I998" s="66" t="s">
        <v>6246</v>
      </c>
    </row>
    <row r="999" spans="1:9" x14ac:dyDescent="0.25">
      <c r="A999">
        <v>19100028</v>
      </c>
      <c r="B999" s="66" t="s">
        <v>5812</v>
      </c>
      <c r="C999" s="66" t="s">
        <v>6140</v>
      </c>
      <c r="D999" s="66" t="s">
        <v>6140</v>
      </c>
      <c r="E999" s="56" t="s">
        <v>5815</v>
      </c>
      <c r="F999" t="s">
        <v>6267</v>
      </c>
      <c r="G999" s="66" t="s">
        <v>6142</v>
      </c>
      <c r="H999" s="66" t="e">
        <v>#N/A</v>
      </c>
      <c r="I999" s="66" t="e">
        <v>#N/A</v>
      </c>
    </row>
    <row r="1000" spans="1:9" x14ac:dyDescent="0.25">
      <c r="A1000">
        <v>19100028</v>
      </c>
      <c r="B1000" s="66" t="s">
        <v>5812</v>
      </c>
      <c r="C1000" s="66" t="s">
        <v>6140</v>
      </c>
      <c r="D1000" s="66" t="s">
        <v>6140</v>
      </c>
      <c r="E1000" s="56" t="s">
        <v>5815</v>
      </c>
      <c r="F1000" t="s">
        <v>6268</v>
      </c>
      <c r="G1000" s="66" t="s">
        <v>6142</v>
      </c>
      <c r="H1000" s="66" t="e">
        <v>#N/A</v>
      </c>
      <c r="I1000" s="66" t="e">
        <v>#N/A</v>
      </c>
    </row>
    <row r="1001" spans="1:9" x14ac:dyDescent="0.25">
      <c r="A1001">
        <v>19100028</v>
      </c>
      <c r="B1001" s="66" t="s">
        <v>5812</v>
      </c>
      <c r="C1001" s="66" t="s">
        <v>6140</v>
      </c>
      <c r="D1001" s="66" t="s">
        <v>6140</v>
      </c>
      <c r="E1001" s="56" t="s">
        <v>5815</v>
      </c>
      <c r="F1001" t="s">
        <v>6264</v>
      </c>
      <c r="G1001" s="66" t="s">
        <v>6142</v>
      </c>
      <c r="H1001" s="66" t="e">
        <v>#N/A</v>
      </c>
      <c r="I1001" s="66" t="e">
        <v>#N/A</v>
      </c>
    </row>
    <row r="1002" spans="1:9" x14ac:dyDescent="0.25">
      <c r="A1002">
        <v>19100028</v>
      </c>
      <c r="B1002" s="66" t="s">
        <v>5812</v>
      </c>
      <c r="C1002" s="66" t="s">
        <v>6140</v>
      </c>
      <c r="D1002" s="66" t="s">
        <v>6140</v>
      </c>
      <c r="E1002" s="56" t="s">
        <v>5815</v>
      </c>
      <c r="F1002" t="s">
        <v>6268</v>
      </c>
      <c r="G1002" s="66" t="s">
        <v>6142</v>
      </c>
      <c r="H1002" s="66" t="e">
        <v>#N/A</v>
      </c>
      <c r="I1002" s="66" t="e">
        <v>#N/A</v>
      </c>
    </row>
    <row r="1003" spans="1:9" x14ac:dyDescent="0.25">
      <c r="A1003">
        <v>19100028</v>
      </c>
      <c r="B1003" s="66" t="s">
        <v>5812</v>
      </c>
      <c r="C1003" s="66" t="s">
        <v>6140</v>
      </c>
      <c r="D1003" s="66" t="s">
        <v>6140</v>
      </c>
      <c r="E1003" s="56" t="s">
        <v>5815</v>
      </c>
      <c r="F1003" t="s">
        <v>6266</v>
      </c>
      <c r="G1003" s="66" t="s">
        <v>6142</v>
      </c>
      <c r="H1003" s="66" t="s">
        <v>6266</v>
      </c>
      <c r="I1003" s="66" t="s">
        <v>6246</v>
      </c>
    </row>
    <row r="1004" spans="1:9" x14ac:dyDescent="0.25">
      <c r="A1004">
        <v>19100029</v>
      </c>
      <c r="B1004" s="66" t="s">
        <v>5812</v>
      </c>
      <c r="C1004" s="66" t="s">
        <v>6140</v>
      </c>
      <c r="D1004" s="66" t="s">
        <v>6140</v>
      </c>
      <c r="E1004" s="56" t="s">
        <v>5815</v>
      </c>
      <c r="F1004" t="s">
        <v>6269</v>
      </c>
      <c r="G1004" s="66" t="s">
        <v>6142</v>
      </c>
      <c r="H1004" s="66" t="s">
        <v>6269</v>
      </c>
      <c r="I1004" s="66" t="s">
        <v>5860</v>
      </c>
    </row>
    <row r="1005" spans="1:9" x14ac:dyDescent="0.25">
      <c r="A1005">
        <v>19100029</v>
      </c>
      <c r="B1005" s="66" t="s">
        <v>5812</v>
      </c>
      <c r="C1005" s="66" t="s">
        <v>6140</v>
      </c>
      <c r="D1005" s="66" t="s">
        <v>6140</v>
      </c>
      <c r="E1005" s="56" t="s">
        <v>5815</v>
      </c>
      <c r="F1005" t="s">
        <v>6270</v>
      </c>
      <c r="G1005" s="66" t="s">
        <v>6142</v>
      </c>
      <c r="H1005" s="66" t="e">
        <v>#N/A</v>
      </c>
      <c r="I1005" s="66" t="e">
        <v>#N/A</v>
      </c>
    </row>
    <row r="1006" spans="1:9" x14ac:dyDescent="0.25">
      <c r="A1006">
        <v>19100029</v>
      </c>
      <c r="B1006" s="66" t="s">
        <v>5812</v>
      </c>
      <c r="C1006" s="66" t="s">
        <v>6140</v>
      </c>
      <c r="D1006" s="66" t="s">
        <v>6140</v>
      </c>
      <c r="E1006" s="56" t="s">
        <v>5815</v>
      </c>
      <c r="F1006" t="s">
        <v>6271</v>
      </c>
      <c r="G1006" s="66" t="s">
        <v>6142</v>
      </c>
      <c r="H1006" s="66" t="s">
        <v>6271</v>
      </c>
      <c r="I1006" s="66" t="s">
        <v>6272</v>
      </c>
    </row>
    <row r="1007" spans="1:9" x14ac:dyDescent="0.25">
      <c r="A1007">
        <v>19100029</v>
      </c>
      <c r="B1007" s="66" t="s">
        <v>5812</v>
      </c>
      <c r="C1007" s="66" t="s">
        <v>6140</v>
      </c>
      <c r="D1007" s="66" t="s">
        <v>6140</v>
      </c>
      <c r="E1007" s="56" t="s">
        <v>5815</v>
      </c>
      <c r="F1007" t="s">
        <v>6271</v>
      </c>
      <c r="G1007" s="66" t="s">
        <v>6142</v>
      </c>
      <c r="H1007" s="66" t="s">
        <v>6271</v>
      </c>
      <c r="I1007" s="66" t="s">
        <v>6272</v>
      </c>
    </row>
    <row r="1008" spans="1:9" x14ac:dyDescent="0.25">
      <c r="A1008">
        <v>19100029</v>
      </c>
      <c r="B1008" s="66" t="s">
        <v>5812</v>
      </c>
      <c r="C1008" s="66" t="s">
        <v>6140</v>
      </c>
      <c r="D1008" s="66" t="s">
        <v>6140</v>
      </c>
      <c r="E1008" s="56" t="s">
        <v>5815</v>
      </c>
      <c r="F1008" t="s">
        <v>6273</v>
      </c>
      <c r="G1008" s="66" t="s">
        <v>6142</v>
      </c>
      <c r="H1008" s="66" t="e">
        <v>#N/A</v>
      </c>
      <c r="I1008" s="66" t="e">
        <v>#N/A</v>
      </c>
    </row>
    <row r="1009" spans="1:9" x14ac:dyDescent="0.25">
      <c r="A1009">
        <v>19100029</v>
      </c>
      <c r="B1009" s="66" t="s">
        <v>5812</v>
      </c>
      <c r="C1009" s="66" t="s">
        <v>6140</v>
      </c>
      <c r="D1009" s="66" t="s">
        <v>6140</v>
      </c>
      <c r="E1009" s="56" t="s">
        <v>5815</v>
      </c>
      <c r="F1009" t="s">
        <v>6273</v>
      </c>
      <c r="G1009" s="66" t="s">
        <v>6142</v>
      </c>
      <c r="H1009" s="66" t="e">
        <v>#N/A</v>
      </c>
      <c r="I1009" s="66" t="e">
        <v>#N/A</v>
      </c>
    </row>
    <row r="1010" spans="1:9" x14ac:dyDescent="0.25">
      <c r="A1010">
        <v>19100029</v>
      </c>
      <c r="B1010" s="66" t="s">
        <v>5812</v>
      </c>
      <c r="C1010" s="66" t="s">
        <v>6140</v>
      </c>
      <c r="D1010" s="66" t="s">
        <v>6140</v>
      </c>
      <c r="E1010" s="56" t="s">
        <v>5815</v>
      </c>
      <c r="F1010" t="s">
        <v>6271</v>
      </c>
      <c r="G1010" s="66" t="s">
        <v>6142</v>
      </c>
      <c r="H1010" s="66" t="s">
        <v>6271</v>
      </c>
      <c r="I1010" s="66" t="s">
        <v>6272</v>
      </c>
    </row>
    <row r="1011" spans="1:9" x14ac:dyDescent="0.25">
      <c r="A1011">
        <v>19100029</v>
      </c>
      <c r="B1011" s="66" t="s">
        <v>5812</v>
      </c>
      <c r="C1011" s="66" t="s">
        <v>6140</v>
      </c>
      <c r="D1011" s="66" t="s">
        <v>6140</v>
      </c>
      <c r="E1011" s="56" t="s">
        <v>5815</v>
      </c>
      <c r="F1011" t="s">
        <v>6271</v>
      </c>
      <c r="G1011" s="66" t="s">
        <v>6142</v>
      </c>
      <c r="H1011" s="66" t="s">
        <v>6271</v>
      </c>
      <c r="I1011" s="66" t="s">
        <v>6272</v>
      </c>
    </row>
    <row r="1012" spans="1:9" x14ac:dyDescent="0.25">
      <c r="A1012">
        <v>19100029</v>
      </c>
      <c r="B1012" s="66" t="s">
        <v>5812</v>
      </c>
      <c r="C1012" s="66" t="s">
        <v>6140</v>
      </c>
      <c r="D1012" s="66" t="s">
        <v>6140</v>
      </c>
      <c r="E1012" s="56" t="s">
        <v>5815</v>
      </c>
      <c r="F1012" t="s">
        <v>6273</v>
      </c>
      <c r="G1012" s="66" t="s">
        <v>6142</v>
      </c>
      <c r="H1012" s="66" t="e">
        <v>#N/A</v>
      </c>
      <c r="I1012" s="66" t="e">
        <v>#N/A</v>
      </c>
    </row>
    <row r="1013" spans="1:9" x14ac:dyDescent="0.25">
      <c r="A1013">
        <v>19100030</v>
      </c>
      <c r="B1013" s="66" t="s">
        <v>5812</v>
      </c>
      <c r="C1013" s="66" t="s">
        <v>6140</v>
      </c>
      <c r="D1013" s="66" t="s">
        <v>6140</v>
      </c>
      <c r="E1013" s="56" t="s">
        <v>5815</v>
      </c>
      <c r="F1013" t="s">
        <v>6274</v>
      </c>
      <c r="G1013" s="66" t="s">
        <v>6162</v>
      </c>
      <c r="H1013" s="66" t="e">
        <v>#N/A</v>
      </c>
      <c r="I1013" s="66" t="e">
        <v>#N/A</v>
      </c>
    </row>
    <row r="1014" spans="1:9" x14ac:dyDescent="0.25">
      <c r="A1014">
        <v>19100030</v>
      </c>
      <c r="B1014" s="66" t="s">
        <v>5812</v>
      </c>
      <c r="C1014" s="66" t="s">
        <v>6140</v>
      </c>
      <c r="D1014" s="66" t="s">
        <v>6140</v>
      </c>
      <c r="E1014" s="56" t="s">
        <v>5815</v>
      </c>
      <c r="F1014" t="s">
        <v>6275</v>
      </c>
      <c r="G1014" s="66" t="s">
        <v>6142</v>
      </c>
      <c r="H1014" s="66" t="e">
        <v>#N/A</v>
      </c>
      <c r="I1014" s="66" t="e">
        <v>#N/A</v>
      </c>
    </row>
    <row r="1015" spans="1:9" x14ac:dyDescent="0.25">
      <c r="A1015">
        <v>19100030</v>
      </c>
      <c r="B1015" s="66" t="s">
        <v>5812</v>
      </c>
      <c r="C1015" s="66" t="s">
        <v>6140</v>
      </c>
      <c r="D1015" s="66" t="s">
        <v>6140</v>
      </c>
      <c r="E1015" s="56" t="s">
        <v>5815</v>
      </c>
      <c r="F1015" t="s">
        <v>6275</v>
      </c>
      <c r="G1015" s="66" t="s">
        <v>6142</v>
      </c>
      <c r="H1015" s="66" t="e">
        <v>#N/A</v>
      </c>
      <c r="I1015" s="66" t="e">
        <v>#N/A</v>
      </c>
    </row>
    <row r="1016" spans="1:9" x14ac:dyDescent="0.25">
      <c r="A1016">
        <v>19100030</v>
      </c>
      <c r="B1016" s="66" t="s">
        <v>5812</v>
      </c>
      <c r="C1016" s="66" t="s">
        <v>6140</v>
      </c>
      <c r="D1016" s="66" t="s">
        <v>6140</v>
      </c>
      <c r="E1016" s="56" t="s">
        <v>5815</v>
      </c>
      <c r="F1016" t="s">
        <v>6276</v>
      </c>
      <c r="G1016" s="66" t="s">
        <v>6142</v>
      </c>
      <c r="H1016" s="66" t="e">
        <v>#N/A</v>
      </c>
      <c r="I1016" s="66" t="e">
        <v>#N/A</v>
      </c>
    </row>
    <row r="1017" spans="1:9" x14ac:dyDescent="0.25">
      <c r="A1017">
        <v>19100030</v>
      </c>
      <c r="B1017" s="66" t="s">
        <v>5812</v>
      </c>
      <c r="C1017" s="66" t="s">
        <v>6140</v>
      </c>
      <c r="D1017" s="66" t="s">
        <v>6140</v>
      </c>
      <c r="E1017" s="56" t="s">
        <v>5815</v>
      </c>
      <c r="F1017" t="s">
        <v>6245</v>
      </c>
      <c r="G1017" s="66" t="s">
        <v>6142</v>
      </c>
      <c r="H1017" s="66" t="s">
        <v>6245</v>
      </c>
      <c r="I1017" s="66" t="s">
        <v>6246</v>
      </c>
    </row>
    <row r="1018" spans="1:9" x14ac:dyDescent="0.25">
      <c r="A1018">
        <v>19100030</v>
      </c>
      <c r="B1018" s="66" t="s">
        <v>5812</v>
      </c>
      <c r="C1018" s="66" t="s">
        <v>6140</v>
      </c>
      <c r="D1018" s="66" t="s">
        <v>6140</v>
      </c>
      <c r="E1018" s="56" t="s">
        <v>5815</v>
      </c>
      <c r="F1018" t="s">
        <v>6277</v>
      </c>
      <c r="G1018" s="66" t="s">
        <v>6142</v>
      </c>
      <c r="H1018" s="66" t="e">
        <v>#N/A</v>
      </c>
      <c r="I1018" s="66" t="e">
        <v>#N/A</v>
      </c>
    </row>
    <row r="1019" spans="1:9" x14ac:dyDescent="0.25">
      <c r="A1019">
        <v>19100030</v>
      </c>
      <c r="B1019" s="66" t="s">
        <v>5812</v>
      </c>
      <c r="C1019" s="66" t="s">
        <v>6140</v>
      </c>
      <c r="D1019" s="66" t="s">
        <v>6140</v>
      </c>
      <c r="E1019" s="56" t="s">
        <v>5815</v>
      </c>
      <c r="F1019" t="s">
        <v>6278</v>
      </c>
      <c r="G1019" s="66" t="s">
        <v>6142</v>
      </c>
      <c r="H1019" s="66" t="e">
        <v>#N/A</v>
      </c>
      <c r="I1019" s="66" t="e">
        <v>#N/A</v>
      </c>
    </row>
    <row r="1020" spans="1:9" x14ac:dyDescent="0.25">
      <c r="A1020">
        <v>19100030</v>
      </c>
      <c r="B1020" s="66" t="s">
        <v>5812</v>
      </c>
      <c r="C1020" s="66" t="s">
        <v>6140</v>
      </c>
      <c r="D1020" s="66" t="s">
        <v>6140</v>
      </c>
      <c r="E1020" s="56" t="s">
        <v>5815</v>
      </c>
      <c r="F1020" t="s">
        <v>6277</v>
      </c>
      <c r="G1020" s="66" t="s">
        <v>6142</v>
      </c>
      <c r="H1020" s="66" t="e">
        <v>#N/A</v>
      </c>
      <c r="I1020" s="66" t="e">
        <v>#N/A</v>
      </c>
    </row>
    <row r="1021" spans="1:9" x14ac:dyDescent="0.25">
      <c r="A1021">
        <v>19100030</v>
      </c>
      <c r="B1021" s="66" t="s">
        <v>5812</v>
      </c>
      <c r="C1021" s="66" t="s">
        <v>6140</v>
      </c>
      <c r="D1021" s="66" t="s">
        <v>6140</v>
      </c>
      <c r="E1021" s="56" t="s">
        <v>5815</v>
      </c>
      <c r="F1021" t="s">
        <v>6245</v>
      </c>
      <c r="G1021" s="66" t="s">
        <v>6142</v>
      </c>
      <c r="H1021" s="66" t="s">
        <v>6245</v>
      </c>
      <c r="I1021" s="66" t="s">
        <v>6246</v>
      </c>
    </row>
    <row r="1022" spans="1:9" x14ac:dyDescent="0.25">
      <c r="A1022">
        <v>19100030</v>
      </c>
      <c r="B1022" s="66" t="s">
        <v>5812</v>
      </c>
      <c r="C1022" s="66" t="s">
        <v>6140</v>
      </c>
      <c r="D1022" s="66" t="s">
        <v>6140</v>
      </c>
      <c r="E1022" s="56" t="s">
        <v>5815</v>
      </c>
      <c r="F1022" t="s">
        <v>6278</v>
      </c>
      <c r="G1022" s="66" t="s">
        <v>6142</v>
      </c>
      <c r="H1022" s="66" t="e">
        <v>#N/A</v>
      </c>
      <c r="I1022" s="66" t="e">
        <v>#N/A</v>
      </c>
    </row>
    <row r="1023" spans="1:9" x14ac:dyDescent="0.25">
      <c r="A1023">
        <v>19100030</v>
      </c>
      <c r="B1023" s="66" t="s">
        <v>5812</v>
      </c>
      <c r="C1023" s="66" t="s">
        <v>6140</v>
      </c>
      <c r="D1023" s="66" t="s">
        <v>6140</v>
      </c>
      <c r="E1023" s="56" t="s">
        <v>5815</v>
      </c>
      <c r="F1023" t="s">
        <v>6245</v>
      </c>
      <c r="G1023" s="66" t="s">
        <v>6142</v>
      </c>
      <c r="H1023" s="66" t="s">
        <v>6245</v>
      </c>
      <c r="I1023" s="66" t="s">
        <v>6246</v>
      </c>
    </row>
    <row r="1024" spans="1:9" x14ac:dyDescent="0.25">
      <c r="A1024">
        <v>19100030</v>
      </c>
      <c r="B1024" s="66" t="s">
        <v>5812</v>
      </c>
      <c r="C1024" s="66" t="s">
        <v>6140</v>
      </c>
      <c r="D1024" s="66" t="s">
        <v>6140</v>
      </c>
      <c r="E1024" s="56" t="s">
        <v>5815</v>
      </c>
      <c r="F1024" t="s">
        <v>6278</v>
      </c>
      <c r="G1024" s="66" t="s">
        <v>6142</v>
      </c>
      <c r="H1024" s="66" t="e">
        <v>#N/A</v>
      </c>
      <c r="I1024" s="66" t="e">
        <v>#N/A</v>
      </c>
    </row>
    <row r="1025" spans="1:9" x14ac:dyDescent="0.25">
      <c r="A1025">
        <v>19100030</v>
      </c>
      <c r="B1025" s="66" t="s">
        <v>5812</v>
      </c>
      <c r="C1025" s="66" t="s">
        <v>6140</v>
      </c>
      <c r="D1025" s="66" t="s">
        <v>6140</v>
      </c>
      <c r="E1025" s="56" t="s">
        <v>5815</v>
      </c>
      <c r="F1025" t="s">
        <v>6266</v>
      </c>
      <c r="G1025" s="66" t="s">
        <v>6142</v>
      </c>
      <c r="H1025" s="66" t="s">
        <v>6266</v>
      </c>
      <c r="I1025" s="66" t="s">
        <v>6246</v>
      </c>
    </row>
    <row r="1026" spans="1:9" x14ac:dyDescent="0.25">
      <c r="A1026">
        <v>19100030</v>
      </c>
      <c r="B1026" s="66" t="s">
        <v>5812</v>
      </c>
      <c r="C1026" s="66" t="s">
        <v>6140</v>
      </c>
      <c r="D1026" s="66" t="s">
        <v>6140</v>
      </c>
      <c r="E1026" s="56" t="s">
        <v>5815</v>
      </c>
      <c r="F1026" t="s">
        <v>6245</v>
      </c>
      <c r="G1026" s="66" t="s">
        <v>6142</v>
      </c>
      <c r="H1026" s="66" t="s">
        <v>6245</v>
      </c>
      <c r="I1026" s="66" t="s">
        <v>6246</v>
      </c>
    </row>
    <row r="1027" spans="1:9" x14ac:dyDescent="0.25">
      <c r="A1027">
        <v>19100031</v>
      </c>
      <c r="B1027" s="66" t="s">
        <v>5812</v>
      </c>
      <c r="C1027" s="66" t="s">
        <v>6140</v>
      </c>
      <c r="D1027" s="66" t="s">
        <v>6140</v>
      </c>
      <c r="E1027" s="56" t="s">
        <v>5839</v>
      </c>
      <c r="F1027" t="s">
        <v>6279</v>
      </c>
      <c r="G1027" s="66" t="s">
        <v>6162</v>
      </c>
      <c r="H1027" s="66" t="e">
        <v>#N/A</v>
      </c>
      <c r="I1027" s="66" t="e">
        <v>#N/A</v>
      </c>
    </row>
    <row r="1028" spans="1:9" x14ac:dyDescent="0.25">
      <c r="A1028">
        <v>19100031</v>
      </c>
      <c r="B1028" s="66" t="s">
        <v>5812</v>
      </c>
      <c r="C1028" s="66" t="s">
        <v>6140</v>
      </c>
      <c r="D1028" s="66" t="s">
        <v>6140</v>
      </c>
      <c r="E1028" s="56" t="s">
        <v>5815</v>
      </c>
      <c r="F1028" t="s">
        <v>6276</v>
      </c>
      <c r="G1028" s="66" t="s">
        <v>6142</v>
      </c>
      <c r="H1028" s="66" t="e">
        <v>#N/A</v>
      </c>
      <c r="I1028" s="66" t="e">
        <v>#N/A</v>
      </c>
    </row>
    <row r="1029" spans="1:9" x14ac:dyDescent="0.25">
      <c r="A1029">
        <v>19100031</v>
      </c>
      <c r="B1029" s="66" t="s">
        <v>5812</v>
      </c>
      <c r="C1029" s="66" t="s">
        <v>6140</v>
      </c>
      <c r="D1029" s="66" t="s">
        <v>6140</v>
      </c>
      <c r="E1029" s="56" t="s">
        <v>5815</v>
      </c>
      <c r="F1029" t="s">
        <v>6280</v>
      </c>
      <c r="G1029" s="66" t="s">
        <v>6162</v>
      </c>
      <c r="H1029" s="66" t="e">
        <v>#N/A</v>
      </c>
      <c r="I1029" s="66" t="e">
        <v>#N/A</v>
      </c>
    </row>
    <row r="1030" spans="1:9" x14ac:dyDescent="0.25">
      <c r="A1030">
        <v>19100031</v>
      </c>
      <c r="B1030" s="66" t="s">
        <v>5812</v>
      </c>
      <c r="C1030" s="66" t="s">
        <v>6140</v>
      </c>
      <c r="D1030" s="66" t="s">
        <v>6140</v>
      </c>
      <c r="E1030" s="56" t="s">
        <v>5815</v>
      </c>
      <c r="F1030" t="s">
        <v>6280</v>
      </c>
      <c r="G1030" s="66" t="s">
        <v>6162</v>
      </c>
      <c r="H1030" s="66" t="e">
        <v>#N/A</v>
      </c>
      <c r="I1030" s="66" t="e">
        <v>#N/A</v>
      </c>
    </row>
    <row r="1031" spans="1:9" x14ac:dyDescent="0.25">
      <c r="A1031">
        <v>19100031</v>
      </c>
      <c r="B1031" s="66" t="s">
        <v>5812</v>
      </c>
      <c r="C1031" s="66" t="s">
        <v>6140</v>
      </c>
      <c r="D1031" s="66" t="s">
        <v>6140</v>
      </c>
      <c r="E1031" s="56" t="s">
        <v>5815</v>
      </c>
      <c r="F1031" t="s">
        <v>6280</v>
      </c>
      <c r="G1031" s="66" t="s">
        <v>6162</v>
      </c>
      <c r="H1031" s="66" t="e">
        <v>#N/A</v>
      </c>
      <c r="I1031" s="66" t="e">
        <v>#N/A</v>
      </c>
    </row>
    <row r="1032" spans="1:9" x14ac:dyDescent="0.25">
      <c r="A1032">
        <v>19100031</v>
      </c>
      <c r="B1032" s="66" t="s">
        <v>5812</v>
      </c>
      <c r="C1032" s="66" t="s">
        <v>6140</v>
      </c>
      <c r="D1032" s="66" t="s">
        <v>6140</v>
      </c>
      <c r="E1032" s="56" t="s">
        <v>5815</v>
      </c>
      <c r="F1032" t="s">
        <v>6280</v>
      </c>
      <c r="G1032" s="66" t="s">
        <v>6162</v>
      </c>
      <c r="H1032" s="66" t="e">
        <v>#N/A</v>
      </c>
      <c r="I1032" s="66" t="e">
        <v>#N/A</v>
      </c>
    </row>
    <row r="1033" spans="1:9" x14ac:dyDescent="0.25">
      <c r="A1033">
        <v>19100031</v>
      </c>
      <c r="B1033" s="66" t="s">
        <v>5812</v>
      </c>
      <c r="C1033" s="66" t="s">
        <v>6140</v>
      </c>
      <c r="D1033" s="66" t="s">
        <v>6140</v>
      </c>
      <c r="E1033" s="56" t="s">
        <v>5815</v>
      </c>
      <c r="F1033" t="s">
        <v>6274</v>
      </c>
      <c r="G1033" s="66" t="s">
        <v>6162</v>
      </c>
      <c r="H1033" s="66" t="e">
        <v>#N/A</v>
      </c>
      <c r="I1033" s="66" t="e">
        <v>#N/A</v>
      </c>
    </row>
    <row r="1034" spans="1:9" x14ac:dyDescent="0.25">
      <c r="A1034">
        <v>19100031</v>
      </c>
      <c r="B1034" s="66" t="s">
        <v>5812</v>
      </c>
      <c r="C1034" s="66" t="s">
        <v>6140</v>
      </c>
      <c r="D1034" s="66" t="s">
        <v>6140</v>
      </c>
      <c r="E1034" s="56" t="s">
        <v>5815</v>
      </c>
      <c r="F1034" t="s">
        <v>6276</v>
      </c>
      <c r="G1034" s="66" t="s">
        <v>6142</v>
      </c>
      <c r="H1034" s="66" t="e">
        <v>#N/A</v>
      </c>
      <c r="I1034" s="66" t="e">
        <v>#N/A</v>
      </c>
    </row>
    <row r="1035" spans="1:9" x14ac:dyDescent="0.25">
      <c r="A1035">
        <v>19100031</v>
      </c>
      <c r="B1035" s="66" t="s">
        <v>5812</v>
      </c>
      <c r="C1035" s="66" t="s">
        <v>6140</v>
      </c>
      <c r="D1035" s="66" t="s">
        <v>6140</v>
      </c>
      <c r="E1035" s="56" t="s">
        <v>5815</v>
      </c>
      <c r="F1035" t="s">
        <v>6279</v>
      </c>
      <c r="G1035" s="66" t="s">
        <v>6142</v>
      </c>
      <c r="H1035" s="66" t="e">
        <v>#N/A</v>
      </c>
      <c r="I1035" s="66" t="e">
        <v>#N/A</v>
      </c>
    </row>
    <row r="1036" spans="1:9" x14ac:dyDescent="0.25">
      <c r="A1036">
        <v>19100031</v>
      </c>
      <c r="B1036" s="66" t="s">
        <v>5812</v>
      </c>
      <c r="C1036" s="66" t="s">
        <v>6140</v>
      </c>
      <c r="D1036" s="66" t="s">
        <v>6140</v>
      </c>
      <c r="E1036" s="56" t="s">
        <v>5815</v>
      </c>
      <c r="F1036" t="s">
        <v>6280</v>
      </c>
      <c r="G1036" s="66" t="s">
        <v>6162</v>
      </c>
      <c r="H1036" s="66" t="e">
        <v>#N/A</v>
      </c>
      <c r="I1036" s="66" t="e">
        <v>#N/A</v>
      </c>
    </row>
    <row r="1037" spans="1:9" x14ac:dyDescent="0.25">
      <c r="A1037">
        <v>19100031</v>
      </c>
      <c r="B1037" s="66" t="s">
        <v>5812</v>
      </c>
      <c r="C1037" s="66" t="s">
        <v>6140</v>
      </c>
      <c r="D1037" s="66" t="s">
        <v>6140</v>
      </c>
      <c r="E1037" s="56" t="s">
        <v>5815</v>
      </c>
      <c r="F1037" t="s">
        <v>5906</v>
      </c>
      <c r="G1037" s="66" t="s">
        <v>6162</v>
      </c>
      <c r="H1037" s="66" t="e">
        <v>#N/A</v>
      </c>
      <c r="I1037" s="66" t="e">
        <v>#N/A</v>
      </c>
    </row>
    <row r="1038" spans="1:9" x14ac:dyDescent="0.25">
      <c r="A1038">
        <v>19100032</v>
      </c>
      <c r="B1038" s="66" t="s">
        <v>5812</v>
      </c>
      <c r="C1038" s="66" t="s">
        <v>6140</v>
      </c>
      <c r="D1038" s="66" t="s">
        <v>6140</v>
      </c>
      <c r="E1038" s="56" t="s">
        <v>5839</v>
      </c>
      <c r="F1038" t="s">
        <v>6035</v>
      </c>
      <c r="G1038" s="66" t="s">
        <v>6142</v>
      </c>
      <c r="H1038" s="66" t="e">
        <v>#N/A</v>
      </c>
      <c r="I1038" s="66" t="e">
        <v>#N/A</v>
      </c>
    </row>
    <row r="1039" spans="1:9" x14ac:dyDescent="0.25">
      <c r="A1039">
        <v>19100032</v>
      </c>
      <c r="B1039" s="66" t="s">
        <v>5812</v>
      </c>
      <c r="C1039" s="66" t="s">
        <v>6140</v>
      </c>
      <c r="D1039" s="66" t="s">
        <v>6140</v>
      </c>
      <c r="E1039" s="56" t="s">
        <v>5815</v>
      </c>
      <c r="F1039" t="s">
        <v>6243</v>
      </c>
      <c r="G1039" s="66" t="s">
        <v>6142</v>
      </c>
      <c r="H1039" s="66" t="e">
        <v>#N/A</v>
      </c>
      <c r="I1039" s="66" t="e">
        <v>#N/A</v>
      </c>
    </row>
    <row r="1040" spans="1:9" x14ac:dyDescent="0.25">
      <c r="A1040">
        <v>19100032</v>
      </c>
      <c r="B1040" s="66" t="s">
        <v>5812</v>
      </c>
      <c r="C1040" s="66" t="s">
        <v>6140</v>
      </c>
      <c r="D1040" s="66" t="s">
        <v>6140</v>
      </c>
      <c r="E1040" s="56" t="s">
        <v>5815</v>
      </c>
      <c r="F1040" t="s">
        <v>6243</v>
      </c>
      <c r="G1040" s="66" t="s">
        <v>6142</v>
      </c>
      <c r="H1040" s="66" t="e">
        <v>#N/A</v>
      </c>
      <c r="I1040" s="66" t="e">
        <v>#N/A</v>
      </c>
    </row>
    <row r="1041" spans="1:9" x14ac:dyDescent="0.25">
      <c r="A1041">
        <v>19100032</v>
      </c>
      <c r="B1041" s="66" t="s">
        <v>5812</v>
      </c>
      <c r="C1041" s="66" t="s">
        <v>6140</v>
      </c>
      <c r="D1041" s="66" t="s">
        <v>6140</v>
      </c>
      <c r="E1041" s="56" t="s">
        <v>5815</v>
      </c>
      <c r="F1041" t="s">
        <v>6281</v>
      </c>
      <c r="G1041" s="66" t="s">
        <v>6142</v>
      </c>
      <c r="H1041" s="66" t="e">
        <v>#N/A</v>
      </c>
      <c r="I1041" s="66" t="e">
        <v>#N/A</v>
      </c>
    </row>
    <row r="1042" spans="1:9" x14ac:dyDescent="0.25">
      <c r="A1042">
        <v>19100032</v>
      </c>
      <c r="B1042" s="66" t="s">
        <v>5812</v>
      </c>
      <c r="C1042" s="66" t="s">
        <v>6140</v>
      </c>
      <c r="D1042" s="66" t="s">
        <v>6140</v>
      </c>
      <c r="E1042" s="56" t="s">
        <v>5815</v>
      </c>
      <c r="F1042" t="s">
        <v>6281</v>
      </c>
      <c r="G1042" s="66" t="s">
        <v>6142</v>
      </c>
      <c r="H1042" s="66" t="e">
        <v>#N/A</v>
      </c>
      <c r="I1042" s="66" t="e">
        <v>#N/A</v>
      </c>
    </row>
    <row r="1043" spans="1:9" x14ac:dyDescent="0.25">
      <c r="A1043">
        <v>19100032</v>
      </c>
      <c r="B1043" s="66" t="s">
        <v>5812</v>
      </c>
      <c r="C1043" s="66" t="s">
        <v>6140</v>
      </c>
      <c r="D1043" s="66" t="s">
        <v>6140</v>
      </c>
      <c r="E1043" s="56" t="s">
        <v>5815</v>
      </c>
      <c r="F1043" t="s">
        <v>6273</v>
      </c>
      <c r="G1043" s="66" t="s">
        <v>6142</v>
      </c>
      <c r="H1043" s="66" t="e">
        <v>#N/A</v>
      </c>
      <c r="I1043" s="66" t="e">
        <v>#N/A</v>
      </c>
    </row>
    <row r="1044" spans="1:9" x14ac:dyDescent="0.25">
      <c r="A1044">
        <v>19100032</v>
      </c>
      <c r="B1044" s="66" t="s">
        <v>5812</v>
      </c>
      <c r="C1044" s="66" t="s">
        <v>6140</v>
      </c>
      <c r="D1044" s="66" t="s">
        <v>6140</v>
      </c>
      <c r="E1044" s="56" t="s">
        <v>5815</v>
      </c>
      <c r="F1044" t="s">
        <v>6282</v>
      </c>
      <c r="G1044" s="66" t="s">
        <v>6142</v>
      </c>
      <c r="H1044" s="66" t="e">
        <v>#N/A</v>
      </c>
      <c r="I1044" s="66" t="e">
        <v>#N/A</v>
      </c>
    </row>
    <row r="1045" spans="1:9" x14ac:dyDescent="0.25">
      <c r="A1045">
        <v>19100032</v>
      </c>
      <c r="B1045" s="66" t="s">
        <v>5812</v>
      </c>
      <c r="C1045" s="66" t="s">
        <v>6140</v>
      </c>
      <c r="D1045" s="66" t="s">
        <v>6140</v>
      </c>
      <c r="E1045" s="56" t="s">
        <v>5815</v>
      </c>
      <c r="F1045" t="s">
        <v>6282</v>
      </c>
      <c r="G1045" s="66" t="s">
        <v>6142</v>
      </c>
      <c r="H1045" s="66" t="e">
        <v>#N/A</v>
      </c>
      <c r="I1045" s="66" t="e">
        <v>#N/A</v>
      </c>
    </row>
    <row r="1046" spans="1:9" x14ac:dyDescent="0.25">
      <c r="A1046">
        <v>19100032</v>
      </c>
      <c r="B1046" s="66" t="s">
        <v>5812</v>
      </c>
      <c r="C1046" s="66" t="s">
        <v>6140</v>
      </c>
      <c r="D1046" s="66" t="s">
        <v>6140</v>
      </c>
      <c r="E1046" s="56" t="s">
        <v>5815</v>
      </c>
      <c r="F1046" t="s">
        <v>6281</v>
      </c>
      <c r="G1046" s="66" t="s">
        <v>6142</v>
      </c>
      <c r="H1046" s="66" t="e">
        <v>#N/A</v>
      </c>
      <c r="I1046" s="66" t="e">
        <v>#N/A</v>
      </c>
    </row>
    <row r="1047" spans="1:9" x14ac:dyDescent="0.25">
      <c r="A1047">
        <v>19100032</v>
      </c>
      <c r="B1047" s="66" t="s">
        <v>5812</v>
      </c>
      <c r="C1047" s="66" t="s">
        <v>6140</v>
      </c>
      <c r="D1047" s="66" t="s">
        <v>6140</v>
      </c>
      <c r="E1047" s="56" t="s">
        <v>5815</v>
      </c>
      <c r="F1047" t="s">
        <v>6281</v>
      </c>
      <c r="G1047" s="66" t="s">
        <v>6142</v>
      </c>
      <c r="H1047" s="66" t="e">
        <v>#N/A</v>
      </c>
      <c r="I1047" s="66" t="e">
        <v>#N/A</v>
      </c>
    </row>
    <row r="1048" spans="1:9" x14ac:dyDescent="0.25">
      <c r="A1048">
        <v>19100033</v>
      </c>
      <c r="B1048" s="66" t="s">
        <v>5812</v>
      </c>
      <c r="C1048" s="66" t="s">
        <v>6140</v>
      </c>
      <c r="D1048" s="66" t="s">
        <v>6140</v>
      </c>
      <c r="E1048" s="56" t="s">
        <v>5815</v>
      </c>
      <c r="F1048" t="s">
        <v>5893</v>
      </c>
      <c r="G1048" s="66" t="s">
        <v>6283</v>
      </c>
      <c r="H1048" s="66" t="s">
        <v>5893</v>
      </c>
      <c r="I1048" s="66" t="s">
        <v>5894</v>
      </c>
    </row>
    <row r="1049" spans="1:9" x14ac:dyDescent="0.25">
      <c r="A1049">
        <v>19100033</v>
      </c>
      <c r="B1049" s="66" t="s">
        <v>5812</v>
      </c>
      <c r="C1049" s="66" t="s">
        <v>6140</v>
      </c>
      <c r="D1049" s="66" t="s">
        <v>6140</v>
      </c>
      <c r="E1049" s="56" t="s">
        <v>5815</v>
      </c>
      <c r="F1049" t="s">
        <v>5893</v>
      </c>
      <c r="G1049" s="66" t="s">
        <v>6283</v>
      </c>
      <c r="H1049" s="66" t="s">
        <v>5893</v>
      </c>
      <c r="I1049" s="66" t="s">
        <v>5894</v>
      </c>
    </row>
    <row r="1050" spans="1:9" x14ac:dyDescent="0.25">
      <c r="A1050">
        <v>19100033</v>
      </c>
      <c r="B1050" s="66" t="s">
        <v>5812</v>
      </c>
      <c r="C1050" s="66" t="s">
        <v>6140</v>
      </c>
      <c r="D1050" s="66" t="s">
        <v>6140</v>
      </c>
      <c r="E1050" s="56" t="s">
        <v>5815</v>
      </c>
      <c r="F1050" t="s">
        <v>5893</v>
      </c>
      <c r="G1050" s="66" t="s">
        <v>6283</v>
      </c>
      <c r="H1050" s="66" t="s">
        <v>5893</v>
      </c>
      <c r="I1050" s="66" t="s">
        <v>5894</v>
      </c>
    </row>
    <row r="1051" spans="1:9" x14ac:dyDescent="0.25">
      <c r="A1051">
        <v>19100033</v>
      </c>
      <c r="B1051" s="66" t="s">
        <v>5812</v>
      </c>
      <c r="C1051" s="66" t="s">
        <v>6140</v>
      </c>
      <c r="D1051" s="66" t="s">
        <v>6140</v>
      </c>
      <c r="E1051" s="56" t="s">
        <v>5815</v>
      </c>
      <c r="F1051" t="s">
        <v>5893</v>
      </c>
      <c r="G1051" s="66" t="s">
        <v>6283</v>
      </c>
      <c r="H1051" s="66" t="s">
        <v>5893</v>
      </c>
      <c r="I1051" s="66" t="s">
        <v>5894</v>
      </c>
    </row>
    <row r="1052" spans="1:9" x14ac:dyDescent="0.25">
      <c r="A1052">
        <v>19100033</v>
      </c>
      <c r="B1052" s="66" t="s">
        <v>5812</v>
      </c>
      <c r="C1052" s="66" t="s">
        <v>6140</v>
      </c>
      <c r="D1052" s="66" t="s">
        <v>6140</v>
      </c>
      <c r="E1052" s="56" t="s">
        <v>5815</v>
      </c>
      <c r="F1052" t="s">
        <v>5893</v>
      </c>
      <c r="G1052" s="66" t="s">
        <v>6283</v>
      </c>
      <c r="H1052" s="66" t="s">
        <v>5893</v>
      </c>
      <c r="I1052" s="66" t="s">
        <v>5894</v>
      </c>
    </row>
    <row r="1053" spans="1:9" x14ac:dyDescent="0.25">
      <c r="A1053">
        <v>19100034</v>
      </c>
      <c r="B1053" s="66" t="s">
        <v>5812</v>
      </c>
      <c r="C1053" s="66" t="s">
        <v>6140</v>
      </c>
      <c r="D1053" s="66" t="s">
        <v>6140</v>
      </c>
      <c r="E1053" s="56" t="s">
        <v>5815</v>
      </c>
      <c r="F1053" t="s">
        <v>5893</v>
      </c>
      <c r="G1053" s="66" t="s">
        <v>6283</v>
      </c>
      <c r="H1053" s="66" t="s">
        <v>5893</v>
      </c>
      <c r="I1053" s="66" t="s">
        <v>5894</v>
      </c>
    </row>
    <row r="1054" spans="1:9" x14ac:dyDescent="0.25">
      <c r="A1054">
        <v>19100034</v>
      </c>
      <c r="B1054" s="66" t="s">
        <v>5812</v>
      </c>
      <c r="C1054" s="66" t="s">
        <v>6140</v>
      </c>
      <c r="D1054" s="66" t="s">
        <v>6140</v>
      </c>
      <c r="E1054" s="56" t="s">
        <v>5815</v>
      </c>
      <c r="F1054" t="s">
        <v>5893</v>
      </c>
      <c r="G1054" s="66" t="s">
        <v>6283</v>
      </c>
      <c r="H1054" s="66" t="s">
        <v>5893</v>
      </c>
      <c r="I1054" s="66" t="s">
        <v>5894</v>
      </c>
    </row>
    <row r="1055" spans="1:9" x14ac:dyDescent="0.25">
      <c r="A1055">
        <v>19100034</v>
      </c>
      <c r="B1055" s="66" t="s">
        <v>5812</v>
      </c>
      <c r="C1055" s="66" t="s">
        <v>6140</v>
      </c>
      <c r="D1055" s="66" t="s">
        <v>6140</v>
      </c>
      <c r="E1055" s="56" t="s">
        <v>5815</v>
      </c>
      <c r="F1055" t="s">
        <v>5893</v>
      </c>
      <c r="G1055" s="66" t="s">
        <v>6283</v>
      </c>
      <c r="H1055" s="66" t="s">
        <v>5893</v>
      </c>
      <c r="I1055" s="66" t="s">
        <v>5894</v>
      </c>
    </row>
    <row r="1056" spans="1:9" x14ac:dyDescent="0.25">
      <c r="A1056">
        <v>19100034</v>
      </c>
      <c r="B1056" s="66" t="s">
        <v>5812</v>
      </c>
      <c r="C1056" s="66" t="s">
        <v>6140</v>
      </c>
      <c r="D1056" s="66" t="s">
        <v>6140</v>
      </c>
      <c r="E1056" s="56" t="s">
        <v>5815</v>
      </c>
      <c r="F1056" t="s">
        <v>5893</v>
      </c>
      <c r="G1056" s="66" t="s">
        <v>6283</v>
      </c>
      <c r="H1056" s="66" t="s">
        <v>5893</v>
      </c>
      <c r="I1056" s="66" t="s">
        <v>5894</v>
      </c>
    </row>
    <row r="1057" spans="1:9" x14ac:dyDescent="0.25">
      <c r="A1057">
        <v>19100034</v>
      </c>
      <c r="B1057" s="66" t="s">
        <v>5812</v>
      </c>
      <c r="C1057" s="66" t="s">
        <v>6140</v>
      </c>
      <c r="D1057" s="66" t="s">
        <v>6140</v>
      </c>
      <c r="E1057" s="56" t="s">
        <v>5815</v>
      </c>
      <c r="F1057" t="s">
        <v>5893</v>
      </c>
      <c r="G1057" s="66" t="s">
        <v>6283</v>
      </c>
      <c r="H1057" s="66" t="s">
        <v>5893</v>
      </c>
      <c r="I1057" s="66" t="s">
        <v>5894</v>
      </c>
    </row>
    <row r="1058" spans="1:9" x14ac:dyDescent="0.25">
      <c r="A1058">
        <v>19100035</v>
      </c>
      <c r="B1058" s="66" t="s">
        <v>5812</v>
      </c>
      <c r="C1058" s="66" t="s">
        <v>6140</v>
      </c>
      <c r="D1058" s="66" t="s">
        <v>6140</v>
      </c>
      <c r="E1058" s="56" t="s">
        <v>5815</v>
      </c>
      <c r="F1058" t="s">
        <v>5893</v>
      </c>
      <c r="G1058" s="66" t="s">
        <v>6283</v>
      </c>
      <c r="H1058" s="66" t="s">
        <v>5893</v>
      </c>
      <c r="I1058" s="66" t="s">
        <v>5894</v>
      </c>
    </row>
    <row r="1059" spans="1:9" x14ac:dyDescent="0.25">
      <c r="A1059">
        <v>19100035</v>
      </c>
      <c r="B1059" s="66" t="s">
        <v>5812</v>
      </c>
      <c r="C1059" s="66" t="s">
        <v>6140</v>
      </c>
      <c r="D1059" s="66" t="s">
        <v>6140</v>
      </c>
      <c r="E1059" s="56" t="s">
        <v>5815</v>
      </c>
      <c r="F1059" t="s">
        <v>5893</v>
      </c>
      <c r="G1059" s="66" t="s">
        <v>6283</v>
      </c>
      <c r="H1059" s="66" t="s">
        <v>5893</v>
      </c>
      <c r="I1059" s="66" t="s">
        <v>5894</v>
      </c>
    </row>
    <row r="1060" spans="1:9" x14ac:dyDescent="0.25">
      <c r="A1060">
        <v>19100035</v>
      </c>
      <c r="B1060" s="66" t="s">
        <v>5812</v>
      </c>
      <c r="C1060" s="66" t="s">
        <v>6140</v>
      </c>
      <c r="D1060" s="66" t="s">
        <v>6140</v>
      </c>
      <c r="E1060" s="56" t="s">
        <v>5815</v>
      </c>
      <c r="F1060" t="s">
        <v>5893</v>
      </c>
      <c r="G1060" s="66" t="s">
        <v>6283</v>
      </c>
      <c r="H1060" s="66" t="s">
        <v>5893</v>
      </c>
      <c r="I1060" s="66" t="s">
        <v>5894</v>
      </c>
    </row>
    <row r="1061" spans="1:9" x14ac:dyDescent="0.25">
      <c r="A1061">
        <v>19100035</v>
      </c>
      <c r="B1061" s="66" t="s">
        <v>5812</v>
      </c>
      <c r="C1061" s="66" t="s">
        <v>6140</v>
      </c>
      <c r="D1061" s="66" t="s">
        <v>6140</v>
      </c>
      <c r="E1061" s="56" t="s">
        <v>5815</v>
      </c>
      <c r="F1061" t="s">
        <v>5893</v>
      </c>
      <c r="G1061" s="66" t="s">
        <v>6283</v>
      </c>
      <c r="H1061" s="66" t="s">
        <v>5893</v>
      </c>
      <c r="I1061" s="66" t="s">
        <v>5894</v>
      </c>
    </row>
    <row r="1062" spans="1:9" x14ac:dyDescent="0.25">
      <c r="A1062">
        <v>19100035</v>
      </c>
      <c r="B1062" s="66" t="s">
        <v>5812</v>
      </c>
      <c r="C1062" s="66" t="s">
        <v>6140</v>
      </c>
      <c r="D1062" s="66" t="s">
        <v>6140</v>
      </c>
      <c r="E1062" s="56" t="s">
        <v>5815</v>
      </c>
      <c r="F1062" t="s">
        <v>5893</v>
      </c>
      <c r="G1062" s="66" t="s">
        <v>6283</v>
      </c>
      <c r="H1062" s="66" t="s">
        <v>5893</v>
      </c>
      <c r="I1062" s="66" t="s">
        <v>5894</v>
      </c>
    </row>
    <row r="1063" spans="1:9" x14ac:dyDescent="0.25">
      <c r="A1063">
        <v>19100036</v>
      </c>
      <c r="B1063" s="66" t="s">
        <v>5812</v>
      </c>
      <c r="C1063" s="66" t="s">
        <v>6140</v>
      </c>
      <c r="D1063" s="66" t="s">
        <v>6140</v>
      </c>
      <c r="E1063" s="56" t="s">
        <v>5815</v>
      </c>
      <c r="F1063" t="s">
        <v>6284</v>
      </c>
      <c r="G1063" s="66" t="s">
        <v>6283</v>
      </c>
      <c r="H1063" s="66" t="e">
        <v>#N/A</v>
      </c>
      <c r="I1063" s="66" t="e">
        <v>#N/A</v>
      </c>
    </row>
    <row r="1064" spans="1:9" x14ac:dyDescent="0.25">
      <c r="A1064">
        <v>19100036</v>
      </c>
      <c r="B1064" s="66" t="s">
        <v>5812</v>
      </c>
      <c r="C1064" s="66" t="s">
        <v>6140</v>
      </c>
      <c r="D1064" s="66" t="s">
        <v>6140</v>
      </c>
      <c r="E1064" s="56" t="s">
        <v>5815</v>
      </c>
      <c r="F1064" t="s">
        <v>6284</v>
      </c>
      <c r="G1064" s="66" t="s">
        <v>6283</v>
      </c>
      <c r="H1064" s="66" t="e">
        <v>#N/A</v>
      </c>
      <c r="I1064" s="66" t="e">
        <v>#N/A</v>
      </c>
    </row>
    <row r="1065" spans="1:9" x14ac:dyDescent="0.25">
      <c r="A1065">
        <v>19100036</v>
      </c>
      <c r="B1065" s="66" t="s">
        <v>5812</v>
      </c>
      <c r="C1065" s="66" t="s">
        <v>6140</v>
      </c>
      <c r="D1065" s="66" t="s">
        <v>6140</v>
      </c>
      <c r="E1065" s="56" t="s">
        <v>5815</v>
      </c>
      <c r="F1065" t="s">
        <v>6284</v>
      </c>
      <c r="G1065" s="66" t="s">
        <v>6283</v>
      </c>
      <c r="H1065" s="66" t="e">
        <v>#N/A</v>
      </c>
      <c r="I1065" s="66" t="e">
        <v>#N/A</v>
      </c>
    </row>
    <row r="1066" spans="1:9" x14ac:dyDescent="0.25">
      <c r="A1066">
        <v>19100036</v>
      </c>
      <c r="B1066" s="66" t="s">
        <v>5812</v>
      </c>
      <c r="C1066" s="66" t="s">
        <v>6140</v>
      </c>
      <c r="D1066" s="66" t="s">
        <v>6140</v>
      </c>
      <c r="E1066" s="56" t="s">
        <v>5815</v>
      </c>
      <c r="F1066" t="s">
        <v>6284</v>
      </c>
      <c r="G1066" s="66" t="s">
        <v>6283</v>
      </c>
      <c r="H1066" s="66" t="e">
        <v>#N/A</v>
      </c>
      <c r="I1066" s="66" t="e">
        <v>#N/A</v>
      </c>
    </row>
    <row r="1067" spans="1:9" x14ac:dyDescent="0.25">
      <c r="A1067">
        <v>19100036</v>
      </c>
      <c r="B1067" s="66" t="s">
        <v>5812</v>
      </c>
      <c r="C1067" s="66" t="s">
        <v>6140</v>
      </c>
      <c r="D1067" s="66" t="s">
        <v>6140</v>
      </c>
      <c r="E1067" s="56" t="s">
        <v>5815</v>
      </c>
      <c r="F1067" t="s">
        <v>6284</v>
      </c>
      <c r="G1067" s="66" t="s">
        <v>6283</v>
      </c>
      <c r="H1067" s="66" t="e">
        <v>#N/A</v>
      </c>
      <c r="I1067" s="66" t="e">
        <v>#N/A</v>
      </c>
    </row>
    <row r="1068" spans="1:9" x14ac:dyDescent="0.25">
      <c r="A1068">
        <v>19100036</v>
      </c>
      <c r="B1068" s="66" t="s">
        <v>5812</v>
      </c>
      <c r="C1068" s="66" t="s">
        <v>6140</v>
      </c>
      <c r="D1068" s="66" t="s">
        <v>6140</v>
      </c>
      <c r="E1068" s="56" t="s">
        <v>5815</v>
      </c>
      <c r="F1068" t="s">
        <v>6284</v>
      </c>
      <c r="G1068" s="66" t="s">
        <v>6283</v>
      </c>
      <c r="H1068" s="66" t="e">
        <v>#N/A</v>
      </c>
      <c r="I1068" s="66" t="e">
        <v>#N/A</v>
      </c>
    </row>
    <row r="1069" spans="1:9" x14ac:dyDescent="0.25">
      <c r="A1069">
        <v>19100037</v>
      </c>
      <c r="B1069" s="66" t="s">
        <v>5812</v>
      </c>
      <c r="C1069" s="66" t="s">
        <v>6140</v>
      </c>
      <c r="D1069" s="66" t="s">
        <v>6140</v>
      </c>
      <c r="E1069" s="56" t="s">
        <v>5815</v>
      </c>
      <c r="F1069" t="s">
        <v>6285</v>
      </c>
      <c r="G1069" s="66" t="s">
        <v>6283</v>
      </c>
      <c r="H1069" s="66" t="s">
        <v>6285</v>
      </c>
      <c r="I1069" s="66" t="s">
        <v>6246</v>
      </c>
    </row>
    <row r="1070" spans="1:9" x14ac:dyDescent="0.25">
      <c r="A1070">
        <v>19100037</v>
      </c>
      <c r="B1070" s="66" t="s">
        <v>5812</v>
      </c>
      <c r="C1070" s="66" t="s">
        <v>6140</v>
      </c>
      <c r="D1070" s="66" t="s">
        <v>6140</v>
      </c>
      <c r="E1070" s="56" t="s">
        <v>5815</v>
      </c>
      <c r="F1070" t="s">
        <v>6285</v>
      </c>
      <c r="G1070" s="66" t="s">
        <v>6283</v>
      </c>
      <c r="H1070" s="66" t="s">
        <v>6285</v>
      </c>
      <c r="I1070" s="66" t="s">
        <v>6246</v>
      </c>
    </row>
    <row r="1071" spans="1:9" x14ac:dyDescent="0.25">
      <c r="A1071">
        <v>19100037</v>
      </c>
      <c r="B1071" s="66" t="s">
        <v>5812</v>
      </c>
      <c r="C1071" s="66" t="s">
        <v>6140</v>
      </c>
      <c r="D1071" s="66" t="s">
        <v>6140</v>
      </c>
      <c r="E1071" s="56" t="s">
        <v>5815</v>
      </c>
      <c r="F1071" t="s">
        <v>6285</v>
      </c>
      <c r="G1071" s="66" t="s">
        <v>6283</v>
      </c>
      <c r="H1071" s="66" t="s">
        <v>6285</v>
      </c>
      <c r="I1071" s="66" t="s">
        <v>6246</v>
      </c>
    </row>
    <row r="1072" spans="1:9" x14ac:dyDescent="0.25">
      <c r="A1072">
        <v>19100037</v>
      </c>
      <c r="B1072" s="66" t="s">
        <v>5812</v>
      </c>
      <c r="C1072" s="66" t="s">
        <v>6140</v>
      </c>
      <c r="D1072" s="66" t="s">
        <v>6140</v>
      </c>
      <c r="E1072" s="56" t="s">
        <v>5815</v>
      </c>
      <c r="F1072" t="s">
        <v>6285</v>
      </c>
      <c r="G1072" s="66" t="s">
        <v>6283</v>
      </c>
      <c r="H1072" s="66" t="s">
        <v>6285</v>
      </c>
      <c r="I1072" s="66" t="s">
        <v>6246</v>
      </c>
    </row>
    <row r="1073" spans="1:9" x14ac:dyDescent="0.25">
      <c r="A1073">
        <v>19100037</v>
      </c>
      <c r="B1073" s="66" t="s">
        <v>5812</v>
      </c>
      <c r="C1073" s="66" t="s">
        <v>6140</v>
      </c>
      <c r="D1073" s="66" t="s">
        <v>6140</v>
      </c>
      <c r="E1073" s="56" t="s">
        <v>5815</v>
      </c>
      <c r="F1073" t="s">
        <v>6285</v>
      </c>
      <c r="G1073" s="66" t="s">
        <v>6283</v>
      </c>
      <c r="H1073" s="66" t="s">
        <v>6285</v>
      </c>
      <c r="I1073" s="66" t="s">
        <v>6246</v>
      </c>
    </row>
    <row r="1074" spans="1:9" x14ac:dyDescent="0.25">
      <c r="A1074">
        <v>19100038</v>
      </c>
      <c r="B1074" s="66" t="s">
        <v>5812</v>
      </c>
      <c r="C1074" s="66" t="s">
        <v>6140</v>
      </c>
      <c r="D1074" s="66" t="s">
        <v>6140</v>
      </c>
      <c r="E1074" s="56" t="s">
        <v>5815</v>
      </c>
      <c r="F1074" t="s">
        <v>6286</v>
      </c>
      <c r="G1074" s="66" t="s">
        <v>6283</v>
      </c>
      <c r="H1074" s="66" t="e">
        <v>#N/A</v>
      </c>
      <c r="I1074" s="66" t="e">
        <v>#N/A</v>
      </c>
    </row>
    <row r="1075" spans="1:9" x14ac:dyDescent="0.25">
      <c r="A1075">
        <v>19100038</v>
      </c>
      <c r="B1075" s="66" t="s">
        <v>5812</v>
      </c>
      <c r="C1075" s="66" t="s">
        <v>6140</v>
      </c>
      <c r="D1075" s="66" t="s">
        <v>6140</v>
      </c>
      <c r="E1075" s="56" t="s">
        <v>5815</v>
      </c>
      <c r="F1075" t="s">
        <v>6285</v>
      </c>
      <c r="G1075" s="66" t="s">
        <v>6283</v>
      </c>
      <c r="H1075" s="66" t="s">
        <v>6285</v>
      </c>
      <c r="I1075" s="66" t="s">
        <v>6246</v>
      </c>
    </row>
    <row r="1076" spans="1:9" x14ac:dyDescent="0.25">
      <c r="A1076">
        <v>19100038</v>
      </c>
      <c r="B1076" s="66" t="s">
        <v>5812</v>
      </c>
      <c r="C1076" s="66" t="s">
        <v>6140</v>
      </c>
      <c r="D1076" s="66" t="s">
        <v>6140</v>
      </c>
      <c r="E1076" s="56" t="s">
        <v>5815</v>
      </c>
      <c r="F1076" t="s">
        <v>6286</v>
      </c>
      <c r="G1076" s="66" t="s">
        <v>6162</v>
      </c>
      <c r="H1076" s="66" t="e">
        <v>#N/A</v>
      </c>
      <c r="I1076" s="66" t="e">
        <v>#N/A</v>
      </c>
    </row>
    <row r="1077" spans="1:9" x14ac:dyDescent="0.25">
      <c r="A1077">
        <v>19100038</v>
      </c>
      <c r="B1077" s="66" t="s">
        <v>5812</v>
      </c>
      <c r="C1077" s="66" t="s">
        <v>6140</v>
      </c>
      <c r="D1077" s="66" t="s">
        <v>6140</v>
      </c>
      <c r="E1077" s="56" t="s">
        <v>5815</v>
      </c>
      <c r="F1077" t="s">
        <v>6285</v>
      </c>
      <c r="G1077" s="66" t="s">
        <v>6283</v>
      </c>
      <c r="H1077" s="66" t="s">
        <v>6285</v>
      </c>
      <c r="I1077" s="66" t="s">
        <v>6246</v>
      </c>
    </row>
    <row r="1078" spans="1:9" x14ac:dyDescent="0.25">
      <c r="A1078">
        <v>19100038</v>
      </c>
      <c r="B1078" s="66" t="s">
        <v>5812</v>
      </c>
      <c r="C1078" s="66" t="s">
        <v>6140</v>
      </c>
      <c r="D1078" s="66" t="s">
        <v>6140</v>
      </c>
      <c r="E1078" s="56" t="s">
        <v>5815</v>
      </c>
      <c r="F1078" t="s">
        <v>6285</v>
      </c>
      <c r="G1078" s="66" t="s">
        <v>6283</v>
      </c>
      <c r="H1078" s="66" t="s">
        <v>6285</v>
      </c>
      <c r="I1078" s="66" t="s">
        <v>6246</v>
      </c>
    </row>
    <row r="1079" spans="1:9" x14ac:dyDescent="0.25">
      <c r="A1079">
        <v>19100038</v>
      </c>
      <c r="B1079" s="66" t="s">
        <v>5812</v>
      </c>
      <c r="C1079" s="66" t="s">
        <v>6140</v>
      </c>
      <c r="D1079" s="66" t="s">
        <v>6140</v>
      </c>
      <c r="E1079" s="56" t="s">
        <v>5815</v>
      </c>
      <c r="F1079" t="s">
        <v>6286</v>
      </c>
      <c r="G1079" s="66" t="s">
        <v>6283</v>
      </c>
      <c r="H1079" s="66" t="e">
        <v>#N/A</v>
      </c>
      <c r="I1079" s="66" t="e">
        <v>#N/A</v>
      </c>
    </row>
    <row r="1080" spans="1:9" x14ac:dyDescent="0.25">
      <c r="A1080">
        <v>19100038</v>
      </c>
      <c r="B1080" s="66" t="s">
        <v>5812</v>
      </c>
      <c r="C1080" s="66" t="s">
        <v>6140</v>
      </c>
      <c r="D1080" s="66" t="s">
        <v>6140</v>
      </c>
      <c r="E1080" s="56" t="s">
        <v>5815</v>
      </c>
      <c r="F1080" t="s">
        <v>6285</v>
      </c>
      <c r="G1080" s="66" t="s">
        <v>6283</v>
      </c>
      <c r="H1080" s="66" t="s">
        <v>6285</v>
      </c>
      <c r="I1080" s="66" t="s">
        <v>6246</v>
      </c>
    </row>
    <row r="1081" spans="1:9" x14ac:dyDescent="0.25">
      <c r="A1081">
        <v>19100038</v>
      </c>
      <c r="B1081" s="66" t="s">
        <v>5812</v>
      </c>
      <c r="C1081" s="66" t="s">
        <v>6140</v>
      </c>
      <c r="D1081" s="66" t="s">
        <v>6140</v>
      </c>
      <c r="E1081" s="56" t="s">
        <v>5815</v>
      </c>
      <c r="F1081" t="s">
        <v>6286</v>
      </c>
      <c r="G1081" s="66" t="s">
        <v>6162</v>
      </c>
      <c r="H1081" s="66" t="e">
        <v>#N/A</v>
      </c>
      <c r="I1081" s="66" t="e">
        <v>#N/A</v>
      </c>
    </row>
    <row r="1082" spans="1:9" x14ac:dyDescent="0.25">
      <c r="A1082">
        <v>19100039</v>
      </c>
      <c r="B1082" s="66" t="s">
        <v>5812</v>
      </c>
      <c r="C1082" s="66" t="s">
        <v>6140</v>
      </c>
      <c r="D1082" s="66" t="s">
        <v>6140</v>
      </c>
      <c r="E1082" s="56" t="s">
        <v>5815</v>
      </c>
      <c r="F1082" t="s">
        <v>6285</v>
      </c>
      <c r="G1082" s="66" t="s">
        <v>6283</v>
      </c>
      <c r="H1082" s="66" t="s">
        <v>6285</v>
      </c>
      <c r="I1082" s="66" t="s">
        <v>6246</v>
      </c>
    </row>
    <row r="1083" spans="1:9" x14ac:dyDescent="0.25">
      <c r="A1083">
        <v>19100039</v>
      </c>
      <c r="B1083" s="66" t="s">
        <v>5812</v>
      </c>
      <c r="C1083" s="66" t="s">
        <v>6140</v>
      </c>
      <c r="D1083" s="66" t="s">
        <v>6140</v>
      </c>
      <c r="E1083" s="56" t="s">
        <v>5815</v>
      </c>
      <c r="F1083" t="s">
        <v>6285</v>
      </c>
      <c r="G1083" s="66" t="s">
        <v>6283</v>
      </c>
      <c r="H1083" s="66" t="s">
        <v>6285</v>
      </c>
      <c r="I1083" s="66" t="s">
        <v>6246</v>
      </c>
    </row>
    <row r="1084" spans="1:9" x14ac:dyDescent="0.25">
      <c r="A1084">
        <v>19100039</v>
      </c>
      <c r="B1084" s="66" t="s">
        <v>5812</v>
      </c>
      <c r="C1084" s="66" t="s">
        <v>6140</v>
      </c>
      <c r="D1084" s="66" t="s">
        <v>6140</v>
      </c>
      <c r="E1084" s="56" t="s">
        <v>5815</v>
      </c>
      <c r="F1084" t="s">
        <v>6285</v>
      </c>
      <c r="G1084" s="66" t="s">
        <v>6283</v>
      </c>
      <c r="H1084" s="66" t="s">
        <v>6285</v>
      </c>
      <c r="I1084" s="66" t="s">
        <v>6246</v>
      </c>
    </row>
    <row r="1085" spans="1:9" x14ac:dyDescent="0.25">
      <c r="A1085">
        <v>19100039</v>
      </c>
      <c r="B1085" s="66" t="s">
        <v>5812</v>
      </c>
      <c r="C1085" s="66" t="s">
        <v>6140</v>
      </c>
      <c r="D1085" s="66" t="s">
        <v>6140</v>
      </c>
      <c r="E1085" s="56" t="s">
        <v>5815</v>
      </c>
      <c r="F1085" t="s">
        <v>6284</v>
      </c>
      <c r="G1085" s="66" t="s">
        <v>6283</v>
      </c>
      <c r="H1085" s="66" t="e">
        <v>#N/A</v>
      </c>
      <c r="I1085" s="66" t="e">
        <v>#N/A</v>
      </c>
    </row>
    <row r="1086" spans="1:9" x14ac:dyDescent="0.25">
      <c r="A1086">
        <v>19100040</v>
      </c>
      <c r="B1086" s="66" t="s">
        <v>5812</v>
      </c>
      <c r="C1086" s="66" t="s">
        <v>6140</v>
      </c>
      <c r="D1086" s="66" t="s">
        <v>6140</v>
      </c>
      <c r="E1086" s="56" t="s">
        <v>5815</v>
      </c>
      <c r="F1086" t="s">
        <v>6286</v>
      </c>
      <c r="G1086" s="66" t="s">
        <v>6162</v>
      </c>
      <c r="H1086" s="66" t="e">
        <v>#N/A</v>
      </c>
      <c r="I1086" s="66" t="e">
        <v>#N/A</v>
      </c>
    </row>
    <row r="1087" spans="1:9" x14ac:dyDescent="0.25">
      <c r="A1087">
        <v>19100040</v>
      </c>
      <c r="B1087" s="66" t="s">
        <v>5812</v>
      </c>
      <c r="C1087" s="66" t="s">
        <v>6140</v>
      </c>
      <c r="D1087" s="66" t="s">
        <v>6140</v>
      </c>
      <c r="E1087" s="56" t="s">
        <v>5815</v>
      </c>
      <c r="F1087" t="s">
        <v>6286</v>
      </c>
      <c r="G1087" s="66" t="s">
        <v>6162</v>
      </c>
      <c r="H1087" s="66" t="e">
        <v>#N/A</v>
      </c>
      <c r="I1087" s="66" t="e">
        <v>#N/A</v>
      </c>
    </row>
    <row r="1088" spans="1:9" x14ac:dyDescent="0.25">
      <c r="A1088">
        <v>19100040</v>
      </c>
      <c r="B1088" s="66" t="s">
        <v>5812</v>
      </c>
      <c r="C1088" s="66" t="s">
        <v>6140</v>
      </c>
      <c r="D1088" s="66" t="s">
        <v>6140</v>
      </c>
      <c r="E1088" s="56" t="s">
        <v>5815</v>
      </c>
      <c r="F1088" t="s">
        <v>6286</v>
      </c>
      <c r="G1088" s="66" t="s">
        <v>6162</v>
      </c>
      <c r="H1088" s="66" t="e">
        <v>#N/A</v>
      </c>
      <c r="I1088" s="66" t="e">
        <v>#N/A</v>
      </c>
    </row>
    <row r="1089" spans="1:9" x14ac:dyDescent="0.25">
      <c r="A1089">
        <v>19100040</v>
      </c>
      <c r="B1089" s="66" t="s">
        <v>5812</v>
      </c>
      <c r="C1089" s="66" t="s">
        <v>6140</v>
      </c>
      <c r="D1089" s="66" t="s">
        <v>6140</v>
      </c>
      <c r="E1089" s="56" t="s">
        <v>5815</v>
      </c>
      <c r="F1089" t="s">
        <v>6286</v>
      </c>
      <c r="G1089" s="66" t="s">
        <v>6162</v>
      </c>
      <c r="H1089" s="66" t="e">
        <v>#N/A</v>
      </c>
      <c r="I1089" s="66" t="e">
        <v>#N/A</v>
      </c>
    </row>
    <row r="1090" spans="1:9" x14ac:dyDescent="0.25">
      <c r="A1090">
        <v>19100040</v>
      </c>
      <c r="B1090" s="66" t="s">
        <v>5812</v>
      </c>
      <c r="C1090" s="66" t="s">
        <v>6140</v>
      </c>
      <c r="D1090" s="66" t="s">
        <v>6140</v>
      </c>
      <c r="E1090" s="56" t="s">
        <v>5815</v>
      </c>
      <c r="F1090" t="s">
        <v>6286</v>
      </c>
      <c r="G1090" s="66" t="s">
        <v>6162</v>
      </c>
      <c r="H1090" s="66" t="e">
        <v>#N/A</v>
      </c>
      <c r="I1090" s="66" t="e">
        <v>#N/A</v>
      </c>
    </row>
    <row r="1091" spans="1:9" x14ac:dyDescent="0.25">
      <c r="A1091">
        <v>19100041</v>
      </c>
      <c r="B1091" s="66" t="s">
        <v>5812</v>
      </c>
      <c r="C1091" s="66" t="s">
        <v>6140</v>
      </c>
      <c r="D1091" s="66" t="s">
        <v>6140</v>
      </c>
      <c r="E1091" s="56" t="s">
        <v>5815</v>
      </c>
      <c r="F1091" t="s">
        <v>6286</v>
      </c>
      <c r="G1091" s="66" t="s">
        <v>6162</v>
      </c>
      <c r="H1091" s="66" t="e">
        <v>#N/A</v>
      </c>
      <c r="I1091" s="66" t="e">
        <v>#N/A</v>
      </c>
    </row>
    <row r="1092" spans="1:9" x14ac:dyDescent="0.25">
      <c r="A1092">
        <v>19100041</v>
      </c>
      <c r="B1092" s="66" t="s">
        <v>5812</v>
      </c>
      <c r="C1092" s="66" t="s">
        <v>6140</v>
      </c>
      <c r="D1092" s="66" t="s">
        <v>6140</v>
      </c>
      <c r="E1092" s="56" t="s">
        <v>5815</v>
      </c>
      <c r="F1092" t="s">
        <v>6286</v>
      </c>
      <c r="G1092" s="66" t="s">
        <v>6162</v>
      </c>
      <c r="H1092" s="66" t="e">
        <v>#N/A</v>
      </c>
      <c r="I1092" s="66" t="e">
        <v>#N/A</v>
      </c>
    </row>
    <row r="1093" spans="1:9" x14ac:dyDescent="0.25">
      <c r="A1093">
        <v>19100041</v>
      </c>
      <c r="B1093" s="66" t="s">
        <v>5812</v>
      </c>
      <c r="C1093" s="66" t="s">
        <v>6140</v>
      </c>
      <c r="D1093" s="66" t="s">
        <v>6140</v>
      </c>
      <c r="E1093" s="56" t="s">
        <v>5815</v>
      </c>
      <c r="F1093" t="s">
        <v>6286</v>
      </c>
      <c r="G1093" s="66" t="s">
        <v>6162</v>
      </c>
      <c r="H1093" s="66" t="e">
        <v>#N/A</v>
      </c>
      <c r="I1093" s="66" t="e">
        <v>#N/A</v>
      </c>
    </row>
    <row r="1094" spans="1:9" x14ac:dyDescent="0.25">
      <c r="A1094">
        <v>19100041</v>
      </c>
      <c r="B1094" s="66" t="s">
        <v>5812</v>
      </c>
      <c r="C1094" s="66" t="s">
        <v>6140</v>
      </c>
      <c r="D1094" s="66" t="s">
        <v>6140</v>
      </c>
      <c r="E1094" s="56" t="s">
        <v>5815</v>
      </c>
      <c r="F1094" t="s">
        <v>6286</v>
      </c>
      <c r="G1094" s="66" t="s">
        <v>6162</v>
      </c>
      <c r="H1094" s="66" t="e">
        <v>#N/A</v>
      </c>
      <c r="I1094" s="66" t="e">
        <v>#N/A</v>
      </c>
    </row>
    <row r="1095" spans="1:9" x14ac:dyDescent="0.25">
      <c r="A1095">
        <v>19100041</v>
      </c>
      <c r="B1095" s="66" t="s">
        <v>5812</v>
      </c>
      <c r="C1095" s="66" t="s">
        <v>6140</v>
      </c>
      <c r="D1095" s="66" t="s">
        <v>6140</v>
      </c>
      <c r="E1095" s="56" t="s">
        <v>5815</v>
      </c>
      <c r="F1095" t="s">
        <v>6286</v>
      </c>
      <c r="G1095" s="66" t="s">
        <v>6162</v>
      </c>
      <c r="H1095" s="66" t="e">
        <v>#N/A</v>
      </c>
      <c r="I1095" s="66" t="e">
        <v>#N/A</v>
      </c>
    </row>
    <row r="1096" spans="1:9" x14ac:dyDescent="0.25">
      <c r="A1096">
        <v>19100041</v>
      </c>
      <c r="B1096" s="66" t="s">
        <v>5812</v>
      </c>
      <c r="C1096" s="66" t="s">
        <v>6140</v>
      </c>
      <c r="D1096" s="66" t="s">
        <v>6140</v>
      </c>
      <c r="E1096" s="56" t="s">
        <v>5815</v>
      </c>
      <c r="F1096" t="s">
        <v>6286</v>
      </c>
      <c r="G1096" s="66" t="s">
        <v>6162</v>
      </c>
      <c r="H1096" s="66" t="e">
        <v>#N/A</v>
      </c>
      <c r="I1096" s="66" t="e">
        <v>#N/A</v>
      </c>
    </row>
    <row r="1097" spans="1:9" x14ac:dyDescent="0.25">
      <c r="A1097">
        <v>19100042</v>
      </c>
      <c r="B1097" s="66" t="s">
        <v>5812</v>
      </c>
      <c r="C1097" s="66" t="s">
        <v>6140</v>
      </c>
      <c r="D1097" s="66" t="s">
        <v>6140</v>
      </c>
      <c r="E1097" s="56" t="s">
        <v>5815</v>
      </c>
      <c r="F1097" t="s">
        <v>6287</v>
      </c>
      <c r="G1097" s="66" t="s">
        <v>6162</v>
      </c>
      <c r="H1097" s="66" t="s">
        <v>6287</v>
      </c>
      <c r="I1097" s="66" t="s">
        <v>6246</v>
      </c>
    </row>
    <row r="1098" spans="1:9" x14ac:dyDescent="0.25">
      <c r="A1098">
        <v>19100042</v>
      </c>
      <c r="B1098" s="66" t="s">
        <v>5812</v>
      </c>
      <c r="C1098" s="66" t="s">
        <v>6140</v>
      </c>
      <c r="D1098" s="66" t="s">
        <v>6140</v>
      </c>
      <c r="E1098" s="56" t="s">
        <v>5815</v>
      </c>
      <c r="F1098" t="s">
        <v>6286</v>
      </c>
      <c r="G1098" s="66" t="s">
        <v>6162</v>
      </c>
      <c r="H1098" s="66" t="e">
        <v>#N/A</v>
      </c>
      <c r="I1098" s="66" t="e">
        <v>#N/A</v>
      </c>
    </row>
    <row r="1099" spans="1:9" x14ac:dyDescent="0.25">
      <c r="A1099">
        <v>19100042</v>
      </c>
      <c r="B1099" s="66" t="s">
        <v>5812</v>
      </c>
      <c r="C1099" s="66" t="s">
        <v>6140</v>
      </c>
      <c r="D1099" s="66" t="s">
        <v>6140</v>
      </c>
      <c r="E1099" s="56" t="s">
        <v>5815</v>
      </c>
      <c r="F1099" t="s">
        <v>6287</v>
      </c>
      <c r="G1099" s="66" t="s">
        <v>6162</v>
      </c>
      <c r="H1099" s="66" t="s">
        <v>6287</v>
      </c>
      <c r="I1099" s="66" t="s">
        <v>6246</v>
      </c>
    </row>
    <row r="1100" spans="1:9" x14ac:dyDescent="0.25">
      <c r="A1100">
        <v>19100042</v>
      </c>
      <c r="B1100" s="66" t="s">
        <v>5812</v>
      </c>
      <c r="C1100" s="66" t="s">
        <v>6140</v>
      </c>
      <c r="D1100" s="66" t="s">
        <v>6140</v>
      </c>
      <c r="E1100" s="56" t="s">
        <v>5815</v>
      </c>
      <c r="F1100" t="s">
        <v>6287</v>
      </c>
      <c r="G1100" s="66" t="s">
        <v>6162</v>
      </c>
      <c r="H1100" s="66" t="s">
        <v>6287</v>
      </c>
      <c r="I1100" s="66" t="s">
        <v>6246</v>
      </c>
    </row>
    <row r="1101" spans="1:9" x14ac:dyDescent="0.25">
      <c r="A1101">
        <v>19100042</v>
      </c>
      <c r="B1101" s="66" t="s">
        <v>5812</v>
      </c>
      <c r="C1101" s="66" t="s">
        <v>6140</v>
      </c>
      <c r="D1101" s="66" t="s">
        <v>6140</v>
      </c>
      <c r="E1101" s="56" t="s">
        <v>5815</v>
      </c>
      <c r="F1101" t="s">
        <v>6286</v>
      </c>
      <c r="G1101" s="66" t="s">
        <v>6162</v>
      </c>
      <c r="H1101" s="66" t="e">
        <v>#N/A</v>
      </c>
      <c r="I1101" s="66" t="e">
        <v>#N/A</v>
      </c>
    </row>
    <row r="1102" spans="1:9" x14ac:dyDescent="0.25">
      <c r="A1102">
        <v>19100043</v>
      </c>
      <c r="B1102" s="66" t="s">
        <v>5812</v>
      </c>
      <c r="C1102" s="66" t="s">
        <v>6140</v>
      </c>
      <c r="D1102" s="66" t="s">
        <v>6140</v>
      </c>
      <c r="E1102" s="56" t="s">
        <v>5815</v>
      </c>
      <c r="F1102" t="s">
        <v>5893</v>
      </c>
      <c r="G1102" s="66" t="s">
        <v>6283</v>
      </c>
      <c r="H1102" s="66" t="s">
        <v>5893</v>
      </c>
      <c r="I1102" s="66" t="s">
        <v>5894</v>
      </c>
    </row>
    <row r="1103" spans="1:9" x14ac:dyDescent="0.25">
      <c r="A1103">
        <v>19100043</v>
      </c>
      <c r="B1103" s="66" t="s">
        <v>5812</v>
      </c>
      <c r="C1103" s="66" t="s">
        <v>6140</v>
      </c>
      <c r="D1103" s="66" t="s">
        <v>6140</v>
      </c>
      <c r="E1103" s="56" t="s">
        <v>5815</v>
      </c>
      <c r="F1103" t="s">
        <v>5893</v>
      </c>
      <c r="G1103" s="66" t="s">
        <v>6283</v>
      </c>
      <c r="H1103" s="66" t="s">
        <v>5893</v>
      </c>
      <c r="I1103" s="66" t="s">
        <v>5894</v>
      </c>
    </row>
    <row r="1104" spans="1:9" x14ac:dyDescent="0.25">
      <c r="A1104">
        <v>19100043</v>
      </c>
      <c r="B1104" s="66" t="s">
        <v>5812</v>
      </c>
      <c r="C1104" s="66" t="s">
        <v>6140</v>
      </c>
      <c r="D1104" s="66" t="s">
        <v>6140</v>
      </c>
      <c r="E1104" s="56" t="s">
        <v>5815</v>
      </c>
      <c r="F1104" t="s">
        <v>5893</v>
      </c>
      <c r="G1104" s="66" t="s">
        <v>6283</v>
      </c>
      <c r="H1104" s="66" t="s">
        <v>5893</v>
      </c>
      <c r="I1104" s="66" t="s">
        <v>5894</v>
      </c>
    </row>
    <row r="1105" spans="1:9" x14ac:dyDescent="0.25">
      <c r="A1105">
        <v>19100043</v>
      </c>
      <c r="B1105" s="66" t="s">
        <v>5812</v>
      </c>
      <c r="C1105" s="66" t="s">
        <v>6140</v>
      </c>
      <c r="D1105" s="66" t="s">
        <v>6140</v>
      </c>
      <c r="E1105" s="56" t="s">
        <v>5815</v>
      </c>
      <c r="F1105" t="s">
        <v>6288</v>
      </c>
      <c r="G1105" s="66" t="s">
        <v>6283</v>
      </c>
      <c r="H1105" s="66" t="s">
        <v>6288</v>
      </c>
      <c r="I1105" s="66" t="s">
        <v>5894</v>
      </c>
    </row>
    <row r="1106" spans="1:9" x14ac:dyDescent="0.25">
      <c r="A1106">
        <v>19100043</v>
      </c>
      <c r="B1106" s="66" t="s">
        <v>5812</v>
      </c>
      <c r="C1106" s="66" t="s">
        <v>6140</v>
      </c>
      <c r="D1106" s="66" t="s">
        <v>6140</v>
      </c>
      <c r="E1106" s="56" t="s">
        <v>5815</v>
      </c>
      <c r="F1106" t="s">
        <v>6288</v>
      </c>
      <c r="G1106" s="66" t="s">
        <v>6283</v>
      </c>
      <c r="H1106" s="66" t="s">
        <v>6288</v>
      </c>
      <c r="I1106" s="66" t="s">
        <v>5894</v>
      </c>
    </row>
    <row r="1107" spans="1:9" x14ac:dyDescent="0.25">
      <c r="A1107">
        <v>19100043</v>
      </c>
      <c r="B1107" s="66" t="s">
        <v>5812</v>
      </c>
      <c r="C1107" s="66" t="s">
        <v>6140</v>
      </c>
      <c r="D1107" s="66" t="s">
        <v>6140</v>
      </c>
      <c r="E1107" s="56" t="s">
        <v>5815</v>
      </c>
      <c r="F1107" t="s">
        <v>6288</v>
      </c>
      <c r="G1107" s="66" t="s">
        <v>6283</v>
      </c>
      <c r="H1107" s="66" t="s">
        <v>6288</v>
      </c>
      <c r="I1107" s="66" t="s">
        <v>5894</v>
      </c>
    </row>
    <row r="1108" spans="1:9" x14ac:dyDescent="0.25">
      <c r="A1108">
        <v>19100044</v>
      </c>
      <c r="B1108" s="66" t="s">
        <v>5812</v>
      </c>
      <c r="C1108" s="66" t="s">
        <v>6140</v>
      </c>
      <c r="D1108" s="66" t="s">
        <v>6140</v>
      </c>
      <c r="E1108" s="56" t="s">
        <v>5815</v>
      </c>
      <c r="F1108" t="s">
        <v>6289</v>
      </c>
      <c r="G1108" s="66" t="s">
        <v>6162</v>
      </c>
      <c r="H1108" s="66" t="e">
        <v>#N/A</v>
      </c>
      <c r="I1108" s="66" t="e">
        <v>#N/A</v>
      </c>
    </row>
    <row r="1109" spans="1:9" x14ac:dyDescent="0.25">
      <c r="A1109">
        <v>19100044</v>
      </c>
      <c r="B1109" s="66" t="s">
        <v>5812</v>
      </c>
      <c r="C1109" s="66" t="s">
        <v>6140</v>
      </c>
      <c r="D1109" s="66" t="s">
        <v>6140</v>
      </c>
      <c r="E1109" s="56" t="s">
        <v>5815</v>
      </c>
      <c r="F1109" t="s">
        <v>6290</v>
      </c>
      <c r="G1109" s="66" t="s">
        <v>6162</v>
      </c>
      <c r="H1109" s="66" t="e">
        <v>#N/A</v>
      </c>
      <c r="I1109" s="66" t="e">
        <v>#N/A</v>
      </c>
    </row>
    <row r="1110" spans="1:9" x14ac:dyDescent="0.25">
      <c r="A1110">
        <v>19100044</v>
      </c>
      <c r="B1110" s="66" t="s">
        <v>5812</v>
      </c>
      <c r="C1110" s="66" t="s">
        <v>6140</v>
      </c>
      <c r="D1110" s="66" t="s">
        <v>6140</v>
      </c>
      <c r="E1110" s="56" t="s">
        <v>5815</v>
      </c>
      <c r="F1110" t="s">
        <v>6291</v>
      </c>
      <c r="G1110" s="66" t="s">
        <v>6162</v>
      </c>
      <c r="H1110" s="66" t="e">
        <v>#N/A</v>
      </c>
      <c r="I1110" s="66" t="e">
        <v>#N/A</v>
      </c>
    </row>
    <row r="1111" spans="1:9" x14ac:dyDescent="0.25">
      <c r="A1111">
        <v>19100044</v>
      </c>
      <c r="B1111" s="66" t="s">
        <v>5812</v>
      </c>
      <c r="C1111" s="66" t="s">
        <v>6140</v>
      </c>
      <c r="D1111" s="66" t="s">
        <v>6140</v>
      </c>
      <c r="E1111" s="56" t="s">
        <v>5815</v>
      </c>
      <c r="F1111" t="s">
        <v>6292</v>
      </c>
      <c r="G1111" s="66" t="s">
        <v>6162</v>
      </c>
      <c r="H1111" s="66" t="e">
        <v>#N/A</v>
      </c>
      <c r="I1111" s="66" t="e">
        <v>#N/A</v>
      </c>
    </row>
    <row r="1112" spans="1:9" x14ac:dyDescent="0.25">
      <c r="A1112">
        <v>19100044</v>
      </c>
      <c r="B1112" s="66" t="s">
        <v>5812</v>
      </c>
      <c r="C1112" s="66" t="s">
        <v>6140</v>
      </c>
      <c r="D1112" s="66" t="s">
        <v>6140</v>
      </c>
      <c r="E1112" s="56" t="s">
        <v>5815</v>
      </c>
      <c r="F1112" t="s">
        <v>6290</v>
      </c>
      <c r="G1112" s="66" t="s">
        <v>6162</v>
      </c>
      <c r="H1112" s="66" t="e">
        <v>#N/A</v>
      </c>
      <c r="I1112" s="66" t="e">
        <v>#N/A</v>
      </c>
    </row>
    <row r="1113" spans="1:9" x14ac:dyDescent="0.25">
      <c r="A1113">
        <v>19100044</v>
      </c>
      <c r="B1113" s="66" t="s">
        <v>5812</v>
      </c>
      <c r="C1113" s="66" t="s">
        <v>6140</v>
      </c>
      <c r="D1113" s="66" t="s">
        <v>6140</v>
      </c>
      <c r="E1113" s="56" t="s">
        <v>5815</v>
      </c>
      <c r="F1113" t="s">
        <v>6292</v>
      </c>
      <c r="G1113" s="66" t="s">
        <v>6162</v>
      </c>
      <c r="H1113" s="66" t="e">
        <v>#N/A</v>
      </c>
      <c r="I1113" s="66" t="e">
        <v>#N/A</v>
      </c>
    </row>
    <row r="1114" spans="1:9" x14ac:dyDescent="0.25">
      <c r="A1114">
        <v>19100044</v>
      </c>
      <c r="B1114" s="66" t="s">
        <v>5812</v>
      </c>
      <c r="C1114" s="66" t="s">
        <v>6140</v>
      </c>
      <c r="D1114" s="66" t="s">
        <v>6140</v>
      </c>
      <c r="E1114" s="56" t="s">
        <v>5815</v>
      </c>
      <c r="F1114" t="s">
        <v>6289</v>
      </c>
      <c r="G1114" s="66" t="s">
        <v>6162</v>
      </c>
      <c r="H1114" s="66" t="e">
        <v>#N/A</v>
      </c>
      <c r="I1114" s="66" t="e">
        <v>#N/A</v>
      </c>
    </row>
    <row r="1115" spans="1:9" x14ac:dyDescent="0.25">
      <c r="A1115">
        <v>19100044</v>
      </c>
      <c r="B1115" s="66" t="s">
        <v>5812</v>
      </c>
      <c r="C1115" s="66" t="s">
        <v>6140</v>
      </c>
      <c r="D1115" s="66" t="s">
        <v>6140</v>
      </c>
      <c r="E1115" s="56" t="s">
        <v>5815</v>
      </c>
      <c r="F1115" t="s">
        <v>6292</v>
      </c>
      <c r="G1115" s="66" t="s">
        <v>6162</v>
      </c>
      <c r="H1115" s="66" t="e">
        <v>#N/A</v>
      </c>
      <c r="I1115" s="66" t="e">
        <v>#N/A</v>
      </c>
    </row>
    <row r="1116" spans="1:9" x14ac:dyDescent="0.25">
      <c r="A1116">
        <v>19100044</v>
      </c>
      <c r="B1116" s="66" t="s">
        <v>5812</v>
      </c>
      <c r="C1116" s="66" t="s">
        <v>6140</v>
      </c>
      <c r="D1116" s="66" t="s">
        <v>6140</v>
      </c>
      <c r="E1116" s="56" t="s">
        <v>5815</v>
      </c>
      <c r="F1116" t="s">
        <v>6293</v>
      </c>
      <c r="G1116" s="66" t="s">
        <v>6162</v>
      </c>
      <c r="H1116" s="66" t="e">
        <v>#N/A</v>
      </c>
      <c r="I1116" s="66" t="e">
        <v>#N/A</v>
      </c>
    </row>
    <row r="1117" spans="1:9" x14ac:dyDescent="0.25">
      <c r="A1117">
        <v>19100044</v>
      </c>
      <c r="B1117" s="66" t="s">
        <v>5812</v>
      </c>
      <c r="C1117" s="66" t="s">
        <v>6140</v>
      </c>
      <c r="D1117" s="66" t="s">
        <v>6140</v>
      </c>
      <c r="E1117" s="56" t="s">
        <v>5815</v>
      </c>
      <c r="F1117" t="s">
        <v>6292</v>
      </c>
      <c r="G1117" s="66" t="s">
        <v>6162</v>
      </c>
      <c r="H1117" s="66" t="e">
        <v>#N/A</v>
      </c>
      <c r="I1117" s="66" t="e">
        <v>#N/A</v>
      </c>
    </row>
    <row r="1118" spans="1:9" x14ac:dyDescent="0.25">
      <c r="A1118">
        <v>19100044</v>
      </c>
      <c r="B1118" s="66" t="s">
        <v>5812</v>
      </c>
      <c r="C1118" s="66" t="s">
        <v>6140</v>
      </c>
      <c r="D1118" s="66" t="s">
        <v>6140</v>
      </c>
      <c r="E1118" s="56" t="s">
        <v>5815</v>
      </c>
      <c r="F1118" t="s">
        <v>6292</v>
      </c>
      <c r="G1118" s="66" t="s">
        <v>6162</v>
      </c>
      <c r="H1118" s="66" t="e">
        <v>#N/A</v>
      </c>
      <c r="I1118" s="66" t="e">
        <v>#N/A</v>
      </c>
    </row>
    <row r="1119" spans="1:9" x14ac:dyDescent="0.25">
      <c r="A1119">
        <v>19100044</v>
      </c>
      <c r="B1119" s="66" t="s">
        <v>5812</v>
      </c>
      <c r="C1119" s="66" t="s">
        <v>6140</v>
      </c>
      <c r="D1119" s="66" t="s">
        <v>6140</v>
      </c>
      <c r="E1119" s="56" t="s">
        <v>5815</v>
      </c>
      <c r="F1119" t="s">
        <v>6289</v>
      </c>
      <c r="G1119" s="66" t="s">
        <v>6162</v>
      </c>
      <c r="H1119" s="66" t="e">
        <v>#N/A</v>
      </c>
      <c r="I1119" s="66" t="e">
        <v>#N/A</v>
      </c>
    </row>
    <row r="1120" spans="1:9" x14ac:dyDescent="0.25">
      <c r="A1120">
        <v>19100044</v>
      </c>
      <c r="B1120" s="66" t="s">
        <v>5812</v>
      </c>
      <c r="C1120" s="66" t="s">
        <v>6140</v>
      </c>
      <c r="D1120" s="66" t="s">
        <v>6140</v>
      </c>
      <c r="E1120" s="56" t="s">
        <v>5815</v>
      </c>
      <c r="F1120" t="s">
        <v>6292</v>
      </c>
      <c r="G1120" s="66" t="s">
        <v>6162</v>
      </c>
      <c r="H1120" s="66" t="e">
        <v>#N/A</v>
      </c>
      <c r="I1120" s="66" t="e">
        <v>#N/A</v>
      </c>
    </row>
    <row r="1121" spans="1:9" x14ac:dyDescent="0.25">
      <c r="A1121">
        <v>19100045</v>
      </c>
      <c r="B1121" s="66" t="s">
        <v>5812</v>
      </c>
      <c r="C1121" s="66" t="s">
        <v>6140</v>
      </c>
      <c r="D1121" s="66" t="s">
        <v>6140</v>
      </c>
      <c r="E1121" s="56" t="s">
        <v>5815</v>
      </c>
      <c r="F1121" t="s">
        <v>6287</v>
      </c>
      <c r="G1121" s="66" t="s">
        <v>6162</v>
      </c>
      <c r="H1121" s="66" t="s">
        <v>6287</v>
      </c>
      <c r="I1121" s="66" t="s">
        <v>6246</v>
      </c>
    </row>
    <row r="1122" spans="1:9" x14ac:dyDescent="0.25">
      <c r="A1122">
        <v>19100045</v>
      </c>
      <c r="B1122" s="66" t="s">
        <v>5812</v>
      </c>
      <c r="C1122" s="66" t="s">
        <v>6140</v>
      </c>
      <c r="D1122" s="66" t="s">
        <v>6140</v>
      </c>
      <c r="E1122" s="56" t="s">
        <v>5815</v>
      </c>
      <c r="F1122" t="s">
        <v>6287</v>
      </c>
      <c r="G1122" s="66" t="s">
        <v>6162</v>
      </c>
      <c r="H1122" s="66" t="s">
        <v>6287</v>
      </c>
      <c r="I1122" s="66" t="s">
        <v>6246</v>
      </c>
    </row>
    <row r="1123" spans="1:9" x14ac:dyDescent="0.25">
      <c r="A1123">
        <v>19100045</v>
      </c>
      <c r="B1123" s="66" t="s">
        <v>5812</v>
      </c>
      <c r="C1123" s="66" t="s">
        <v>6140</v>
      </c>
      <c r="D1123" s="66" t="s">
        <v>6140</v>
      </c>
      <c r="E1123" s="56" t="s">
        <v>5815</v>
      </c>
      <c r="F1123" t="s">
        <v>6287</v>
      </c>
      <c r="G1123" s="66" t="s">
        <v>6162</v>
      </c>
      <c r="H1123" s="66" t="s">
        <v>6287</v>
      </c>
      <c r="I1123" s="66" t="s">
        <v>6246</v>
      </c>
    </row>
    <row r="1124" spans="1:9" x14ac:dyDescent="0.25">
      <c r="A1124">
        <v>19100045</v>
      </c>
      <c r="B1124" s="66" t="s">
        <v>5812</v>
      </c>
      <c r="C1124" s="66" t="s">
        <v>6140</v>
      </c>
      <c r="D1124" s="66" t="s">
        <v>6140</v>
      </c>
      <c r="E1124" s="56" t="s">
        <v>5815</v>
      </c>
      <c r="F1124" t="s">
        <v>6287</v>
      </c>
      <c r="G1124" s="66" t="s">
        <v>6162</v>
      </c>
      <c r="H1124" s="66" t="s">
        <v>6287</v>
      </c>
      <c r="I1124" s="66" t="s">
        <v>6246</v>
      </c>
    </row>
    <row r="1125" spans="1:9" x14ac:dyDescent="0.25">
      <c r="A1125">
        <v>19100045</v>
      </c>
      <c r="B1125" s="66" t="s">
        <v>5812</v>
      </c>
      <c r="C1125" s="66" t="s">
        <v>6140</v>
      </c>
      <c r="D1125" s="66" t="s">
        <v>6140</v>
      </c>
      <c r="E1125" s="56" t="s">
        <v>5815</v>
      </c>
      <c r="F1125" t="s">
        <v>6287</v>
      </c>
      <c r="G1125" s="66" t="s">
        <v>6162</v>
      </c>
      <c r="H1125" s="66" t="s">
        <v>6287</v>
      </c>
      <c r="I1125" s="66" t="s">
        <v>6246</v>
      </c>
    </row>
    <row r="1126" spans="1:9" x14ac:dyDescent="0.25">
      <c r="A1126">
        <v>19100045</v>
      </c>
      <c r="B1126" s="66" t="s">
        <v>5812</v>
      </c>
      <c r="C1126" s="66" t="s">
        <v>6140</v>
      </c>
      <c r="D1126" s="66" t="s">
        <v>6140</v>
      </c>
      <c r="E1126" s="56" t="s">
        <v>5815</v>
      </c>
      <c r="F1126" t="s">
        <v>6287</v>
      </c>
      <c r="G1126" s="66" t="s">
        <v>6162</v>
      </c>
      <c r="H1126" s="66" t="s">
        <v>6287</v>
      </c>
      <c r="I1126" s="66" t="s">
        <v>6246</v>
      </c>
    </row>
    <row r="1127" spans="1:9" x14ac:dyDescent="0.25">
      <c r="A1127">
        <v>19100045</v>
      </c>
      <c r="B1127" s="66" t="s">
        <v>5812</v>
      </c>
      <c r="C1127" s="66" t="s">
        <v>6140</v>
      </c>
      <c r="D1127" s="66" t="s">
        <v>6140</v>
      </c>
      <c r="E1127" s="56" t="s">
        <v>5815</v>
      </c>
      <c r="F1127" t="s">
        <v>6287</v>
      </c>
      <c r="G1127" s="66" t="s">
        <v>6162</v>
      </c>
      <c r="H1127" s="66" t="s">
        <v>6287</v>
      </c>
      <c r="I1127" s="66" t="s">
        <v>6246</v>
      </c>
    </row>
    <row r="1128" spans="1:9" x14ac:dyDescent="0.25">
      <c r="A1128">
        <v>19100045</v>
      </c>
      <c r="B1128" s="66" t="s">
        <v>5812</v>
      </c>
      <c r="C1128" s="66" t="s">
        <v>6140</v>
      </c>
      <c r="D1128" s="66" t="s">
        <v>6140</v>
      </c>
      <c r="E1128" s="56" t="s">
        <v>5815</v>
      </c>
      <c r="F1128" t="s">
        <v>6287</v>
      </c>
      <c r="G1128" s="66" t="s">
        <v>6162</v>
      </c>
      <c r="H1128" s="66" t="s">
        <v>6287</v>
      </c>
      <c r="I1128" s="66" t="s">
        <v>6246</v>
      </c>
    </row>
    <row r="1129" spans="1:9" x14ac:dyDescent="0.25">
      <c r="A1129">
        <v>19100046</v>
      </c>
      <c r="B1129" s="66" t="s">
        <v>5812</v>
      </c>
      <c r="C1129" s="66" t="s">
        <v>6140</v>
      </c>
      <c r="D1129" s="66" t="s">
        <v>6140</v>
      </c>
      <c r="E1129" s="56" t="s">
        <v>5815</v>
      </c>
      <c r="F1129" t="s">
        <v>6294</v>
      </c>
      <c r="G1129" s="66" t="s">
        <v>6162</v>
      </c>
      <c r="H1129" s="66" t="s">
        <v>6294</v>
      </c>
      <c r="I1129" s="66" t="s">
        <v>5894</v>
      </c>
    </row>
    <row r="1130" spans="1:9" x14ac:dyDescent="0.25">
      <c r="A1130">
        <v>19100046</v>
      </c>
      <c r="B1130" s="66" t="s">
        <v>5812</v>
      </c>
      <c r="C1130" s="66" t="s">
        <v>6140</v>
      </c>
      <c r="D1130" s="66" t="s">
        <v>6140</v>
      </c>
      <c r="E1130" s="56" t="s">
        <v>5815</v>
      </c>
      <c r="F1130" t="s">
        <v>6287</v>
      </c>
      <c r="G1130" s="66" t="s">
        <v>6162</v>
      </c>
      <c r="H1130" s="66" t="s">
        <v>6287</v>
      </c>
      <c r="I1130" s="66" t="s">
        <v>6246</v>
      </c>
    </row>
    <row r="1131" spans="1:9" x14ac:dyDescent="0.25">
      <c r="A1131">
        <v>19100046</v>
      </c>
      <c r="B1131" s="66" t="s">
        <v>5812</v>
      </c>
      <c r="C1131" s="66" t="s">
        <v>6140</v>
      </c>
      <c r="D1131" s="66" t="s">
        <v>6140</v>
      </c>
      <c r="E1131" s="56" t="s">
        <v>5815</v>
      </c>
      <c r="F1131" t="s">
        <v>6295</v>
      </c>
      <c r="G1131" s="66" t="s">
        <v>6162</v>
      </c>
      <c r="H1131" s="66" t="e">
        <v>#N/A</v>
      </c>
      <c r="I1131" s="66" t="e">
        <v>#N/A</v>
      </c>
    </row>
    <row r="1132" spans="1:9" x14ac:dyDescent="0.25">
      <c r="A1132">
        <v>19100046</v>
      </c>
      <c r="B1132" s="66" t="s">
        <v>5812</v>
      </c>
      <c r="C1132" s="66" t="s">
        <v>6140</v>
      </c>
      <c r="D1132" s="66" t="s">
        <v>6140</v>
      </c>
      <c r="E1132" s="56" t="s">
        <v>5815</v>
      </c>
      <c r="F1132" t="s">
        <v>6296</v>
      </c>
      <c r="G1132" s="66" t="s">
        <v>6162</v>
      </c>
      <c r="H1132" s="66" t="e">
        <v>#N/A</v>
      </c>
      <c r="I1132" s="66" t="e">
        <v>#N/A</v>
      </c>
    </row>
    <row r="1133" spans="1:9" x14ac:dyDescent="0.25">
      <c r="A1133">
        <v>19100046</v>
      </c>
      <c r="B1133" s="66" t="s">
        <v>5812</v>
      </c>
      <c r="C1133" s="66" t="s">
        <v>6140</v>
      </c>
      <c r="D1133" s="66" t="s">
        <v>6140</v>
      </c>
      <c r="E1133" s="56" t="s">
        <v>5815</v>
      </c>
      <c r="F1133" t="s">
        <v>6296</v>
      </c>
      <c r="G1133" s="66" t="s">
        <v>6162</v>
      </c>
      <c r="H1133" s="66" t="e">
        <v>#N/A</v>
      </c>
      <c r="I1133" s="66" t="e">
        <v>#N/A</v>
      </c>
    </row>
    <row r="1134" spans="1:9" x14ac:dyDescent="0.25">
      <c r="A1134">
        <v>19100046</v>
      </c>
      <c r="B1134" s="66" t="s">
        <v>5812</v>
      </c>
      <c r="C1134" s="66" t="s">
        <v>6140</v>
      </c>
      <c r="D1134" s="66" t="s">
        <v>6140</v>
      </c>
      <c r="E1134" s="56" t="s">
        <v>5815</v>
      </c>
      <c r="F1134" t="s">
        <v>6287</v>
      </c>
      <c r="G1134" s="66" t="s">
        <v>6162</v>
      </c>
      <c r="H1134" s="66" t="s">
        <v>6287</v>
      </c>
      <c r="I1134" s="66" t="s">
        <v>6246</v>
      </c>
    </row>
    <row r="1135" spans="1:9" x14ac:dyDescent="0.25">
      <c r="A1135">
        <v>19100046</v>
      </c>
      <c r="B1135" s="66" t="s">
        <v>5812</v>
      </c>
      <c r="C1135" s="66" t="s">
        <v>6140</v>
      </c>
      <c r="D1135" s="66" t="s">
        <v>6140</v>
      </c>
      <c r="E1135" s="56" t="s">
        <v>5815</v>
      </c>
      <c r="F1135" t="s">
        <v>6295</v>
      </c>
      <c r="G1135" s="66" t="s">
        <v>6162</v>
      </c>
      <c r="H1135" s="66" t="e">
        <v>#N/A</v>
      </c>
      <c r="I1135" s="66" t="e">
        <v>#N/A</v>
      </c>
    </row>
    <row r="1136" spans="1:9" x14ac:dyDescent="0.25">
      <c r="A1136">
        <v>19100046</v>
      </c>
      <c r="B1136" s="66" t="s">
        <v>5812</v>
      </c>
      <c r="C1136" s="66" t="s">
        <v>6140</v>
      </c>
      <c r="D1136" s="66" t="s">
        <v>6140</v>
      </c>
      <c r="E1136" s="56" t="s">
        <v>5815</v>
      </c>
      <c r="F1136" t="s">
        <v>6287</v>
      </c>
      <c r="G1136" s="66" t="s">
        <v>6162</v>
      </c>
      <c r="H1136" s="66" t="s">
        <v>6287</v>
      </c>
      <c r="I1136" s="66" t="s">
        <v>6246</v>
      </c>
    </row>
    <row r="1137" spans="1:9" x14ac:dyDescent="0.25">
      <c r="A1137">
        <v>19100046</v>
      </c>
      <c r="B1137" s="66" t="s">
        <v>5812</v>
      </c>
      <c r="C1137" s="66" t="s">
        <v>6140</v>
      </c>
      <c r="D1137" s="66" t="s">
        <v>6140</v>
      </c>
      <c r="E1137" s="56" t="s">
        <v>5815</v>
      </c>
      <c r="F1137" t="s">
        <v>6297</v>
      </c>
      <c r="G1137" s="66" t="s">
        <v>6162</v>
      </c>
      <c r="H1137" s="66" t="e">
        <v>#N/A</v>
      </c>
      <c r="I1137" s="66" t="e">
        <v>#N/A</v>
      </c>
    </row>
    <row r="1138" spans="1:9" x14ac:dyDescent="0.25">
      <c r="A1138">
        <v>19100046</v>
      </c>
      <c r="B1138" s="66" t="s">
        <v>5812</v>
      </c>
      <c r="C1138" s="66" t="s">
        <v>6140</v>
      </c>
      <c r="D1138" s="66" t="s">
        <v>6140</v>
      </c>
      <c r="E1138" s="56" t="s">
        <v>5815</v>
      </c>
      <c r="F1138" t="s">
        <v>6298</v>
      </c>
      <c r="G1138" s="66" t="s">
        <v>6162</v>
      </c>
      <c r="H1138" s="66" t="e">
        <v>#N/A</v>
      </c>
      <c r="I1138" s="66" t="e">
        <v>#N/A</v>
      </c>
    </row>
    <row r="1139" spans="1:9" x14ac:dyDescent="0.25">
      <c r="A1139">
        <v>19100046</v>
      </c>
      <c r="B1139" s="66" t="s">
        <v>5812</v>
      </c>
      <c r="C1139" s="66" t="s">
        <v>6140</v>
      </c>
      <c r="D1139" s="66" t="s">
        <v>6140</v>
      </c>
      <c r="E1139" s="56" t="s">
        <v>5815</v>
      </c>
      <c r="F1139" t="s">
        <v>6297</v>
      </c>
      <c r="G1139" s="66" t="s">
        <v>6162</v>
      </c>
      <c r="H1139" s="66" t="e">
        <v>#N/A</v>
      </c>
      <c r="I1139" s="66" t="e">
        <v>#N/A</v>
      </c>
    </row>
    <row r="1140" spans="1:9" x14ac:dyDescent="0.25">
      <c r="A1140">
        <v>19100046</v>
      </c>
      <c r="B1140" s="66" t="s">
        <v>5812</v>
      </c>
      <c r="C1140" s="66" t="s">
        <v>6140</v>
      </c>
      <c r="D1140" s="66" t="s">
        <v>6140</v>
      </c>
      <c r="E1140" s="56" t="s">
        <v>5815</v>
      </c>
      <c r="F1140" t="s">
        <v>6295</v>
      </c>
      <c r="G1140" s="66" t="s">
        <v>6162</v>
      </c>
      <c r="H1140" s="66" t="e">
        <v>#N/A</v>
      </c>
      <c r="I1140" s="66" t="e">
        <v>#N/A</v>
      </c>
    </row>
    <row r="1141" spans="1:9" x14ac:dyDescent="0.25">
      <c r="A1141">
        <v>19100047</v>
      </c>
      <c r="B1141" s="66" t="s">
        <v>5812</v>
      </c>
      <c r="C1141" s="66" t="s">
        <v>6140</v>
      </c>
      <c r="D1141" s="66" t="s">
        <v>6140</v>
      </c>
      <c r="E1141" s="56" t="s">
        <v>5815</v>
      </c>
      <c r="F1141" t="s">
        <v>6299</v>
      </c>
      <c r="G1141" s="66" t="s">
        <v>6162</v>
      </c>
      <c r="H1141" s="66" t="e">
        <v>#N/A</v>
      </c>
      <c r="I1141" s="66" t="e">
        <v>#N/A</v>
      </c>
    </row>
    <row r="1142" spans="1:9" x14ac:dyDescent="0.25">
      <c r="A1142">
        <v>19100047</v>
      </c>
      <c r="B1142" s="66" t="s">
        <v>5812</v>
      </c>
      <c r="C1142" s="66" t="s">
        <v>6140</v>
      </c>
      <c r="D1142" s="66" t="s">
        <v>6140</v>
      </c>
      <c r="E1142" s="56" t="s">
        <v>5815</v>
      </c>
      <c r="F1142" t="s">
        <v>6299</v>
      </c>
      <c r="G1142" s="66" t="s">
        <v>6162</v>
      </c>
      <c r="H1142" s="66" t="e">
        <v>#N/A</v>
      </c>
      <c r="I1142" s="66" t="e">
        <v>#N/A</v>
      </c>
    </row>
    <row r="1143" spans="1:9" x14ac:dyDescent="0.25">
      <c r="A1143">
        <v>19100047</v>
      </c>
      <c r="B1143" s="66" t="s">
        <v>5812</v>
      </c>
      <c r="C1143" s="66" t="s">
        <v>6140</v>
      </c>
      <c r="D1143" s="66" t="s">
        <v>6140</v>
      </c>
      <c r="E1143" s="56" t="s">
        <v>5815</v>
      </c>
      <c r="F1143" t="s">
        <v>6299</v>
      </c>
      <c r="G1143" s="66" t="s">
        <v>6162</v>
      </c>
      <c r="H1143" s="66" t="e">
        <v>#N/A</v>
      </c>
      <c r="I1143" s="66" t="e">
        <v>#N/A</v>
      </c>
    </row>
    <row r="1144" spans="1:9" x14ac:dyDescent="0.25">
      <c r="A1144">
        <v>19100047</v>
      </c>
      <c r="B1144" s="66" t="s">
        <v>5812</v>
      </c>
      <c r="C1144" s="66" t="s">
        <v>6140</v>
      </c>
      <c r="D1144" s="66" t="s">
        <v>6140</v>
      </c>
      <c r="E1144" s="56" t="s">
        <v>5815</v>
      </c>
      <c r="F1144" t="s">
        <v>6299</v>
      </c>
      <c r="G1144" s="66" t="s">
        <v>6162</v>
      </c>
      <c r="H1144" s="66" t="e">
        <v>#N/A</v>
      </c>
      <c r="I1144" s="66" t="e">
        <v>#N/A</v>
      </c>
    </row>
    <row r="1145" spans="1:9" x14ac:dyDescent="0.25">
      <c r="A1145">
        <v>19100047</v>
      </c>
      <c r="B1145" s="66" t="s">
        <v>5812</v>
      </c>
      <c r="C1145" s="66" t="s">
        <v>6140</v>
      </c>
      <c r="D1145" s="66" t="s">
        <v>6140</v>
      </c>
      <c r="E1145" s="56" t="s">
        <v>5815</v>
      </c>
      <c r="F1145" t="s">
        <v>6299</v>
      </c>
      <c r="G1145" s="66" t="s">
        <v>6162</v>
      </c>
      <c r="H1145" s="66" t="e">
        <v>#N/A</v>
      </c>
      <c r="I1145" s="66" t="e">
        <v>#N/A</v>
      </c>
    </row>
    <row r="1146" spans="1:9" x14ac:dyDescent="0.25">
      <c r="A1146">
        <v>19100048</v>
      </c>
      <c r="B1146" s="66" t="s">
        <v>5812</v>
      </c>
      <c r="C1146" s="66" t="s">
        <v>6140</v>
      </c>
      <c r="D1146" s="66" t="s">
        <v>6140</v>
      </c>
      <c r="E1146" s="56" t="s">
        <v>5839</v>
      </c>
      <c r="F1146" t="s">
        <v>6300</v>
      </c>
      <c r="G1146" s="66" t="s">
        <v>6162</v>
      </c>
      <c r="H1146" s="66" t="e">
        <v>#N/A</v>
      </c>
      <c r="I1146" s="66" t="e">
        <v>#N/A</v>
      </c>
    </row>
    <row r="1147" spans="1:9" x14ac:dyDescent="0.25">
      <c r="A1147">
        <v>19100048</v>
      </c>
      <c r="B1147" s="66" t="s">
        <v>5812</v>
      </c>
      <c r="C1147" s="66" t="s">
        <v>6140</v>
      </c>
      <c r="D1147" s="66" t="s">
        <v>6140</v>
      </c>
      <c r="E1147" s="56" t="s">
        <v>5815</v>
      </c>
      <c r="F1147" t="s">
        <v>6301</v>
      </c>
      <c r="G1147" s="66" t="s">
        <v>6162</v>
      </c>
      <c r="H1147" s="66" t="e">
        <v>#N/A</v>
      </c>
      <c r="I1147" s="66" t="e">
        <v>#N/A</v>
      </c>
    </row>
    <row r="1148" spans="1:9" x14ac:dyDescent="0.25">
      <c r="A1148">
        <v>19100048</v>
      </c>
      <c r="B1148" s="66" t="s">
        <v>5812</v>
      </c>
      <c r="C1148" s="66" t="s">
        <v>6140</v>
      </c>
      <c r="D1148" s="66" t="s">
        <v>6140</v>
      </c>
      <c r="E1148" s="56" t="s">
        <v>5815</v>
      </c>
      <c r="F1148" t="s">
        <v>6301</v>
      </c>
      <c r="G1148" s="66" t="s">
        <v>6162</v>
      </c>
      <c r="H1148" s="66" t="e">
        <v>#N/A</v>
      </c>
      <c r="I1148" s="66" t="e">
        <v>#N/A</v>
      </c>
    </row>
    <row r="1149" spans="1:9" x14ac:dyDescent="0.25">
      <c r="A1149">
        <v>19100048</v>
      </c>
      <c r="B1149" s="66" t="s">
        <v>5812</v>
      </c>
      <c r="C1149" s="66" t="s">
        <v>6140</v>
      </c>
      <c r="D1149" s="66" t="s">
        <v>6140</v>
      </c>
      <c r="E1149" s="56" t="s">
        <v>5815</v>
      </c>
      <c r="F1149" t="s">
        <v>6301</v>
      </c>
      <c r="G1149" s="66" t="s">
        <v>6162</v>
      </c>
      <c r="H1149" s="66" t="e">
        <v>#N/A</v>
      </c>
      <c r="I1149" s="66" t="e">
        <v>#N/A</v>
      </c>
    </row>
    <row r="1150" spans="1:9" x14ac:dyDescent="0.25">
      <c r="A1150">
        <v>19100048</v>
      </c>
      <c r="B1150" s="66" t="s">
        <v>5812</v>
      </c>
      <c r="C1150" s="66" t="s">
        <v>6140</v>
      </c>
      <c r="D1150" s="66" t="s">
        <v>6140</v>
      </c>
      <c r="E1150" s="56" t="s">
        <v>5815</v>
      </c>
      <c r="F1150" t="s">
        <v>6302</v>
      </c>
      <c r="G1150" s="66" t="s">
        <v>6162</v>
      </c>
      <c r="H1150" s="66" t="e">
        <v>#N/A</v>
      </c>
      <c r="I1150" s="66" t="e">
        <v>#N/A</v>
      </c>
    </row>
    <row r="1151" spans="1:9" x14ac:dyDescent="0.25">
      <c r="A1151">
        <v>19100048</v>
      </c>
      <c r="B1151" s="66" t="s">
        <v>5812</v>
      </c>
      <c r="C1151" s="66" t="s">
        <v>6140</v>
      </c>
      <c r="D1151" s="66" t="s">
        <v>6140</v>
      </c>
      <c r="E1151" s="56" t="s">
        <v>5815</v>
      </c>
      <c r="F1151" t="s">
        <v>6303</v>
      </c>
      <c r="G1151" s="66" t="s">
        <v>6162</v>
      </c>
      <c r="H1151" s="66" t="e">
        <v>#N/A</v>
      </c>
      <c r="I1151" s="66" t="e">
        <v>#N/A</v>
      </c>
    </row>
    <row r="1152" spans="1:9" x14ac:dyDescent="0.25">
      <c r="A1152">
        <v>19100048</v>
      </c>
      <c r="B1152" s="66" t="s">
        <v>5812</v>
      </c>
      <c r="C1152" s="66" t="s">
        <v>6140</v>
      </c>
      <c r="D1152" s="66" t="s">
        <v>6140</v>
      </c>
      <c r="E1152" s="56" t="s">
        <v>5815</v>
      </c>
      <c r="F1152" t="s">
        <v>6304</v>
      </c>
      <c r="G1152" s="66" t="s">
        <v>6162</v>
      </c>
      <c r="H1152" s="66" t="e">
        <v>#N/A</v>
      </c>
      <c r="I1152" s="66" t="e">
        <v>#N/A</v>
      </c>
    </row>
    <row r="1153" spans="1:9" x14ac:dyDescent="0.25">
      <c r="A1153">
        <v>19100048</v>
      </c>
      <c r="B1153" s="66" t="s">
        <v>5812</v>
      </c>
      <c r="C1153" s="66" t="s">
        <v>6140</v>
      </c>
      <c r="D1153" s="66" t="s">
        <v>6140</v>
      </c>
      <c r="E1153" s="56" t="s">
        <v>5815</v>
      </c>
      <c r="F1153" t="s">
        <v>6305</v>
      </c>
      <c r="G1153" s="66" t="s">
        <v>6162</v>
      </c>
      <c r="H1153" s="66" t="e">
        <v>#N/A</v>
      </c>
      <c r="I1153" s="66" t="e">
        <v>#N/A</v>
      </c>
    </row>
    <row r="1154" spans="1:9" x14ac:dyDescent="0.25">
      <c r="A1154">
        <v>19100048</v>
      </c>
      <c r="B1154" s="66" t="s">
        <v>5812</v>
      </c>
      <c r="C1154" s="66" t="s">
        <v>6140</v>
      </c>
      <c r="D1154" s="66" t="s">
        <v>6140</v>
      </c>
      <c r="E1154" s="56" t="s">
        <v>5815</v>
      </c>
      <c r="F1154" t="s">
        <v>6301</v>
      </c>
      <c r="G1154" s="66" t="s">
        <v>6162</v>
      </c>
      <c r="H1154" s="66" t="e">
        <v>#N/A</v>
      </c>
      <c r="I1154" s="66" t="e">
        <v>#N/A</v>
      </c>
    </row>
    <row r="1155" spans="1:9" x14ac:dyDescent="0.25">
      <c r="A1155">
        <v>19100048</v>
      </c>
      <c r="B1155" s="66" t="s">
        <v>5812</v>
      </c>
      <c r="C1155" s="66" t="s">
        <v>6140</v>
      </c>
      <c r="D1155" s="66" t="s">
        <v>6140</v>
      </c>
      <c r="E1155" s="56" t="s">
        <v>5815</v>
      </c>
      <c r="F1155" t="s">
        <v>6302</v>
      </c>
      <c r="G1155" s="66" t="s">
        <v>6162</v>
      </c>
      <c r="H1155" s="66" t="e">
        <v>#N/A</v>
      </c>
      <c r="I1155" s="66" t="e">
        <v>#N/A</v>
      </c>
    </row>
    <row r="1156" spans="1:9" x14ac:dyDescent="0.25">
      <c r="A1156">
        <v>19100048</v>
      </c>
      <c r="B1156" s="66" t="s">
        <v>5812</v>
      </c>
      <c r="C1156" s="66" t="s">
        <v>6140</v>
      </c>
      <c r="D1156" s="66" t="s">
        <v>6140</v>
      </c>
      <c r="E1156" s="56" t="s">
        <v>5815</v>
      </c>
      <c r="F1156" t="s">
        <v>6302</v>
      </c>
      <c r="G1156" s="66" t="s">
        <v>6162</v>
      </c>
      <c r="H1156" s="66" t="e">
        <v>#N/A</v>
      </c>
      <c r="I1156" s="66" t="e">
        <v>#N/A</v>
      </c>
    </row>
    <row r="1157" spans="1:9" x14ac:dyDescent="0.25">
      <c r="A1157">
        <v>19100048</v>
      </c>
      <c r="B1157" s="66" t="s">
        <v>5812</v>
      </c>
      <c r="C1157" s="66" t="s">
        <v>6140</v>
      </c>
      <c r="D1157" s="66" t="s">
        <v>6140</v>
      </c>
      <c r="E1157" s="56" t="s">
        <v>5815</v>
      </c>
      <c r="F1157" t="s">
        <v>6302</v>
      </c>
      <c r="G1157" s="66" t="s">
        <v>6162</v>
      </c>
      <c r="H1157" s="66" t="e">
        <v>#N/A</v>
      </c>
      <c r="I1157" s="66" t="e">
        <v>#N/A</v>
      </c>
    </row>
    <row r="1158" spans="1:9" x14ac:dyDescent="0.25">
      <c r="A1158">
        <v>19100048</v>
      </c>
      <c r="B1158" s="66" t="s">
        <v>5812</v>
      </c>
      <c r="C1158" s="66" t="s">
        <v>6140</v>
      </c>
      <c r="D1158" s="66" t="s">
        <v>6140</v>
      </c>
      <c r="E1158" s="56" t="s">
        <v>5815</v>
      </c>
      <c r="F1158" t="s">
        <v>6301</v>
      </c>
      <c r="G1158" s="66" t="s">
        <v>6162</v>
      </c>
      <c r="H1158" s="66" t="e">
        <v>#N/A</v>
      </c>
      <c r="I1158" s="66" t="e">
        <v>#N/A</v>
      </c>
    </row>
    <row r="1159" spans="1:9" x14ac:dyDescent="0.25">
      <c r="A1159">
        <v>19100048</v>
      </c>
      <c r="B1159" s="66" t="s">
        <v>5812</v>
      </c>
      <c r="C1159" s="66" t="s">
        <v>6140</v>
      </c>
      <c r="D1159" s="66" t="s">
        <v>6140</v>
      </c>
      <c r="E1159" s="56" t="s">
        <v>5815</v>
      </c>
      <c r="F1159" t="s">
        <v>6303</v>
      </c>
      <c r="G1159" s="66" t="s">
        <v>6162</v>
      </c>
      <c r="H1159" s="66" t="e">
        <v>#N/A</v>
      </c>
      <c r="I1159" s="66" t="e">
        <v>#N/A</v>
      </c>
    </row>
    <row r="1160" spans="1:9" x14ac:dyDescent="0.25">
      <c r="A1160">
        <v>19100048</v>
      </c>
      <c r="B1160" s="66" t="s">
        <v>5812</v>
      </c>
      <c r="C1160" s="66" t="s">
        <v>6140</v>
      </c>
      <c r="D1160" s="66" t="s">
        <v>6140</v>
      </c>
      <c r="E1160" s="56" t="s">
        <v>5815</v>
      </c>
      <c r="F1160" t="s">
        <v>6301</v>
      </c>
      <c r="G1160" s="66" t="s">
        <v>6162</v>
      </c>
      <c r="H1160" s="66" t="e">
        <v>#N/A</v>
      </c>
      <c r="I1160" s="66" t="e">
        <v>#N/A</v>
      </c>
    </row>
    <row r="1161" spans="1:9" x14ac:dyDescent="0.25">
      <c r="A1161">
        <v>19100049</v>
      </c>
      <c r="B1161" s="66" t="s">
        <v>5812</v>
      </c>
      <c r="C1161" s="66" t="s">
        <v>6140</v>
      </c>
      <c r="D1161" s="66" t="s">
        <v>6140</v>
      </c>
      <c r="E1161" s="56" t="s">
        <v>5815</v>
      </c>
      <c r="F1161" t="s">
        <v>6306</v>
      </c>
      <c r="G1161" s="66" t="s">
        <v>6162</v>
      </c>
      <c r="H1161" s="66" t="e">
        <v>#N/A</v>
      </c>
      <c r="I1161" s="66" t="e">
        <v>#N/A</v>
      </c>
    </row>
    <row r="1162" spans="1:9" x14ac:dyDescent="0.25">
      <c r="A1162">
        <v>19100049</v>
      </c>
      <c r="B1162" s="66" t="s">
        <v>5812</v>
      </c>
      <c r="C1162" s="66" t="s">
        <v>6140</v>
      </c>
      <c r="D1162" s="66" t="s">
        <v>6140</v>
      </c>
      <c r="E1162" s="56" t="s">
        <v>5815</v>
      </c>
      <c r="F1162" t="s">
        <v>6294</v>
      </c>
      <c r="G1162" s="66" t="s">
        <v>6162</v>
      </c>
      <c r="H1162" s="66" t="s">
        <v>6294</v>
      </c>
      <c r="I1162" s="66" t="s">
        <v>5894</v>
      </c>
    </row>
    <row r="1163" spans="1:9" x14ac:dyDescent="0.25">
      <c r="A1163">
        <v>19100049</v>
      </c>
      <c r="B1163" s="66" t="s">
        <v>5812</v>
      </c>
      <c r="C1163" s="66" t="s">
        <v>6140</v>
      </c>
      <c r="D1163" s="66" t="s">
        <v>6140</v>
      </c>
      <c r="E1163" s="56" t="s">
        <v>5815</v>
      </c>
      <c r="F1163" t="s">
        <v>6289</v>
      </c>
      <c r="G1163" s="66" t="s">
        <v>6162</v>
      </c>
      <c r="H1163" s="66" t="e">
        <v>#N/A</v>
      </c>
      <c r="I1163" s="66" t="e">
        <v>#N/A</v>
      </c>
    </row>
    <row r="1164" spans="1:9" x14ac:dyDescent="0.25">
      <c r="A1164">
        <v>19100049</v>
      </c>
      <c r="B1164" s="66" t="s">
        <v>5812</v>
      </c>
      <c r="C1164" s="66" t="s">
        <v>6140</v>
      </c>
      <c r="D1164" s="66" t="s">
        <v>6140</v>
      </c>
      <c r="E1164" s="56" t="s">
        <v>5815</v>
      </c>
      <c r="F1164" t="s">
        <v>6307</v>
      </c>
      <c r="G1164" s="66" t="s">
        <v>6162</v>
      </c>
      <c r="H1164" s="66" t="e">
        <v>#N/A</v>
      </c>
      <c r="I1164" s="66" t="e">
        <v>#N/A</v>
      </c>
    </row>
    <row r="1165" spans="1:9" x14ac:dyDescent="0.25">
      <c r="A1165">
        <v>19100049</v>
      </c>
      <c r="B1165" s="66" t="s">
        <v>5812</v>
      </c>
      <c r="C1165" s="66" t="s">
        <v>6140</v>
      </c>
      <c r="D1165" s="66" t="s">
        <v>6140</v>
      </c>
      <c r="E1165" s="56" t="s">
        <v>5815</v>
      </c>
      <c r="F1165" t="s">
        <v>6308</v>
      </c>
      <c r="G1165" s="66" t="s">
        <v>6162</v>
      </c>
      <c r="H1165" s="66" t="s">
        <v>6308</v>
      </c>
      <c r="I1165" s="66" t="s">
        <v>6309</v>
      </c>
    </row>
    <row r="1166" spans="1:9" x14ac:dyDescent="0.25">
      <c r="A1166">
        <v>19100049</v>
      </c>
      <c r="B1166" s="66" t="s">
        <v>5812</v>
      </c>
      <c r="C1166" s="66" t="s">
        <v>6140</v>
      </c>
      <c r="D1166" s="66" t="s">
        <v>6140</v>
      </c>
      <c r="E1166" s="56" t="s">
        <v>5815</v>
      </c>
      <c r="F1166" t="s">
        <v>6294</v>
      </c>
      <c r="G1166" s="66" t="s">
        <v>6162</v>
      </c>
      <c r="H1166" s="66" t="s">
        <v>6294</v>
      </c>
      <c r="I1166" s="66" t="s">
        <v>5894</v>
      </c>
    </row>
    <row r="1167" spans="1:9" x14ac:dyDescent="0.25">
      <c r="A1167">
        <v>19100049</v>
      </c>
      <c r="B1167" s="66" t="s">
        <v>5812</v>
      </c>
      <c r="C1167" s="66" t="s">
        <v>6140</v>
      </c>
      <c r="D1167" s="66" t="s">
        <v>6140</v>
      </c>
      <c r="E1167" s="56" t="s">
        <v>5815</v>
      </c>
      <c r="F1167" t="s">
        <v>6291</v>
      </c>
      <c r="G1167" s="66" t="s">
        <v>6162</v>
      </c>
      <c r="H1167" s="66" t="e">
        <v>#N/A</v>
      </c>
      <c r="I1167" s="66" t="e">
        <v>#N/A</v>
      </c>
    </row>
    <row r="1168" spans="1:9" x14ac:dyDescent="0.25">
      <c r="A1168">
        <v>19100049</v>
      </c>
      <c r="B1168" s="66" t="s">
        <v>5812</v>
      </c>
      <c r="C1168" s="66" t="s">
        <v>6140</v>
      </c>
      <c r="D1168" s="66" t="s">
        <v>6140</v>
      </c>
      <c r="E1168" s="56" t="s">
        <v>5815</v>
      </c>
      <c r="F1168" t="s">
        <v>6294</v>
      </c>
      <c r="G1168" s="66" t="s">
        <v>6162</v>
      </c>
      <c r="H1168" s="66" t="s">
        <v>6294</v>
      </c>
      <c r="I1168" s="66" t="s">
        <v>5894</v>
      </c>
    </row>
    <row r="1169" spans="1:9" x14ac:dyDescent="0.25">
      <c r="A1169">
        <v>19100049</v>
      </c>
      <c r="B1169" s="66" t="s">
        <v>5812</v>
      </c>
      <c r="C1169" s="66" t="s">
        <v>6140</v>
      </c>
      <c r="D1169" s="66" t="s">
        <v>6140</v>
      </c>
      <c r="E1169" s="56" t="s">
        <v>5815</v>
      </c>
      <c r="F1169" t="s">
        <v>6289</v>
      </c>
      <c r="G1169" s="66" t="s">
        <v>6162</v>
      </c>
      <c r="H1169" s="66" t="e">
        <v>#N/A</v>
      </c>
      <c r="I1169" s="66" t="e">
        <v>#N/A</v>
      </c>
    </row>
    <row r="1170" spans="1:9" x14ac:dyDescent="0.25">
      <c r="A1170">
        <v>19100049</v>
      </c>
      <c r="B1170" s="66" t="s">
        <v>5812</v>
      </c>
      <c r="C1170" s="66" t="s">
        <v>6140</v>
      </c>
      <c r="D1170" s="66" t="s">
        <v>6140</v>
      </c>
      <c r="E1170" s="56" t="s">
        <v>5815</v>
      </c>
      <c r="F1170" t="s">
        <v>6294</v>
      </c>
      <c r="G1170" s="66" t="s">
        <v>6162</v>
      </c>
      <c r="H1170" s="66" t="s">
        <v>6294</v>
      </c>
      <c r="I1170" s="66" t="s">
        <v>5894</v>
      </c>
    </row>
    <row r="1171" spans="1:9" x14ac:dyDescent="0.25">
      <c r="A1171">
        <v>19100049</v>
      </c>
      <c r="B1171" s="66" t="s">
        <v>5812</v>
      </c>
      <c r="C1171" s="66" t="s">
        <v>6140</v>
      </c>
      <c r="D1171" s="66" t="s">
        <v>6140</v>
      </c>
      <c r="E1171" s="56" t="s">
        <v>5815</v>
      </c>
      <c r="F1171" t="s">
        <v>6310</v>
      </c>
      <c r="G1171" s="66" t="s">
        <v>6162</v>
      </c>
      <c r="H1171" s="66" t="e">
        <v>#N/A</v>
      </c>
      <c r="I1171" s="66" t="e">
        <v>#N/A</v>
      </c>
    </row>
    <row r="1172" spans="1:9" x14ac:dyDescent="0.25">
      <c r="A1172">
        <v>19100049</v>
      </c>
      <c r="B1172" s="66" t="s">
        <v>5812</v>
      </c>
      <c r="C1172" s="66" t="s">
        <v>6140</v>
      </c>
      <c r="D1172" s="66" t="s">
        <v>6140</v>
      </c>
      <c r="E1172" s="56" t="s">
        <v>5815</v>
      </c>
      <c r="F1172" t="s">
        <v>6294</v>
      </c>
      <c r="G1172" s="66" t="s">
        <v>6162</v>
      </c>
      <c r="H1172" s="66" t="s">
        <v>6294</v>
      </c>
      <c r="I1172" s="66" t="s">
        <v>5894</v>
      </c>
    </row>
    <row r="1173" spans="1:9" x14ac:dyDescent="0.25">
      <c r="A1173">
        <v>19100049</v>
      </c>
      <c r="B1173" s="66" t="s">
        <v>5812</v>
      </c>
      <c r="C1173" s="66" t="s">
        <v>6140</v>
      </c>
      <c r="D1173" s="66" t="s">
        <v>6140</v>
      </c>
      <c r="E1173" s="56" t="s">
        <v>5815</v>
      </c>
      <c r="F1173" t="s">
        <v>6291</v>
      </c>
      <c r="G1173" s="66" t="s">
        <v>6162</v>
      </c>
      <c r="H1173" s="66" t="e">
        <v>#N/A</v>
      </c>
      <c r="I1173" s="66" t="e">
        <v>#N/A</v>
      </c>
    </row>
    <row r="1174" spans="1:9" x14ac:dyDescent="0.25">
      <c r="A1174">
        <v>19100049</v>
      </c>
      <c r="B1174" s="66" t="s">
        <v>5812</v>
      </c>
      <c r="C1174" s="66" t="s">
        <v>6140</v>
      </c>
      <c r="D1174" s="66" t="s">
        <v>6140</v>
      </c>
      <c r="E1174" s="56" t="s">
        <v>5815</v>
      </c>
      <c r="F1174" t="s">
        <v>6291</v>
      </c>
      <c r="G1174" s="66" t="s">
        <v>6162</v>
      </c>
      <c r="H1174" s="66" t="e">
        <v>#N/A</v>
      </c>
      <c r="I1174" s="66" t="e">
        <v>#N/A</v>
      </c>
    </row>
    <row r="1175" spans="1:9" x14ac:dyDescent="0.25">
      <c r="A1175">
        <v>19100049</v>
      </c>
      <c r="B1175" s="66" t="s">
        <v>5812</v>
      </c>
      <c r="C1175" s="66" t="s">
        <v>6140</v>
      </c>
      <c r="D1175" s="66" t="s">
        <v>6140</v>
      </c>
      <c r="E1175" s="56" t="s">
        <v>5815</v>
      </c>
      <c r="F1175" t="s">
        <v>6289</v>
      </c>
      <c r="G1175" s="66" t="s">
        <v>6162</v>
      </c>
      <c r="H1175" s="66" t="e">
        <v>#N/A</v>
      </c>
      <c r="I1175" s="66" t="e">
        <v>#N/A</v>
      </c>
    </row>
    <row r="1176" spans="1:9" x14ac:dyDescent="0.25">
      <c r="A1176">
        <v>19100049</v>
      </c>
      <c r="B1176" s="66" t="s">
        <v>5812</v>
      </c>
      <c r="C1176" s="66" t="s">
        <v>6140</v>
      </c>
      <c r="D1176" s="66" t="s">
        <v>6140</v>
      </c>
      <c r="E1176" s="56" t="s">
        <v>5815</v>
      </c>
      <c r="F1176" t="s">
        <v>6291</v>
      </c>
      <c r="G1176" s="66" t="s">
        <v>6162</v>
      </c>
      <c r="H1176" s="66" t="e">
        <v>#N/A</v>
      </c>
      <c r="I1176" s="66" t="e">
        <v>#N/A</v>
      </c>
    </row>
    <row r="1177" spans="1:9" x14ac:dyDescent="0.25">
      <c r="A1177">
        <v>19100049</v>
      </c>
      <c r="B1177" s="66" t="s">
        <v>5812</v>
      </c>
      <c r="C1177" s="66" t="s">
        <v>6140</v>
      </c>
      <c r="D1177" s="66" t="s">
        <v>6140</v>
      </c>
      <c r="E1177" s="56" t="s">
        <v>5815</v>
      </c>
      <c r="F1177" t="s">
        <v>6307</v>
      </c>
      <c r="G1177" s="66" t="s">
        <v>6162</v>
      </c>
      <c r="H1177" s="66" t="e">
        <v>#N/A</v>
      </c>
      <c r="I1177" s="66" t="e">
        <v>#N/A</v>
      </c>
    </row>
    <row r="1178" spans="1:9" x14ac:dyDescent="0.25">
      <c r="A1178">
        <v>19100049</v>
      </c>
      <c r="B1178" s="66" t="s">
        <v>5812</v>
      </c>
      <c r="C1178" s="66" t="s">
        <v>6140</v>
      </c>
      <c r="D1178" s="66" t="s">
        <v>6140</v>
      </c>
      <c r="E1178" s="56" t="s">
        <v>5815</v>
      </c>
      <c r="F1178" t="s">
        <v>6307</v>
      </c>
      <c r="G1178" s="66" t="s">
        <v>6162</v>
      </c>
      <c r="H1178" s="66" t="e">
        <v>#N/A</v>
      </c>
      <c r="I1178" s="66" t="e">
        <v>#N/A</v>
      </c>
    </row>
    <row r="1179" spans="1:9" x14ac:dyDescent="0.25">
      <c r="A1179">
        <v>19100050</v>
      </c>
      <c r="B1179" s="66" t="s">
        <v>5812</v>
      </c>
      <c r="C1179" s="66" t="s">
        <v>6140</v>
      </c>
      <c r="D1179" s="66" t="s">
        <v>6140</v>
      </c>
      <c r="E1179" s="56" t="s">
        <v>5815</v>
      </c>
      <c r="F1179" t="s">
        <v>6280</v>
      </c>
      <c r="G1179" s="66" t="s">
        <v>6162</v>
      </c>
      <c r="H1179" s="66" t="e">
        <v>#N/A</v>
      </c>
      <c r="I1179" s="66" t="e">
        <v>#N/A</v>
      </c>
    </row>
    <row r="1180" spans="1:9" x14ac:dyDescent="0.25">
      <c r="A1180">
        <v>19100050</v>
      </c>
      <c r="B1180" s="66" t="s">
        <v>5812</v>
      </c>
      <c r="C1180" s="66" t="s">
        <v>6140</v>
      </c>
      <c r="D1180" s="66" t="s">
        <v>6140</v>
      </c>
      <c r="E1180" s="56" t="s">
        <v>5815</v>
      </c>
      <c r="F1180" t="s">
        <v>6280</v>
      </c>
      <c r="G1180" s="66" t="s">
        <v>6162</v>
      </c>
      <c r="H1180" s="66" t="e">
        <v>#N/A</v>
      </c>
      <c r="I1180" s="66" t="e">
        <v>#N/A</v>
      </c>
    </row>
    <row r="1181" spans="1:9" x14ac:dyDescent="0.25">
      <c r="A1181">
        <v>19100050</v>
      </c>
      <c r="B1181" s="66" t="s">
        <v>5812</v>
      </c>
      <c r="C1181" s="66" t="s">
        <v>6140</v>
      </c>
      <c r="D1181" s="66" t="s">
        <v>6140</v>
      </c>
      <c r="E1181" s="56" t="s">
        <v>5815</v>
      </c>
      <c r="F1181" t="s">
        <v>6280</v>
      </c>
      <c r="G1181" s="66" t="s">
        <v>6162</v>
      </c>
      <c r="H1181" s="66" t="e">
        <v>#N/A</v>
      </c>
      <c r="I1181" s="66" t="e">
        <v>#N/A</v>
      </c>
    </row>
    <row r="1182" spans="1:9" x14ac:dyDescent="0.25">
      <c r="A1182">
        <v>19100050</v>
      </c>
      <c r="B1182" s="66" t="s">
        <v>5812</v>
      </c>
      <c r="C1182" s="66" t="s">
        <v>6140</v>
      </c>
      <c r="D1182" s="66" t="s">
        <v>6140</v>
      </c>
      <c r="E1182" s="56" t="s">
        <v>5815</v>
      </c>
      <c r="F1182" t="s">
        <v>6280</v>
      </c>
      <c r="G1182" s="66" t="s">
        <v>6162</v>
      </c>
      <c r="H1182" s="66" t="e">
        <v>#N/A</v>
      </c>
      <c r="I1182" s="66" t="e">
        <v>#N/A</v>
      </c>
    </row>
    <row r="1183" spans="1:9" x14ac:dyDescent="0.25">
      <c r="A1183">
        <v>19100050</v>
      </c>
      <c r="B1183" s="66" t="s">
        <v>5812</v>
      </c>
      <c r="C1183" s="66" t="s">
        <v>6140</v>
      </c>
      <c r="D1183" s="66" t="s">
        <v>6140</v>
      </c>
      <c r="E1183" s="56" t="s">
        <v>5815</v>
      </c>
      <c r="F1183" t="s">
        <v>6280</v>
      </c>
      <c r="G1183" s="66" t="s">
        <v>6162</v>
      </c>
      <c r="H1183" s="66" t="e">
        <v>#N/A</v>
      </c>
      <c r="I1183" s="66" t="e">
        <v>#N/A</v>
      </c>
    </row>
    <row r="1184" spans="1:9" x14ac:dyDescent="0.25">
      <c r="A1184">
        <v>19100050</v>
      </c>
      <c r="B1184" s="66" t="s">
        <v>5812</v>
      </c>
      <c r="C1184" s="66" t="s">
        <v>6140</v>
      </c>
      <c r="D1184" s="66" t="s">
        <v>6140</v>
      </c>
      <c r="E1184" s="56" t="s">
        <v>5815</v>
      </c>
      <c r="F1184" t="s">
        <v>6280</v>
      </c>
      <c r="G1184" s="66" t="s">
        <v>6162</v>
      </c>
      <c r="H1184" s="66" t="e">
        <v>#N/A</v>
      </c>
      <c r="I1184" s="66" t="e">
        <v>#N/A</v>
      </c>
    </row>
    <row r="1185" spans="1:9" x14ac:dyDescent="0.25">
      <c r="A1185">
        <v>19100050</v>
      </c>
      <c r="B1185" s="66" t="s">
        <v>5812</v>
      </c>
      <c r="C1185" s="66" t="s">
        <v>6140</v>
      </c>
      <c r="D1185" s="66" t="s">
        <v>6140</v>
      </c>
      <c r="E1185" s="56" t="s">
        <v>5815</v>
      </c>
      <c r="F1185" t="s">
        <v>6280</v>
      </c>
      <c r="G1185" s="66" t="s">
        <v>6162</v>
      </c>
      <c r="H1185" s="66" t="e">
        <v>#N/A</v>
      </c>
      <c r="I1185" s="66" t="e">
        <v>#N/A</v>
      </c>
    </row>
    <row r="1186" spans="1:9" x14ac:dyDescent="0.25">
      <c r="A1186">
        <v>19100050</v>
      </c>
      <c r="B1186" s="66" t="s">
        <v>5812</v>
      </c>
      <c r="C1186" s="66" t="s">
        <v>6140</v>
      </c>
      <c r="D1186" s="66" t="s">
        <v>6140</v>
      </c>
      <c r="E1186" s="56" t="s">
        <v>5815</v>
      </c>
      <c r="F1186" t="s">
        <v>6280</v>
      </c>
      <c r="G1186" s="66" t="s">
        <v>6162</v>
      </c>
      <c r="H1186" s="66" t="e">
        <v>#N/A</v>
      </c>
      <c r="I1186" s="66" t="e">
        <v>#N/A</v>
      </c>
    </row>
    <row r="1187" spans="1:9" x14ac:dyDescent="0.25">
      <c r="A1187">
        <v>19100050</v>
      </c>
      <c r="B1187" s="66" t="s">
        <v>5812</v>
      </c>
      <c r="C1187" s="66" t="s">
        <v>6140</v>
      </c>
      <c r="D1187" s="66" t="s">
        <v>6140</v>
      </c>
      <c r="E1187" s="56" t="s">
        <v>5815</v>
      </c>
      <c r="F1187" t="s">
        <v>6280</v>
      </c>
      <c r="G1187" s="66" t="s">
        <v>6162</v>
      </c>
      <c r="H1187" s="66" t="e">
        <v>#N/A</v>
      </c>
      <c r="I1187" s="66" t="e">
        <v>#N/A</v>
      </c>
    </row>
    <row r="1188" spans="1:9" x14ac:dyDescent="0.25">
      <c r="A1188">
        <v>19100050</v>
      </c>
      <c r="B1188" s="66" t="s">
        <v>5812</v>
      </c>
      <c r="C1188" s="66" t="s">
        <v>6140</v>
      </c>
      <c r="D1188" s="66" t="s">
        <v>6140</v>
      </c>
      <c r="E1188" s="56" t="s">
        <v>5815</v>
      </c>
      <c r="F1188" t="s">
        <v>6280</v>
      </c>
      <c r="G1188" s="66" t="s">
        <v>6162</v>
      </c>
      <c r="H1188" s="66" t="e">
        <v>#N/A</v>
      </c>
      <c r="I1188" s="66" t="e">
        <v>#N/A</v>
      </c>
    </row>
    <row r="1189" spans="1:9" x14ac:dyDescent="0.25">
      <c r="A1189">
        <v>19100050</v>
      </c>
      <c r="B1189" s="66" t="s">
        <v>5812</v>
      </c>
      <c r="C1189" s="66" t="s">
        <v>6140</v>
      </c>
      <c r="D1189" s="66" t="s">
        <v>6140</v>
      </c>
      <c r="E1189" s="56" t="s">
        <v>5815</v>
      </c>
      <c r="F1189" t="s">
        <v>6280</v>
      </c>
      <c r="G1189" s="66" t="s">
        <v>6162</v>
      </c>
      <c r="H1189" s="66" t="e">
        <v>#N/A</v>
      </c>
      <c r="I1189" s="66" t="e">
        <v>#N/A</v>
      </c>
    </row>
    <row r="1190" spans="1:9" x14ac:dyDescent="0.25">
      <c r="A1190">
        <v>19100051</v>
      </c>
      <c r="B1190" s="66" t="s">
        <v>5812</v>
      </c>
      <c r="C1190" s="66" t="s">
        <v>6140</v>
      </c>
      <c r="D1190" s="66" t="s">
        <v>6140</v>
      </c>
      <c r="E1190" s="56" t="s">
        <v>5815</v>
      </c>
      <c r="F1190" t="s">
        <v>6311</v>
      </c>
      <c r="G1190" s="66" t="s">
        <v>6162</v>
      </c>
      <c r="H1190" s="66" t="s">
        <v>6311</v>
      </c>
      <c r="I1190" s="66" t="s">
        <v>6309</v>
      </c>
    </row>
    <row r="1191" spans="1:9" x14ac:dyDescent="0.25">
      <c r="A1191">
        <v>19100051</v>
      </c>
      <c r="B1191" s="66" t="s">
        <v>5812</v>
      </c>
      <c r="C1191" s="66" t="s">
        <v>6140</v>
      </c>
      <c r="D1191" s="66" t="s">
        <v>6140</v>
      </c>
      <c r="E1191" s="56" t="s">
        <v>5815</v>
      </c>
      <c r="F1191" t="s">
        <v>6311</v>
      </c>
      <c r="G1191" s="66" t="s">
        <v>6162</v>
      </c>
      <c r="H1191" s="66" t="s">
        <v>6311</v>
      </c>
      <c r="I1191" s="66" t="s">
        <v>6309</v>
      </c>
    </row>
    <row r="1192" spans="1:9" x14ac:dyDescent="0.25">
      <c r="A1192">
        <v>19100051</v>
      </c>
      <c r="B1192" s="66" t="s">
        <v>5812</v>
      </c>
      <c r="C1192" s="66" t="s">
        <v>6140</v>
      </c>
      <c r="D1192" s="66" t="s">
        <v>6140</v>
      </c>
      <c r="E1192" s="56" t="s">
        <v>5815</v>
      </c>
      <c r="F1192" t="s">
        <v>6311</v>
      </c>
      <c r="G1192" s="66" t="s">
        <v>6162</v>
      </c>
      <c r="H1192" s="66" t="s">
        <v>6311</v>
      </c>
      <c r="I1192" s="66" t="s">
        <v>6309</v>
      </c>
    </row>
    <row r="1193" spans="1:9" x14ac:dyDescent="0.25">
      <c r="A1193">
        <v>19100051</v>
      </c>
      <c r="B1193" s="66" t="s">
        <v>5812</v>
      </c>
      <c r="C1193" s="66" t="s">
        <v>6140</v>
      </c>
      <c r="D1193" s="66" t="s">
        <v>6140</v>
      </c>
      <c r="E1193" s="56" t="s">
        <v>5815</v>
      </c>
      <c r="F1193" t="s">
        <v>6311</v>
      </c>
      <c r="G1193" s="66" t="s">
        <v>6162</v>
      </c>
      <c r="H1193" s="66" t="s">
        <v>6311</v>
      </c>
      <c r="I1193" s="66" t="s">
        <v>6309</v>
      </c>
    </row>
    <row r="1194" spans="1:9" x14ac:dyDescent="0.25">
      <c r="A1194">
        <v>19100051</v>
      </c>
      <c r="B1194" s="66" t="s">
        <v>5812</v>
      </c>
      <c r="C1194" s="66" t="s">
        <v>6140</v>
      </c>
      <c r="D1194" s="66" t="s">
        <v>6140</v>
      </c>
      <c r="E1194" s="56" t="s">
        <v>5815</v>
      </c>
      <c r="F1194" t="s">
        <v>6311</v>
      </c>
      <c r="G1194" s="66" t="s">
        <v>6162</v>
      </c>
      <c r="H1194" s="66" t="s">
        <v>6311</v>
      </c>
      <c r="I1194" s="66" t="s">
        <v>6309</v>
      </c>
    </row>
    <row r="1195" spans="1:9" x14ac:dyDescent="0.25">
      <c r="A1195">
        <v>19100051</v>
      </c>
      <c r="B1195" s="66" t="s">
        <v>5812</v>
      </c>
      <c r="C1195" s="66" t="s">
        <v>6140</v>
      </c>
      <c r="D1195" s="66" t="s">
        <v>6140</v>
      </c>
      <c r="E1195" s="56" t="s">
        <v>5815</v>
      </c>
      <c r="F1195" t="s">
        <v>6311</v>
      </c>
      <c r="G1195" s="66" t="s">
        <v>6162</v>
      </c>
      <c r="H1195" s="66" t="s">
        <v>6311</v>
      </c>
      <c r="I1195" s="66" t="s">
        <v>6309</v>
      </c>
    </row>
    <row r="1196" spans="1:9" x14ac:dyDescent="0.25">
      <c r="A1196">
        <v>19100051</v>
      </c>
      <c r="B1196" s="66" t="s">
        <v>5812</v>
      </c>
      <c r="C1196" s="66" t="s">
        <v>6140</v>
      </c>
      <c r="D1196" s="66" t="s">
        <v>6140</v>
      </c>
      <c r="E1196" s="56" t="s">
        <v>5815</v>
      </c>
      <c r="F1196" t="s">
        <v>6311</v>
      </c>
      <c r="G1196" s="66" t="s">
        <v>6162</v>
      </c>
      <c r="H1196" s="66" t="s">
        <v>6311</v>
      </c>
      <c r="I1196" s="66" t="s">
        <v>6309</v>
      </c>
    </row>
    <row r="1197" spans="1:9" x14ac:dyDescent="0.25">
      <c r="A1197">
        <v>19100051</v>
      </c>
      <c r="B1197" s="66" t="s">
        <v>5812</v>
      </c>
      <c r="C1197" s="66" t="s">
        <v>6140</v>
      </c>
      <c r="D1197" s="66" t="s">
        <v>6140</v>
      </c>
      <c r="E1197" s="56" t="s">
        <v>5815</v>
      </c>
      <c r="F1197" t="s">
        <v>6311</v>
      </c>
      <c r="G1197" s="66" t="s">
        <v>6162</v>
      </c>
      <c r="H1197" s="66" t="s">
        <v>6311</v>
      </c>
      <c r="I1197" s="66" t="s">
        <v>6309</v>
      </c>
    </row>
    <row r="1198" spans="1:9" x14ac:dyDescent="0.25">
      <c r="A1198">
        <v>19100052</v>
      </c>
      <c r="B1198" s="66" t="s">
        <v>5812</v>
      </c>
      <c r="C1198" s="66" t="s">
        <v>6140</v>
      </c>
      <c r="D1198" s="66" t="s">
        <v>6140</v>
      </c>
      <c r="E1198" s="56" t="s">
        <v>5815</v>
      </c>
      <c r="F1198" t="s">
        <v>6311</v>
      </c>
      <c r="G1198" s="66" t="s">
        <v>6162</v>
      </c>
      <c r="H1198" s="66" t="s">
        <v>6311</v>
      </c>
      <c r="I1198" s="66" t="s">
        <v>6309</v>
      </c>
    </row>
    <row r="1199" spans="1:9" x14ac:dyDescent="0.25">
      <c r="A1199">
        <v>19100053</v>
      </c>
      <c r="B1199" s="66" t="s">
        <v>5812</v>
      </c>
      <c r="C1199" s="66" t="s">
        <v>6140</v>
      </c>
      <c r="D1199" s="66" t="s">
        <v>6140</v>
      </c>
      <c r="E1199" s="56" t="s">
        <v>5815</v>
      </c>
      <c r="F1199" t="s">
        <v>6308</v>
      </c>
      <c r="G1199" s="66" t="s">
        <v>6162</v>
      </c>
      <c r="H1199" s="66" t="s">
        <v>6308</v>
      </c>
      <c r="I1199" s="66" t="s">
        <v>6309</v>
      </c>
    </row>
    <row r="1200" spans="1:9" x14ac:dyDescent="0.25">
      <c r="A1200">
        <v>19100053</v>
      </c>
      <c r="B1200" s="66" t="s">
        <v>5812</v>
      </c>
      <c r="C1200" s="66" t="s">
        <v>6140</v>
      </c>
      <c r="D1200" s="66" t="s">
        <v>6140</v>
      </c>
      <c r="E1200" s="56" t="s">
        <v>5815</v>
      </c>
      <c r="F1200" t="s">
        <v>6308</v>
      </c>
      <c r="G1200" s="66" t="s">
        <v>6162</v>
      </c>
      <c r="H1200" s="66" t="s">
        <v>6308</v>
      </c>
      <c r="I1200" s="66" t="s">
        <v>6309</v>
      </c>
    </row>
    <row r="1201" spans="1:9" x14ac:dyDescent="0.25">
      <c r="A1201">
        <v>19100053</v>
      </c>
      <c r="B1201" s="66" t="s">
        <v>5812</v>
      </c>
      <c r="C1201" s="66" t="s">
        <v>6140</v>
      </c>
      <c r="D1201" s="66" t="s">
        <v>6140</v>
      </c>
      <c r="E1201" s="56" t="s">
        <v>5815</v>
      </c>
      <c r="F1201" t="s">
        <v>6312</v>
      </c>
      <c r="G1201" s="66" t="s">
        <v>6162</v>
      </c>
      <c r="H1201" s="66" t="e">
        <v>#N/A</v>
      </c>
      <c r="I1201" s="66" t="e">
        <v>#N/A</v>
      </c>
    </row>
    <row r="1202" spans="1:9" x14ac:dyDescent="0.25">
      <c r="A1202">
        <v>19100053</v>
      </c>
      <c r="B1202" s="66" t="s">
        <v>5812</v>
      </c>
      <c r="C1202" s="66" t="s">
        <v>6140</v>
      </c>
      <c r="D1202" s="66" t="s">
        <v>6140</v>
      </c>
      <c r="E1202" s="56" t="s">
        <v>5815</v>
      </c>
      <c r="F1202" t="s">
        <v>6308</v>
      </c>
      <c r="G1202" s="66" t="s">
        <v>6162</v>
      </c>
      <c r="H1202" s="66" t="s">
        <v>6308</v>
      </c>
      <c r="I1202" s="66" t="s">
        <v>6309</v>
      </c>
    </row>
    <row r="1203" spans="1:9" x14ac:dyDescent="0.25">
      <c r="A1203">
        <v>19100053</v>
      </c>
      <c r="B1203" s="66" t="s">
        <v>5812</v>
      </c>
      <c r="C1203" s="66" t="s">
        <v>6140</v>
      </c>
      <c r="D1203" s="66" t="s">
        <v>6140</v>
      </c>
      <c r="E1203" s="56" t="s">
        <v>5815</v>
      </c>
      <c r="F1203" t="s">
        <v>6308</v>
      </c>
      <c r="G1203" s="66" t="s">
        <v>6162</v>
      </c>
      <c r="H1203" s="66" t="s">
        <v>6308</v>
      </c>
      <c r="I1203" s="66" t="s">
        <v>6309</v>
      </c>
    </row>
    <row r="1204" spans="1:9" x14ac:dyDescent="0.25">
      <c r="A1204">
        <v>19100053</v>
      </c>
      <c r="B1204" s="66" t="s">
        <v>5812</v>
      </c>
      <c r="C1204" s="66" t="s">
        <v>6140</v>
      </c>
      <c r="D1204" s="66" t="s">
        <v>6140</v>
      </c>
      <c r="E1204" s="56" t="s">
        <v>5815</v>
      </c>
      <c r="F1204" t="s">
        <v>6308</v>
      </c>
      <c r="G1204" s="66" t="s">
        <v>6162</v>
      </c>
      <c r="H1204" s="66" t="s">
        <v>6308</v>
      </c>
      <c r="I1204" s="66" t="s">
        <v>6309</v>
      </c>
    </row>
    <row r="1205" spans="1:9" x14ac:dyDescent="0.25">
      <c r="A1205">
        <v>19100053</v>
      </c>
      <c r="B1205" s="66" t="s">
        <v>5812</v>
      </c>
      <c r="C1205" s="66" t="s">
        <v>6140</v>
      </c>
      <c r="D1205" s="66" t="s">
        <v>6140</v>
      </c>
      <c r="E1205" s="56" t="s">
        <v>5815</v>
      </c>
      <c r="F1205" t="s">
        <v>6308</v>
      </c>
      <c r="G1205" s="66" t="s">
        <v>6162</v>
      </c>
      <c r="H1205" s="66" t="s">
        <v>6308</v>
      </c>
      <c r="I1205" s="66" t="s">
        <v>6309</v>
      </c>
    </row>
    <row r="1206" spans="1:9" x14ac:dyDescent="0.25">
      <c r="A1206">
        <v>19100053</v>
      </c>
      <c r="B1206" s="66" t="s">
        <v>5812</v>
      </c>
      <c r="C1206" s="66" t="s">
        <v>6140</v>
      </c>
      <c r="D1206" s="66" t="s">
        <v>6140</v>
      </c>
      <c r="E1206" s="56" t="s">
        <v>5815</v>
      </c>
      <c r="F1206" t="s">
        <v>6313</v>
      </c>
      <c r="G1206" s="66" t="s">
        <v>6162</v>
      </c>
      <c r="H1206" s="66" t="e">
        <v>#N/A</v>
      </c>
      <c r="I1206" s="66" t="e">
        <v>#N/A</v>
      </c>
    </row>
    <row r="1207" spans="1:9" x14ac:dyDescent="0.25">
      <c r="A1207">
        <v>19100053</v>
      </c>
      <c r="B1207" s="66" t="s">
        <v>5812</v>
      </c>
      <c r="C1207" s="66" t="s">
        <v>6140</v>
      </c>
      <c r="D1207" s="66" t="s">
        <v>6140</v>
      </c>
      <c r="E1207" s="56" t="s">
        <v>5815</v>
      </c>
      <c r="F1207" t="s">
        <v>6314</v>
      </c>
      <c r="G1207" s="66" t="s">
        <v>6162</v>
      </c>
      <c r="H1207" s="66" t="e">
        <v>#N/A</v>
      </c>
      <c r="I1207" s="66" t="e">
        <v>#N/A</v>
      </c>
    </row>
    <row r="1208" spans="1:9" x14ac:dyDescent="0.25">
      <c r="A1208">
        <v>19100053</v>
      </c>
      <c r="B1208" s="66" t="s">
        <v>5812</v>
      </c>
      <c r="C1208" s="66" t="s">
        <v>6140</v>
      </c>
      <c r="D1208" s="66" t="s">
        <v>6140</v>
      </c>
      <c r="E1208" s="56" t="s">
        <v>5815</v>
      </c>
      <c r="F1208" t="s">
        <v>6315</v>
      </c>
      <c r="G1208" s="66" t="s">
        <v>6162</v>
      </c>
      <c r="H1208" s="66" t="s">
        <v>6315</v>
      </c>
      <c r="I1208" s="66" t="s">
        <v>6309</v>
      </c>
    </row>
    <row r="1209" spans="1:9" x14ac:dyDescent="0.25">
      <c r="A1209">
        <v>19100053</v>
      </c>
      <c r="B1209" s="66" t="s">
        <v>5812</v>
      </c>
      <c r="C1209" s="66" t="s">
        <v>6140</v>
      </c>
      <c r="D1209" s="66" t="s">
        <v>6140</v>
      </c>
      <c r="E1209" s="56" t="s">
        <v>5815</v>
      </c>
      <c r="F1209" t="s">
        <v>6308</v>
      </c>
      <c r="G1209" s="66" t="s">
        <v>6162</v>
      </c>
      <c r="H1209" s="66" t="s">
        <v>6308</v>
      </c>
      <c r="I1209" s="66" t="s">
        <v>6309</v>
      </c>
    </row>
    <row r="1210" spans="1:9" x14ac:dyDescent="0.25">
      <c r="A1210">
        <v>19100054</v>
      </c>
      <c r="B1210" s="66" t="s">
        <v>5812</v>
      </c>
      <c r="C1210" s="66" t="s">
        <v>6140</v>
      </c>
      <c r="D1210" s="66" t="s">
        <v>6140</v>
      </c>
      <c r="E1210" s="56" t="s">
        <v>5815</v>
      </c>
      <c r="F1210" t="s">
        <v>6316</v>
      </c>
      <c r="G1210" s="66" t="s">
        <v>6162</v>
      </c>
      <c r="H1210" s="66" t="e">
        <v>#N/A</v>
      </c>
      <c r="I1210" s="66" t="e">
        <v>#N/A</v>
      </c>
    </row>
    <row r="1211" spans="1:9" x14ac:dyDescent="0.25">
      <c r="A1211">
        <v>19100054</v>
      </c>
      <c r="B1211" s="66" t="s">
        <v>5812</v>
      </c>
      <c r="C1211" s="66" t="s">
        <v>6140</v>
      </c>
      <c r="D1211" s="66" t="s">
        <v>6140</v>
      </c>
      <c r="E1211" s="56" t="s">
        <v>5815</v>
      </c>
      <c r="F1211" t="s">
        <v>6317</v>
      </c>
      <c r="G1211" s="66" t="s">
        <v>6162</v>
      </c>
      <c r="H1211" s="66" t="s">
        <v>6317</v>
      </c>
      <c r="I1211" s="66" t="s">
        <v>6309</v>
      </c>
    </row>
    <row r="1212" spans="1:9" x14ac:dyDescent="0.25">
      <c r="A1212">
        <v>19100054</v>
      </c>
      <c r="B1212" s="66" t="s">
        <v>5812</v>
      </c>
      <c r="C1212" s="66" t="s">
        <v>6140</v>
      </c>
      <c r="D1212" s="66" t="s">
        <v>6140</v>
      </c>
      <c r="E1212" s="56" t="s">
        <v>5815</v>
      </c>
      <c r="F1212" t="s">
        <v>6317</v>
      </c>
      <c r="G1212" s="66" t="s">
        <v>6162</v>
      </c>
      <c r="H1212" s="66" t="s">
        <v>6317</v>
      </c>
      <c r="I1212" s="66" t="s">
        <v>6309</v>
      </c>
    </row>
    <row r="1213" spans="1:9" x14ac:dyDescent="0.25">
      <c r="A1213">
        <v>19100054</v>
      </c>
      <c r="B1213" s="66" t="s">
        <v>5812</v>
      </c>
      <c r="C1213" s="66" t="s">
        <v>6140</v>
      </c>
      <c r="D1213" s="66" t="s">
        <v>6140</v>
      </c>
      <c r="E1213" s="56" t="s">
        <v>5815</v>
      </c>
      <c r="F1213" t="s">
        <v>6317</v>
      </c>
      <c r="G1213" s="66" t="s">
        <v>6162</v>
      </c>
      <c r="H1213" s="66" t="s">
        <v>6317</v>
      </c>
      <c r="I1213" s="66" t="s">
        <v>6309</v>
      </c>
    </row>
    <row r="1214" spans="1:9" x14ac:dyDescent="0.25">
      <c r="A1214">
        <v>19100054</v>
      </c>
      <c r="B1214" s="66" t="s">
        <v>5812</v>
      </c>
      <c r="C1214" s="66" t="s">
        <v>6140</v>
      </c>
      <c r="D1214" s="66" t="s">
        <v>6140</v>
      </c>
      <c r="E1214" s="56" t="s">
        <v>5815</v>
      </c>
      <c r="F1214" t="s">
        <v>6316</v>
      </c>
      <c r="G1214" s="66" t="s">
        <v>6162</v>
      </c>
      <c r="H1214" s="66" t="e">
        <v>#N/A</v>
      </c>
      <c r="I1214" s="66" t="e">
        <v>#N/A</v>
      </c>
    </row>
    <row r="1215" spans="1:9" x14ac:dyDescent="0.25">
      <c r="A1215">
        <v>19100054</v>
      </c>
      <c r="B1215" s="66" t="s">
        <v>5812</v>
      </c>
      <c r="C1215" s="66" t="s">
        <v>6140</v>
      </c>
      <c r="D1215" s="66" t="s">
        <v>6140</v>
      </c>
      <c r="E1215" s="56" t="s">
        <v>5815</v>
      </c>
      <c r="F1215" t="s">
        <v>6316</v>
      </c>
      <c r="G1215" s="66" t="s">
        <v>6162</v>
      </c>
      <c r="H1215" s="66" t="e">
        <v>#N/A</v>
      </c>
      <c r="I1215" s="66" t="e">
        <v>#N/A</v>
      </c>
    </row>
    <row r="1216" spans="1:9" x14ac:dyDescent="0.25">
      <c r="A1216">
        <v>19100055</v>
      </c>
      <c r="B1216" s="66" t="s">
        <v>5812</v>
      </c>
      <c r="C1216" s="66" t="s">
        <v>6140</v>
      </c>
      <c r="D1216" s="66" t="s">
        <v>6140</v>
      </c>
      <c r="E1216" s="56" t="s">
        <v>5839</v>
      </c>
      <c r="F1216" t="s">
        <v>6163</v>
      </c>
      <c r="G1216" s="66" t="s">
        <v>6142</v>
      </c>
      <c r="H1216" s="66" t="s">
        <v>6163</v>
      </c>
      <c r="I1216" s="66" t="s">
        <v>5881</v>
      </c>
    </row>
    <row r="1217" spans="1:9" x14ac:dyDescent="0.25">
      <c r="A1217">
        <v>19100055</v>
      </c>
      <c r="B1217" s="66" t="s">
        <v>5812</v>
      </c>
      <c r="C1217" s="66" t="s">
        <v>6140</v>
      </c>
      <c r="D1217" s="66" t="s">
        <v>6140</v>
      </c>
      <c r="E1217" s="56" t="s">
        <v>5815</v>
      </c>
      <c r="F1217" t="s">
        <v>6318</v>
      </c>
      <c r="G1217" s="66" t="s">
        <v>6142</v>
      </c>
      <c r="H1217" s="66" t="e">
        <v>#N/A</v>
      </c>
      <c r="I1217" s="66" t="e">
        <v>#N/A</v>
      </c>
    </row>
    <row r="1218" spans="1:9" x14ac:dyDescent="0.25">
      <c r="A1218">
        <v>19100055</v>
      </c>
      <c r="B1218" s="66" t="s">
        <v>5812</v>
      </c>
      <c r="C1218" s="66" t="s">
        <v>6140</v>
      </c>
      <c r="D1218" s="66" t="s">
        <v>6140</v>
      </c>
      <c r="E1218" s="56" t="s">
        <v>5815</v>
      </c>
      <c r="F1218" t="s">
        <v>6144</v>
      </c>
      <c r="G1218" s="66" t="s">
        <v>6142</v>
      </c>
      <c r="H1218" s="66" t="e">
        <v>#N/A</v>
      </c>
      <c r="I1218" s="66" t="e">
        <v>#N/A</v>
      </c>
    </row>
    <row r="1219" spans="1:9" x14ac:dyDescent="0.25">
      <c r="A1219">
        <v>19100055</v>
      </c>
      <c r="B1219" s="66" t="s">
        <v>5812</v>
      </c>
      <c r="C1219" s="66" t="s">
        <v>6140</v>
      </c>
      <c r="D1219" s="66" t="s">
        <v>6140</v>
      </c>
      <c r="E1219" s="56" t="s">
        <v>5815</v>
      </c>
      <c r="F1219" t="s">
        <v>6319</v>
      </c>
      <c r="G1219" s="66" t="s">
        <v>6142</v>
      </c>
      <c r="H1219" s="66" t="e">
        <v>#N/A</v>
      </c>
      <c r="I1219" s="66" t="e">
        <v>#N/A</v>
      </c>
    </row>
    <row r="1220" spans="1:9" x14ac:dyDescent="0.25">
      <c r="A1220">
        <v>19100055</v>
      </c>
      <c r="B1220" s="66" t="s">
        <v>5812</v>
      </c>
      <c r="C1220" s="66" t="s">
        <v>6140</v>
      </c>
      <c r="D1220" s="66" t="s">
        <v>6140</v>
      </c>
      <c r="E1220" s="56" t="s">
        <v>5815</v>
      </c>
      <c r="F1220" t="s">
        <v>6163</v>
      </c>
      <c r="G1220" s="66" t="s">
        <v>6142</v>
      </c>
      <c r="H1220" s="66" t="s">
        <v>6163</v>
      </c>
      <c r="I1220" s="66" t="s">
        <v>5881</v>
      </c>
    </row>
    <row r="1221" spans="1:9" x14ac:dyDescent="0.25">
      <c r="A1221">
        <v>19100055</v>
      </c>
      <c r="B1221" s="66" t="s">
        <v>5812</v>
      </c>
      <c r="C1221" s="66" t="s">
        <v>6140</v>
      </c>
      <c r="D1221" s="66" t="s">
        <v>6140</v>
      </c>
      <c r="E1221" s="56" t="s">
        <v>5815</v>
      </c>
      <c r="F1221" t="s">
        <v>6320</v>
      </c>
      <c r="G1221" s="66" t="s">
        <v>6142</v>
      </c>
      <c r="H1221" s="66" t="s">
        <v>6320</v>
      </c>
      <c r="I1221" s="66" t="s">
        <v>6321</v>
      </c>
    </row>
    <row r="1222" spans="1:9" x14ac:dyDescent="0.25">
      <c r="A1222">
        <v>19100055</v>
      </c>
      <c r="B1222" s="66" t="s">
        <v>5812</v>
      </c>
      <c r="C1222" s="66" t="s">
        <v>6140</v>
      </c>
      <c r="D1222" s="66" t="s">
        <v>6140</v>
      </c>
      <c r="E1222" s="56" t="s">
        <v>5815</v>
      </c>
      <c r="F1222" t="s">
        <v>6320</v>
      </c>
      <c r="G1222" s="66" t="s">
        <v>6142</v>
      </c>
      <c r="H1222" s="66" t="s">
        <v>6320</v>
      </c>
      <c r="I1222" s="66" t="s">
        <v>6321</v>
      </c>
    </row>
    <row r="1223" spans="1:9" x14ac:dyDescent="0.25">
      <c r="A1223">
        <v>19100055</v>
      </c>
      <c r="B1223" s="66" t="s">
        <v>5812</v>
      </c>
      <c r="C1223" s="66" t="s">
        <v>6140</v>
      </c>
      <c r="D1223" s="66" t="s">
        <v>6140</v>
      </c>
      <c r="E1223" s="56" t="s">
        <v>5815</v>
      </c>
      <c r="F1223" t="s">
        <v>6320</v>
      </c>
      <c r="G1223" s="66" t="s">
        <v>6142</v>
      </c>
      <c r="H1223" s="66" t="s">
        <v>6320</v>
      </c>
      <c r="I1223" s="66" t="s">
        <v>6321</v>
      </c>
    </row>
    <row r="1224" spans="1:9" x14ac:dyDescent="0.25">
      <c r="A1224">
        <v>19100055</v>
      </c>
      <c r="B1224" s="66" t="s">
        <v>5812</v>
      </c>
      <c r="C1224" s="66" t="s">
        <v>6140</v>
      </c>
      <c r="D1224" s="66" t="s">
        <v>6140</v>
      </c>
      <c r="E1224" s="56" t="s">
        <v>5815</v>
      </c>
      <c r="F1224" t="s">
        <v>6163</v>
      </c>
      <c r="G1224" s="66" t="s">
        <v>6142</v>
      </c>
      <c r="H1224" s="66" t="s">
        <v>6163</v>
      </c>
      <c r="I1224" s="66" t="s">
        <v>5881</v>
      </c>
    </row>
    <row r="1225" spans="1:9" x14ac:dyDescent="0.25">
      <c r="A1225">
        <v>19100055</v>
      </c>
      <c r="B1225" s="66" t="s">
        <v>5812</v>
      </c>
      <c r="C1225" s="66" t="s">
        <v>6140</v>
      </c>
      <c r="D1225" s="66" t="s">
        <v>6140</v>
      </c>
      <c r="E1225" s="56" t="s">
        <v>5815</v>
      </c>
      <c r="F1225" t="s">
        <v>6318</v>
      </c>
      <c r="G1225" s="66" t="s">
        <v>6142</v>
      </c>
      <c r="H1225" s="66" t="e">
        <v>#N/A</v>
      </c>
      <c r="I1225" s="66" t="e">
        <v>#N/A</v>
      </c>
    </row>
    <row r="1226" spans="1:9" x14ac:dyDescent="0.25">
      <c r="A1226">
        <v>19100055</v>
      </c>
      <c r="B1226" s="66" t="s">
        <v>5812</v>
      </c>
      <c r="C1226" s="66" t="s">
        <v>6140</v>
      </c>
      <c r="D1226" s="66" t="s">
        <v>6140</v>
      </c>
      <c r="E1226" s="56" t="s">
        <v>5815</v>
      </c>
      <c r="F1226" t="s">
        <v>6322</v>
      </c>
      <c r="G1226" s="66" t="s">
        <v>6142</v>
      </c>
      <c r="H1226" s="66" t="e">
        <v>#N/A</v>
      </c>
      <c r="I1226" s="66" t="e">
        <v>#N/A</v>
      </c>
    </row>
    <row r="1227" spans="1:9" x14ac:dyDescent="0.25">
      <c r="A1227">
        <v>19100056</v>
      </c>
      <c r="B1227" s="66" t="s">
        <v>5812</v>
      </c>
      <c r="C1227" s="66" t="s">
        <v>6140</v>
      </c>
      <c r="D1227" s="66" t="s">
        <v>6140</v>
      </c>
      <c r="E1227" s="56" t="s">
        <v>5815</v>
      </c>
      <c r="F1227" t="s">
        <v>6323</v>
      </c>
      <c r="G1227" s="66" t="s">
        <v>6162</v>
      </c>
      <c r="H1227" s="66" t="e">
        <v>#N/A</v>
      </c>
      <c r="I1227" s="66" t="e">
        <v>#N/A</v>
      </c>
    </row>
    <row r="1228" spans="1:9" x14ac:dyDescent="0.25">
      <c r="A1228">
        <v>19100056</v>
      </c>
      <c r="B1228" s="66" t="s">
        <v>5812</v>
      </c>
      <c r="C1228" s="66" t="s">
        <v>6140</v>
      </c>
      <c r="D1228" s="66" t="s">
        <v>6140</v>
      </c>
      <c r="E1228" s="56" t="s">
        <v>5815</v>
      </c>
      <c r="F1228" t="s">
        <v>6324</v>
      </c>
      <c r="G1228" s="66" t="s">
        <v>6162</v>
      </c>
      <c r="H1228" s="66" t="s">
        <v>6324</v>
      </c>
      <c r="I1228" s="66" t="s">
        <v>6309</v>
      </c>
    </row>
    <row r="1229" spans="1:9" x14ac:dyDescent="0.25">
      <c r="A1229">
        <v>19100056</v>
      </c>
      <c r="B1229" s="66" t="s">
        <v>5812</v>
      </c>
      <c r="C1229" s="66" t="s">
        <v>6140</v>
      </c>
      <c r="D1229" s="66" t="s">
        <v>6140</v>
      </c>
      <c r="E1229" s="56" t="s">
        <v>5815</v>
      </c>
      <c r="F1229" t="s">
        <v>6325</v>
      </c>
      <c r="G1229" s="66" t="s">
        <v>6162</v>
      </c>
      <c r="H1229" s="66" t="e">
        <v>#N/A</v>
      </c>
      <c r="I1229" s="66" t="e">
        <v>#N/A</v>
      </c>
    </row>
    <row r="1230" spans="1:9" x14ac:dyDescent="0.25">
      <c r="A1230">
        <v>19100056</v>
      </c>
      <c r="B1230" s="66" t="s">
        <v>5812</v>
      </c>
      <c r="C1230" s="66" t="s">
        <v>6140</v>
      </c>
      <c r="D1230" s="66" t="s">
        <v>6140</v>
      </c>
      <c r="E1230" s="56" t="s">
        <v>5815</v>
      </c>
      <c r="F1230" t="s">
        <v>6315</v>
      </c>
      <c r="G1230" s="66" t="s">
        <v>6162</v>
      </c>
      <c r="H1230" s="66" t="s">
        <v>6315</v>
      </c>
      <c r="I1230" s="66" t="s">
        <v>6309</v>
      </c>
    </row>
    <row r="1231" spans="1:9" x14ac:dyDescent="0.25">
      <c r="A1231">
        <v>19100056</v>
      </c>
      <c r="B1231" s="66" t="s">
        <v>5812</v>
      </c>
      <c r="C1231" s="66" t="s">
        <v>6140</v>
      </c>
      <c r="D1231" s="66" t="s">
        <v>6140</v>
      </c>
      <c r="E1231" s="56" t="s">
        <v>5815</v>
      </c>
      <c r="F1231" t="s">
        <v>6315</v>
      </c>
      <c r="G1231" s="66" t="s">
        <v>6162</v>
      </c>
      <c r="H1231" s="66" t="s">
        <v>6315</v>
      </c>
      <c r="I1231" s="66" t="s">
        <v>6309</v>
      </c>
    </row>
    <row r="1232" spans="1:9" x14ac:dyDescent="0.25">
      <c r="A1232">
        <v>19100056</v>
      </c>
      <c r="B1232" s="66" t="s">
        <v>5812</v>
      </c>
      <c r="C1232" s="66" t="s">
        <v>6140</v>
      </c>
      <c r="D1232" s="66" t="s">
        <v>6140</v>
      </c>
      <c r="E1232" s="56" t="s">
        <v>5815</v>
      </c>
      <c r="F1232" t="s">
        <v>6324</v>
      </c>
      <c r="G1232" s="66" t="s">
        <v>6162</v>
      </c>
      <c r="H1232" s="66" t="s">
        <v>6324</v>
      </c>
      <c r="I1232" s="66" t="s">
        <v>6309</v>
      </c>
    </row>
    <row r="1233" spans="1:9" x14ac:dyDescent="0.25">
      <c r="A1233">
        <v>19100056</v>
      </c>
      <c r="B1233" s="66" t="s">
        <v>5812</v>
      </c>
      <c r="C1233" s="66" t="s">
        <v>6140</v>
      </c>
      <c r="D1233" s="66" t="s">
        <v>6140</v>
      </c>
      <c r="E1233" s="56" t="s">
        <v>5815</v>
      </c>
      <c r="F1233" t="s">
        <v>6325</v>
      </c>
      <c r="G1233" s="66" t="s">
        <v>6162</v>
      </c>
      <c r="H1233" s="66" t="e">
        <v>#N/A</v>
      </c>
      <c r="I1233" s="66" t="e">
        <v>#N/A</v>
      </c>
    </row>
    <row r="1234" spans="1:9" x14ac:dyDescent="0.25">
      <c r="A1234">
        <v>19100056</v>
      </c>
      <c r="B1234" s="66" t="s">
        <v>5812</v>
      </c>
      <c r="C1234" s="66" t="s">
        <v>6140</v>
      </c>
      <c r="D1234" s="66" t="s">
        <v>6140</v>
      </c>
      <c r="E1234" s="56" t="s">
        <v>5815</v>
      </c>
      <c r="F1234" t="s">
        <v>6325</v>
      </c>
      <c r="G1234" s="66" t="s">
        <v>6162</v>
      </c>
      <c r="H1234" s="66" t="e">
        <v>#N/A</v>
      </c>
      <c r="I1234" s="66" t="e">
        <v>#N/A</v>
      </c>
    </row>
    <row r="1235" spans="1:9" x14ac:dyDescent="0.25">
      <c r="A1235">
        <v>19100056</v>
      </c>
      <c r="B1235" s="66" t="s">
        <v>5812</v>
      </c>
      <c r="C1235" s="66" t="s">
        <v>6140</v>
      </c>
      <c r="D1235" s="66" t="s">
        <v>6140</v>
      </c>
      <c r="E1235" s="56" t="s">
        <v>5815</v>
      </c>
      <c r="F1235" t="s">
        <v>6315</v>
      </c>
      <c r="G1235" s="66" t="s">
        <v>6162</v>
      </c>
      <c r="H1235" s="66" t="s">
        <v>6315</v>
      </c>
      <c r="I1235" s="66" t="s">
        <v>6309</v>
      </c>
    </row>
    <row r="1236" spans="1:9" x14ac:dyDescent="0.25">
      <c r="A1236">
        <v>19100056</v>
      </c>
      <c r="B1236" s="66" t="s">
        <v>5812</v>
      </c>
      <c r="C1236" s="66" t="s">
        <v>6140</v>
      </c>
      <c r="D1236" s="66" t="s">
        <v>6140</v>
      </c>
      <c r="E1236" s="56" t="s">
        <v>5815</v>
      </c>
      <c r="F1236" t="s">
        <v>6325</v>
      </c>
      <c r="G1236" s="66" t="s">
        <v>6162</v>
      </c>
      <c r="H1236" s="66" t="e">
        <v>#N/A</v>
      </c>
      <c r="I1236" s="66" t="e">
        <v>#N/A</v>
      </c>
    </row>
    <row r="1237" spans="1:9" x14ac:dyDescent="0.25">
      <c r="A1237">
        <v>19100056</v>
      </c>
      <c r="B1237" s="66" t="s">
        <v>5812</v>
      </c>
      <c r="C1237" s="66" t="s">
        <v>6140</v>
      </c>
      <c r="D1237" s="66" t="s">
        <v>6140</v>
      </c>
      <c r="E1237" s="56" t="s">
        <v>5815</v>
      </c>
      <c r="F1237" t="s">
        <v>6324</v>
      </c>
      <c r="G1237" s="66" t="s">
        <v>6162</v>
      </c>
      <c r="H1237" s="66" t="s">
        <v>6324</v>
      </c>
      <c r="I1237" s="66" t="s">
        <v>6309</v>
      </c>
    </row>
    <row r="1238" spans="1:9" x14ac:dyDescent="0.25">
      <c r="A1238">
        <v>19100056</v>
      </c>
      <c r="B1238" s="66" t="s">
        <v>5812</v>
      </c>
      <c r="C1238" s="66" t="s">
        <v>6140</v>
      </c>
      <c r="D1238" s="66" t="s">
        <v>6140</v>
      </c>
      <c r="E1238" s="56" t="s">
        <v>5815</v>
      </c>
      <c r="F1238" t="s">
        <v>6315</v>
      </c>
      <c r="G1238" s="66" t="s">
        <v>6162</v>
      </c>
      <c r="H1238" s="66" t="s">
        <v>6315</v>
      </c>
      <c r="I1238" s="66" t="s">
        <v>6309</v>
      </c>
    </row>
    <row r="1239" spans="1:9" x14ac:dyDescent="0.25">
      <c r="A1239">
        <v>19100056</v>
      </c>
      <c r="B1239" s="66" t="s">
        <v>5812</v>
      </c>
      <c r="C1239" s="66" t="s">
        <v>6140</v>
      </c>
      <c r="D1239" s="66" t="s">
        <v>6140</v>
      </c>
      <c r="E1239" s="56" t="s">
        <v>5815</v>
      </c>
      <c r="F1239" t="s">
        <v>6324</v>
      </c>
      <c r="G1239" s="66" t="s">
        <v>6162</v>
      </c>
      <c r="H1239" s="66" t="s">
        <v>6324</v>
      </c>
      <c r="I1239" s="66" t="s">
        <v>6309</v>
      </c>
    </row>
    <row r="1240" spans="1:9" x14ac:dyDescent="0.25">
      <c r="A1240">
        <v>19100056</v>
      </c>
      <c r="B1240" s="66" t="s">
        <v>5812</v>
      </c>
      <c r="C1240" s="66" t="s">
        <v>6140</v>
      </c>
      <c r="D1240" s="66" t="s">
        <v>6140</v>
      </c>
      <c r="E1240" s="56" t="s">
        <v>5815</v>
      </c>
      <c r="F1240" t="s">
        <v>6325</v>
      </c>
      <c r="G1240" s="66" t="s">
        <v>6162</v>
      </c>
      <c r="H1240" s="66" t="e">
        <v>#N/A</v>
      </c>
      <c r="I1240" s="66" t="e">
        <v>#N/A</v>
      </c>
    </row>
    <row r="1241" spans="1:9" x14ac:dyDescent="0.25">
      <c r="A1241">
        <v>19100056</v>
      </c>
      <c r="B1241" s="66" t="s">
        <v>5812</v>
      </c>
      <c r="C1241" s="66" t="s">
        <v>6140</v>
      </c>
      <c r="D1241" s="66" t="s">
        <v>6140</v>
      </c>
      <c r="E1241" s="56" t="s">
        <v>5815</v>
      </c>
      <c r="F1241" t="s">
        <v>6324</v>
      </c>
      <c r="G1241" s="66" t="s">
        <v>6162</v>
      </c>
      <c r="H1241" s="66" t="s">
        <v>6324</v>
      </c>
      <c r="I1241" s="66" t="s">
        <v>6309</v>
      </c>
    </row>
    <row r="1242" spans="1:9" x14ac:dyDescent="0.25">
      <c r="A1242">
        <v>19100057</v>
      </c>
      <c r="B1242" s="66" t="s">
        <v>5812</v>
      </c>
      <c r="C1242" s="66" t="s">
        <v>6140</v>
      </c>
      <c r="D1242" s="66" t="s">
        <v>6140</v>
      </c>
      <c r="E1242" s="56" t="s">
        <v>5839</v>
      </c>
      <c r="F1242" t="s">
        <v>6326</v>
      </c>
      <c r="G1242" s="66" t="s">
        <v>6162</v>
      </c>
      <c r="H1242" s="66" t="s">
        <v>6326</v>
      </c>
      <c r="I1242" s="66" t="s">
        <v>6327</v>
      </c>
    </row>
    <row r="1243" spans="1:9" x14ac:dyDescent="0.25">
      <c r="A1243">
        <v>19100057</v>
      </c>
      <c r="B1243" s="66" t="s">
        <v>5812</v>
      </c>
      <c r="C1243" s="66" t="s">
        <v>6140</v>
      </c>
      <c r="D1243" s="66" t="s">
        <v>6140</v>
      </c>
      <c r="E1243" s="56" t="s">
        <v>5839</v>
      </c>
      <c r="F1243" t="s">
        <v>6328</v>
      </c>
      <c r="G1243" s="66" t="s">
        <v>6162</v>
      </c>
      <c r="H1243" s="66" t="e">
        <v>#N/A</v>
      </c>
      <c r="I1243" s="66" t="e">
        <v>#N/A</v>
      </c>
    </row>
    <row r="1244" spans="1:9" x14ac:dyDescent="0.25">
      <c r="A1244">
        <v>19100057</v>
      </c>
      <c r="B1244" s="66" t="s">
        <v>5812</v>
      </c>
      <c r="C1244" s="66" t="s">
        <v>6140</v>
      </c>
      <c r="D1244" s="66" t="s">
        <v>6140</v>
      </c>
      <c r="E1244" s="56" t="s">
        <v>5815</v>
      </c>
      <c r="F1244" t="s">
        <v>6312</v>
      </c>
      <c r="G1244" s="66" t="s">
        <v>6162</v>
      </c>
      <c r="H1244" s="66" t="e">
        <v>#N/A</v>
      </c>
      <c r="I1244" s="66" t="e">
        <v>#N/A</v>
      </c>
    </row>
    <row r="1245" spans="1:9" x14ac:dyDescent="0.25">
      <c r="A1245">
        <v>19100057</v>
      </c>
      <c r="B1245" s="66" t="s">
        <v>5812</v>
      </c>
      <c r="C1245" s="66" t="s">
        <v>6140</v>
      </c>
      <c r="D1245" s="66" t="s">
        <v>6140</v>
      </c>
      <c r="E1245" s="56" t="s">
        <v>5815</v>
      </c>
      <c r="F1245" t="s">
        <v>6329</v>
      </c>
      <c r="G1245" s="66" t="s">
        <v>6162</v>
      </c>
      <c r="H1245" s="66" t="s">
        <v>6329</v>
      </c>
      <c r="I1245" s="66" t="s">
        <v>6330</v>
      </c>
    </row>
    <row r="1246" spans="1:9" x14ac:dyDescent="0.25">
      <c r="A1246">
        <v>19100057</v>
      </c>
      <c r="B1246" s="66" t="s">
        <v>5812</v>
      </c>
      <c r="C1246" s="66" t="s">
        <v>6140</v>
      </c>
      <c r="D1246" s="66" t="s">
        <v>6140</v>
      </c>
      <c r="E1246" s="56" t="s">
        <v>5815</v>
      </c>
      <c r="F1246" t="s">
        <v>6329</v>
      </c>
      <c r="G1246" s="66" t="s">
        <v>6162</v>
      </c>
      <c r="H1246" s="66" t="s">
        <v>6329</v>
      </c>
      <c r="I1246" s="66" t="s">
        <v>6330</v>
      </c>
    </row>
    <row r="1247" spans="1:9" x14ac:dyDescent="0.25">
      <c r="A1247">
        <v>19100057</v>
      </c>
      <c r="B1247" s="66" t="s">
        <v>5812</v>
      </c>
      <c r="C1247" s="66" t="s">
        <v>6140</v>
      </c>
      <c r="D1247" s="66" t="s">
        <v>6140</v>
      </c>
      <c r="E1247" s="56" t="s">
        <v>5815</v>
      </c>
      <c r="F1247" t="s">
        <v>6326</v>
      </c>
      <c r="G1247" s="66" t="s">
        <v>6162</v>
      </c>
      <c r="H1247" s="66" t="s">
        <v>6326</v>
      </c>
      <c r="I1247" s="66" t="s">
        <v>6327</v>
      </c>
    </row>
    <row r="1248" spans="1:9" x14ac:dyDescent="0.25">
      <c r="A1248">
        <v>19100057</v>
      </c>
      <c r="B1248" s="66" t="s">
        <v>5812</v>
      </c>
      <c r="C1248" s="66" t="s">
        <v>6140</v>
      </c>
      <c r="D1248" s="66" t="s">
        <v>6140</v>
      </c>
      <c r="E1248" s="56" t="s">
        <v>5815</v>
      </c>
      <c r="F1248" t="s">
        <v>6331</v>
      </c>
      <c r="G1248" s="66" t="s">
        <v>6162</v>
      </c>
      <c r="H1248" s="66" t="e">
        <v>#N/A</v>
      </c>
      <c r="I1248" s="66" t="e">
        <v>#N/A</v>
      </c>
    </row>
    <row r="1249" spans="1:9" x14ac:dyDescent="0.25">
      <c r="A1249">
        <v>19100057</v>
      </c>
      <c r="B1249" s="66" t="s">
        <v>5812</v>
      </c>
      <c r="C1249" s="66" t="s">
        <v>6140</v>
      </c>
      <c r="D1249" s="66" t="s">
        <v>6140</v>
      </c>
      <c r="E1249" s="56" t="s">
        <v>5815</v>
      </c>
      <c r="F1249" t="s">
        <v>6331</v>
      </c>
      <c r="G1249" s="66" t="s">
        <v>6162</v>
      </c>
      <c r="H1249" s="66" t="e">
        <v>#N/A</v>
      </c>
      <c r="I1249" s="66" t="e">
        <v>#N/A</v>
      </c>
    </row>
    <row r="1250" spans="1:9" x14ac:dyDescent="0.25">
      <c r="A1250">
        <v>19100057</v>
      </c>
      <c r="B1250" s="66" t="s">
        <v>5812</v>
      </c>
      <c r="C1250" s="66" t="s">
        <v>6140</v>
      </c>
      <c r="D1250" s="66" t="s">
        <v>6140</v>
      </c>
      <c r="E1250" s="56" t="s">
        <v>5815</v>
      </c>
      <c r="F1250" t="s">
        <v>6331</v>
      </c>
      <c r="G1250" s="66" t="s">
        <v>6162</v>
      </c>
      <c r="H1250" s="66" t="e">
        <v>#N/A</v>
      </c>
      <c r="I1250" s="66" t="e">
        <v>#N/A</v>
      </c>
    </row>
    <row r="1251" spans="1:9" x14ac:dyDescent="0.25">
      <c r="A1251">
        <v>19100057</v>
      </c>
      <c r="B1251" s="66" t="s">
        <v>5812</v>
      </c>
      <c r="C1251" s="66" t="s">
        <v>6140</v>
      </c>
      <c r="D1251" s="66" t="s">
        <v>6140</v>
      </c>
      <c r="E1251" s="56" t="s">
        <v>5815</v>
      </c>
      <c r="F1251" t="s">
        <v>6329</v>
      </c>
      <c r="G1251" s="66" t="s">
        <v>6162</v>
      </c>
      <c r="H1251" s="66" t="s">
        <v>6329</v>
      </c>
      <c r="I1251" s="66" t="s">
        <v>6330</v>
      </c>
    </row>
    <row r="1252" spans="1:9" x14ac:dyDescent="0.25">
      <c r="A1252">
        <v>19100057</v>
      </c>
      <c r="B1252" s="66" t="s">
        <v>5812</v>
      </c>
      <c r="C1252" s="66" t="s">
        <v>6140</v>
      </c>
      <c r="D1252" s="66" t="s">
        <v>6140</v>
      </c>
      <c r="E1252" s="56" t="s">
        <v>5815</v>
      </c>
      <c r="F1252" t="s">
        <v>6328</v>
      </c>
      <c r="G1252" s="66" t="s">
        <v>6162</v>
      </c>
      <c r="H1252" s="66" t="e">
        <v>#N/A</v>
      </c>
      <c r="I1252" s="66" t="e">
        <v>#N/A</v>
      </c>
    </row>
    <row r="1253" spans="1:9" x14ac:dyDescent="0.25">
      <c r="A1253">
        <v>19100057</v>
      </c>
      <c r="B1253" s="66" t="s">
        <v>5812</v>
      </c>
      <c r="C1253" s="66" t="s">
        <v>6140</v>
      </c>
      <c r="D1253" s="66" t="s">
        <v>6140</v>
      </c>
      <c r="E1253" s="56" t="s">
        <v>5815</v>
      </c>
      <c r="F1253" t="s">
        <v>6331</v>
      </c>
      <c r="G1253" s="66" t="s">
        <v>6162</v>
      </c>
      <c r="H1253" s="66" t="e">
        <v>#N/A</v>
      </c>
      <c r="I1253" s="66" t="e">
        <v>#N/A</v>
      </c>
    </row>
    <row r="1254" spans="1:9" x14ac:dyDescent="0.25">
      <c r="A1254">
        <v>19100057</v>
      </c>
      <c r="B1254" s="66" t="s">
        <v>5812</v>
      </c>
      <c r="C1254" s="66" t="s">
        <v>6140</v>
      </c>
      <c r="D1254" s="66" t="s">
        <v>6140</v>
      </c>
      <c r="E1254" s="56" t="s">
        <v>5815</v>
      </c>
      <c r="F1254" t="s">
        <v>6332</v>
      </c>
      <c r="G1254" s="66" t="s">
        <v>6162</v>
      </c>
      <c r="H1254" s="66" t="s">
        <v>6332</v>
      </c>
      <c r="I1254" s="66" t="s">
        <v>6309</v>
      </c>
    </row>
    <row r="1255" spans="1:9" x14ac:dyDescent="0.25">
      <c r="A1255">
        <v>19100057</v>
      </c>
      <c r="B1255" s="66" t="s">
        <v>5812</v>
      </c>
      <c r="C1255" s="66" t="s">
        <v>6140</v>
      </c>
      <c r="D1255" s="66" t="s">
        <v>6140</v>
      </c>
      <c r="E1255" s="56" t="s">
        <v>5815</v>
      </c>
      <c r="F1255" t="s">
        <v>6326</v>
      </c>
      <c r="G1255" s="66" t="s">
        <v>6162</v>
      </c>
      <c r="H1255" s="66" t="s">
        <v>6326</v>
      </c>
      <c r="I1255" s="66" t="s">
        <v>6327</v>
      </c>
    </row>
    <row r="1256" spans="1:9" x14ac:dyDescent="0.25">
      <c r="A1256">
        <v>19100057</v>
      </c>
      <c r="B1256" s="66" t="s">
        <v>5812</v>
      </c>
      <c r="C1256" s="66" t="s">
        <v>6140</v>
      </c>
      <c r="D1256" s="66" t="s">
        <v>6140</v>
      </c>
      <c r="E1256" s="56" t="s">
        <v>5815</v>
      </c>
      <c r="F1256" t="s">
        <v>6332</v>
      </c>
      <c r="G1256" s="66" t="s">
        <v>6162</v>
      </c>
      <c r="H1256" s="66" t="s">
        <v>6332</v>
      </c>
      <c r="I1256" s="66" t="s">
        <v>6309</v>
      </c>
    </row>
    <row r="1257" spans="1:9" x14ac:dyDescent="0.25">
      <c r="A1257">
        <v>19100057</v>
      </c>
      <c r="B1257" s="66" t="s">
        <v>5812</v>
      </c>
      <c r="C1257" s="66" t="s">
        <v>6140</v>
      </c>
      <c r="D1257" s="66" t="s">
        <v>6140</v>
      </c>
      <c r="E1257" s="56" t="s">
        <v>5815</v>
      </c>
      <c r="F1257" t="s">
        <v>6328</v>
      </c>
      <c r="G1257" s="66" t="s">
        <v>6162</v>
      </c>
      <c r="H1257" s="66" t="e">
        <v>#N/A</v>
      </c>
      <c r="I1257" s="66" t="e">
        <v>#N/A</v>
      </c>
    </row>
    <row r="1258" spans="1:9" x14ac:dyDescent="0.25">
      <c r="A1258">
        <v>19100057</v>
      </c>
      <c r="B1258" s="66" t="s">
        <v>5812</v>
      </c>
      <c r="C1258" s="66" t="s">
        <v>6140</v>
      </c>
      <c r="D1258" s="66" t="s">
        <v>6140</v>
      </c>
      <c r="E1258" s="56" t="s">
        <v>5815</v>
      </c>
      <c r="F1258" t="s">
        <v>6328</v>
      </c>
      <c r="G1258" s="66" t="s">
        <v>6162</v>
      </c>
      <c r="H1258" s="66" t="e">
        <v>#N/A</v>
      </c>
      <c r="I1258" s="66" t="e">
        <v>#N/A</v>
      </c>
    </row>
    <row r="1259" spans="1:9" x14ac:dyDescent="0.25">
      <c r="A1259">
        <v>19100057</v>
      </c>
      <c r="B1259" s="66" t="s">
        <v>5812</v>
      </c>
      <c r="C1259" s="66" t="s">
        <v>6140</v>
      </c>
      <c r="D1259" s="66" t="s">
        <v>6140</v>
      </c>
      <c r="E1259" s="56" t="s">
        <v>5815</v>
      </c>
      <c r="F1259" t="s">
        <v>6312</v>
      </c>
      <c r="G1259" s="66" t="s">
        <v>6162</v>
      </c>
      <c r="H1259" s="66" t="e">
        <v>#N/A</v>
      </c>
      <c r="I1259" s="66" t="e">
        <v>#N/A</v>
      </c>
    </row>
    <row r="1260" spans="1:9" x14ac:dyDescent="0.25">
      <c r="A1260">
        <v>19100057</v>
      </c>
      <c r="B1260" s="66" t="s">
        <v>5812</v>
      </c>
      <c r="C1260" s="66" t="s">
        <v>6140</v>
      </c>
      <c r="D1260" s="66" t="s">
        <v>6140</v>
      </c>
      <c r="E1260" s="56" t="s">
        <v>5815</v>
      </c>
      <c r="F1260" t="s">
        <v>6312</v>
      </c>
      <c r="G1260" s="66" t="s">
        <v>6162</v>
      </c>
      <c r="H1260" s="66" t="e">
        <v>#N/A</v>
      </c>
      <c r="I1260" s="66" t="e">
        <v>#N/A</v>
      </c>
    </row>
    <row r="1261" spans="1:9" x14ac:dyDescent="0.25">
      <c r="A1261">
        <v>19100057</v>
      </c>
      <c r="B1261" s="66" t="s">
        <v>5812</v>
      </c>
      <c r="C1261" s="66" t="s">
        <v>6140</v>
      </c>
      <c r="D1261" s="66" t="s">
        <v>6140</v>
      </c>
      <c r="E1261" s="56" t="s">
        <v>5815</v>
      </c>
      <c r="F1261" t="s">
        <v>6329</v>
      </c>
      <c r="G1261" s="66" t="s">
        <v>6162</v>
      </c>
      <c r="H1261" s="66" t="s">
        <v>6329</v>
      </c>
      <c r="I1261" s="66" t="s">
        <v>6330</v>
      </c>
    </row>
    <row r="1262" spans="1:9" x14ac:dyDescent="0.25">
      <c r="A1262">
        <v>19100057</v>
      </c>
      <c r="B1262" s="66" t="s">
        <v>5812</v>
      </c>
      <c r="C1262" s="66" t="s">
        <v>6140</v>
      </c>
      <c r="D1262" s="66" t="s">
        <v>6140</v>
      </c>
      <c r="E1262" s="56" t="s">
        <v>5815</v>
      </c>
      <c r="F1262" t="s">
        <v>6326</v>
      </c>
      <c r="G1262" s="66" t="s">
        <v>6162</v>
      </c>
      <c r="H1262" s="66" t="s">
        <v>6326</v>
      </c>
      <c r="I1262" s="66" t="s">
        <v>6327</v>
      </c>
    </row>
    <row r="1263" spans="1:9" x14ac:dyDescent="0.25">
      <c r="A1263">
        <v>19100057</v>
      </c>
      <c r="B1263" s="66" t="s">
        <v>5812</v>
      </c>
      <c r="C1263" s="66" t="s">
        <v>6140</v>
      </c>
      <c r="D1263" s="66" t="s">
        <v>6140</v>
      </c>
      <c r="E1263" s="56" t="s">
        <v>5815</v>
      </c>
      <c r="F1263" t="s">
        <v>6326</v>
      </c>
      <c r="G1263" s="66" t="s">
        <v>6162</v>
      </c>
      <c r="H1263" s="66" t="s">
        <v>6326</v>
      </c>
      <c r="I1263" s="66" t="s">
        <v>6327</v>
      </c>
    </row>
    <row r="1264" spans="1:9" x14ac:dyDescent="0.25">
      <c r="A1264">
        <v>19100058</v>
      </c>
      <c r="B1264" s="66" t="s">
        <v>5812</v>
      </c>
      <c r="C1264" s="66" t="s">
        <v>6140</v>
      </c>
      <c r="D1264" s="66" t="s">
        <v>6140</v>
      </c>
      <c r="E1264" s="56" t="s">
        <v>5839</v>
      </c>
      <c r="F1264" t="s">
        <v>6333</v>
      </c>
      <c r="G1264" s="66" t="s">
        <v>6162</v>
      </c>
      <c r="H1264" s="66" t="s">
        <v>6333</v>
      </c>
      <c r="I1264" s="66" t="s">
        <v>6327</v>
      </c>
    </row>
    <row r="1265" spans="1:9" x14ac:dyDescent="0.25">
      <c r="A1265">
        <v>19100058</v>
      </c>
      <c r="B1265" s="66" t="s">
        <v>5812</v>
      </c>
      <c r="C1265" s="66" t="s">
        <v>6140</v>
      </c>
      <c r="D1265" s="66" t="s">
        <v>6140</v>
      </c>
      <c r="E1265" s="56" t="s">
        <v>5815</v>
      </c>
      <c r="F1265" t="s">
        <v>6333</v>
      </c>
      <c r="G1265" s="66" t="s">
        <v>6162</v>
      </c>
      <c r="H1265" s="66" t="s">
        <v>6333</v>
      </c>
      <c r="I1265" s="66" t="s">
        <v>6327</v>
      </c>
    </row>
    <row r="1266" spans="1:9" x14ac:dyDescent="0.25">
      <c r="A1266">
        <v>19100058</v>
      </c>
      <c r="B1266" s="66" t="s">
        <v>5812</v>
      </c>
      <c r="C1266" s="66" t="s">
        <v>6140</v>
      </c>
      <c r="D1266" s="66" t="s">
        <v>6140</v>
      </c>
      <c r="E1266" s="56" t="s">
        <v>5815</v>
      </c>
      <c r="F1266" t="s">
        <v>6333</v>
      </c>
      <c r="G1266" s="66" t="s">
        <v>6162</v>
      </c>
      <c r="H1266" s="66" t="s">
        <v>6333</v>
      </c>
      <c r="I1266" s="66" t="s">
        <v>6327</v>
      </c>
    </row>
    <row r="1267" spans="1:9" x14ac:dyDescent="0.25">
      <c r="A1267">
        <v>19100058</v>
      </c>
      <c r="B1267" s="66" t="s">
        <v>5812</v>
      </c>
      <c r="C1267" s="66" t="s">
        <v>6140</v>
      </c>
      <c r="D1267" s="66" t="s">
        <v>6140</v>
      </c>
      <c r="E1267" s="56" t="s">
        <v>5815</v>
      </c>
      <c r="F1267" t="s">
        <v>6334</v>
      </c>
      <c r="G1267" s="66" t="s">
        <v>6162</v>
      </c>
      <c r="H1267" s="66" t="s">
        <v>6334</v>
      </c>
      <c r="I1267" s="66" t="s">
        <v>6327</v>
      </c>
    </row>
    <row r="1268" spans="1:9" x14ac:dyDescent="0.25">
      <c r="A1268">
        <v>19100058</v>
      </c>
      <c r="B1268" s="66" t="s">
        <v>5812</v>
      </c>
      <c r="C1268" s="66" t="s">
        <v>6140</v>
      </c>
      <c r="D1268" s="66" t="s">
        <v>6140</v>
      </c>
      <c r="E1268" s="56" t="s">
        <v>5815</v>
      </c>
      <c r="F1268" t="s">
        <v>6333</v>
      </c>
      <c r="G1268" s="66" t="s">
        <v>6162</v>
      </c>
      <c r="H1268" s="66" t="s">
        <v>6333</v>
      </c>
      <c r="I1268" s="66" t="s">
        <v>6327</v>
      </c>
    </row>
    <row r="1269" spans="1:9" x14ac:dyDescent="0.25">
      <c r="A1269">
        <v>19100058</v>
      </c>
      <c r="B1269" s="66" t="s">
        <v>5812</v>
      </c>
      <c r="C1269" s="66" t="s">
        <v>6140</v>
      </c>
      <c r="D1269" s="66" t="s">
        <v>6140</v>
      </c>
      <c r="E1269" s="56" t="s">
        <v>5815</v>
      </c>
      <c r="F1269" t="s">
        <v>6334</v>
      </c>
      <c r="G1269" s="66" t="s">
        <v>6162</v>
      </c>
      <c r="H1269" s="66" t="s">
        <v>6334</v>
      </c>
      <c r="I1269" s="66" t="s">
        <v>6327</v>
      </c>
    </row>
    <row r="1270" spans="1:9" x14ac:dyDescent="0.25">
      <c r="A1270">
        <v>19100058</v>
      </c>
      <c r="B1270" s="66" t="s">
        <v>5812</v>
      </c>
      <c r="C1270" s="66" t="s">
        <v>6140</v>
      </c>
      <c r="D1270" s="66" t="s">
        <v>6140</v>
      </c>
      <c r="E1270" s="56" t="s">
        <v>5815</v>
      </c>
      <c r="F1270" t="s">
        <v>6334</v>
      </c>
      <c r="G1270" s="66" t="s">
        <v>6162</v>
      </c>
      <c r="H1270" s="66" t="s">
        <v>6334</v>
      </c>
      <c r="I1270" s="66" t="s">
        <v>6327</v>
      </c>
    </row>
    <row r="1271" spans="1:9" x14ac:dyDescent="0.25">
      <c r="A1271">
        <v>19100058</v>
      </c>
      <c r="B1271" s="66" t="s">
        <v>5812</v>
      </c>
      <c r="C1271" s="66" t="s">
        <v>6140</v>
      </c>
      <c r="D1271" s="66" t="s">
        <v>6140</v>
      </c>
      <c r="E1271" s="56" t="s">
        <v>5815</v>
      </c>
      <c r="F1271" t="s">
        <v>6334</v>
      </c>
      <c r="G1271" s="66" t="s">
        <v>6162</v>
      </c>
      <c r="H1271" s="66" t="s">
        <v>6334</v>
      </c>
      <c r="I1271" s="66" t="s">
        <v>6327</v>
      </c>
    </row>
    <row r="1272" spans="1:9" x14ac:dyDescent="0.25">
      <c r="A1272">
        <v>19100058</v>
      </c>
      <c r="B1272" s="66" t="s">
        <v>5812</v>
      </c>
      <c r="C1272" s="66" t="s">
        <v>6140</v>
      </c>
      <c r="D1272" s="66" t="s">
        <v>6140</v>
      </c>
      <c r="E1272" s="56" t="s">
        <v>5815</v>
      </c>
      <c r="F1272" t="s">
        <v>6333</v>
      </c>
      <c r="G1272" s="66" t="s">
        <v>6162</v>
      </c>
      <c r="H1272" s="66" t="s">
        <v>6333</v>
      </c>
      <c r="I1272" s="66" t="s">
        <v>6327</v>
      </c>
    </row>
    <row r="1273" spans="1:9" x14ac:dyDescent="0.25">
      <c r="A1273">
        <v>19100058</v>
      </c>
      <c r="B1273" s="66" t="s">
        <v>5812</v>
      </c>
      <c r="C1273" s="66" t="s">
        <v>6140</v>
      </c>
      <c r="D1273" s="66" t="s">
        <v>6140</v>
      </c>
      <c r="E1273" s="56" t="s">
        <v>5815</v>
      </c>
      <c r="F1273" t="s">
        <v>6335</v>
      </c>
      <c r="G1273" s="66" t="s">
        <v>6283</v>
      </c>
      <c r="H1273" s="66" t="e">
        <v>#N/A</v>
      </c>
      <c r="I1273" s="66" t="e">
        <v>#N/A</v>
      </c>
    </row>
    <row r="1274" spans="1:9" x14ac:dyDescent="0.25">
      <c r="A1274">
        <v>19100058</v>
      </c>
      <c r="B1274" s="66" t="s">
        <v>5812</v>
      </c>
      <c r="C1274" s="66" t="s">
        <v>6140</v>
      </c>
      <c r="D1274" s="66" t="s">
        <v>6140</v>
      </c>
      <c r="E1274" s="56" t="s">
        <v>5815</v>
      </c>
      <c r="F1274" t="s">
        <v>6335</v>
      </c>
      <c r="G1274" s="66" t="s">
        <v>6283</v>
      </c>
      <c r="H1274" s="66" t="e">
        <v>#N/A</v>
      </c>
      <c r="I1274" s="66" t="e">
        <v>#N/A</v>
      </c>
    </row>
    <row r="1275" spans="1:9" x14ac:dyDescent="0.25">
      <c r="A1275">
        <v>19100058</v>
      </c>
      <c r="B1275" s="66" t="s">
        <v>5812</v>
      </c>
      <c r="C1275" s="66" t="s">
        <v>6140</v>
      </c>
      <c r="D1275" s="66" t="s">
        <v>6140</v>
      </c>
      <c r="E1275" s="56" t="s">
        <v>5815</v>
      </c>
      <c r="F1275" t="s">
        <v>6333</v>
      </c>
      <c r="G1275" s="66" t="s">
        <v>6162</v>
      </c>
      <c r="H1275" s="66" t="s">
        <v>6333</v>
      </c>
      <c r="I1275" s="66" t="s">
        <v>6327</v>
      </c>
    </row>
    <row r="1276" spans="1:9" x14ac:dyDescent="0.25">
      <c r="A1276">
        <v>19100058</v>
      </c>
      <c r="B1276" s="66" t="s">
        <v>5812</v>
      </c>
      <c r="C1276" s="66" t="s">
        <v>6140</v>
      </c>
      <c r="D1276" s="66" t="s">
        <v>6140</v>
      </c>
      <c r="E1276" s="56" t="s">
        <v>5815</v>
      </c>
      <c r="F1276" t="s">
        <v>6334</v>
      </c>
      <c r="G1276" s="66" t="s">
        <v>6162</v>
      </c>
      <c r="H1276" s="66" t="s">
        <v>6334</v>
      </c>
      <c r="I1276" s="66" t="s">
        <v>6327</v>
      </c>
    </row>
    <row r="1277" spans="1:9" x14ac:dyDescent="0.25">
      <c r="A1277">
        <v>19100058</v>
      </c>
      <c r="B1277" s="66" t="s">
        <v>5812</v>
      </c>
      <c r="C1277" s="66" t="s">
        <v>6140</v>
      </c>
      <c r="D1277" s="66" t="s">
        <v>6140</v>
      </c>
      <c r="E1277" s="56" t="s">
        <v>5815</v>
      </c>
      <c r="F1277" t="s">
        <v>6333</v>
      </c>
      <c r="G1277" s="66" t="s">
        <v>6162</v>
      </c>
      <c r="H1277" s="66" t="s">
        <v>6333</v>
      </c>
      <c r="I1277" s="66" t="s">
        <v>6327</v>
      </c>
    </row>
    <row r="1278" spans="1:9" x14ac:dyDescent="0.25">
      <c r="A1278">
        <v>19100058</v>
      </c>
      <c r="B1278" s="66" t="s">
        <v>5812</v>
      </c>
      <c r="C1278" s="66" t="s">
        <v>6140</v>
      </c>
      <c r="D1278" s="66" t="s">
        <v>6140</v>
      </c>
      <c r="E1278" s="56" t="s">
        <v>5815</v>
      </c>
      <c r="F1278" t="s">
        <v>6334</v>
      </c>
      <c r="G1278" s="66" t="s">
        <v>6162</v>
      </c>
      <c r="H1278" s="66" t="s">
        <v>6334</v>
      </c>
      <c r="I1278" s="66" t="s">
        <v>6327</v>
      </c>
    </row>
    <row r="1279" spans="1:9" x14ac:dyDescent="0.25">
      <c r="A1279">
        <v>19100059</v>
      </c>
      <c r="B1279" s="66" t="s">
        <v>5812</v>
      </c>
      <c r="C1279" s="66" t="s">
        <v>6140</v>
      </c>
      <c r="D1279" s="66" t="s">
        <v>6140</v>
      </c>
      <c r="E1279" s="56" t="s">
        <v>5815</v>
      </c>
      <c r="F1279" t="s">
        <v>6335</v>
      </c>
      <c r="G1279" s="66" t="s">
        <v>6162</v>
      </c>
      <c r="H1279" s="66" t="e">
        <v>#N/A</v>
      </c>
      <c r="I1279" s="66" t="e">
        <v>#N/A</v>
      </c>
    </row>
    <row r="1280" spans="1:9" x14ac:dyDescent="0.25">
      <c r="A1280">
        <v>19100059</v>
      </c>
      <c r="B1280" s="66" t="s">
        <v>5812</v>
      </c>
      <c r="C1280" s="66" t="s">
        <v>6140</v>
      </c>
      <c r="D1280" s="66" t="s">
        <v>6140</v>
      </c>
      <c r="E1280" s="56" t="s">
        <v>5815</v>
      </c>
      <c r="F1280" t="s">
        <v>6333</v>
      </c>
      <c r="G1280" s="66" t="s">
        <v>6162</v>
      </c>
      <c r="H1280" s="66" t="s">
        <v>6333</v>
      </c>
      <c r="I1280" s="66" t="s">
        <v>6327</v>
      </c>
    </row>
    <row r="1281" spans="1:9" x14ac:dyDescent="0.25">
      <c r="A1281">
        <v>19100059</v>
      </c>
      <c r="B1281" s="66" t="s">
        <v>5812</v>
      </c>
      <c r="C1281" s="66" t="s">
        <v>6140</v>
      </c>
      <c r="D1281" s="66" t="s">
        <v>6140</v>
      </c>
      <c r="E1281" s="56" t="s">
        <v>5815</v>
      </c>
      <c r="F1281" t="s">
        <v>6336</v>
      </c>
      <c r="G1281" s="66" t="s">
        <v>6162</v>
      </c>
      <c r="H1281" s="66" t="e">
        <v>#N/A</v>
      </c>
      <c r="I1281" s="66" t="e">
        <v>#N/A</v>
      </c>
    </row>
    <row r="1282" spans="1:9" x14ac:dyDescent="0.25">
      <c r="A1282">
        <v>19100059</v>
      </c>
      <c r="B1282" s="66" t="s">
        <v>5812</v>
      </c>
      <c r="C1282" s="66" t="s">
        <v>6140</v>
      </c>
      <c r="D1282" s="66" t="s">
        <v>6140</v>
      </c>
      <c r="E1282" s="56" t="s">
        <v>5815</v>
      </c>
      <c r="F1282" t="s">
        <v>6333</v>
      </c>
      <c r="G1282" s="66" t="s">
        <v>6162</v>
      </c>
      <c r="H1282" s="66" t="s">
        <v>6333</v>
      </c>
      <c r="I1282" s="66" t="s">
        <v>6327</v>
      </c>
    </row>
    <row r="1283" spans="1:9" x14ac:dyDescent="0.25">
      <c r="A1283">
        <v>19100059</v>
      </c>
      <c r="B1283" s="66" t="s">
        <v>5812</v>
      </c>
      <c r="C1283" s="66" t="s">
        <v>6140</v>
      </c>
      <c r="D1283" s="66" t="s">
        <v>6140</v>
      </c>
      <c r="E1283" s="56" t="s">
        <v>5815</v>
      </c>
      <c r="F1283" t="s">
        <v>6333</v>
      </c>
      <c r="G1283" s="66" t="s">
        <v>6162</v>
      </c>
      <c r="H1283" s="66" t="s">
        <v>6333</v>
      </c>
      <c r="I1283" s="66" t="s">
        <v>6327</v>
      </c>
    </row>
    <row r="1284" spans="1:9" x14ac:dyDescent="0.25">
      <c r="A1284">
        <v>19100059</v>
      </c>
      <c r="B1284" s="66" t="s">
        <v>5812</v>
      </c>
      <c r="C1284" s="66" t="s">
        <v>6140</v>
      </c>
      <c r="D1284" s="66" t="s">
        <v>6140</v>
      </c>
      <c r="E1284" s="56" t="s">
        <v>5815</v>
      </c>
      <c r="F1284" t="s">
        <v>6334</v>
      </c>
      <c r="G1284" s="66" t="s">
        <v>6162</v>
      </c>
      <c r="H1284" s="66" t="s">
        <v>6334</v>
      </c>
      <c r="I1284" s="66" t="s">
        <v>6327</v>
      </c>
    </row>
    <row r="1285" spans="1:9" x14ac:dyDescent="0.25">
      <c r="A1285">
        <v>19100059</v>
      </c>
      <c r="B1285" s="66" t="s">
        <v>5812</v>
      </c>
      <c r="C1285" s="66" t="s">
        <v>6140</v>
      </c>
      <c r="D1285" s="66" t="s">
        <v>6140</v>
      </c>
      <c r="E1285" s="56" t="s">
        <v>5815</v>
      </c>
      <c r="F1285" t="s">
        <v>6333</v>
      </c>
      <c r="G1285" s="66" t="s">
        <v>6162</v>
      </c>
      <c r="H1285" s="66" t="s">
        <v>6333</v>
      </c>
      <c r="I1285" s="66" t="s">
        <v>6327</v>
      </c>
    </row>
    <row r="1286" spans="1:9" x14ac:dyDescent="0.25">
      <c r="A1286">
        <v>19100059</v>
      </c>
      <c r="B1286" s="66" t="s">
        <v>5812</v>
      </c>
      <c r="C1286" s="66" t="s">
        <v>6140</v>
      </c>
      <c r="D1286" s="66" t="s">
        <v>6140</v>
      </c>
      <c r="E1286" s="56" t="s">
        <v>5815</v>
      </c>
      <c r="F1286" t="s">
        <v>6335</v>
      </c>
      <c r="G1286" s="66" t="s">
        <v>6162</v>
      </c>
      <c r="H1286" s="66" t="e">
        <v>#N/A</v>
      </c>
      <c r="I1286" s="66" t="e">
        <v>#N/A</v>
      </c>
    </row>
    <row r="1287" spans="1:9" x14ac:dyDescent="0.25">
      <c r="A1287">
        <v>19100059</v>
      </c>
      <c r="B1287" s="66" t="s">
        <v>5812</v>
      </c>
      <c r="C1287" s="66" t="s">
        <v>6140</v>
      </c>
      <c r="D1287" s="66" t="s">
        <v>6140</v>
      </c>
      <c r="E1287" s="56" t="s">
        <v>5815</v>
      </c>
      <c r="F1287" t="s">
        <v>6334</v>
      </c>
      <c r="G1287" s="66" t="s">
        <v>6162</v>
      </c>
      <c r="H1287" s="66" t="s">
        <v>6334</v>
      </c>
      <c r="I1287" s="66" t="s">
        <v>6327</v>
      </c>
    </row>
    <row r="1288" spans="1:9" x14ac:dyDescent="0.25">
      <c r="A1288">
        <v>19100059</v>
      </c>
      <c r="B1288" s="66" t="s">
        <v>5812</v>
      </c>
      <c r="C1288" s="66" t="s">
        <v>6140</v>
      </c>
      <c r="D1288" s="66" t="s">
        <v>6140</v>
      </c>
      <c r="E1288" s="56" t="s">
        <v>5815</v>
      </c>
      <c r="F1288" t="s">
        <v>6334</v>
      </c>
      <c r="G1288" s="66" t="s">
        <v>6162</v>
      </c>
      <c r="H1288" s="66" t="s">
        <v>6334</v>
      </c>
      <c r="I1288" s="66" t="s">
        <v>6327</v>
      </c>
    </row>
    <row r="1289" spans="1:9" x14ac:dyDescent="0.25">
      <c r="A1289">
        <v>19100059</v>
      </c>
      <c r="B1289" s="66" t="s">
        <v>5812</v>
      </c>
      <c r="C1289" s="66" t="s">
        <v>6140</v>
      </c>
      <c r="D1289" s="66" t="s">
        <v>6140</v>
      </c>
      <c r="E1289" s="56" t="s">
        <v>5815</v>
      </c>
      <c r="F1289" t="s">
        <v>6333</v>
      </c>
      <c r="G1289" s="66" t="s">
        <v>6162</v>
      </c>
      <c r="H1289" s="66" t="s">
        <v>6333</v>
      </c>
      <c r="I1289" s="66" t="s">
        <v>6327</v>
      </c>
    </row>
    <row r="1290" spans="1:9" x14ac:dyDescent="0.25">
      <c r="A1290">
        <v>19100059</v>
      </c>
      <c r="B1290" s="66" t="s">
        <v>5812</v>
      </c>
      <c r="C1290" s="66" t="s">
        <v>6140</v>
      </c>
      <c r="D1290" s="66" t="s">
        <v>6140</v>
      </c>
      <c r="E1290" s="56" t="s">
        <v>5815</v>
      </c>
      <c r="F1290" t="s">
        <v>6336</v>
      </c>
      <c r="G1290" s="66" t="s">
        <v>6162</v>
      </c>
      <c r="H1290" s="66" t="e">
        <v>#N/A</v>
      </c>
      <c r="I1290" s="66" t="e">
        <v>#N/A</v>
      </c>
    </row>
    <row r="1291" spans="1:9" x14ac:dyDescent="0.25">
      <c r="A1291">
        <v>19100059</v>
      </c>
      <c r="B1291" s="66" t="s">
        <v>5812</v>
      </c>
      <c r="C1291" s="66" t="s">
        <v>6140</v>
      </c>
      <c r="D1291" s="66" t="s">
        <v>6140</v>
      </c>
      <c r="E1291" s="56" t="s">
        <v>5815</v>
      </c>
      <c r="F1291" t="s">
        <v>6336</v>
      </c>
      <c r="G1291" s="66" t="s">
        <v>6162</v>
      </c>
      <c r="H1291" s="66" t="e">
        <v>#N/A</v>
      </c>
      <c r="I1291" s="66" t="e">
        <v>#N/A</v>
      </c>
    </row>
    <row r="1292" spans="1:9" x14ac:dyDescent="0.25">
      <c r="A1292">
        <v>19100059</v>
      </c>
      <c r="B1292" s="66" t="s">
        <v>5812</v>
      </c>
      <c r="C1292" s="66" t="s">
        <v>6140</v>
      </c>
      <c r="D1292" s="66" t="s">
        <v>6140</v>
      </c>
      <c r="E1292" s="56" t="s">
        <v>5815</v>
      </c>
      <c r="F1292" t="s">
        <v>6334</v>
      </c>
      <c r="G1292" s="66" t="s">
        <v>6162</v>
      </c>
      <c r="H1292" s="66" t="s">
        <v>6334</v>
      </c>
      <c r="I1292" s="66" t="s">
        <v>6327</v>
      </c>
    </row>
    <row r="1293" spans="1:9" x14ac:dyDescent="0.25">
      <c r="A1293">
        <v>19100059</v>
      </c>
      <c r="B1293" s="66" t="s">
        <v>5812</v>
      </c>
      <c r="C1293" s="66" t="s">
        <v>6140</v>
      </c>
      <c r="D1293" s="66" t="s">
        <v>6140</v>
      </c>
      <c r="E1293" s="56" t="s">
        <v>5815</v>
      </c>
      <c r="F1293" t="s">
        <v>6334</v>
      </c>
      <c r="G1293" s="66" t="s">
        <v>6162</v>
      </c>
      <c r="H1293" s="66" t="s">
        <v>6334</v>
      </c>
      <c r="I1293" s="66" t="s">
        <v>6327</v>
      </c>
    </row>
    <row r="1294" spans="1:9" x14ac:dyDescent="0.25">
      <c r="A1294">
        <v>19100059</v>
      </c>
      <c r="B1294" s="66" t="s">
        <v>5812</v>
      </c>
      <c r="C1294" s="66" t="s">
        <v>6140</v>
      </c>
      <c r="D1294" s="66" t="s">
        <v>6140</v>
      </c>
      <c r="E1294" s="56" t="s">
        <v>5815</v>
      </c>
      <c r="F1294" t="s">
        <v>6336</v>
      </c>
      <c r="G1294" s="66" t="s">
        <v>6162</v>
      </c>
      <c r="H1294" s="66" t="e">
        <v>#N/A</v>
      </c>
      <c r="I1294" s="66" t="e">
        <v>#N/A</v>
      </c>
    </row>
    <row r="1295" spans="1:9" x14ac:dyDescent="0.25">
      <c r="A1295">
        <v>19100059</v>
      </c>
      <c r="B1295" s="66" t="s">
        <v>5812</v>
      </c>
      <c r="C1295" s="66" t="s">
        <v>6140</v>
      </c>
      <c r="D1295" s="66" t="s">
        <v>6140</v>
      </c>
      <c r="E1295" s="56" t="s">
        <v>5815</v>
      </c>
      <c r="F1295" t="s">
        <v>6333</v>
      </c>
      <c r="G1295" s="66" t="s">
        <v>6162</v>
      </c>
      <c r="H1295" s="66" t="s">
        <v>6333</v>
      </c>
      <c r="I1295" s="66" t="s">
        <v>6327</v>
      </c>
    </row>
    <row r="1296" spans="1:9" x14ac:dyDescent="0.25">
      <c r="A1296">
        <v>19100060</v>
      </c>
      <c r="B1296" s="66" t="s">
        <v>5812</v>
      </c>
      <c r="C1296" s="66" t="s">
        <v>6140</v>
      </c>
      <c r="D1296" s="66" t="s">
        <v>6140</v>
      </c>
      <c r="E1296" s="56" t="s">
        <v>5815</v>
      </c>
      <c r="F1296" t="s">
        <v>6337</v>
      </c>
      <c r="G1296" s="66" t="s">
        <v>6162</v>
      </c>
      <c r="H1296" s="66" t="s">
        <v>6337</v>
      </c>
      <c r="I1296" s="66" t="s">
        <v>5894</v>
      </c>
    </row>
    <row r="1297" spans="1:9" x14ac:dyDescent="0.25">
      <c r="A1297">
        <v>19100060</v>
      </c>
      <c r="B1297" s="66" t="s">
        <v>5812</v>
      </c>
      <c r="C1297" s="66" t="s">
        <v>6140</v>
      </c>
      <c r="D1297" s="66" t="s">
        <v>6140</v>
      </c>
      <c r="E1297" s="56" t="s">
        <v>5815</v>
      </c>
      <c r="F1297" t="s">
        <v>6338</v>
      </c>
      <c r="G1297" s="66" t="s">
        <v>6162</v>
      </c>
      <c r="H1297" s="66" t="e">
        <v>#N/A</v>
      </c>
      <c r="I1297" s="66" t="e">
        <v>#N/A</v>
      </c>
    </row>
    <row r="1298" spans="1:9" x14ac:dyDescent="0.25">
      <c r="A1298">
        <v>19100060</v>
      </c>
      <c r="B1298" s="66" t="s">
        <v>5812</v>
      </c>
      <c r="C1298" s="66" t="s">
        <v>6140</v>
      </c>
      <c r="D1298" s="66" t="s">
        <v>6140</v>
      </c>
      <c r="E1298" s="56" t="s">
        <v>5815</v>
      </c>
      <c r="F1298" t="s">
        <v>6337</v>
      </c>
      <c r="G1298" s="66" t="s">
        <v>6162</v>
      </c>
      <c r="H1298" s="66" t="s">
        <v>6337</v>
      </c>
      <c r="I1298" s="66" t="s">
        <v>5894</v>
      </c>
    </row>
    <row r="1299" spans="1:9" x14ac:dyDescent="0.25">
      <c r="A1299">
        <v>19100060</v>
      </c>
      <c r="B1299" s="66" t="s">
        <v>5812</v>
      </c>
      <c r="C1299" s="66" t="s">
        <v>6140</v>
      </c>
      <c r="D1299" s="66" t="s">
        <v>6140</v>
      </c>
      <c r="E1299" s="56" t="s">
        <v>5815</v>
      </c>
      <c r="F1299" t="s">
        <v>6294</v>
      </c>
      <c r="G1299" s="66" t="s">
        <v>6162</v>
      </c>
      <c r="H1299" s="66" t="s">
        <v>6294</v>
      </c>
      <c r="I1299" s="66" t="s">
        <v>5894</v>
      </c>
    </row>
    <row r="1300" spans="1:9" x14ac:dyDescent="0.25">
      <c r="A1300">
        <v>19100060</v>
      </c>
      <c r="B1300" s="66" t="s">
        <v>5812</v>
      </c>
      <c r="C1300" s="66" t="s">
        <v>6140</v>
      </c>
      <c r="D1300" s="66" t="s">
        <v>6140</v>
      </c>
      <c r="E1300" s="56" t="s">
        <v>5815</v>
      </c>
      <c r="F1300" t="s">
        <v>6338</v>
      </c>
      <c r="G1300" s="66" t="s">
        <v>6162</v>
      </c>
      <c r="H1300" s="66" t="e">
        <v>#N/A</v>
      </c>
      <c r="I1300" s="66" t="e">
        <v>#N/A</v>
      </c>
    </row>
    <row r="1301" spans="1:9" x14ac:dyDescent="0.25">
      <c r="A1301">
        <v>19100060</v>
      </c>
      <c r="B1301" s="66" t="s">
        <v>5812</v>
      </c>
      <c r="C1301" s="66" t="s">
        <v>6140</v>
      </c>
      <c r="D1301" s="66" t="s">
        <v>6140</v>
      </c>
      <c r="E1301" s="56" t="s">
        <v>5815</v>
      </c>
      <c r="F1301" t="s">
        <v>6337</v>
      </c>
      <c r="G1301" s="66" t="s">
        <v>6162</v>
      </c>
      <c r="H1301" s="66" t="s">
        <v>6337</v>
      </c>
      <c r="I1301" s="66" t="s">
        <v>5894</v>
      </c>
    </row>
    <row r="1302" spans="1:9" x14ac:dyDescent="0.25">
      <c r="A1302">
        <v>19100060</v>
      </c>
      <c r="B1302" s="66" t="s">
        <v>5812</v>
      </c>
      <c r="C1302" s="66" t="s">
        <v>6140</v>
      </c>
      <c r="D1302" s="66" t="s">
        <v>6140</v>
      </c>
      <c r="E1302" s="56" t="s">
        <v>5815</v>
      </c>
      <c r="F1302" t="s">
        <v>6337</v>
      </c>
      <c r="G1302" s="66" t="s">
        <v>6162</v>
      </c>
      <c r="H1302" s="66" t="s">
        <v>6337</v>
      </c>
      <c r="I1302" s="66" t="s">
        <v>5894</v>
      </c>
    </row>
    <row r="1303" spans="1:9" x14ac:dyDescent="0.25">
      <c r="A1303">
        <v>19100060</v>
      </c>
      <c r="B1303" s="66" t="s">
        <v>5812</v>
      </c>
      <c r="C1303" s="66" t="s">
        <v>6140</v>
      </c>
      <c r="D1303" s="66" t="s">
        <v>6140</v>
      </c>
      <c r="E1303" s="56" t="s">
        <v>5815</v>
      </c>
      <c r="F1303" t="s">
        <v>6337</v>
      </c>
      <c r="G1303" s="66" t="s">
        <v>6162</v>
      </c>
      <c r="H1303" s="66" t="s">
        <v>6337</v>
      </c>
      <c r="I1303" s="66" t="s">
        <v>5894</v>
      </c>
    </row>
    <row r="1304" spans="1:9" x14ac:dyDescent="0.25">
      <c r="A1304">
        <v>19100060</v>
      </c>
      <c r="B1304" s="66" t="s">
        <v>5812</v>
      </c>
      <c r="C1304" s="66" t="s">
        <v>6140</v>
      </c>
      <c r="D1304" s="66" t="s">
        <v>6140</v>
      </c>
      <c r="E1304" s="56" t="s">
        <v>5815</v>
      </c>
      <c r="F1304" t="s">
        <v>6339</v>
      </c>
      <c r="G1304" s="66" t="s">
        <v>6162</v>
      </c>
      <c r="H1304" s="66" t="e">
        <v>#N/A</v>
      </c>
      <c r="I1304" s="66" t="e">
        <v>#N/A</v>
      </c>
    </row>
    <row r="1305" spans="1:9" x14ac:dyDescent="0.25">
      <c r="A1305">
        <v>19100060</v>
      </c>
      <c r="B1305" s="66" t="s">
        <v>5812</v>
      </c>
      <c r="C1305" s="66" t="s">
        <v>6140</v>
      </c>
      <c r="D1305" s="66" t="s">
        <v>6140</v>
      </c>
      <c r="E1305" s="56" t="s">
        <v>5815</v>
      </c>
      <c r="F1305" t="s">
        <v>6337</v>
      </c>
      <c r="G1305" s="66" t="s">
        <v>6162</v>
      </c>
      <c r="H1305" s="66" t="s">
        <v>6337</v>
      </c>
      <c r="I1305" s="66" t="s">
        <v>5894</v>
      </c>
    </row>
    <row r="1306" spans="1:9" x14ac:dyDescent="0.25">
      <c r="A1306">
        <v>19100060</v>
      </c>
      <c r="B1306" s="66" t="s">
        <v>5812</v>
      </c>
      <c r="C1306" s="66" t="s">
        <v>6140</v>
      </c>
      <c r="D1306" s="66" t="s">
        <v>6140</v>
      </c>
      <c r="E1306" s="56" t="s">
        <v>5815</v>
      </c>
      <c r="F1306" t="s">
        <v>6337</v>
      </c>
      <c r="G1306" s="66" t="s">
        <v>6162</v>
      </c>
      <c r="H1306" s="66" t="s">
        <v>6337</v>
      </c>
      <c r="I1306" s="66" t="s">
        <v>5894</v>
      </c>
    </row>
    <row r="1307" spans="1:9" x14ac:dyDescent="0.25">
      <c r="A1307">
        <v>19100060</v>
      </c>
      <c r="B1307" s="66" t="s">
        <v>5812</v>
      </c>
      <c r="C1307" s="66" t="s">
        <v>6140</v>
      </c>
      <c r="D1307" s="66" t="s">
        <v>6140</v>
      </c>
      <c r="E1307" s="56" t="s">
        <v>5815</v>
      </c>
      <c r="F1307" t="s">
        <v>6294</v>
      </c>
      <c r="G1307" s="66" t="s">
        <v>6162</v>
      </c>
      <c r="H1307" s="66" t="s">
        <v>6294</v>
      </c>
      <c r="I1307" s="66" t="s">
        <v>5894</v>
      </c>
    </row>
    <row r="1308" spans="1:9" x14ac:dyDescent="0.25">
      <c r="A1308">
        <v>19100060</v>
      </c>
      <c r="B1308" s="66" t="s">
        <v>5812</v>
      </c>
      <c r="C1308" s="66" t="s">
        <v>6140</v>
      </c>
      <c r="D1308" s="66" t="s">
        <v>6140</v>
      </c>
      <c r="E1308" s="56" t="s">
        <v>5815</v>
      </c>
      <c r="F1308" t="s">
        <v>6337</v>
      </c>
      <c r="G1308" s="66" t="s">
        <v>6162</v>
      </c>
      <c r="H1308" s="66" t="s">
        <v>6337</v>
      </c>
      <c r="I1308" s="66" t="s">
        <v>5894</v>
      </c>
    </row>
    <row r="1309" spans="1:9" x14ac:dyDescent="0.25">
      <c r="A1309">
        <v>19100060</v>
      </c>
      <c r="B1309" s="66" t="s">
        <v>5812</v>
      </c>
      <c r="C1309" s="66" t="s">
        <v>6140</v>
      </c>
      <c r="D1309" s="66" t="s">
        <v>6140</v>
      </c>
      <c r="E1309" s="56" t="s">
        <v>5815</v>
      </c>
      <c r="F1309" t="s">
        <v>6337</v>
      </c>
      <c r="G1309" s="66" t="s">
        <v>6162</v>
      </c>
      <c r="H1309" s="66" t="s">
        <v>6337</v>
      </c>
      <c r="I1309" s="66" t="s">
        <v>5894</v>
      </c>
    </row>
    <row r="1310" spans="1:9" x14ac:dyDescent="0.25">
      <c r="A1310">
        <v>19100060</v>
      </c>
      <c r="B1310" s="66" t="s">
        <v>5812</v>
      </c>
      <c r="C1310" s="66" t="s">
        <v>6140</v>
      </c>
      <c r="D1310" s="66" t="s">
        <v>6140</v>
      </c>
      <c r="E1310" s="56" t="s">
        <v>5815</v>
      </c>
      <c r="F1310" t="s">
        <v>6337</v>
      </c>
      <c r="G1310" s="66" t="s">
        <v>6162</v>
      </c>
      <c r="H1310" s="66" t="s">
        <v>6337</v>
      </c>
      <c r="I1310" s="66" t="s">
        <v>5894</v>
      </c>
    </row>
    <row r="1311" spans="1:9" x14ac:dyDescent="0.25">
      <c r="A1311">
        <v>19100060</v>
      </c>
      <c r="B1311" s="66" t="s">
        <v>5812</v>
      </c>
      <c r="C1311" s="66" t="s">
        <v>6140</v>
      </c>
      <c r="D1311" s="66" t="s">
        <v>6140</v>
      </c>
      <c r="E1311" s="56" t="s">
        <v>5815</v>
      </c>
      <c r="F1311" t="s">
        <v>6337</v>
      </c>
      <c r="G1311" s="66" t="s">
        <v>6162</v>
      </c>
      <c r="H1311" s="66" t="s">
        <v>6337</v>
      </c>
      <c r="I1311" s="66" t="s">
        <v>5894</v>
      </c>
    </row>
    <row r="1312" spans="1:9" x14ac:dyDescent="0.25">
      <c r="A1312">
        <v>19100061</v>
      </c>
      <c r="B1312" s="66" t="s">
        <v>5812</v>
      </c>
      <c r="C1312" s="66" t="s">
        <v>6140</v>
      </c>
      <c r="D1312" s="66" t="s">
        <v>6140</v>
      </c>
      <c r="E1312" s="56" t="s">
        <v>5839</v>
      </c>
      <c r="F1312" t="s">
        <v>6340</v>
      </c>
      <c r="G1312" s="66" t="s">
        <v>6283</v>
      </c>
      <c r="H1312" s="66" t="e">
        <v>#N/A</v>
      </c>
      <c r="I1312" s="66" t="e">
        <v>#N/A</v>
      </c>
    </row>
    <row r="1313" spans="1:9" x14ac:dyDescent="0.25">
      <c r="A1313">
        <v>19100061</v>
      </c>
      <c r="B1313" s="66" t="s">
        <v>5812</v>
      </c>
      <c r="C1313" s="66" t="s">
        <v>6140</v>
      </c>
      <c r="D1313" s="66" t="s">
        <v>6140</v>
      </c>
      <c r="E1313" s="56" t="s">
        <v>5815</v>
      </c>
      <c r="F1313" t="s">
        <v>6340</v>
      </c>
      <c r="G1313" s="66" t="s">
        <v>6283</v>
      </c>
      <c r="H1313" s="66" t="e">
        <v>#N/A</v>
      </c>
      <c r="I1313" s="66" t="e">
        <v>#N/A</v>
      </c>
    </row>
    <row r="1314" spans="1:9" x14ac:dyDescent="0.25">
      <c r="A1314">
        <v>19100061</v>
      </c>
      <c r="B1314" s="66" t="s">
        <v>5812</v>
      </c>
      <c r="C1314" s="66" t="s">
        <v>6140</v>
      </c>
      <c r="D1314" s="66" t="s">
        <v>6140</v>
      </c>
      <c r="E1314" s="56" t="s">
        <v>5815</v>
      </c>
      <c r="F1314" t="s">
        <v>6340</v>
      </c>
      <c r="G1314" s="66" t="s">
        <v>6283</v>
      </c>
      <c r="H1314" s="66" t="e">
        <v>#N/A</v>
      </c>
      <c r="I1314" s="66" t="e">
        <v>#N/A</v>
      </c>
    </row>
    <row r="1315" spans="1:9" x14ac:dyDescent="0.25">
      <c r="A1315">
        <v>19100061</v>
      </c>
      <c r="B1315" s="66" t="s">
        <v>5812</v>
      </c>
      <c r="C1315" s="66" t="s">
        <v>6140</v>
      </c>
      <c r="D1315" s="66" t="s">
        <v>6140</v>
      </c>
      <c r="E1315" s="56" t="s">
        <v>5815</v>
      </c>
      <c r="F1315" t="s">
        <v>6341</v>
      </c>
      <c r="G1315" s="66" t="s">
        <v>6283</v>
      </c>
      <c r="H1315" s="66" t="s">
        <v>6341</v>
      </c>
      <c r="I1315" s="66" t="s">
        <v>6327</v>
      </c>
    </row>
    <row r="1316" spans="1:9" x14ac:dyDescent="0.25">
      <c r="A1316">
        <v>19100061</v>
      </c>
      <c r="B1316" s="66" t="s">
        <v>5812</v>
      </c>
      <c r="C1316" s="66" t="s">
        <v>6140</v>
      </c>
      <c r="D1316" s="66" t="s">
        <v>6140</v>
      </c>
      <c r="E1316" s="56" t="s">
        <v>5815</v>
      </c>
      <c r="F1316" t="s">
        <v>6342</v>
      </c>
      <c r="G1316" s="66" t="s">
        <v>6283</v>
      </c>
      <c r="H1316" s="66" t="s">
        <v>6342</v>
      </c>
      <c r="I1316" s="66" t="s">
        <v>6327</v>
      </c>
    </row>
    <row r="1317" spans="1:9" x14ac:dyDescent="0.25">
      <c r="A1317">
        <v>19100061</v>
      </c>
      <c r="B1317" s="66" t="s">
        <v>5812</v>
      </c>
      <c r="C1317" s="66" t="s">
        <v>6140</v>
      </c>
      <c r="D1317" s="66" t="s">
        <v>6140</v>
      </c>
      <c r="E1317" s="56" t="s">
        <v>5815</v>
      </c>
      <c r="F1317" t="s">
        <v>6341</v>
      </c>
      <c r="G1317" s="66" t="s">
        <v>6283</v>
      </c>
      <c r="H1317" s="66" t="s">
        <v>6341</v>
      </c>
      <c r="I1317" s="66" t="s">
        <v>6327</v>
      </c>
    </row>
    <row r="1318" spans="1:9" x14ac:dyDescent="0.25">
      <c r="A1318">
        <v>19100061</v>
      </c>
      <c r="B1318" s="66" t="s">
        <v>5812</v>
      </c>
      <c r="C1318" s="66" t="s">
        <v>6140</v>
      </c>
      <c r="D1318" s="66" t="s">
        <v>6140</v>
      </c>
      <c r="E1318" s="56" t="s">
        <v>5815</v>
      </c>
      <c r="F1318" t="s">
        <v>6341</v>
      </c>
      <c r="G1318" s="66" t="s">
        <v>6283</v>
      </c>
      <c r="H1318" s="66" t="s">
        <v>6341</v>
      </c>
      <c r="I1318" s="66" t="s">
        <v>6327</v>
      </c>
    </row>
    <row r="1319" spans="1:9" x14ac:dyDescent="0.25">
      <c r="A1319">
        <v>19100061</v>
      </c>
      <c r="B1319" s="66" t="s">
        <v>5812</v>
      </c>
      <c r="C1319" s="66" t="s">
        <v>6140</v>
      </c>
      <c r="D1319" s="66" t="s">
        <v>6140</v>
      </c>
      <c r="E1319" s="56" t="s">
        <v>5815</v>
      </c>
      <c r="F1319" t="s">
        <v>6341</v>
      </c>
      <c r="G1319" s="66" t="s">
        <v>6283</v>
      </c>
      <c r="H1319" s="66" t="s">
        <v>6341</v>
      </c>
      <c r="I1319" s="66" t="s">
        <v>6327</v>
      </c>
    </row>
    <row r="1320" spans="1:9" x14ac:dyDescent="0.25">
      <c r="A1320">
        <v>19100062</v>
      </c>
      <c r="B1320" s="66" t="s">
        <v>5812</v>
      </c>
      <c r="C1320" s="66" t="s">
        <v>6140</v>
      </c>
      <c r="D1320" s="66" t="s">
        <v>6140</v>
      </c>
      <c r="E1320" s="56" t="s">
        <v>5815</v>
      </c>
      <c r="F1320" t="s">
        <v>6343</v>
      </c>
      <c r="G1320" s="66" t="s">
        <v>6283</v>
      </c>
      <c r="H1320" s="66" t="s">
        <v>6343</v>
      </c>
      <c r="I1320" s="66" t="s">
        <v>6327</v>
      </c>
    </row>
    <row r="1321" spans="1:9" x14ac:dyDescent="0.25">
      <c r="A1321">
        <v>19100062</v>
      </c>
      <c r="B1321" s="66" t="s">
        <v>5812</v>
      </c>
      <c r="C1321" s="66" t="s">
        <v>6140</v>
      </c>
      <c r="D1321" s="66" t="s">
        <v>6140</v>
      </c>
      <c r="E1321" s="56" t="s">
        <v>5815</v>
      </c>
      <c r="F1321" t="s">
        <v>6344</v>
      </c>
      <c r="G1321" s="66" t="s">
        <v>6283</v>
      </c>
      <c r="H1321" s="66" t="e">
        <v>#N/A</v>
      </c>
      <c r="I1321" s="66" t="e">
        <v>#N/A</v>
      </c>
    </row>
    <row r="1322" spans="1:9" x14ac:dyDescent="0.25">
      <c r="A1322">
        <v>19100062</v>
      </c>
      <c r="B1322" s="66" t="s">
        <v>5812</v>
      </c>
      <c r="C1322" s="66" t="s">
        <v>6140</v>
      </c>
      <c r="D1322" s="66" t="s">
        <v>6140</v>
      </c>
      <c r="E1322" s="56" t="s">
        <v>5815</v>
      </c>
      <c r="F1322" t="s">
        <v>6344</v>
      </c>
      <c r="G1322" s="66" t="s">
        <v>6283</v>
      </c>
      <c r="H1322" s="66" t="e">
        <v>#N/A</v>
      </c>
      <c r="I1322" s="66" t="e">
        <v>#N/A</v>
      </c>
    </row>
    <row r="1323" spans="1:9" x14ac:dyDescent="0.25">
      <c r="A1323">
        <v>19100062</v>
      </c>
      <c r="B1323" s="66" t="s">
        <v>5812</v>
      </c>
      <c r="C1323" s="66" t="s">
        <v>6140</v>
      </c>
      <c r="D1323" s="66" t="s">
        <v>6140</v>
      </c>
      <c r="E1323" s="56" t="s">
        <v>5815</v>
      </c>
      <c r="F1323" t="s">
        <v>6345</v>
      </c>
      <c r="G1323" s="66" t="s">
        <v>6283</v>
      </c>
      <c r="H1323" s="66" t="e">
        <v>#N/A</v>
      </c>
      <c r="I1323" s="66" t="e">
        <v>#N/A</v>
      </c>
    </row>
    <row r="1324" spans="1:9" x14ac:dyDescent="0.25">
      <c r="A1324">
        <v>19100062</v>
      </c>
      <c r="B1324" s="66" t="s">
        <v>5812</v>
      </c>
      <c r="C1324" s="66" t="s">
        <v>6140</v>
      </c>
      <c r="D1324" s="66" t="s">
        <v>6140</v>
      </c>
      <c r="E1324" s="56" t="s">
        <v>5815</v>
      </c>
      <c r="F1324" t="s">
        <v>6343</v>
      </c>
      <c r="G1324" s="66" t="s">
        <v>6283</v>
      </c>
      <c r="H1324" s="66" t="s">
        <v>6343</v>
      </c>
      <c r="I1324" s="66" t="s">
        <v>6327</v>
      </c>
    </row>
    <row r="1325" spans="1:9" x14ac:dyDescent="0.25">
      <c r="A1325">
        <v>19100062</v>
      </c>
      <c r="B1325" s="66" t="s">
        <v>5812</v>
      </c>
      <c r="C1325" s="66" t="s">
        <v>6140</v>
      </c>
      <c r="D1325" s="66" t="s">
        <v>6140</v>
      </c>
      <c r="E1325" s="56" t="s">
        <v>5815</v>
      </c>
      <c r="F1325" t="s">
        <v>6343</v>
      </c>
      <c r="G1325" s="66" t="s">
        <v>6283</v>
      </c>
      <c r="H1325" s="66" t="s">
        <v>6343</v>
      </c>
      <c r="I1325" s="66" t="s">
        <v>6327</v>
      </c>
    </row>
    <row r="1326" spans="1:9" x14ac:dyDescent="0.25">
      <c r="A1326">
        <v>19100062</v>
      </c>
      <c r="B1326" s="66" t="s">
        <v>5812</v>
      </c>
      <c r="C1326" s="66" t="s">
        <v>6140</v>
      </c>
      <c r="D1326" s="66" t="s">
        <v>6140</v>
      </c>
      <c r="E1326" s="56" t="s">
        <v>5815</v>
      </c>
      <c r="F1326" t="s">
        <v>6343</v>
      </c>
      <c r="G1326" s="66" t="s">
        <v>6283</v>
      </c>
      <c r="H1326" s="66" t="s">
        <v>6343</v>
      </c>
      <c r="I1326" s="66" t="s">
        <v>6327</v>
      </c>
    </row>
    <row r="1327" spans="1:9" x14ac:dyDescent="0.25">
      <c r="A1327">
        <v>19100062</v>
      </c>
      <c r="B1327" s="66" t="s">
        <v>5812</v>
      </c>
      <c r="C1327" s="66" t="s">
        <v>6140</v>
      </c>
      <c r="D1327" s="66" t="s">
        <v>6140</v>
      </c>
      <c r="E1327" s="56" t="s">
        <v>5815</v>
      </c>
      <c r="F1327" t="s">
        <v>6343</v>
      </c>
      <c r="G1327" s="66" t="s">
        <v>6283</v>
      </c>
      <c r="H1327" s="66" t="s">
        <v>6343</v>
      </c>
      <c r="I1327" s="66" t="s">
        <v>6327</v>
      </c>
    </row>
    <row r="1328" spans="1:9" x14ac:dyDescent="0.25">
      <c r="A1328">
        <v>19100062</v>
      </c>
      <c r="B1328" s="66" t="s">
        <v>5812</v>
      </c>
      <c r="C1328" s="66" t="s">
        <v>6140</v>
      </c>
      <c r="D1328" s="66" t="s">
        <v>6140</v>
      </c>
      <c r="E1328" s="56" t="s">
        <v>5815</v>
      </c>
      <c r="F1328" t="s">
        <v>6343</v>
      </c>
      <c r="G1328" s="66" t="s">
        <v>6283</v>
      </c>
      <c r="H1328" s="66" t="s">
        <v>6343</v>
      </c>
      <c r="I1328" s="66" t="s">
        <v>6327</v>
      </c>
    </row>
    <row r="1329" spans="1:9" x14ac:dyDescent="0.25">
      <c r="A1329">
        <v>19100062</v>
      </c>
      <c r="B1329" s="66" t="s">
        <v>5812</v>
      </c>
      <c r="C1329" s="66" t="s">
        <v>6140</v>
      </c>
      <c r="D1329" s="66" t="s">
        <v>6140</v>
      </c>
      <c r="E1329" s="56" t="s">
        <v>5815</v>
      </c>
      <c r="F1329" t="s">
        <v>6345</v>
      </c>
      <c r="G1329" s="66" t="s">
        <v>6283</v>
      </c>
      <c r="H1329" s="66" t="e">
        <v>#N/A</v>
      </c>
      <c r="I1329" s="66" t="e">
        <v>#N/A</v>
      </c>
    </row>
    <row r="1330" spans="1:9" x14ac:dyDescent="0.25">
      <c r="A1330">
        <v>19100063</v>
      </c>
      <c r="B1330" s="66" t="s">
        <v>5812</v>
      </c>
      <c r="C1330" s="66" t="s">
        <v>6140</v>
      </c>
      <c r="D1330" s="66" t="s">
        <v>6140</v>
      </c>
      <c r="E1330" s="56" t="s">
        <v>5839</v>
      </c>
      <c r="F1330" t="s">
        <v>6346</v>
      </c>
      <c r="G1330" s="66" t="s">
        <v>6283</v>
      </c>
      <c r="H1330" s="66" t="e">
        <v>#N/A</v>
      </c>
      <c r="I1330" s="66" t="e">
        <v>#N/A</v>
      </c>
    </row>
    <row r="1331" spans="1:9" x14ac:dyDescent="0.25">
      <c r="A1331">
        <v>19100063</v>
      </c>
      <c r="B1331" s="66" t="s">
        <v>5812</v>
      </c>
      <c r="C1331" s="66" t="s">
        <v>6140</v>
      </c>
      <c r="D1331" s="66" t="s">
        <v>6140</v>
      </c>
      <c r="E1331" s="56" t="s">
        <v>5815</v>
      </c>
      <c r="F1331" t="s">
        <v>6343</v>
      </c>
      <c r="G1331" s="66" t="s">
        <v>6283</v>
      </c>
      <c r="H1331" s="66" t="s">
        <v>6343</v>
      </c>
      <c r="I1331" s="66" t="s">
        <v>6327</v>
      </c>
    </row>
    <row r="1332" spans="1:9" x14ac:dyDescent="0.25">
      <c r="A1332">
        <v>19100063</v>
      </c>
      <c r="B1332" s="66" t="s">
        <v>5812</v>
      </c>
      <c r="C1332" s="66" t="s">
        <v>6140</v>
      </c>
      <c r="D1332" s="66" t="s">
        <v>6140</v>
      </c>
      <c r="E1332" s="56" t="s">
        <v>5815</v>
      </c>
      <c r="F1332" t="s">
        <v>6343</v>
      </c>
      <c r="G1332" s="66" t="s">
        <v>6283</v>
      </c>
      <c r="H1332" s="66" t="s">
        <v>6343</v>
      </c>
      <c r="I1332" s="66" t="s">
        <v>6327</v>
      </c>
    </row>
    <row r="1333" spans="1:9" x14ac:dyDescent="0.25">
      <c r="A1333">
        <v>19100063</v>
      </c>
      <c r="B1333" s="66" t="s">
        <v>5812</v>
      </c>
      <c r="C1333" s="66" t="s">
        <v>6140</v>
      </c>
      <c r="D1333" s="66" t="s">
        <v>6140</v>
      </c>
      <c r="E1333" s="56" t="s">
        <v>5815</v>
      </c>
      <c r="F1333" t="s">
        <v>6346</v>
      </c>
      <c r="G1333" s="66" t="s">
        <v>6283</v>
      </c>
      <c r="H1333" s="66" t="e">
        <v>#N/A</v>
      </c>
      <c r="I1333" s="66" t="e">
        <v>#N/A</v>
      </c>
    </row>
    <row r="1334" spans="1:9" x14ac:dyDescent="0.25">
      <c r="A1334">
        <v>19100063</v>
      </c>
      <c r="B1334" s="66" t="s">
        <v>5812</v>
      </c>
      <c r="C1334" s="66" t="s">
        <v>6140</v>
      </c>
      <c r="D1334" s="66" t="s">
        <v>6140</v>
      </c>
      <c r="E1334" s="56" t="s">
        <v>5815</v>
      </c>
      <c r="F1334" t="s">
        <v>6343</v>
      </c>
      <c r="G1334" s="66" t="s">
        <v>6283</v>
      </c>
      <c r="H1334" s="66" t="s">
        <v>6343</v>
      </c>
      <c r="I1334" s="66" t="s">
        <v>6327</v>
      </c>
    </row>
    <row r="1335" spans="1:9" x14ac:dyDescent="0.25">
      <c r="A1335">
        <v>19100063</v>
      </c>
      <c r="B1335" s="66" t="s">
        <v>5812</v>
      </c>
      <c r="C1335" s="66" t="s">
        <v>6140</v>
      </c>
      <c r="D1335" s="66" t="s">
        <v>6140</v>
      </c>
      <c r="E1335" s="56" t="s">
        <v>5815</v>
      </c>
      <c r="F1335" t="s">
        <v>6343</v>
      </c>
      <c r="G1335" s="66" t="s">
        <v>6283</v>
      </c>
      <c r="H1335" s="66" t="s">
        <v>6343</v>
      </c>
      <c r="I1335" s="66" t="s">
        <v>6327</v>
      </c>
    </row>
    <row r="1336" spans="1:9" x14ac:dyDescent="0.25">
      <c r="A1336">
        <v>19100063</v>
      </c>
      <c r="B1336" s="66" t="s">
        <v>5812</v>
      </c>
      <c r="C1336" s="66" t="s">
        <v>6140</v>
      </c>
      <c r="D1336" s="66" t="s">
        <v>6140</v>
      </c>
      <c r="E1336" s="56" t="s">
        <v>5815</v>
      </c>
      <c r="F1336" t="s">
        <v>6343</v>
      </c>
      <c r="G1336" s="66" t="s">
        <v>6283</v>
      </c>
      <c r="H1336" s="66" t="s">
        <v>6343</v>
      </c>
      <c r="I1336" s="66" t="s">
        <v>6327</v>
      </c>
    </row>
    <row r="1337" spans="1:9" x14ac:dyDescent="0.25">
      <c r="A1337">
        <v>19100063</v>
      </c>
      <c r="B1337" s="66" t="s">
        <v>5812</v>
      </c>
      <c r="C1337" s="66" t="s">
        <v>6140</v>
      </c>
      <c r="D1337" s="66" t="s">
        <v>6140</v>
      </c>
      <c r="E1337" s="56" t="s">
        <v>5815</v>
      </c>
      <c r="F1337" t="s">
        <v>6345</v>
      </c>
      <c r="G1337" s="66" t="s">
        <v>6283</v>
      </c>
      <c r="H1337" s="66" t="e">
        <v>#N/A</v>
      </c>
      <c r="I1337" s="66" t="e">
        <v>#N/A</v>
      </c>
    </row>
    <row r="1338" spans="1:9" x14ac:dyDescent="0.25">
      <c r="A1338">
        <v>19100063</v>
      </c>
      <c r="B1338" s="66" t="s">
        <v>5812</v>
      </c>
      <c r="C1338" s="66" t="s">
        <v>6140</v>
      </c>
      <c r="D1338" s="66" t="s">
        <v>6140</v>
      </c>
      <c r="E1338" s="56" t="s">
        <v>5815</v>
      </c>
      <c r="F1338" t="s">
        <v>6346</v>
      </c>
      <c r="G1338" s="66" t="s">
        <v>6283</v>
      </c>
      <c r="H1338" s="66" t="e">
        <v>#N/A</v>
      </c>
      <c r="I1338" s="66" t="e">
        <v>#N/A</v>
      </c>
    </row>
    <row r="1339" spans="1:9" x14ac:dyDescent="0.25">
      <c r="A1339">
        <v>19100063</v>
      </c>
      <c r="B1339" s="66" t="s">
        <v>5812</v>
      </c>
      <c r="C1339" s="66" t="s">
        <v>6140</v>
      </c>
      <c r="D1339" s="66" t="s">
        <v>6140</v>
      </c>
      <c r="E1339" s="56" t="s">
        <v>5815</v>
      </c>
      <c r="F1339" t="s">
        <v>6343</v>
      </c>
      <c r="G1339" s="66" t="s">
        <v>6283</v>
      </c>
      <c r="H1339" s="66" t="s">
        <v>6343</v>
      </c>
      <c r="I1339" s="66" t="s">
        <v>6327</v>
      </c>
    </row>
    <row r="1340" spans="1:9" x14ac:dyDescent="0.25">
      <c r="A1340">
        <v>19100063</v>
      </c>
      <c r="B1340" s="66" t="s">
        <v>5812</v>
      </c>
      <c r="C1340" s="66" t="s">
        <v>6140</v>
      </c>
      <c r="D1340" s="66" t="s">
        <v>6140</v>
      </c>
      <c r="E1340" s="56" t="s">
        <v>5815</v>
      </c>
      <c r="F1340" t="s">
        <v>6343</v>
      </c>
      <c r="G1340" s="66" t="s">
        <v>6283</v>
      </c>
      <c r="H1340" s="66" t="s">
        <v>6343</v>
      </c>
      <c r="I1340" s="66" t="s">
        <v>6327</v>
      </c>
    </row>
    <row r="1341" spans="1:9" x14ac:dyDescent="0.25">
      <c r="A1341">
        <v>19100063</v>
      </c>
      <c r="B1341" s="66" t="s">
        <v>5812</v>
      </c>
      <c r="C1341" s="66" t="s">
        <v>6140</v>
      </c>
      <c r="D1341" s="66" t="s">
        <v>6140</v>
      </c>
      <c r="E1341" s="56" t="s">
        <v>5815</v>
      </c>
      <c r="F1341" t="s">
        <v>6346</v>
      </c>
      <c r="G1341" s="66" t="s">
        <v>6283</v>
      </c>
      <c r="H1341" s="66" t="e">
        <v>#N/A</v>
      </c>
      <c r="I1341" s="66" t="e">
        <v>#N/A</v>
      </c>
    </row>
    <row r="1342" spans="1:9" x14ac:dyDescent="0.25">
      <c r="A1342">
        <v>19100063</v>
      </c>
      <c r="B1342" s="66" t="s">
        <v>5812</v>
      </c>
      <c r="C1342" s="66" t="s">
        <v>6140</v>
      </c>
      <c r="D1342" s="66" t="s">
        <v>6140</v>
      </c>
      <c r="E1342" s="56" t="s">
        <v>5815</v>
      </c>
      <c r="F1342" t="s">
        <v>6343</v>
      </c>
      <c r="G1342" s="66" t="s">
        <v>6283</v>
      </c>
      <c r="H1342" s="66" t="s">
        <v>6343</v>
      </c>
      <c r="I1342" s="66" t="s">
        <v>6327</v>
      </c>
    </row>
    <row r="1343" spans="1:9" x14ac:dyDescent="0.25">
      <c r="A1343">
        <v>19100063</v>
      </c>
      <c r="B1343" s="66" t="s">
        <v>5812</v>
      </c>
      <c r="C1343" s="66" t="s">
        <v>6140</v>
      </c>
      <c r="D1343" s="66" t="s">
        <v>6140</v>
      </c>
      <c r="E1343" s="56" t="s">
        <v>5815</v>
      </c>
      <c r="F1343" t="s">
        <v>6343</v>
      </c>
      <c r="G1343" s="66" t="s">
        <v>6283</v>
      </c>
      <c r="H1343" s="66" t="s">
        <v>6343</v>
      </c>
      <c r="I1343" s="66" t="s">
        <v>6327</v>
      </c>
    </row>
    <row r="1344" spans="1:9" x14ac:dyDescent="0.25">
      <c r="A1344">
        <v>19100063</v>
      </c>
      <c r="B1344" s="66" t="s">
        <v>5812</v>
      </c>
      <c r="C1344" s="66" t="s">
        <v>6140</v>
      </c>
      <c r="D1344" s="66" t="s">
        <v>6140</v>
      </c>
      <c r="E1344" s="56" t="s">
        <v>5815</v>
      </c>
      <c r="F1344" t="s">
        <v>6343</v>
      </c>
      <c r="G1344" s="66" t="s">
        <v>6283</v>
      </c>
      <c r="H1344" s="66" t="s">
        <v>6343</v>
      </c>
      <c r="I1344" s="66" t="s">
        <v>6327</v>
      </c>
    </row>
    <row r="1345" spans="1:9" x14ac:dyDescent="0.25">
      <c r="A1345">
        <v>19100063</v>
      </c>
      <c r="B1345" s="66" t="s">
        <v>5812</v>
      </c>
      <c r="C1345" s="66" t="s">
        <v>6140</v>
      </c>
      <c r="D1345" s="66" t="s">
        <v>6140</v>
      </c>
      <c r="E1345" s="56" t="s">
        <v>5815</v>
      </c>
      <c r="F1345" t="s">
        <v>6346</v>
      </c>
      <c r="G1345" s="66" t="s">
        <v>6283</v>
      </c>
      <c r="H1345" s="66" t="e">
        <v>#N/A</v>
      </c>
      <c r="I1345" s="66" t="e">
        <v>#N/A</v>
      </c>
    </row>
    <row r="1346" spans="1:9" x14ac:dyDescent="0.25">
      <c r="A1346">
        <v>19100063</v>
      </c>
      <c r="B1346" s="66" t="s">
        <v>5812</v>
      </c>
      <c r="C1346" s="66" t="s">
        <v>6140</v>
      </c>
      <c r="D1346" s="66" t="s">
        <v>6140</v>
      </c>
      <c r="E1346" s="56" t="s">
        <v>5815</v>
      </c>
      <c r="F1346" t="s">
        <v>6345</v>
      </c>
      <c r="G1346" s="66" t="s">
        <v>6283</v>
      </c>
      <c r="H1346" s="66" t="e">
        <v>#N/A</v>
      </c>
      <c r="I1346" s="66" t="e">
        <v>#N/A</v>
      </c>
    </row>
    <row r="1347" spans="1:9" x14ac:dyDescent="0.25">
      <c r="A1347">
        <v>19100064</v>
      </c>
      <c r="B1347" s="66" t="s">
        <v>5812</v>
      </c>
      <c r="C1347" s="66" t="s">
        <v>6140</v>
      </c>
      <c r="D1347" s="66" t="s">
        <v>6140</v>
      </c>
      <c r="E1347" s="56" t="s">
        <v>5839</v>
      </c>
      <c r="F1347" t="s">
        <v>6347</v>
      </c>
      <c r="G1347" s="66" t="s">
        <v>6283</v>
      </c>
      <c r="H1347" s="66" t="s">
        <v>6347</v>
      </c>
      <c r="I1347" s="66" t="s">
        <v>6327</v>
      </c>
    </row>
    <row r="1348" spans="1:9" x14ac:dyDescent="0.25">
      <c r="A1348">
        <v>19100064</v>
      </c>
      <c r="B1348" s="66" t="s">
        <v>5812</v>
      </c>
      <c r="C1348" s="66" t="s">
        <v>6140</v>
      </c>
      <c r="D1348" s="66" t="s">
        <v>6140</v>
      </c>
      <c r="E1348" s="56" t="s">
        <v>5839</v>
      </c>
      <c r="F1348" t="s">
        <v>6348</v>
      </c>
      <c r="G1348" s="66" t="s">
        <v>6283</v>
      </c>
      <c r="H1348" s="66" t="e">
        <v>#N/A</v>
      </c>
      <c r="I1348" s="66" t="e">
        <v>#N/A</v>
      </c>
    </row>
    <row r="1349" spans="1:9" x14ac:dyDescent="0.25">
      <c r="A1349">
        <v>19100064</v>
      </c>
      <c r="B1349" s="66" t="s">
        <v>5812</v>
      </c>
      <c r="C1349" s="66" t="s">
        <v>6140</v>
      </c>
      <c r="D1349" s="66" t="s">
        <v>6140</v>
      </c>
      <c r="E1349" s="56" t="s">
        <v>5815</v>
      </c>
      <c r="F1349" t="s">
        <v>6347</v>
      </c>
      <c r="G1349" s="66" t="s">
        <v>6283</v>
      </c>
      <c r="H1349" s="66" t="s">
        <v>6347</v>
      </c>
      <c r="I1349" s="66" t="s">
        <v>6327</v>
      </c>
    </row>
    <row r="1350" spans="1:9" x14ac:dyDescent="0.25">
      <c r="A1350">
        <v>19100064</v>
      </c>
      <c r="B1350" s="66" t="s">
        <v>5812</v>
      </c>
      <c r="C1350" s="66" t="s">
        <v>6140</v>
      </c>
      <c r="D1350" s="66" t="s">
        <v>6140</v>
      </c>
      <c r="E1350" s="56" t="s">
        <v>5815</v>
      </c>
      <c r="F1350" t="s">
        <v>6349</v>
      </c>
      <c r="G1350" s="66" t="s">
        <v>6283</v>
      </c>
      <c r="H1350" s="66" t="e">
        <v>#N/A</v>
      </c>
      <c r="I1350" s="66" t="e">
        <v>#N/A</v>
      </c>
    </row>
    <row r="1351" spans="1:9" x14ac:dyDescent="0.25">
      <c r="A1351">
        <v>19100064</v>
      </c>
      <c r="B1351" s="66" t="s">
        <v>5812</v>
      </c>
      <c r="C1351" s="66" t="s">
        <v>6140</v>
      </c>
      <c r="D1351" s="66" t="s">
        <v>6140</v>
      </c>
      <c r="E1351" s="56" t="s">
        <v>5815</v>
      </c>
      <c r="F1351" t="s">
        <v>6347</v>
      </c>
      <c r="G1351" s="66" t="s">
        <v>6283</v>
      </c>
      <c r="H1351" s="66" t="s">
        <v>6347</v>
      </c>
      <c r="I1351" s="66" t="s">
        <v>6327</v>
      </c>
    </row>
    <row r="1352" spans="1:9" x14ac:dyDescent="0.25">
      <c r="A1352">
        <v>19100064</v>
      </c>
      <c r="B1352" s="66" t="s">
        <v>5812</v>
      </c>
      <c r="C1352" s="66" t="s">
        <v>6140</v>
      </c>
      <c r="D1352" s="66" t="s">
        <v>6140</v>
      </c>
      <c r="E1352" s="56" t="s">
        <v>5815</v>
      </c>
      <c r="F1352" t="s">
        <v>6350</v>
      </c>
      <c r="G1352" s="66" t="s">
        <v>6283</v>
      </c>
      <c r="H1352" s="66" t="e">
        <v>#N/A</v>
      </c>
      <c r="I1352" s="66" t="e">
        <v>#N/A</v>
      </c>
    </row>
    <row r="1353" spans="1:9" x14ac:dyDescent="0.25">
      <c r="A1353">
        <v>19100064</v>
      </c>
      <c r="B1353" s="66" t="s">
        <v>5812</v>
      </c>
      <c r="C1353" s="66" t="s">
        <v>6140</v>
      </c>
      <c r="D1353" s="66" t="s">
        <v>6140</v>
      </c>
      <c r="E1353" s="56" t="s">
        <v>5815</v>
      </c>
      <c r="F1353" t="s">
        <v>6351</v>
      </c>
      <c r="G1353" s="66" t="s">
        <v>6283</v>
      </c>
      <c r="H1353" s="66" t="e">
        <v>#N/A</v>
      </c>
      <c r="I1353" s="66" t="e">
        <v>#N/A</v>
      </c>
    </row>
    <row r="1354" spans="1:9" x14ac:dyDescent="0.25">
      <c r="A1354">
        <v>19100064</v>
      </c>
      <c r="B1354" s="66" t="s">
        <v>5812</v>
      </c>
      <c r="C1354" s="66" t="s">
        <v>6140</v>
      </c>
      <c r="D1354" s="66" t="s">
        <v>6140</v>
      </c>
      <c r="E1354" s="56" t="s">
        <v>5815</v>
      </c>
      <c r="F1354" t="s">
        <v>6347</v>
      </c>
      <c r="G1354" s="66" t="s">
        <v>6283</v>
      </c>
      <c r="H1354" s="66" t="s">
        <v>6347</v>
      </c>
      <c r="I1354" s="66" t="s">
        <v>6327</v>
      </c>
    </row>
    <row r="1355" spans="1:9" x14ac:dyDescent="0.25">
      <c r="A1355">
        <v>19100064</v>
      </c>
      <c r="B1355" s="66" t="s">
        <v>5812</v>
      </c>
      <c r="C1355" s="66" t="s">
        <v>6140</v>
      </c>
      <c r="D1355" s="66" t="s">
        <v>6140</v>
      </c>
      <c r="E1355" s="56" t="s">
        <v>5815</v>
      </c>
      <c r="F1355" t="s">
        <v>6352</v>
      </c>
      <c r="G1355" s="66" t="s">
        <v>6283</v>
      </c>
      <c r="H1355" s="66" t="s">
        <v>6352</v>
      </c>
      <c r="I1355" s="66" t="s">
        <v>6327</v>
      </c>
    </row>
    <row r="1356" spans="1:9" x14ac:dyDescent="0.25">
      <c r="A1356">
        <v>19100064</v>
      </c>
      <c r="B1356" s="66" t="s">
        <v>5812</v>
      </c>
      <c r="C1356" s="66" t="s">
        <v>6140</v>
      </c>
      <c r="D1356" s="66" t="s">
        <v>6140</v>
      </c>
      <c r="E1356" s="56" t="s">
        <v>5815</v>
      </c>
      <c r="F1356" t="s">
        <v>6352</v>
      </c>
      <c r="G1356" s="66" t="s">
        <v>6283</v>
      </c>
      <c r="H1356" s="66" t="s">
        <v>6352</v>
      </c>
      <c r="I1356" s="66" t="s">
        <v>6327</v>
      </c>
    </row>
    <row r="1357" spans="1:9" x14ac:dyDescent="0.25">
      <c r="A1357">
        <v>19100064</v>
      </c>
      <c r="B1357" s="66" t="s">
        <v>5812</v>
      </c>
      <c r="C1357" s="66" t="s">
        <v>6140</v>
      </c>
      <c r="D1357" s="66" t="s">
        <v>6140</v>
      </c>
      <c r="E1357" s="56" t="s">
        <v>5815</v>
      </c>
      <c r="F1357" t="s">
        <v>6347</v>
      </c>
      <c r="G1357" s="66" t="s">
        <v>6283</v>
      </c>
      <c r="H1357" s="66" t="s">
        <v>6347</v>
      </c>
      <c r="I1357" s="66" t="s">
        <v>6327</v>
      </c>
    </row>
    <row r="1358" spans="1:9" x14ac:dyDescent="0.25">
      <c r="A1358">
        <v>19100064</v>
      </c>
      <c r="B1358" s="66" t="s">
        <v>5812</v>
      </c>
      <c r="C1358" s="66" t="s">
        <v>6140</v>
      </c>
      <c r="D1358" s="66" t="s">
        <v>6140</v>
      </c>
      <c r="E1358" s="56" t="s">
        <v>5815</v>
      </c>
      <c r="F1358" t="s">
        <v>6347</v>
      </c>
      <c r="G1358" s="66" t="s">
        <v>6283</v>
      </c>
      <c r="H1358" s="66" t="s">
        <v>6347</v>
      </c>
      <c r="I1358" s="66" t="s">
        <v>6327</v>
      </c>
    </row>
    <row r="1359" spans="1:9" x14ac:dyDescent="0.25">
      <c r="A1359">
        <v>19100065</v>
      </c>
      <c r="B1359" s="66" t="s">
        <v>5812</v>
      </c>
      <c r="C1359" s="66" t="s">
        <v>6140</v>
      </c>
      <c r="D1359" s="66" t="s">
        <v>6140</v>
      </c>
      <c r="E1359" s="56" t="s">
        <v>5815</v>
      </c>
      <c r="F1359" t="s">
        <v>6353</v>
      </c>
      <c r="G1359" s="66" t="s">
        <v>6283</v>
      </c>
      <c r="H1359" s="66" t="e">
        <v>#N/A</v>
      </c>
      <c r="I1359" s="66" t="e">
        <v>#N/A</v>
      </c>
    </row>
    <row r="1360" spans="1:9" x14ac:dyDescent="0.25">
      <c r="A1360">
        <v>19100065</v>
      </c>
      <c r="B1360" s="66" t="s">
        <v>5812</v>
      </c>
      <c r="C1360" s="66" t="s">
        <v>6140</v>
      </c>
      <c r="D1360" s="66" t="s">
        <v>6140</v>
      </c>
      <c r="E1360" s="56" t="s">
        <v>5815</v>
      </c>
      <c r="F1360" t="s">
        <v>6353</v>
      </c>
      <c r="G1360" s="66" t="s">
        <v>6283</v>
      </c>
      <c r="H1360" s="66" t="e">
        <v>#N/A</v>
      </c>
      <c r="I1360" s="66" t="e">
        <v>#N/A</v>
      </c>
    </row>
    <row r="1361" spans="1:9" x14ac:dyDescent="0.25">
      <c r="A1361">
        <v>19100065</v>
      </c>
      <c r="B1361" s="66" t="s">
        <v>5812</v>
      </c>
      <c r="C1361" s="66" t="s">
        <v>6140</v>
      </c>
      <c r="D1361" s="66" t="s">
        <v>6140</v>
      </c>
      <c r="E1361" s="56" t="s">
        <v>5815</v>
      </c>
      <c r="F1361" t="s">
        <v>6353</v>
      </c>
      <c r="G1361" s="66" t="s">
        <v>6283</v>
      </c>
      <c r="H1361" s="66" t="e">
        <v>#N/A</v>
      </c>
      <c r="I1361" s="66" t="e">
        <v>#N/A</v>
      </c>
    </row>
    <row r="1362" spans="1:9" x14ac:dyDescent="0.25">
      <c r="A1362">
        <v>19100065</v>
      </c>
      <c r="B1362" s="66" t="s">
        <v>5812</v>
      </c>
      <c r="C1362" s="66" t="s">
        <v>6140</v>
      </c>
      <c r="D1362" s="66" t="s">
        <v>6140</v>
      </c>
      <c r="E1362" s="56" t="s">
        <v>5815</v>
      </c>
      <c r="F1362" t="s">
        <v>6353</v>
      </c>
      <c r="G1362" s="66" t="s">
        <v>6283</v>
      </c>
      <c r="H1362" s="66" t="e">
        <v>#N/A</v>
      </c>
      <c r="I1362" s="66" t="e">
        <v>#N/A</v>
      </c>
    </row>
    <row r="1363" spans="1:9" x14ac:dyDescent="0.25">
      <c r="A1363">
        <v>19100065</v>
      </c>
      <c r="B1363" s="66" t="s">
        <v>5812</v>
      </c>
      <c r="C1363" s="66" t="s">
        <v>6140</v>
      </c>
      <c r="D1363" s="66" t="s">
        <v>6140</v>
      </c>
      <c r="E1363" s="56" t="s">
        <v>5815</v>
      </c>
      <c r="F1363" t="s">
        <v>6353</v>
      </c>
      <c r="G1363" s="66" t="s">
        <v>6283</v>
      </c>
      <c r="H1363" s="66" t="e">
        <v>#N/A</v>
      </c>
      <c r="I1363" s="66" t="e">
        <v>#N/A</v>
      </c>
    </row>
    <row r="1364" spans="1:9" x14ac:dyDescent="0.25">
      <c r="A1364">
        <v>19100065</v>
      </c>
      <c r="B1364" s="66" t="s">
        <v>5812</v>
      </c>
      <c r="C1364" s="66" t="s">
        <v>6140</v>
      </c>
      <c r="D1364" s="66" t="s">
        <v>6140</v>
      </c>
      <c r="E1364" s="56" t="s">
        <v>5815</v>
      </c>
      <c r="F1364" t="s">
        <v>6353</v>
      </c>
      <c r="G1364" s="66" t="s">
        <v>6283</v>
      </c>
      <c r="H1364" s="66" t="e">
        <v>#N/A</v>
      </c>
      <c r="I1364" s="66" t="e">
        <v>#N/A</v>
      </c>
    </row>
    <row r="1365" spans="1:9" x14ac:dyDescent="0.25">
      <c r="A1365">
        <v>19100065</v>
      </c>
      <c r="B1365" s="66" t="s">
        <v>5812</v>
      </c>
      <c r="C1365" s="66" t="s">
        <v>6140</v>
      </c>
      <c r="D1365" s="66" t="s">
        <v>6140</v>
      </c>
      <c r="E1365" s="56" t="s">
        <v>5815</v>
      </c>
      <c r="F1365" t="s">
        <v>6354</v>
      </c>
      <c r="G1365" s="66" t="s">
        <v>6283</v>
      </c>
      <c r="H1365" s="66" t="s">
        <v>6354</v>
      </c>
      <c r="I1365" s="66" t="s">
        <v>5894</v>
      </c>
    </row>
    <row r="1366" spans="1:9" x14ac:dyDescent="0.25">
      <c r="A1366">
        <v>19100065</v>
      </c>
      <c r="B1366" s="66" t="s">
        <v>5812</v>
      </c>
      <c r="C1366" s="66" t="s">
        <v>6140</v>
      </c>
      <c r="D1366" s="66" t="s">
        <v>6140</v>
      </c>
      <c r="E1366" s="56" t="s">
        <v>5815</v>
      </c>
      <c r="F1366" t="s">
        <v>6354</v>
      </c>
      <c r="G1366" s="66" t="s">
        <v>6283</v>
      </c>
      <c r="H1366" s="66" t="s">
        <v>6354</v>
      </c>
      <c r="I1366" s="66" t="s">
        <v>5894</v>
      </c>
    </row>
    <row r="1367" spans="1:9" x14ac:dyDescent="0.25">
      <c r="A1367">
        <v>19100065</v>
      </c>
      <c r="B1367" s="66" t="s">
        <v>5812</v>
      </c>
      <c r="C1367" s="66" t="s">
        <v>6140</v>
      </c>
      <c r="D1367" s="66" t="s">
        <v>6140</v>
      </c>
      <c r="E1367" s="56" t="s">
        <v>5815</v>
      </c>
      <c r="F1367" t="s">
        <v>6353</v>
      </c>
      <c r="G1367" s="66" t="s">
        <v>6283</v>
      </c>
      <c r="H1367" s="66" t="e">
        <v>#N/A</v>
      </c>
      <c r="I1367" s="66" t="e">
        <v>#N/A</v>
      </c>
    </row>
    <row r="1368" spans="1:9" x14ac:dyDescent="0.25">
      <c r="A1368">
        <v>19100066</v>
      </c>
      <c r="B1368" s="66" t="s">
        <v>5812</v>
      </c>
      <c r="C1368" s="66" t="s">
        <v>6140</v>
      </c>
      <c r="D1368" s="66" t="s">
        <v>6140</v>
      </c>
      <c r="E1368" s="56" t="s">
        <v>5815</v>
      </c>
      <c r="F1368" t="s">
        <v>6353</v>
      </c>
      <c r="G1368" s="66" t="s">
        <v>6283</v>
      </c>
      <c r="H1368" s="66" t="e">
        <v>#N/A</v>
      </c>
      <c r="I1368" s="66" t="e">
        <v>#N/A</v>
      </c>
    </row>
    <row r="1369" spans="1:9" x14ac:dyDescent="0.25">
      <c r="A1369">
        <v>19100066</v>
      </c>
      <c r="B1369" s="66" t="s">
        <v>5812</v>
      </c>
      <c r="C1369" s="66" t="s">
        <v>6140</v>
      </c>
      <c r="D1369" s="66" t="s">
        <v>6140</v>
      </c>
      <c r="E1369" s="56" t="s">
        <v>5815</v>
      </c>
      <c r="F1369" t="s">
        <v>6354</v>
      </c>
      <c r="G1369" s="66" t="s">
        <v>6283</v>
      </c>
      <c r="H1369" s="66" t="s">
        <v>6354</v>
      </c>
      <c r="I1369" s="66" t="s">
        <v>5894</v>
      </c>
    </row>
    <row r="1370" spans="1:9" x14ac:dyDescent="0.25">
      <c r="A1370">
        <v>19100066</v>
      </c>
      <c r="B1370" s="66" t="s">
        <v>5812</v>
      </c>
      <c r="C1370" s="66" t="s">
        <v>6140</v>
      </c>
      <c r="D1370" s="66" t="s">
        <v>6140</v>
      </c>
      <c r="E1370" s="56" t="s">
        <v>5815</v>
      </c>
      <c r="F1370" t="s">
        <v>6353</v>
      </c>
      <c r="G1370" s="66" t="s">
        <v>6283</v>
      </c>
      <c r="H1370" s="66" t="e">
        <v>#N/A</v>
      </c>
      <c r="I1370" s="66" t="e">
        <v>#N/A</v>
      </c>
    </row>
    <row r="1371" spans="1:9" x14ac:dyDescent="0.25">
      <c r="A1371">
        <v>19100066</v>
      </c>
      <c r="B1371" s="66" t="s">
        <v>5812</v>
      </c>
      <c r="C1371" s="66" t="s">
        <v>6140</v>
      </c>
      <c r="D1371" s="66" t="s">
        <v>6140</v>
      </c>
      <c r="E1371" s="56" t="s">
        <v>5815</v>
      </c>
      <c r="F1371" t="s">
        <v>6353</v>
      </c>
      <c r="G1371" s="66" t="s">
        <v>6283</v>
      </c>
      <c r="H1371" s="66" t="e">
        <v>#N/A</v>
      </c>
      <c r="I1371" s="66" t="e">
        <v>#N/A</v>
      </c>
    </row>
    <row r="1372" spans="1:9" x14ac:dyDescent="0.25">
      <c r="A1372">
        <v>19100066</v>
      </c>
      <c r="B1372" s="66" t="s">
        <v>5812</v>
      </c>
      <c r="C1372" s="66" t="s">
        <v>6140</v>
      </c>
      <c r="D1372" s="66" t="s">
        <v>6140</v>
      </c>
      <c r="E1372" s="56" t="s">
        <v>5815</v>
      </c>
      <c r="F1372" t="s">
        <v>6346</v>
      </c>
      <c r="G1372" s="66" t="s">
        <v>6283</v>
      </c>
      <c r="H1372" s="66" t="e">
        <v>#N/A</v>
      </c>
      <c r="I1372" s="66" t="e">
        <v>#N/A</v>
      </c>
    </row>
    <row r="1373" spans="1:9" x14ac:dyDescent="0.25">
      <c r="A1373">
        <v>19100066</v>
      </c>
      <c r="B1373" s="66" t="s">
        <v>5812</v>
      </c>
      <c r="C1373" s="66" t="s">
        <v>6140</v>
      </c>
      <c r="D1373" s="66" t="s">
        <v>6140</v>
      </c>
      <c r="E1373" s="56" t="s">
        <v>5815</v>
      </c>
      <c r="F1373" t="s">
        <v>6353</v>
      </c>
      <c r="G1373" s="66" t="s">
        <v>6283</v>
      </c>
      <c r="H1373" s="66" t="e">
        <v>#N/A</v>
      </c>
      <c r="I1373" s="66" t="e">
        <v>#N/A</v>
      </c>
    </row>
    <row r="1374" spans="1:9" x14ac:dyDescent="0.25">
      <c r="A1374">
        <v>19100066</v>
      </c>
      <c r="B1374" s="66" t="s">
        <v>5812</v>
      </c>
      <c r="C1374" s="66" t="s">
        <v>6140</v>
      </c>
      <c r="D1374" s="66" t="s">
        <v>6140</v>
      </c>
      <c r="E1374" s="56" t="s">
        <v>5815</v>
      </c>
      <c r="F1374" t="s">
        <v>6353</v>
      </c>
      <c r="G1374" s="66" t="s">
        <v>6283</v>
      </c>
      <c r="H1374" s="66" t="e">
        <v>#N/A</v>
      </c>
      <c r="I1374" s="66" t="e">
        <v>#N/A</v>
      </c>
    </row>
    <row r="1375" spans="1:9" x14ac:dyDescent="0.25">
      <c r="A1375">
        <v>19100066</v>
      </c>
      <c r="B1375" s="66" t="s">
        <v>5812</v>
      </c>
      <c r="C1375" s="66" t="s">
        <v>6140</v>
      </c>
      <c r="D1375" s="66" t="s">
        <v>6140</v>
      </c>
      <c r="E1375" s="56" t="s">
        <v>5815</v>
      </c>
      <c r="F1375" t="s">
        <v>6355</v>
      </c>
      <c r="G1375" s="66" t="s">
        <v>6283</v>
      </c>
      <c r="H1375" s="66" t="e">
        <v>#N/A</v>
      </c>
      <c r="I1375" s="66" t="e">
        <v>#N/A</v>
      </c>
    </row>
    <row r="1376" spans="1:9" x14ac:dyDescent="0.25">
      <c r="A1376">
        <v>19100067</v>
      </c>
      <c r="B1376" s="66" t="s">
        <v>5812</v>
      </c>
      <c r="C1376" s="66" t="s">
        <v>6140</v>
      </c>
      <c r="D1376" s="66" t="s">
        <v>6140</v>
      </c>
      <c r="E1376" s="56" t="s">
        <v>5815</v>
      </c>
      <c r="F1376" t="s">
        <v>6356</v>
      </c>
      <c r="G1376" s="66" t="s">
        <v>6283</v>
      </c>
      <c r="H1376" s="66" t="e">
        <v>#N/A</v>
      </c>
      <c r="I1376" s="66" t="e">
        <v>#N/A</v>
      </c>
    </row>
    <row r="1377" spans="1:9" x14ac:dyDescent="0.25">
      <c r="A1377">
        <v>19100067</v>
      </c>
      <c r="B1377" s="66" t="s">
        <v>5812</v>
      </c>
      <c r="C1377" s="66" t="s">
        <v>6140</v>
      </c>
      <c r="D1377" s="66" t="s">
        <v>6140</v>
      </c>
      <c r="E1377" s="56" t="s">
        <v>5815</v>
      </c>
      <c r="F1377" t="s">
        <v>6354</v>
      </c>
      <c r="G1377" s="66" t="s">
        <v>6283</v>
      </c>
      <c r="H1377" s="66" t="s">
        <v>6354</v>
      </c>
      <c r="I1377" s="66" t="s">
        <v>5894</v>
      </c>
    </row>
    <row r="1378" spans="1:9" x14ac:dyDescent="0.25">
      <c r="A1378">
        <v>19100067</v>
      </c>
      <c r="B1378" s="66" t="s">
        <v>5812</v>
      </c>
      <c r="C1378" s="66" t="s">
        <v>6140</v>
      </c>
      <c r="D1378" s="66" t="s">
        <v>6140</v>
      </c>
      <c r="E1378" s="56" t="s">
        <v>5815</v>
      </c>
      <c r="F1378" t="s">
        <v>6357</v>
      </c>
      <c r="G1378" s="66" t="s">
        <v>6283</v>
      </c>
      <c r="H1378" s="66" t="e">
        <v>#N/A</v>
      </c>
      <c r="I1378" s="66" t="e">
        <v>#N/A</v>
      </c>
    </row>
    <row r="1379" spans="1:9" x14ac:dyDescent="0.25">
      <c r="A1379">
        <v>19100067</v>
      </c>
      <c r="B1379" s="66" t="s">
        <v>5812</v>
      </c>
      <c r="C1379" s="66" t="s">
        <v>6140</v>
      </c>
      <c r="D1379" s="66" t="s">
        <v>6140</v>
      </c>
      <c r="E1379" s="56" t="s">
        <v>5815</v>
      </c>
      <c r="F1379" t="s">
        <v>6357</v>
      </c>
      <c r="G1379" s="66" t="s">
        <v>6283</v>
      </c>
      <c r="H1379" s="66" t="e">
        <v>#N/A</v>
      </c>
      <c r="I1379" s="66" t="e">
        <v>#N/A</v>
      </c>
    </row>
    <row r="1380" spans="1:9" x14ac:dyDescent="0.25">
      <c r="A1380">
        <v>19100067</v>
      </c>
      <c r="B1380" s="66" t="s">
        <v>5812</v>
      </c>
      <c r="C1380" s="66" t="s">
        <v>6140</v>
      </c>
      <c r="D1380" s="66" t="s">
        <v>6140</v>
      </c>
      <c r="E1380" s="56" t="s">
        <v>5815</v>
      </c>
      <c r="F1380" t="s">
        <v>6356</v>
      </c>
      <c r="G1380" s="66" t="s">
        <v>6283</v>
      </c>
      <c r="H1380" s="66" t="e">
        <v>#N/A</v>
      </c>
      <c r="I1380" s="66" t="e">
        <v>#N/A</v>
      </c>
    </row>
    <row r="1381" spans="1:9" x14ac:dyDescent="0.25">
      <c r="A1381">
        <v>19100067</v>
      </c>
      <c r="B1381" s="66" t="s">
        <v>5812</v>
      </c>
      <c r="C1381" s="66" t="s">
        <v>6140</v>
      </c>
      <c r="D1381" s="66" t="s">
        <v>6140</v>
      </c>
      <c r="E1381" s="56" t="s">
        <v>5815</v>
      </c>
      <c r="F1381" t="s">
        <v>6358</v>
      </c>
      <c r="G1381" s="66" t="s">
        <v>6283</v>
      </c>
      <c r="H1381" s="66" t="e">
        <v>#N/A</v>
      </c>
      <c r="I1381" s="66" t="e">
        <v>#N/A</v>
      </c>
    </row>
    <row r="1382" spans="1:9" x14ac:dyDescent="0.25">
      <c r="A1382">
        <v>19100067</v>
      </c>
      <c r="B1382" s="66" t="s">
        <v>5812</v>
      </c>
      <c r="C1382" s="66" t="s">
        <v>6140</v>
      </c>
      <c r="D1382" s="66" t="s">
        <v>6140</v>
      </c>
      <c r="E1382" s="56" t="s">
        <v>5815</v>
      </c>
      <c r="F1382" t="s">
        <v>6356</v>
      </c>
      <c r="G1382" s="66" t="s">
        <v>6283</v>
      </c>
      <c r="H1382" s="66" t="e">
        <v>#N/A</v>
      </c>
      <c r="I1382" s="66" t="e">
        <v>#N/A</v>
      </c>
    </row>
    <row r="1383" spans="1:9" x14ac:dyDescent="0.25">
      <c r="A1383">
        <v>19100067</v>
      </c>
      <c r="B1383" s="66" t="s">
        <v>5812</v>
      </c>
      <c r="C1383" s="66" t="s">
        <v>6140</v>
      </c>
      <c r="D1383" s="66" t="s">
        <v>6140</v>
      </c>
      <c r="E1383" s="56" t="s">
        <v>5815</v>
      </c>
      <c r="F1383" t="s">
        <v>6359</v>
      </c>
      <c r="G1383" s="66" t="s">
        <v>6283</v>
      </c>
      <c r="H1383" s="66" t="e">
        <v>#N/A</v>
      </c>
      <c r="I1383" s="66" t="e">
        <v>#N/A</v>
      </c>
    </row>
    <row r="1384" spans="1:9" x14ac:dyDescent="0.25">
      <c r="A1384">
        <v>19100068</v>
      </c>
      <c r="B1384" s="66" t="s">
        <v>5812</v>
      </c>
      <c r="C1384" s="66" t="s">
        <v>6140</v>
      </c>
      <c r="D1384" s="66" t="s">
        <v>6140</v>
      </c>
      <c r="E1384" s="56" t="s">
        <v>5815</v>
      </c>
      <c r="F1384" t="s">
        <v>6360</v>
      </c>
      <c r="G1384" s="66" t="s">
        <v>6283</v>
      </c>
      <c r="H1384" s="66" t="s">
        <v>6360</v>
      </c>
      <c r="I1384" s="66" t="s">
        <v>5894</v>
      </c>
    </row>
    <row r="1385" spans="1:9" x14ac:dyDescent="0.25">
      <c r="A1385">
        <v>19100068</v>
      </c>
      <c r="B1385" s="66" t="s">
        <v>5812</v>
      </c>
      <c r="C1385" s="66" t="s">
        <v>6140</v>
      </c>
      <c r="D1385" s="66" t="s">
        <v>6140</v>
      </c>
      <c r="E1385" s="56" t="s">
        <v>5815</v>
      </c>
      <c r="F1385" t="s">
        <v>6360</v>
      </c>
      <c r="G1385" s="66" t="s">
        <v>6283</v>
      </c>
      <c r="H1385" s="66" t="s">
        <v>6360</v>
      </c>
      <c r="I1385" s="66" t="s">
        <v>5894</v>
      </c>
    </row>
    <row r="1386" spans="1:9" x14ac:dyDescent="0.25">
      <c r="A1386">
        <v>19100068</v>
      </c>
      <c r="B1386" s="66" t="s">
        <v>5812</v>
      </c>
      <c r="C1386" s="66" t="s">
        <v>6140</v>
      </c>
      <c r="D1386" s="66" t="s">
        <v>6140</v>
      </c>
      <c r="E1386" s="56" t="s">
        <v>5815</v>
      </c>
      <c r="F1386" t="s">
        <v>6361</v>
      </c>
      <c r="G1386" s="66" t="s">
        <v>6283</v>
      </c>
      <c r="H1386" s="66" t="e">
        <v>#N/A</v>
      </c>
      <c r="I1386" s="66" t="e">
        <v>#N/A</v>
      </c>
    </row>
    <row r="1387" spans="1:9" x14ac:dyDescent="0.25">
      <c r="A1387">
        <v>19100068</v>
      </c>
      <c r="B1387" s="66" t="s">
        <v>5812</v>
      </c>
      <c r="C1387" s="66" t="s">
        <v>6140</v>
      </c>
      <c r="D1387" s="66" t="s">
        <v>6140</v>
      </c>
      <c r="E1387" s="56" t="s">
        <v>5815</v>
      </c>
      <c r="F1387" t="s">
        <v>6360</v>
      </c>
      <c r="G1387" s="66" t="s">
        <v>6283</v>
      </c>
      <c r="H1387" s="66" t="s">
        <v>6360</v>
      </c>
      <c r="I1387" s="66" t="s">
        <v>5894</v>
      </c>
    </row>
    <row r="1388" spans="1:9" x14ac:dyDescent="0.25">
      <c r="A1388">
        <v>19100068</v>
      </c>
      <c r="B1388" s="66" t="s">
        <v>5812</v>
      </c>
      <c r="C1388" s="66" t="s">
        <v>6140</v>
      </c>
      <c r="D1388" s="66" t="s">
        <v>6140</v>
      </c>
      <c r="E1388" s="56" t="s">
        <v>5815</v>
      </c>
      <c r="F1388" t="s">
        <v>6361</v>
      </c>
      <c r="G1388" s="66" t="s">
        <v>6283</v>
      </c>
      <c r="H1388" s="66" t="e">
        <v>#N/A</v>
      </c>
      <c r="I1388" s="66" t="e">
        <v>#N/A</v>
      </c>
    </row>
    <row r="1389" spans="1:9" x14ac:dyDescent="0.25">
      <c r="A1389">
        <v>19100069</v>
      </c>
      <c r="B1389" s="66" t="s">
        <v>5812</v>
      </c>
      <c r="C1389" s="66" t="s">
        <v>6140</v>
      </c>
      <c r="D1389" s="66" t="s">
        <v>6140</v>
      </c>
      <c r="E1389" s="56" t="s">
        <v>5839</v>
      </c>
      <c r="F1389" t="s">
        <v>6340</v>
      </c>
      <c r="G1389" s="66" t="s">
        <v>6283</v>
      </c>
      <c r="H1389" s="66" t="e">
        <v>#N/A</v>
      </c>
      <c r="I1389" s="66" t="e">
        <v>#N/A</v>
      </c>
    </row>
    <row r="1390" spans="1:9" x14ac:dyDescent="0.25">
      <c r="A1390">
        <v>19100069</v>
      </c>
      <c r="B1390" s="66" t="s">
        <v>5812</v>
      </c>
      <c r="C1390" s="66" t="s">
        <v>6140</v>
      </c>
      <c r="D1390" s="66" t="s">
        <v>6140</v>
      </c>
      <c r="E1390" s="56" t="s">
        <v>5815</v>
      </c>
      <c r="F1390" t="s">
        <v>6347</v>
      </c>
      <c r="G1390" s="66" t="s">
        <v>6283</v>
      </c>
      <c r="H1390" s="66" t="s">
        <v>6347</v>
      </c>
      <c r="I1390" s="66" t="s">
        <v>6327</v>
      </c>
    </row>
    <row r="1391" spans="1:9" x14ac:dyDescent="0.25">
      <c r="A1391">
        <v>19100069</v>
      </c>
      <c r="B1391" s="66" t="s">
        <v>5812</v>
      </c>
      <c r="C1391" s="66" t="s">
        <v>6140</v>
      </c>
      <c r="D1391" s="66" t="s">
        <v>6140</v>
      </c>
      <c r="E1391" s="56" t="s">
        <v>5815</v>
      </c>
      <c r="F1391" t="s">
        <v>6348</v>
      </c>
      <c r="G1391" s="66" t="s">
        <v>6283</v>
      </c>
      <c r="H1391" s="66" t="e">
        <v>#N/A</v>
      </c>
      <c r="I1391" s="66" t="e">
        <v>#N/A</v>
      </c>
    </row>
    <row r="1392" spans="1:9" x14ac:dyDescent="0.25">
      <c r="A1392">
        <v>19100069</v>
      </c>
      <c r="B1392" s="66" t="s">
        <v>5812</v>
      </c>
      <c r="C1392" s="66" t="s">
        <v>6140</v>
      </c>
      <c r="D1392" s="66" t="s">
        <v>6140</v>
      </c>
      <c r="E1392" s="56" t="s">
        <v>5815</v>
      </c>
      <c r="F1392" t="s">
        <v>6362</v>
      </c>
      <c r="G1392" s="66" t="s">
        <v>6283</v>
      </c>
      <c r="H1392" s="66" t="e">
        <v>#N/A</v>
      </c>
      <c r="I1392" s="66" t="e">
        <v>#N/A</v>
      </c>
    </row>
    <row r="1393" spans="1:9" x14ac:dyDescent="0.25">
      <c r="A1393">
        <v>19100069</v>
      </c>
      <c r="B1393" s="66" t="s">
        <v>5812</v>
      </c>
      <c r="C1393" s="66" t="s">
        <v>6140</v>
      </c>
      <c r="D1393" s="66" t="s">
        <v>6140</v>
      </c>
      <c r="E1393" s="56" t="s">
        <v>5815</v>
      </c>
      <c r="F1393" t="s">
        <v>6362</v>
      </c>
      <c r="G1393" s="66" t="s">
        <v>6283</v>
      </c>
      <c r="H1393" s="66" t="e">
        <v>#N/A</v>
      </c>
      <c r="I1393" s="66" t="e">
        <v>#N/A</v>
      </c>
    </row>
    <row r="1394" spans="1:9" x14ac:dyDescent="0.25">
      <c r="A1394">
        <v>19100069</v>
      </c>
      <c r="B1394" s="66" t="s">
        <v>5812</v>
      </c>
      <c r="C1394" s="66" t="s">
        <v>6140</v>
      </c>
      <c r="D1394" s="66" t="s">
        <v>6140</v>
      </c>
      <c r="E1394" s="56" t="s">
        <v>5815</v>
      </c>
      <c r="F1394" t="s">
        <v>6348</v>
      </c>
      <c r="G1394" s="66" t="s">
        <v>6283</v>
      </c>
      <c r="H1394" s="66" t="e">
        <v>#N/A</v>
      </c>
      <c r="I1394" s="66" t="e">
        <v>#N/A</v>
      </c>
    </row>
    <row r="1395" spans="1:9" x14ac:dyDescent="0.25">
      <c r="A1395">
        <v>19100069</v>
      </c>
      <c r="B1395" s="66" t="s">
        <v>5812</v>
      </c>
      <c r="C1395" s="66" t="s">
        <v>6140</v>
      </c>
      <c r="D1395" s="66" t="s">
        <v>6140</v>
      </c>
      <c r="E1395" s="56" t="s">
        <v>5815</v>
      </c>
      <c r="F1395" t="s">
        <v>6348</v>
      </c>
      <c r="G1395" s="66" t="s">
        <v>6283</v>
      </c>
      <c r="H1395" s="66" t="e">
        <v>#N/A</v>
      </c>
      <c r="I1395" s="66" t="e">
        <v>#N/A</v>
      </c>
    </row>
    <row r="1396" spans="1:9" x14ac:dyDescent="0.25">
      <c r="A1396">
        <v>19100070</v>
      </c>
      <c r="B1396" s="66" t="s">
        <v>5812</v>
      </c>
      <c r="C1396" s="66" t="s">
        <v>6140</v>
      </c>
      <c r="D1396" s="66" t="s">
        <v>6140</v>
      </c>
      <c r="E1396" s="56" t="s">
        <v>5815</v>
      </c>
      <c r="F1396" t="s">
        <v>6363</v>
      </c>
      <c r="G1396" s="66" t="s">
        <v>6142</v>
      </c>
      <c r="H1396" s="66" t="e">
        <v>#N/A</v>
      </c>
      <c r="I1396" s="66" t="e">
        <v>#N/A</v>
      </c>
    </row>
    <row r="1397" spans="1:9" x14ac:dyDescent="0.25">
      <c r="A1397">
        <v>19100070</v>
      </c>
      <c r="B1397" s="66" t="s">
        <v>5812</v>
      </c>
      <c r="C1397" s="66" t="s">
        <v>6140</v>
      </c>
      <c r="D1397" s="66" t="s">
        <v>6140</v>
      </c>
      <c r="E1397" s="56" t="s">
        <v>5815</v>
      </c>
      <c r="F1397" t="s">
        <v>6364</v>
      </c>
      <c r="G1397" s="66" t="s">
        <v>6142</v>
      </c>
      <c r="H1397" s="66" t="e">
        <v>#N/A</v>
      </c>
      <c r="I1397" s="66" t="e">
        <v>#N/A</v>
      </c>
    </row>
    <row r="1398" spans="1:9" x14ac:dyDescent="0.25">
      <c r="A1398">
        <v>19100070</v>
      </c>
      <c r="B1398" s="66" t="s">
        <v>5812</v>
      </c>
      <c r="C1398" s="66" t="s">
        <v>6140</v>
      </c>
      <c r="D1398" s="66" t="s">
        <v>6140</v>
      </c>
      <c r="E1398" s="56" t="s">
        <v>5815</v>
      </c>
      <c r="F1398" t="s">
        <v>6365</v>
      </c>
      <c r="G1398" s="66" t="s">
        <v>6142</v>
      </c>
      <c r="H1398" s="66" t="e">
        <v>#N/A</v>
      </c>
      <c r="I1398" s="66" t="e">
        <v>#N/A</v>
      </c>
    </row>
    <row r="1399" spans="1:9" x14ac:dyDescent="0.25">
      <c r="A1399">
        <v>19100071</v>
      </c>
      <c r="B1399" s="66" t="s">
        <v>5812</v>
      </c>
      <c r="C1399" s="66" t="s">
        <v>6140</v>
      </c>
      <c r="D1399" s="66" t="s">
        <v>6140</v>
      </c>
      <c r="E1399" s="56" t="s">
        <v>5815</v>
      </c>
      <c r="F1399" t="s">
        <v>6344</v>
      </c>
      <c r="G1399" s="66" t="s">
        <v>6283</v>
      </c>
      <c r="H1399" s="66" t="e">
        <v>#N/A</v>
      </c>
      <c r="I1399" s="66" t="e">
        <v>#N/A</v>
      </c>
    </row>
    <row r="1400" spans="1:9" x14ac:dyDescent="0.25">
      <c r="A1400">
        <v>19100071</v>
      </c>
      <c r="B1400" s="66" t="s">
        <v>5812</v>
      </c>
      <c r="C1400" s="66" t="s">
        <v>6140</v>
      </c>
      <c r="D1400" s="66" t="s">
        <v>6140</v>
      </c>
      <c r="E1400" s="56" t="s">
        <v>5815</v>
      </c>
      <c r="F1400" t="s">
        <v>6344</v>
      </c>
      <c r="G1400" s="66" t="s">
        <v>6283</v>
      </c>
      <c r="H1400" s="66" t="e">
        <v>#N/A</v>
      </c>
      <c r="I1400" s="66" t="e">
        <v>#N/A</v>
      </c>
    </row>
    <row r="1401" spans="1:9" x14ac:dyDescent="0.25">
      <c r="A1401">
        <v>19100071</v>
      </c>
      <c r="B1401" s="66" t="s">
        <v>5812</v>
      </c>
      <c r="C1401" s="66" t="s">
        <v>6140</v>
      </c>
      <c r="D1401" s="66" t="s">
        <v>6140</v>
      </c>
      <c r="E1401" s="56" t="s">
        <v>5815</v>
      </c>
      <c r="F1401" t="s">
        <v>6366</v>
      </c>
      <c r="G1401" s="66" t="s">
        <v>6283</v>
      </c>
      <c r="H1401" s="66" t="e">
        <v>#N/A</v>
      </c>
      <c r="I1401" s="66" t="e">
        <v>#N/A</v>
      </c>
    </row>
    <row r="1402" spans="1:9" x14ac:dyDescent="0.25">
      <c r="A1402">
        <v>19100071</v>
      </c>
      <c r="B1402" s="66" t="s">
        <v>5812</v>
      </c>
      <c r="C1402" s="66" t="s">
        <v>6140</v>
      </c>
      <c r="D1402" s="66" t="s">
        <v>6140</v>
      </c>
      <c r="E1402" s="56" t="s">
        <v>5815</v>
      </c>
      <c r="F1402" t="s">
        <v>6366</v>
      </c>
      <c r="G1402" s="66" t="s">
        <v>6283</v>
      </c>
      <c r="H1402" s="66" t="e">
        <v>#N/A</v>
      </c>
      <c r="I1402" s="66" t="e">
        <v>#N/A</v>
      </c>
    </row>
    <row r="1403" spans="1:9" x14ac:dyDescent="0.25">
      <c r="A1403">
        <v>19100071</v>
      </c>
      <c r="B1403" s="66" t="s">
        <v>5812</v>
      </c>
      <c r="C1403" s="66" t="s">
        <v>6140</v>
      </c>
      <c r="D1403" s="66" t="s">
        <v>6140</v>
      </c>
      <c r="E1403" s="56" t="s">
        <v>5815</v>
      </c>
      <c r="F1403" t="s">
        <v>6367</v>
      </c>
      <c r="G1403" s="66" t="s">
        <v>6283</v>
      </c>
      <c r="H1403" s="66" t="e">
        <v>#N/A</v>
      </c>
      <c r="I1403" s="66" t="e">
        <v>#N/A</v>
      </c>
    </row>
    <row r="1404" spans="1:9" x14ac:dyDescent="0.25">
      <c r="A1404">
        <v>19100071</v>
      </c>
      <c r="B1404" s="66" t="s">
        <v>5812</v>
      </c>
      <c r="C1404" s="66" t="s">
        <v>6140</v>
      </c>
      <c r="D1404" s="66" t="s">
        <v>6140</v>
      </c>
      <c r="E1404" s="56" t="s">
        <v>5815</v>
      </c>
      <c r="F1404" t="s">
        <v>6368</v>
      </c>
      <c r="G1404" s="66" t="s">
        <v>6283</v>
      </c>
      <c r="H1404" s="66" t="s">
        <v>6368</v>
      </c>
      <c r="I1404" s="66" t="s">
        <v>6327</v>
      </c>
    </row>
    <row r="1405" spans="1:9" x14ac:dyDescent="0.25">
      <c r="A1405">
        <v>19100071</v>
      </c>
      <c r="B1405" s="66" t="s">
        <v>5812</v>
      </c>
      <c r="C1405" s="66" t="s">
        <v>6140</v>
      </c>
      <c r="D1405" s="66" t="s">
        <v>6140</v>
      </c>
      <c r="E1405" s="56" t="s">
        <v>5815</v>
      </c>
      <c r="F1405" t="s">
        <v>6367</v>
      </c>
      <c r="G1405" s="66" t="s">
        <v>6283</v>
      </c>
      <c r="H1405" s="66" t="e">
        <v>#N/A</v>
      </c>
      <c r="I1405" s="66" t="e">
        <v>#N/A</v>
      </c>
    </row>
    <row r="1406" spans="1:9" x14ac:dyDescent="0.25">
      <c r="A1406">
        <v>19100072</v>
      </c>
      <c r="B1406" s="66" t="s">
        <v>5812</v>
      </c>
      <c r="C1406" s="66" t="s">
        <v>6140</v>
      </c>
      <c r="D1406" s="66" t="s">
        <v>6140</v>
      </c>
      <c r="E1406" s="56" t="s">
        <v>5815</v>
      </c>
      <c r="F1406" t="s">
        <v>6369</v>
      </c>
      <c r="G1406" s="66" t="s">
        <v>6283</v>
      </c>
      <c r="H1406" s="66" t="e">
        <v>#N/A</v>
      </c>
      <c r="I1406" s="66" t="e">
        <v>#N/A</v>
      </c>
    </row>
    <row r="1407" spans="1:9" x14ac:dyDescent="0.25">
      <c r="A1407">
        <v>19100072</v>
      </c>
      <c r="B1407" s="66" t="s">
        <v>5812</v>
      </c>
      <c r="C1407" s="66" t="s">
        <v>6140</v>
      </c>
      <c r="D1407" s="66" t="s">
        <v>6140</v>
      </c>
      <c r="E1407" s="56" t="s">
        <v>5815</v>
      </c>
      <c r="F1407" t="s">
        <v>6369</v>
      </c>
      <c r="G1407" s="66" t="s">
        <v>6283</v>
      </c>
      <c r="H1407" s="66" t="e">
        <v>#N/A</v>
      </c>
      <c r="I1407" s="66" t="e">
        <v>#N/A</v>
      </c>
    </row>
    <row r="1408" spans="1:9" x14ac:dyDescent="0.25">
      <c r="A1408">
        <v>19100072</v>
      </c>
      <c r="B1408" s="66" t="s">
        <v>5812</v>
      </c>
      <c r="C1408" s="66" t="s">
        <v>6140</v>
      </c>
      <c r="D1408" s="66" t="s">
        <v>6140</v>
      </c>
      <c r="E1408" s="56" t="s">
        <v>5815</v>
      </c>
      <c r="F1408" t="s">
        <v>6370</v>
      </c>
      <c r="G1408" s="66" t="s">
        <v>6283</v>
      </c>
      <c r="H1408" s="66" t="e">
        <v>#N/A</v>
      </c>
      <c r="I1408" s="66" t="e">
        <v>#N/A</v>
      </c>
    </row>
    <row r="1409" spans="1:9" x14ac:dyDescent="0.25">
      <c r="A1409">
        <v>19100072</v>
      </c>
      <c r="B1409" s="66" t="s">
        <v>5812</v>
      </c>
      <c r="C1409" s="66" t="s">
        <v>6140</v>
      </c>
      <c r="D1409" s="66" t="s">
        <v>6140</v>
      </c>
      <c r="E1409" s="56" t="s">
        <v>5815</v>
      </c>
      <c r="F1409" t="s">
        <v>6371</v>
      </c>
      <c r="G1409" s="66" t="s">
        <v>6283</v>
      </c>
      <c r="H1409" s="66" t="e">
        <v>#N/A</v>
      </c>
      <c r="I1409" s="66" t="e">
        <v>#N/A</v>
      </c>
    </row>
    <row r="1410" spans="1:9" x14ac:dyDescent="0.25">
      <c r="A1410">
        <v>19100072</v>
      </c>
      <c r="B1410" s="66" t="s">
        <v>5812</v>
      </c>
      <c r="C1410" s="66" t="s">
        <v>6140</v>
      </c>
      <c r="D1410" s="66" t="s">
        <v>6140</v>
      </c>
      <c r="E1410" s="56" t="s">
        <v>5815</v>
      </c>
      <c r="F1410" t="s">
        <v>6372</v>
      </c>
      <c r="G1410" s="66" t="s">
        <v>6283</v>
      </c>
      <c r="H1410" s="66" t="e">
        <v>#N/A</v>
      </c>
      <c r="I1410" s="66" t="e">
        <v>#N/A</v>
      </c>
    </row>
    <row r="1411" spans="1:9" x14ac:dyDescent="0.25">
      <c r="A1411">
        <v>19100072</v>
      </c>
      <c r="B1411" s="66" t="s">
        <v>5812</v>
      </c>
      <c r="C1411" s="66" t="s">
        <v>6140</v>
      </c>
      <c r="D1411" s="66" t="s">
        <v>6140</v>
      </c>
      <c r="E1411" s="56" t="s">
        <v>5815</v>
      </c>
      <c r="F1411" t="s">
        <v>6371</v>
      </c>
      <c r="G1411" s="66" t="s">
        <v>6283</v>
      </c>
      <c r="H1411" s="66" t="e">
        <v>#N/A</v>
      </c>
      <c r="I1411" s="66" t="e">
        <v>#N/A</v>
      </c>
    </row>
    <row r="1412" spans="1:9" x14ac:dyDescent="0.25">
      <c r="A1412">
        <v>19100072</v>
      </c>
      <c r="B1412" s="66" t="s">
        <v>5812</v>
      </c>
      <c r="C1412" s="66" t="s">
        <v>6140</v>
      </c>
      <c r="D1412" s="66" t="s">
        <v>6140</v>
      </c>
      <c r="E1412" s="56" t="s">
        <v>5815</v>
      </c>
      <c r="F1412" t="s">
        <v>6369</v>
      </c>
      <c r="G1412" s="66" t="s">
        <v>6283</v>
      </c>
      <c r="H1412" s="66" t="e">
        <v>#N/A</v>
      </c>
      <c r="I1412" s="66" t="e">
        <v>#N/A</v>
      </c>
    </row>
    <row r="1413" spans="1:9" x14ac:dyDescent="0.25">
      <c r="A1413">
        <v>19100072</v>
      </c>
      <c r="B1413" s="66" t="s">
        <v>5812</v>
      </c>
      <c r="C1413" s="66" t="s">
        <v>6140</v>
      </c>
      <c r="D1413" s="66" t="s">
        <v>6140</v>
      </c>
      <c r="E1413" s="56" t="s">
        <v>5815</v>
      </c>
      <c r="F1413" t="s">
        <v>6371</v>
      </c>
      <c r="G1413" s="66" t="s">
        <v>6283</v>
      </c>
      <c r="H1413" s="66" t="e">
        <v>#N/A</v>
      </c>
      <c r="I1413" s="66" t="e">
        <v>#N/A</v>
      </c>
    </row>
    <row r="1414" spans="1:9" x14ac:dyDescent="0.25">
      <c r="A1414">
        <v>19100072</v>
      </c>
      <c r="B1414" s="66" t="s">
        <v>5812</v>
      </c>
      <c r="C1414" s="66" t="s">
        <v>6140</v>
      </c>
      <c r="D1414" s="66" t="s">
        <v>6140</v>
      </c>
      <c r="E1414" s="56" t="s">
        <v>5815</v>
      </c>
      <c r="F1414" t="s">
        <v>6360</v>
      </c>
      <c r="G1414" s="66" t="s">
        <v>6283</v>
      </c>
      <c r="H1414" s="66" t="s">
        <v>6360</v>
      </c>
      <c r="I1414" s="66" t="s">
        <v>5894</v>
      </c>
    </row>
    <row r="1415" spans="1:9" x14ac:dyDescent="0.25">
      <c r="A1415">
        <v>19100072</v>
      </c>
      <c r="B1415" s="66" t="s">
        <v>5812</v>
      </c>
      <c r="C1415" s="66" t="s">
        <v>6140</v>
      </c>
      <c r="D1415" s="66" t="s">
        <v>6140</v>
      </c>
      <c r="E1415" s="56" t="s">
        <v>5815</v>
      </c>
      <c r="F1415" t="s">
        <v>6360</v>
      </c>
      <c r="G1415" s="66" t="s">
        <v>6283</v>
      </c>
      <c r="H1415" s="66" t="s">
        <v>6360</v>
      </c>
      <c r="I1415" s="66" t="s">
        <v>5894</v>
      </c>
    </row>
    <row r="1416" spans="1:9" x14ac:dyDescent="0.25">
      <c r="A1416">
        <v>19100072</v>
      </c>
      <c r="B1416" s="66" t="s">
        <v>5812</v>
      </c>
      <c r="C1416" s="66" t="s">
        <v>6140</v>
      </c>
      <c r="D1416" s="66" t="s">
        <v>6140</v>
      </c>
      <c r="E1416" s="56" t="s">
        <v>5815</v>
      </c>
      <c r="F1416" t="s">
        <v>6360</v>
      </c>
      <c r="G1416" s="66" t="s">
        <v>6283</v>
      </c>
      <c r="H1416" s="66" t="s">
        <v>6360</v>
      </c>
      <c r="I1416" s="66" t="s">
        <v>5894</v>
      </c>
    </row>
    <row r="1417" spans="1:9" x14ac:dyDescent="0.25">
      <c r="A1417">
        <v>19100072</v>
      </c>
      <c r="B1417" s="66" t="s">
        <v>5812</v>
      </c>
      <c r="C1417" s="66" t="s">
        <v>6140</v>
      </c>
      <c r="D1417" s="66" t="s">
        <v>6140</v>
      </c>
      <c r="E1417" s="56" t="s">
        <v>5815</v>
      </c>
      <c r="F1417" t="s">
        <v>6371</v>
      </c>
      <c r="G1417" s="66" t="s">
        <v>6283</v>
      </c>
      <c r="H1417" s="66" t="e">
        <v>#N/A</v>
      </c>
      <c r="I1417" s="66" t="e">
        <v>#N/A</v>
      </c>
    </row>
    <row r="1418" spans="1:9" x14ac:dyDescent="0.25">
      <c r="A1418">
        <v>19100072</v>
      </c>
      <c r="B1418" s="66" t="s">
        <v>5812</v>
      </c>
      <c r="C1418" s="66" t="s">
        <v>6140</v>
      </c>
      <c r="D1418" s="66" t="s">
        <v>6140</v>
      </c>
      <c r="E1418" s="56" t="s">
        <v>5815</v>
      </c>
      <c r="F1418" t="s">
        <v>6372</v>
      </c>
      <c r="G1418" s="66" t="s">
        <v>6283</v>
      </c>
      <c r="H1418" s="66" t="e">
        <v>#N/A</v>
      </c>
      <c r="I1418" s="66" t="e">
        <v>#N/A</v>
      </c>
    </row>
    <row r="1419" spans="1:9" x14ac:dyDescent="0.25">
      <c r="A1419">
        <v>19100073</v>
      </c>
      <c r="B1419" s="66" t="s">
        <v>5812</v>
      </c>
      <c r="C1419" s="66" t="s">
        <v>6140</v>
      </c>
      <c r="D1419" s="66" t="s">
        <v>6140</v>
      </c>
      <c r="E1419" s="56" t="s">
        <v>5815</v>
      </c>
      <c r="F1419" t="s">
        <v>6344</v>
      </c>
      <c r="G1419" s="66" t="s">
        <v>6283</v>
      </c>
      <c r="H1419" s="66" t="e">
        <v>#N/A</v>
      </c>
      <c r="I1419" s="66" t="e">
        <v>#N/A</v>
      </c>
    </row>
    <row r="1420" spans="1:9" x14ac:dyDescent="0.25">
      <c r="A1420">
        <v>19100073</v>
      </c>
      <c r="B1420" s="66" t="s">
        <v>5812</v>
      </c>
      <c r="C1420" s="66" t="s">
        <v>6140</v>
      </c>
      <c r="D1420" s="66" t="s">
        <v>6140</v>
      </c>
      <c r="E1420" s="56" t="s">
        <v>5815</v>
      </c>
      <c r="F1420" t="s">
        <v>6372</v>
      </c>
      <c r="G1420" s="66" t="s">
        <v>6283</v>
      </c>
      <c r="H1420" s="66" t="e">
        <v>#N/A</v>
      </c>
      <c r="I1420" s="66" t="e">
        <v>#N/A</v>
      </c>
    </row>
    <row r="1421" spans="1:9" x14ac:dyDescent="0.25">
      <c r="A1421">
        <v>19100073</v>
      </c>
      <c r="B1421" s="66" t="s">
        <v>5812</v>
      </c>
      <c r="C1421" s="66" t="s">
        <v>6140</v>
      </c>
      <c r="D1421" s="66" t="s">
        <v>6140</v>
      </c>
      <c r="E1421" s="56" t="s">
        <v>5815</v>
      </c>
      <c r="F1421" t="s">
        <v>6345</v>
      </c>
      <c r="G1421" s="66" t="s">
        <v>6283</v>
      </c>
      <c r="H1421" s="66" t="e">
        <v>#N/A</v>
      </c>
      <c r="I1421" s="66" t="e">
        <v>#N/A</v>
      </c>
    </row>
    <row r="1422" spans="1:9" x14ac:dyDescent="0.25">
      <c r="A1422">
        <v>19100073</v>
      </c>
      <c r="B1422" s="66" t="s">
        <v>5812</v>
      </c>
      <c r="C1422" s="66" t="s">
        <v>6140</v>
      </c>
      <c r="D1422" s="66" t="s">
        <v>6140</v>
      </c>
      <c r="E1422" s="56" t="s">
        <v>5815</v>
      </c>
      <c r="F1422" t="s">
        <v>6373</v>
      </c>
      <c r="G1422" s="66" t="s">
        <v>6283</v>
      </c>
      <c r="H1422" s="66" t="e">
        <v>#N/A</v>
      </c>
      <c r="I1422" s="66" t="e">
        <v>#N/A</v>
      </c>
    </row>
    <row r="1423" spans="1:9" x14ac:dyDescent="0.25">
      <c r="A1423">
        <v>19100073</v>
      </c>
      <c r="B1423" s="66" t="s">
        <v>5812</v>
      </c>
      <c r="C1423" s="66" t="s">
        <v>6140</v>
      </c>
      <c r="D1423" s="66" t="s">
        <v>6140</v>
      </c>
      <c r="E1423" s="56" t="s">
        <v>5815</v>
      </c>
      <c r="F1423" t="s">
        <v>6345</v>
      </c>
      <c r="G1423" s="66" t="s">
        <v>6283</v>
      </c>
      <c r="H1423" s="66" t="e">
        <v>#N/A</v>
      </c>
      <c r="I1423" s="66" t="e">
        <v>#N/A</v>
      </c>
    </row>
    <row r="1424" spans="1:9" x14ac:dyDescent="0.25">
      <c r="A1424">
        <v>19100073</v>
      </c>
      <c r="B1424" s="66" t="s">
        <v>5812</v>
      </c>
      <c r="C1424" s="66" t="s">
        <v>6140</v>
      </c>
      <c r="D1424" s="66" t="s">
        <v>6140</v>
      </c>
      <c r="E1424" s="56" t="s">
        <v>5815</v>
      </c>
      <c r="F1424" t="s">
        <v>6366</v>
      </c>
      <c r="G1424" s="66" t="s">
        <v>6283</v>
      </c>
      <c r="H1424" s="66" t="e">
        <v>#N/A</v>
      </c>
      <c r="I1424" s="66" t="e">
        <v>#N/A</v>
      </c>
    </row>
    <row r="1425" spans="1:9" x14ac:dyDescent="0.25">
      <c r="A1425">
        <v>19100073</v>
      </c>
      <c r="B1425" s="66" t="s">
        <v>5812</v>
      </c>
      <c r="C1425" s="66" t="s">
        <v>6140</v>
      </c>
      <c r="D1425" s="66" t="s">
        <v>6140</v>
      </c>
      <c r="E1425" s="56" t="s">
        <v>5815</v>
      </c>
      <c r="F1425" t="s">
        <v>6366</v>
      </c>
      <c r="G1425" s="66" t="s">
        <v>6283</v>
      </c>
      <c r="H1425" s="66" t="e">
        <v>#N/A</v>
      </c>
      <c r="I1425" s="66" t="e">
        <v>#N/A</v>
      </c>
    </row>
    <row r="1426" spans="1:9" x14ac:dyDescent="0.25">
      <c r="A1426">
        <v>19100073</v>
      </c>
      <c r="B1426" s="66" t="s">
        <v>5812</v>
      </c>
      <c r="C1426" s="66" t="s">
        <v>6140</v>
      </c>
      <c r="D1426" s="66" t="s">
        <v>6140</v>
      </c>
      <c r="E1426" s="56" t="s">
        <v>5815</v>
      </c>
      <c r="F1426" t="s">
        <v>6345</v>
      </c>
      <c r="G1426" s="66" t="s">
        <v>6283</v>
      </c>
      <c r="H1426" s="66" t="e">
        <v>#N/A</v>
      </c>
      <c r="I1426" s="66" t="e">
        <v>#N/A</v>
      </c>
    </row>
    <row r="1427" spans="1:9" x14ac:dyDescent="0.25">
      <c r="A1427">
        <v>19100073</v>
      </c>
      <c r="B1427" s="66" t="s">
        <v>5812</v>
      </c>
      <c r="C1427" s="66" t="s">
        <v>6140</v>
      </c>
      <c r="D1427" s="66" t="s">
        <v>6140</v>
      </c>
      <c r="E1427" s="56" t="s">
        <v>5815</v>
      </c>
      <c r="F1427" t="s">
        <v>6366</v>
      </c>
      <c r="G1427" s="66" t="s">
        <v>6283</v>
      </c>
      <c r="H1427" s="66" t="e">
        <v>#N/A</v>
      </c>
      <c r="I1427" s="66" t="e">
        <v>#N/A</v>
      </c>
    </row>
    <row r="1428" spans="1:9" x14ac:dyDescent="0.25">
      <c r="A1428">
        <v>19100074</v>
      </c>
      <c r="B1428" s="66" t="s">
        <v>5812</v>
      </c>
      <c r="C1428" s="66" t="s">
        <v>6140</v>
      </c>
      <c r="D1428" s="66" t="s">
        <v>6140</v>
      </c>
      <c r="E1428" s="56" t="s">
        <v>5839</v>
      </c>
      <c r="F1428" t="s">
        <v>6374</v>
      </c>
      <c r="G1428" s="66" t="s">
        <v>6162</v>
      </c>
      <c r="H1428" s="66" t="s">
        <v>6374</v>
      </c>
      <c r="I1428" s="66" t="s">
        <v>6327</v>
      </c>
    </row>
    <row r="1429" spans="1:9" x14ac:dyDescent="0.25">
      <c r="A1429">
        <v>19100074</v>
      </c>
      <c r="B1429" s="66" t="s">
        <v>5812</v>
      </c>
      <c r="C1429" s="66" t="s">
        <v>6140</v>
      </c>
      <c r="D1429" s="66" t="s">
        <v>6140</v>
      </c>
      <c r="E1429" s="56" t="s">
        <v>5815</v>
      </c>
      <c r="F1429" t="s">
        <v>6374</v>
      </c>
      <c r="G1429" s="66" t="s">
        <v>6162</v>
      </c>
      <c r="H1429" s="66" t="s">
        <v>6374</v>
      </c>
      <c r="I1429" s="66" t="s">
        <v>6327</v>
      </c>
    </row>
    <row r="1430" spans="1:9" x14ac:dyDescent="0.25">
      <c r="A1430">
        <v>19100074</v>
      </c>
      <c r="B1430" s="66" t="s">
        <v>5812</v>
      </c>
      <c r="C1430" s="66" t="s">
        <v>6140</v>
      </c>
      <c r="D1430" s="66" t="s">
        <v>6140</v>
      </c>
      <c r="E1430" s="56" t="s">
        <v>5815</v>
      </c>
      <c r="F1430" t="s">
        <v>6374</v>
      </c>
      <c r="G1430" s="66" t="s">
        <v>6162</v>
      </c>
      <c r="H1430" s="66" t="s">
        <v>6374</v>
      </c>
      <c r="I1430" s="66" t="s">
        <v>6327</v>
      </c>
    </row>
    <row r="1431" spans="1:9" x14ac:dyDescent="0.25">
      <c r="A1431">
        <v>19100074</v>
      </c>
      <c r="B1431" s="66" t="s">
        <v>5812</v>
      </c>
      <c r="C1431" s="66" t="s">
        <v>6140</v>
      </c>
      <c r="D1431" s="66" t="s">
        <v>6140</v>
      </c>
      <c r="E1431" s="56" t="s">
        <v>5815</v>
      </c>
      <c r="F1431" t="s">
        <v>6374</v>
      </c>
      <c r="G1431" s="66" t="s">
        <v>6162</v>
      </c>
      <c r="H1431" s="66" t="s">
        <v>6374</v>
      </c>
      <c r="I1431" s="66" t="s">
        <v>6327</v>
      </c>
    </row>
    <row r="1432" spans="1:9" x14ac:dyDescent="0.25">
      <c r="A1432">
        <v>19100074</v>
      </c>
      <c r="B1432" s="66" t="s">
        <v>5812</v>
      </c>
      <c r="C1432" s="66" t="s">
        <v>6140</v>
      </c>
      <c r="D1432" s="66" t="s">
        <v>6140</v>
      </c>
      <c r="E1432" s="56" t="s">
        <v>5815</v>
      </c>
      <c r="F1432" t="s">
        <v>6375</v>
      </c>
      <c r="G1432" s="66" t="s">
        <v>6162</v>
      </c>
      <c r="H1432" s="66" t="e">
        <v>#N/A</v>
      </c>
      <c r="I1432" s="66" t="e">
        <v>#N/A</v>
      </c>
    </row>
    <row r="1433" spans="1:9" x14ac:dyDescent="0.25">
      <c r="A1433">
        <v>19100074</v>
      </c>
      <c r="B1433" s="66" t="s">
        <v>5812</v>
      </c>
      <c r="C1433" s="66" t="s">
        <v>6140</v>
      </c>
      <c r="D1433" s="66" t="s">
        <v>6140</v>
      </c>
      <c r="E1433" s="56" t="s">
        <v>5815</v>
      </c>
      <c r="F1433" t="s">
        <v>6374</v>
      </c>
      <c r="G1433" s="66" t="s">
        <v>6162</v>
      </c>
      <c r="H1433" s="66" t="s">
        <v>6374</v>
      </c>
      <c r="I1433" s="66" t="s">
        <v>6327</v>
      </c>
    </row>
    <row r="1434" spans="1:9" x14ac:dyDescent="0.25">
      <c r="A1434">
        <v>19100074</v>
      </c>
      <c r="B1434" s="66" t="s">
        <v>5812</v>
      </c>
      <c r="C1434" s="66" t="s">
        <v>6140</v>
      </c>
      <c r="D1434" s="66" t="s">
        <v>6140</v>
      </c>
      <c r="E1434" s="56" t="s">
        <v>5815</v>
      </c>
      <c r="F1434" t="s">
        <v>6374</v>
      </c>
      <c r="G1434" s="66" t="s">
        <v>6162</v>
      </c>
      <c r="H1434" s="66" t="s">
        <v>6374</v>
      </c>
      <c r="I1434" s="66" t="s">
        <v>6327</v>
      </c>
    </row>
    <row r="1435" spans="1:9" x14ac:dyDescent="0.25">
      <c r="A1435">
        <v>19100074</v>
      </c>
      <c r="B1435" s="66" t="s">
        <v>5812</v>
      </c>
      <c r="C1435" s="66" t="s">
        <v>6140</v>
      </c>
      <c r="D1435" s="66" t="s">
        <v>6140</v>
      </c>
      <c r="E1435" s="56" t="s">
        <v>5815</v>
      </c>
      <c r="F1435" t="s">
        <v>6374</v>
      </c>
      <c r="G1435" s="66" t="s">
        <v>6162</v>
      </c>
      <c r="H1435" s="66" t="s">
        <v>6374</v>
      </c>
      <c r="I1435" s="66" t="s">
        <v>6327</v>
      </c>
    </row>
    <row r="1436" spans="1:9" x14ac:dyDescent="0.25">
      <c r="A1436">
        <v>19100074</v>
      </c>
      <c r="B1436" s="66" t="s">
        <v>5812</v>
      </c>
      <c r="C1436" s="66" t="s">
        <v>6140</v>
      </c>
      <c r="D1436" s="66" t="s">
        <v>6140</v>
      </c>
      <c r="E1436" s="56" t="s">
        <v>5815</v>
      </c>
      <c r="F1436" t="s">
        <v>6374</v>
      </c>
      <c r="G1436" s="66" t="s">
        <v>6162</v>
      </c>
      <c r="H1436" s="66" t="s">
        <v>6374</v>
      </c>
      <c r="I1436" s="66" t="s">
        <v>6327</v>
      </c>
    </row>
    <row r="1437" spans="1:9" x14ac:dyDescent="0.25">
      <c r="A1437">
        <v>19100074</v>
      </c>
      <c r="B1437" s="66" t="s">
        <v>5812</v>
      </c>
      <c r="C1437" s="66" t="s">
        <v>6140</v>
      </c>
      <c r="D1437" s="66" t="s">
        <v>6140</v>
      </c>
      <c r="E1437" s="56" t="s">
        <v>5815</v>
      </c>
      <c r="F1437" t="s">
        <v>6374</v>
      </c>
      <c r="G1437" s="66" t="s">
        <v>6162</v>
      </c>
      <c r="H1437" s="66" t="s">
        <v>6374</v>
      </c>
      <c r="I1437" s="66" t="s">
        <v>6327</v>
      </c>
    </row>
    <row r="1438" spans="1:9" x14ac:dyDescent="0.25">
      <c r="A1438">
        <v>19100074</v>
      </c>
      <c r="B1438" s="66" t="s">
        <v>5812</v>
      </c>
      <c r="C1438" s="66" t="s">
        <v>6140</v>
      </c>
      <c r="D1438" s="66" t="s">
        <v>6140</v>
      </c>
      <c r="E1438" s="56" t="s">
        <v>5815</v>
      </c>
      <c r="F1438" t="s">
        <v>6374</v>
      </c>
      <c r="G1438" s="66" t="s">
        <v>6162</v>
      </c>
      <c r="H1438" s="66" t="s">
        <v>6374</v>
      </c>
      <c r="I1438" s="66" t="s">
        <v>6327</v>
      </c>
    </row>
    <row r="1439" spans="1:9" x14ac:dyDescent="0.25">
      <c r="A1439">
        <v>19100074</v>
      </c>
      <c r="B1439" s="66" t="s">
        <v>5812</v>
      </c>
      <c r="C1439" s="66" t="s">
        <v>6140</v>
      </c>
      <c r="D1439" s="66" t="s">
        <v>6140</v>
      </c>
      <c r="E1439" s="56" t="s">
        <v>5815</v>
      </c>
      <c r="F1439" t="s">
        <v>6374</v>
      </c>
      <c r="G1439" s="66" t="s">
        <v>6162</v>
      </c>
      <c r="H1439" s="66" t="s">
        <v>6374</v>
      </c>
      <c r="I1439" s="66" t="s">
        <v>6327</v>
      </c>
    </row>
    <row r="1440" spans="1:9" x14ac:dyDescent="0.25">
      <c r="A1440">
        <v>19100074</v>
      </c>
      <c r="B1440" s="66" t="s">
        <v>5812</v>
      </c>
      <c r="C1440" s="66" t="s">
        <v>6140</v>
      </c>
      <c r="D1440" s="66" t="s">
        <v>6140</v>
      </c>
      <c r="E1440" s="56" t="s">
        <v>5815</v>
      </c>
      <c r="F1440" t="s">
        <v>6374</v>
      </c>
      <c r="G1440" s="66" t="s">
        <v>6162</v>
      </c>
      <c r="H1440" s="66" t="s">
        <v>6374</v>
      </c>
      <c r="I1440" s="66" t="s">
        <v>6327</v>
      </c>
    </row>
    <row r="1441" spans="1:9" x14ac:dyDescent="0.25">
      <c r="A1441">
        <v>19100075</v>
      </c>
      <c r="B1441" s="66" t="s">
        <v>5812</v>
      </c>
      <c r="C1441" s="66" t="s">
        <v>6140</v>
      </c>
      <c r="D1441" s="66" t="s">
        <v>6140</v>
      </c>
      <c r="E1441" s="56" t="s">
        <v>5839</v>
      </c>
      <c r="F1441" t="s">
        <v>6376</v>
      </c>
      <c r="G1441" s="66" t="s">
        <v>6283</v>
      </c>
      <c r="H1441" s="66" t="e">
        <v>#N/A</v>
      </c>
      <c r="I1441" s="66" t="e">
        <v>#N/A</v>
      </c>
    </row>
    <row r="1442" spans="1:9" x14ac:dyDescent="0.25">
      <c r="A1442">
        <v>19100075</v>
      </c>
      <c r="B1442" s="66" t="s">
        <v>5812</v>
      </c>
      <c r="C1442" s="66" t="s">
        <v>6140</v>
      </c>
      <c r="D1442" s="66" t="s">
        <v>6140</v>
      </c>
      <c r="E1442" s="56" t="s">
        <v>5815</v>
      </c>
      <c r="F1442" t="s">
        <v>6377</v>
      </c>
      <c r="G1442" s="66" t="s">
        <v>6283</v>
      </c>
      <c r="H1442" s="66" t="e">
        <v>#N/A</v>
      </c>
      <c r="I1442" s="66" t="e">
        <v>#N/A</v>
      </c>
    </row>
    <row r="1443" spans="1:9" x14ac:dyDescent="0.25">
      <c r="A1443">
        <v>19100075</v>
      </c>
      <c r="B1443" s="66" t="s">
        <v>5812</v>
      </c>
      <c r="C1443" s="66" t="s">
        <v>6140</v>
      </c>
      <c r="D1443" s="66" t="s">
        <v>6140</v>
      </c>
      <c r="E1443" s="56" t="s">
        <v>5815</v>
      </c>
      <c r="F1443" t="s">
        <v>6378</v>
      </c>
      <c r="G1443" s="66" t="s">
        <v>6283</v>
      </c>
      <c r="H1443" s="66" t="e">
        <v>#N/A</v>
      </c>
      <c r="I1443" s="66" t="e">
        <v>#N/A</v>
      </c>
    </row>
    <row r="1444" spans="1:9" x14ac:dyDescent="0.25">
      <c r="A1444">
        <v>19100075</v>
      </c>
      <c r="B1444" s="66" t="s">
        <v>5812</v>
      </c>
      <c r="C1444" s="66" t="s">
        <v>6140</v>
      </c>
      <c r="D1444" s="66" t="s">
        <v>6140</v>
      </c>
      <c r="E1444" s="56" t="s">
        <v>5815</v>
      </c>
      <c r="F1444" t="s">
        <v>6378</v>
      </c>
      <c r="G1444" s="66" t="s">
        <v>6283</v>
      </c>
      <c r="H1444" s="66" t="e">
        <v>#N/A</v>
      </c>
      <c r="I1444" s="66" t="e">
        <v>#N/A</v>
      </c>
    </row>
    <row r="1445" spans="1:9" x14ac:dyDescent="0.25">
      <c r="A1445">
        <v>19100075</v>
      </c>
      <c r="B1445" s="66" t="s">
        <v>5812</v>
      </c>
      <c r="C1445" s="66" t="s">
        <v>6140</v>
      </c>
      <c r="D1445" s="66" t="s">
        <v>6140</v>
      </c>
      <c r="E1445" s="56" t="s">
        <v>5815</v>
      </c>
      <c r="F1445" t="s">
        <v>6378</v>
      </c>
      <c r="G1445" s="66" t="s">
        <v>6283</v>
      </c>
      <c r="H1445" s="66" t="e">
        <v>#N/A</v>
      </c>
      <c r="I1445" s="66" t="e">
        <v>#N/A</v>
      </c>
    </row>
    <row r="1446" spans="1:9" x14ac:dyDescent="0.25">
      <c r="A1446">
        <v>19100075</v>
      </c>
      <c r="B1446" s="66" t="s">
        <v>5812</v>
      </c>
      <c r="C1446" s="66" t="s">
        <v>6140</v>
      </c>
      <c r="D1446" s="66" t="s">
        <v>6140</v>
      </c>
      <c r="E1446" s="56" t="s">
        <v>5815</v>
      </c>
      <c r="F1446" t="s">
        <v>6378</v>
      </c>
      <c r="G1446" s="66" t="s">
        <v>6283</v>
      </c>
      <c r="H1446" s="66" t="e">
        <v>#N/A</v>
      </c>
      <c r="I1446" s="66" t="e">
        <v>#N/A</v>
      </c>
    </row>
    <row r="1447" spans="1:9" x14ac:dyDescent="0.25">
      <c r="A1447">
        <v>19100075</v>
      </c>
      <c r="B1447" s="66" t="s">
        <v>5812</v>
      </c>
      <c r="C1447" s="66" t="s">
        <v>6140</v>
      </c>
      <c r="D1447" s="66" t="s">
        <v>6140</v>
      </c>
      <c r="E1447" s="56" t="s">
        <v>5815</v>
      </c>
      <c r="F1447" t="s">
        <v>6378</v>
      </c>
      <c r="G1447" s="66" t="s">
        <v>6283</v>
      </c>
      <c r="H1447" s="66" t="e">
        <v>#N/A</v>
      </c>
      <c r="I1447" s="66" t="e">
        <v>#N/A</v>
      </c>
    </row>
    <row r="1448" spans="1:9" x14ac:dyDescent="0.25">
      <c r="A1448">
        <v>19100076</v>
      </c>
      <c r="B1448" s="66" t="s">
        <v>5812</v>
      </c>
      <c r="C1448" s="66" t="s">
        <v>6140</v>
      </c>
      <c r="D1448" s="66" t="s">
        <v>6140</v>
      </c>
      <c r="E1448" s="56" t="s">
        <v>5815</v>
      </c>
      <c r="F1448" t="s">
        <v>6379</v>
      </c>
      <c r="G1448" s="66" t="s">
        <v>6283</v>
      </c>
      <c r="H1448" s="66" t="s">
        <v>6379</v>
      </c>
      <c r="I1448" s="66" t="s">
        <v>5894</v>
      </c>
    </row>
    <row r="1449" spans="1:9" x14ac:dyDescent="0.25">
      <c r="A1449">
        <v>19100076</v>
      </c>
      <c r="B1449" s="66" t="s">
        <v>5812</v>
      </c>
      <c r="C1449" s="66" t="s">
        <v>6140</v>
      </c>
      <c r="D1449" s="66" t="s">
        <v>6140</v>
      </c>
      <c r="E1449" s="56" t="s">
        <v>5815</v>
      </c>
      <c r="F1449" t="s">
        <v>6379</v>
      </c>
      <c r="G1449" s="66" t="s">
        <v>6283</v>
      </c>
      <c r="H1449" s="66" t="s">
        <v>6379</v>
      </c>
      <c r="I1449" s="66" t="s">
        <v>5894</v>
      </c>
    </row>
    <row r="1450" spans="1:9" x14ac:dyDescent="0.25">
      <c r="A1450">
        <v>19100076</v>
      </c>
      <c r="B1450" s="66" t="s">
        <v>5812</v>
      </c>
      <c r="C1450" s="66" t="s">
        <v>6140</v>
      </c>
      <c r="D1450" s="66" t="s">
        <v>6140</v>
      </c>
      <c r="E1450" s="56" t="s">
        <v>5815</v>
      </c>
      <c r="F1450" t="s">
        <v>6379</v>
      </c>
      <c r="G1450" s="66" t="s">
        <v>6283</v>
      </c>
      <c r="H1450" s="66" t="s">
        <v>6379</v>
      </c>
      <c r="I1450" s="66" t="s">
        <v>5894</v>
      </c>
    </row>
    <row r="1451" spans="1:9" x14ac:dyDescent="0.25">
      <c r="A1451">
        <v>19100076</v>
      </c>
      <c r="B1451" s="66" t="s">
        <v>5812</v>
      </c>
      <c r="C1451" s="66" t="s">
        <v>6140</v>
      </c>
      <c r="D1451" s="66" t="s">
        <v>6140</v>
      </c>
      <c r="E1451" s="56" t="s">
        <v>5815</v>
      </c>
      <c r="F1451" t="s">
        <v>6379</v>
      </c>
      <c r="G1451" s="66" t="s">
        <v>6283</v>
      </c>
      <c r="H1451" s="66" t="s">
        <v>6379</v>
      </c>
      <c r="I1451" s="66" t="s">
        <v>5894</v>
      </c>
    </row>
    <row r="1452" spans="1:9" x14ac:dyDescent="0.25">
      <c r="A1452">
        <v>19100076</v>
      </c>
      <c r="B1452" s="66" t="s">
        <v>5812</v>
      </c>
      <c r="C1452" s="66" t="s">
        <v>6140</v>
      </c>
      <c r="D1452" s="66" t="s">
        <v>6140</v>
      </c>
      <c r="E1452" s="56" t="s">
        <v>5815</v>
      </c>
      <c r="F1452" t="s">
        <v>6379</v>
      </c>
      <c r="G1452" s="66" t="s">
        <v>6283</v>
      </c>
      <c r="H1452" s="66" t="s">
        <v>6379</v>
      </c>
      <c r="I1452" s="66" t="s">
        <v>5894</v>
      </c>
    </row>
    <row r="1453" spans="1:9" x14ac:dyDescent="0.25">
      <c r="A1453">
        <v>19100076</v>
      </c>
      <c r="B1453" s="66" t="s">
        <v>5812</v>
      </c>
      <c r="C1453" s="66" t="s">
        <v>6140</v>
      </c>
      <c r="D1453" s="66" t="s">
        <v>6140</v>
      </c>
      <c r="E1453" s="56" t="s">
        <v>5815</v>
      </c>
      <c r="F1453" t="s">
        <v>6379</v>
      </c>
      <c r="G1453" s="66" t="s">
        <v>6283</v>
      </c>
      <c r="H1453" s="66" t="s">
        <v>6379</v>
      </c>
      <c r="I1453" s="66" t="s">
        <v>5894</v>
      </c>
    </row>
    <row r="1454" spans="1:9" x14ac:dyDescent="0.25">
      <c r="A1454">
        <v>19100076</v>
      </c>
      <c r="B1454" s="66" t="s">
        <v>5812</v>
      </c>
      <c r="C1454" s="66" t="s">
        <v>6140</v>
      </c>
      <c r="D1454" s="66" t="s">
        <v>6140</v>
      </c>
      <c r="E1454" s="56" t="s">
        <v>5815</v>
      </c>
      <c r="F1454" t="s">
        <v>6379</v>
      </c>
      <c r="G1454" s="66" t="s">
        <v>6283</v>
      </c>
      <c r="H1454" s="66" t="s">
        <v>6379</v>
      </c>
      <c r="I1454" s="66" t="s">
        <v>5894</v>
      </c>
    </row>
    <row r="1455" spans="1:9" x14ac:dyDescent="0.25">
      <c r="A1455">
        <v>19100076</v>
      </c>
      <c r="B1455" s="66" t="s">
        <v>5812</v>
      </c>
      <c r="C1455" s="66" t="s">
        <v>6140</v>
      </c>
      <c r="D1455" s="66" t="s">
        <v>6140</v>
      </c>
      <c r="E1455" s="56" t="s">
        <v>5815</v>
      </c>
      <c r="F1455" t="s">
        <v>6379</v>
      </c>
      <c r="G1455" s="66" t="s">
        <v>6283</v>
      </c>
      <c r="H1455" s="66" t="s">
        <v>6379</v>
      </c>
      <c r="I1455" s="66" t="s">
        <v>5894</v>
      </c>
    </row>
    <row r="1456" spans="1:9" x14ac:dyDescent="0.25">
      <c r="A1456">
        <v>19100076</v>
      </c>
      <c r="B1456" s="66" t="s">
        <v>5812</v>
      </c>
      <c r="C1456" s="66" t="s">
        <v>6140</v>
      </c>
      <c r="D1456" s="66" t="s">
        <v>6140</v>
      </c>
      <c r="E1456" s="56" t="s">
        <v>5815</v>
      </c>
      <c r="F1456" t="s">
        <v>6379</v>
      </c>
      <c r="G1456" s="66" t="s">
        <v>6283</v>
      </c>
      <c r="H1456" s="66" t="s">
        <v>6379</v>
      </c>
      <c r="I1456" s="66" t="s">
        <v>5894</v>
      </c>
    </row>
    <row r="1457" spans="1:9" x14ac:dyDescent="0.25">
      <c r="A1457">
        <v>19100076</v>
      </c>
      <c r="B1457" s="66" t="s">
        <v>5812</v>
      </c>
      <c r="C1457" s="66" t="s">
        <v>6140</v>
      </c>
      <c r="D1457" s="66" t="s">
        <v>6140</v>
      </c>
      <c r="E1457" s="56" t="s">
        <v>5815</v>
      </c>
      <c r="F1457" t="s">
        <v>6379</v>
      </c>
      <c r="G1457" s="66" t="s">
        <v>6283</v>
      </c>
      <c r="H1457" s="66" t="s">
        <v>6379</v>
      </c>
      <c r="I1457" s="66" t="s">
        <v>5894</v>
      </c>
    </row>
    <row r="1458" spans="1:9" x14ac:dyDescent="0.25">
      <c r="A1458">
        <v>19100077</v>
      </c>
      <c r="B1458" s="66" t="s">
        <v>5812</v>
      </c>
      <c r="C1458" s="66" t="s">
        <v>6140</v>
      </c>
      <c r="D1458" s="66" t="s">
        <v>6140</v>
      </c>
      <c r="E1458" s="56" t="s">
        <v>5815</v>
      </c>
      <c r="F1458" t="s">
        <v>6380</v>
      </c>
      <c r="G1458" s="66" t="s">
        <v>6162</v>
      </c>
      <c r="H1458" s="66" t="e">
        <v>#N/A</v>
      </c>
      <c r="I1458" s="66" t="e">
        <v>#N/A</v>
      </c>
    </row>
    <row r="1459" spans="1:9" x14ac:dyDescent="0.25">
      <c r="A1459">
        <v>19100077</v>
      </c>
      <c r="B1459" s="66" t="s">
        <v>5812</v>
      </c>
      <c r="C1459" s="66" t="s">
        <v>6140</v>
      </c>
      <c r="D1459" s="66" t="s">
        <v>6140</v>
      </c>
      <c r="E1459" s="56" t="s">
        <v>5815</v>
      </c>
      <c r="F1459" t="s">
        <v>6381</v>
      </c>
      <c r="G1459" s="66" t="s">
        <v>6162</v>
      </c>
      <c r="H1459" s="66" t="e">
        <v>#N/A</v>
      </c>
      <c r="I1459" s="66" t="e">
        <v>#N/A</v>
      </c>
    </row>
    <row r="1460" spans="1:9" x14ac:dyDescent="0.25">
      <c r="A1460">
        <v>19100077</v>
      </c>
      <c r="B1460" s="66" t="s">
        <v>5812</v>
      </c>
      <c r="C1460" s="66" t="s">
        <v>6140</v>
      </c>
      <c r="D1460" s="66" t="s">
        <v>6140</v>
      </c>
      <c r="E1460" s="56" t="s">
        <v>5815</v>
      </c>
      <c r="F1460" t="s">
        <v>6331</v>
      </c>
      <c r="G1460" s="66" t="s">
        <v>6162</v>
      </c>
      <c r="H1460" s="66" t="e">
        <v>#N/A</v>
      </c>
      <c r="I1460" s="66" t="e">
        <v>#N/A</v>
      </c>
    </row>
    <row r="1461" spans="1:9" x14ac:dyDescent="0.25">
      <c r="A1461">
        <v>19100077</v>
      </c>
      <c r="B1461" s="66" t="s">
        <v>5812</v>
      </c>
      <c r="C1461" s="66" t="s">
        <v>6140</v>
      </c>
      <c r="D1461" s="66" t="s">
        <v>6140</v>
      </c>
      <c r="E1461" s="56" t="s">
        <v>5815</v>
      </c>
      <c r="F1461" t="s">
        <v>6382</v>
      </c>
      <c r="G1461" s="66" t="s">
        <v>6162</v>
      </c>
      <c r="H1461" s="66" t="e">
        <v>#N/A</v>
      </c>
      <c r="I1461" s="66" t="e">
        <v>#N/A</v>
      </c>
    </row>
    <row r="1462" spans="1:9" x14ac:dyDescent="0.25">
      <c r="A1462">
        <v>19100077</v>
      </c>
      <c r="B1462" s="66" t="s">
        <v>5812</v>
      </c>
      <c r="C1462" s="66" t="s">
        <v>6140</v>
      </c>
      <c r="D1462" s="66" t="s">
        <v>6140</v>
      </c>
      <c r="E1462" s="56" t="s">
        <v>5815</v>
      </c>
      <c r="F1462" t="s">
        <v>6380</v>
      </c>
      <c r="G1462" s="66" t="s">
        <v>6162</v>
      </c>
      <c r="H1462" s="66" t="e">
        <v>#N/A</v>
      </c>
      <c r="I1462" s="66" t="e">
        <v>#N/A</v>
      </c>
    </row>
    <row r="1463" spans="1:9" x14ac:dyDescent="0.25">
      <c r="A1463">
        <v>19100077</v>
      </c>
      <c r="B1463" s="66" t="s">
        <v>5812</v>
      </c>
      <c r="C1463" s="66" t="s">
        <v>6140</v>
      </c>
      <c r="D1463" s="66" t="s">
        <v>6140</v>
      </c>
      <c r="E1463" s="56" t="s">
        <v>5815</v>
      </c>
      <c r="F1463" t="s">
        <v>6383</v>
      </c>
      <c r="G1463" s="66" t="s">
        <v>6162</v>
      </c>
      <c r="H1463" s="66" t="e">
        <v>#N/A</v>
      </c>
      <c r="I1463" s="66" t="e">
        <v>#N/A</v>
      </c>
    </row>
    <row r="1464" spans="1:9" x14ac:dyDescent="0.25">
      <c r="A1464">
        <v>19100077</v>
      </c>
      <c r="B1464" s="66" t="s">
        <v>5812</v>
      </c>
      <c r="C1464" s="66" t="s">
        <v>6140</v>
      </c>
      <c r="D1464" s="66" t="s">
        <v>6140</v>
      </c>
      <c r="E1464" s="56" t="s">
        <v>5815</v>
      </c>
      <c r="F1464" t="s">
        <v>6382</v>
      </c>
      <c r="G1464" s="66" t="s">
        <v>6162</v>
      </c>
      <c r="H1464" s="66" t="e">
        <v>#N/A</v>
      </c>
      <c r="I1464" s="66" t="e">
        <v>#N/A</v>
      </c>
    </row>
    <row r="1465" spans="1:9" x14ac:dyDescent="0.25">
      <c r="A1465">
        <v>19100077</v>
      </c>
      <c r="B1465" s="66" t="s">
        <v>5812</v>
      </c>
      <c r="C1465" s="66" t="s">
        <v>6140</v>
      </c>
      <c r="D1465" s="66" t="s">
        <v>6140</v>
      </c>
      <c r="E1465" s="56" t="s">
        <v>5815</v>
      </c>
      <c r="F1465" t="s">
        <v>6384</v>
      </c>
      <c r="G1465" s="66" t="s">
        <v>6162</v>
      </c>
      <c r="H1465" s="66" t="e">
        <v>#N/A</v>
      </c>
      <c r="I1465" s="66" t="e">
        <v>#N/A</v>
      </c>
    </row>
    <row r="1466" spans="1:9" x14ac:dyDescent="0.25">
      <c r="A1466">
        <v>19100077</v>
      </c>
      <c r="B1466" s="66" t="s">
        <v>5812</v>
      </c>
      <c r="C1466" s="66" t="s">
        <v>6140</v>
      </c>
      <c r="D1466" s="66" t="s">
        <v>6140</v>
      </c>
      <c r="E1466" s="56" t="s">
        <v>5815</v>
      </c>
      <c r="F1466" t="s">
        <v>6331</v>
      </c>
      <c r="G1466" s="66" t="s">
        <v>6162</v>
      </c>
      <c r="H1466" s="66" t="e">
        <v>#N/A</v>
      </c>
      <c r="I1466" s="66" t="e">
        <v>#N/A</v>
      </c>
    </row>
    <row r="1467" spans="1:9" x14ac:dyDescent="0.25">
      <c r="A1467">
        <v>19100077</v>
      </c>
      <c r="B1467" s="66" t="s">
        <v>5812</v>
      </c>
      <c r="C1467" s="66" t="s">
        <v>6140</v>
      </c>
      <c r="D1467" s="66" t="s">
        <v>6140</v>
      </c>
      <c r="E1467" s="56" t="s">
        <v>5815</v>
      </c>
      <c r="F1467" t="s">
        <v>6384</v>
      </c>
      <c r="G1467" s="66" t="s">
        <v>6162</v>
      </c>
      <c r="H1467" s="66" t="e">
        <v>#N/A</v>
      </c>
      <c r="I1467" s="66" t="e">
        <v>#N/A</v>
      </c>
    </row>
    <row r="1468" spans="1:9" x14ac:dyDescent="0.25">
      <c r="A1468">
        <v>19100077</v>
      </c>
      <c r="B1468" s="66" t="s">
        <v>5812</v>
      </c>
      <c r="C1468" s="66" t="s">
        <v>6140</v>
      </c>
      <c r="D1468" s="66" t="s">
        <v>6140</v>
      </c>
      <c r="E1468" s="56" t="s">
        <v>5815</v>
      </c>
      <c r="F1468" t="s">
        <v>6331</v>
      </c>
      <c r="G1468" s="66" t="s">
        <v>6162</v>
      </c>
      <c r="H1468" s="66" t="e">
        <v>#N/A</v>
      </c>
      <c r="I1468" s="66" t="e">
        <v>#N/A</v>
      </c>
    </row>
    <row r="1469" spans="1:9" x14ac:dyDescent="0.25">
      <c r="A1469">
        <v>19100077</v>
      </c>
      <c r="B1469" s="66" t="s">
        <v>5812</v>
      </c>
      <c r="C1469" s="66" t="s">
        <v>6140</v>
      </c>
      <c r="D1469" s="66" t="s">
        <v>6140</v>
      </c>
      <c r="E1469" s="56" t="s">
        <v>5815</v>
      </c>
      <c r="F1469" t="s">
        <v>6382</v>
      </c>
      <c r="G1469" s="66" t="s">
        <v>6162</v>
      </c>
      <c r="H1469" s="66" t="e">
        <v>#N/A</v>
      </c>
      <c r="I1469" s="66" t="e">
        <v>#N/A</v>
      </c>
    </row>
    <row r="1470" spans="1:9" x14ac:dyDescent="0.25">
      <c r="A1470">
        <v>19100077</v>
      </c>
      <c r="B1470" s="66" t="s">
        <v>5812</v>
      </c>
      <c r="C1470" s="66" t="s">
        <v>6140</v>
      </c>
      <c r="D1470" s="66" t="s">
        <v>6140</v>
      </c>
      <c r="E1470" s="56" t="s">
        <v>5815</v>
      </c>
      <c r="F1470" t="s">
        <v>6384</v>
      </c>
      <c r="G1470" s="66" t="s">
        <v>6162</v>
      </c>
      <c r="H1470" s="66" t="e">
        <v>#N/A</v>
      </c>
      <c r="I1470" s="66" t="e">
        <v>#N/A</v>
      </c>
    </row>
    <row r="1471" spans="1:9" x14ac:dyDescent="0.25">
      <c r="A1471">
        <v>19100077</v>
      </c>
      <c r="B1471" s="66" t="s">
        <v>5812</v>
      </c>
      <c r="C1471" s="66" t="s">
        <v>6140</v>
      </c>
      <c r="D1471" s="66" t="s">
        <v>6140</v>
      </c>
      <c r="E1471" s="56" t="s">
        <v>5815</v>
      </c>
      <c r="F1471" t="s">
        <v>6331</v>
      </c>
      <c r="G1471" s="66" t="s">
        <v>6162</v>
      </c>
      <c r="H1471" s="66" t="e">
        <v>#N/A</v>
      </c>
      <c r="I1471" s="66" t="e">
        <v>#N/A</v>
      </c>
    </row>
    <row r="1472" spans="1:9" x14ac:dyDescent="0.25">
      <c r="A1472">
        <v>19100077</v>
      </c>
      <c r="B1472" s="66" t="s">
        <v>5812</v>
      </c>
      <c r="C1472" s="66" t="s">
        <v>6140</v>
      </c>
      <c r="D1472" s="66" t="s">
        <v>6140</v>
      </c>
      <c r="E1472" s="56" t="s">
        <v>5815</v>
      </c>
      <c r="F1472" t="s">
        <v>6383</v>
      </c>
      <c r="G1472" s="66" t="s">
        <v>6162</v>
      </c>
      <c r="H1472" s="66" t="e">
        <v>#N/A</v>
      </c>
      <c r="I1472" s="66" t="e">
        <v>#N/A</v>
      </c>
    </row>
    <row r="1473" spans="1:9" x14ac:dyDescent="0.25">
      <c r="A1473">
        <v>19100077</v>
      </c>
      <c r="B1473" s="66" t="s">
        <v>5812</v>
      </c>
      <c r="C1473" s="66" t="s">
        <v>6140</v>
      </c>
      <c r="D1473" s="66" t="s">
        <v>6140</v>
      </c>
      <c r="E1473" s="56" t="s">
        <v>5815</v>
      </c>
      <c r="F1473" t="s">
        <v>6381</v>
      </c>
      <c r="G1473" s="66" t="s">
        <v>6162</v>
      </c>
      <c r="H1473" s="66" t="e">
        <v>#N/A</v>
      </c>
      <c r="I1473" s="66" t="e">
        <v>#N/A</v>
      </c>
    </row>
    <row r="1474" spans="1:9" x14ac:dyDescent="0.25">
      <c r="A1474">
        <v>19100078</v>
      </c>
      <c r="B1474" s="66" t="s">
        <v>5812</v>
      </c>
      <c r="C1474" s="66" t="s">
        <v>6140</v>
      </c>
      <c r="D1474" s="66" t="s">
        <v>6140</v>
      </c>
      <c r="E1474" s="56" t="s">
        <v>5815</v>
      </c>
      <c r="F1474" t="s">
        <v>6385</v>
      </c>
      <c r="G1474" s="66" t="s">
        <v>6283</v>
      </c>
      <c r="H1474" s="66" t="e">
        <v>#N/A</v>
      </c>
      <c r="I1474" s="66" t="e">
        <v>#N/A</v>
      </c>
    </row>
    <row r="1475" spans="1:9" x14ac:dyDescent="0.25">
      <c r="A1475">
        <v>19100078</v>
      </c>
      <c r="B1475" s="66" t="s">
        <v>5812</v>
      </c>
      <c r="C1475" s="66" t="s">
        <v>6140</v>
      </c>
      <c r="D1475" s="66" t="s">
        <v>6140</v>
      </c>
      <c r="E1475" s="56" t="s">
        <v>5815</v>
      </c>
      <c r="F1475" t="s">
        <v>6386</v>
      </c>
      <c r="G1475" s="66" t="s">
        <v>6283</v>
      </c>
      <c r="H1475" s="66" t="e">
        <v>#N/A</v>
      </c>
      <c r="I1475" s="66" t="e">
        <v>#N/A</v>
      </c>
    </row>
    <row r="1476" spans="1:9" x14ac:dyDescent="0.25">
      <c r="A1476">
        <v>19100078</v>
      </c>
      <c r="B1476" s="66" t="s">
        <v>5812</v>
      </c>
      <c r="C1476" s="66" t="s">
        <v>6140</v>
      </c>
      <c r="D1476" s="66" t="s">
        <v>6140</v>
      </c>
      <c r="E1476" s="56" t="s">
        <v>5815</v>
      </c>
      <c r="F1476" t="s">
        <v>6385</v>
      </c>
      <c r="G1476" s="66" t="s">
        <v>6283</v>
      </c>
      <c r="H1476" s="66" t="e">
        <v>#N/A</v>
      </c>
      <c r="I1476" s="66" t="e">
        <v>#N/A</v>
      </c>
    </row>
    <row r="1477" spans="1:9" x14ac:dyDescent="0.25">
      <c r="A1477">
        <v>19100078</v>
      </c>
      <c r="B1477" s="66" t="s">
        <v>5812</v>
      </c>
      <c r="C1477" s="66" t="s">
        <v>6140</v>
      </c>
      <c r="D1477" s="66" t="s">
        <v>6140</v>
      </c>
      <c r="E1477" s="56" t="s">
        <v>5815</v>
      </c>
      <c r="F1477" t="s">
        <v>6386</v>
      </c>
      <c r="G1477" s="66" t="s">
        <v>6283</v>
      </c>
      <c r="H1477" s="66" t="e">
        <v>#N/A</v>
      </c>
      <c r="I1477" s="66" t="e">
        <v>#N/A</v>
      </c>
    </row>
    <row r="1478" spans="1:9" x14ac:dyDescent="0.25">
      <c r="A1478">
        <v>19100078</v>
      </c>
      <c r="B1478" s="66" t="s">
        <v>5812</v>
      </c>
      <c r="C1478" s="66" t="s">
        <v>6140</v>
      </c>
      <c r="D1478" s="66" t="s">
        <v>6140</v>
      </c>
      <c r="E1478" s="56" t="s">
        <v>5815</v>
      </c>
      <c r="F1478" t="s">
        <v>6385</v>
      </c>
      <c r="G1478" s="66" t="s">
        <v>6283</v>
      </c>
      <c r="H1478" s="66" t="e">
        <v>#N/A</v>
      </c>
      <c r="I1478" s="66" t="e">
        <v>#N/A</v>
      </c>
    </row>
    <row r="1479" spans="1:9" x14ac:dyDescent="0.25">
      <c r="A1479">
        <v>19100078</v>
      </c>
      <c r="B1479" s="66" t="s">
        <v>5812</v>
      </c>
      <c r="C1479" s="66" t="s">
        <v>6140</v>
      </c>
      <c r="D1479" s="66" t="s">
        <v>6140</v>
      </c>
      <c r="E1479" s="56" t="s">
        <v>5815</v>
      </c>
      <c r="F1479" t="s">
        <v>6386</v>
      </c>
      <c r="G1479" s="66" t="s">
        <v>6283</v>
      </c>
      <c r="H1479" s="66" t="e">
        <v>#N/A</v>
      </c>
      <c r="I1479" s="66" t="e">
        <v>#N/A</v>
      </c>
    </row>
    <row r="1480" spans="1:9" x14ac:dyDescent="0.25">
      <c r="A1480">
        <v>19100078</v>
      </c>
      <c r="B1480" s="66" t="s">
        <v>5812</v>
      </c>
      <c r="C1480" s="66" t="s">
        <v>6140</v>
      </c>
      <c r="D1480" s="66" t="s">
        <v>6140</v>
      </c>
      <c r="E1480" s="56" t="s">
        <v>5815</v>
      </c>
      <c r="F1480" t="s">
        <v>6386</v>
      </c>
      <c r="G1480" s="66" t="s">
        <v>6283</v>
      </c>
      <c r="H1480" s="66" t="e">
        <v>#N/A</v>
      </c>
      <c r="I1480" s="66" t="e">
        <v>#N/A</v>
      </c>
    </row>
    <row r="1481" spans="1:9" x14ac:dyDescent="0.25">
      <c r="A1481">
        <v>19100078</v>
      </c>
      <c r="B1481" s="66" t="s">
        <v>5812</v>
      </c>
      <c r="C1481" s="66" t="s">
        <v>6140</v>
      </c>
      <c r="D1481" s="66" t="s">
        <v>6140</v>
      </c>
      <c r="E1481" s="56" t="s">
        <v>5815</v>
      </c>
      <c r="F1481" t="s">
        <v>6386</v>
      </c>
      <c r="G1481" s="66" t="s">
        <v>6283</v>
      </c>
      <c r="H1481" s="66" t="e">
        <v>#N/A</v>
      </c>
      <c r="I1481" s="66" t="e">
        <v>#N/A</v>
      </c>
    </row>
    <row r="1482" spans="1:9" x14ac:dyDescent="0.25">
      <c r="A1482">
        <v>19100078</v>
      </c>
      <c r="B1482" s="66" t="s">
        <v>5812</v>
      </c>
      <c r="C1482" s="66" t="s">
        <v>6140</v>
      </c>
      <c r="D1482" s="66" t="s">
        <v>6140</v>
      </c>
      <c r="E1482" s="56" t="s">
        <v>5815</v>
      </c>
      <c r="F1482" t="s">
        <v>6386</v>
      </c>
      <c r="G1482" s="66" t="s">
        <v>6283</v>
      </c>
      <c r="H1482" s="66" t="e">
        <v>#N/A</v>
      </c>
      <c r="I1482" s="66" t="e">
        <v>#N/A</v>
      </c>
    </row>
    <row r="1483" spans="1:9" x14ac:dyDescent="0.25">
      <c r="A1483">
        <v>19100078</v>
      </c>
      <c r="B1483" s="66" t="s">
        <v>5812</v>
      </c>
      <c r="C1483" s="66" t="s">
        <v>6140</v>
      </c>
      <c r="D1483" s="66" t="s">
        <v>6140</v>
      </c>
      <c r="E1483" s="56" t="s">
        <v>5815</v>
      </c>
      <c r="F1483" t="s">
        <v>6386</v>
      </c>
      <c r="G1483" s="66" t="s">
        <v>6283</v>
      </c>
      <c r="H1483" s="66" t="e">
        <v>#N/A</v>
      </c>
      <c r="I1483" s="66" t="e">
        <v>#N/A</v>
      </c>
    </row>
    <row r="1484" spans="1:9" x14ac:dyDescent="0.25">
      <c r="A1484">
        <v>19100078</v>
      </c>
      <c r="B1484" s="66" t="s">
        <v>5812</v>
      </c>
      <c r="C1484" s="66" t="s">
        <v>6140</v>
      </c>
      <c r="D1484" s="66" t="s">
        <v>6140</v>
      </c>
      <c r="E1484" s="56" t="s">
        <v>5815</v>
      </c>
      <c r="F1484" t="s">
        <v>6385</v>
      </c>
      <c r="G1484" s="66" t="s">
        <v>6283</v>
      </c>
      <c r="H1484" s="66" t="e">
        <v>#N/A</v>
      </c>
      <c r="I1484" s="66" t="e">
        <v>#N/A</v>
      </c>
    </row>
    <row r="1485" spans="1:9" x14ac:dyDescent="0.25">
      <c r="A1485">
        <v>19100079</v>
      </c>
      <c r="B1485" s="66" t="s">
        <v>5812</v>
      </c>
      <c r="C1485" s="66" t="s">
        <v>6140</v>
      </c>
      <c r="D1485" s="66" t="s">
        <v>6140</v>
      </c>
      <c r="E1485" s="56" t="s">
        <v>5839</v>
      </c>
      <c r="F1485" t="s">
        <v>6387</v>
      </c>
      <c r="G1485" s="66" t="s">
        <v>6283</v>
      </c>
      <c r="H1485" s="66" t="e">
        <v>#N/A</v>
      </c>
      <c r="I1485" s="66" t="e">
        <v>#N/A</v>
      </c>
    </row>
    <row r="1486" spans="1:9" x14ac:dyDescent="0.25">
      <c r="A1486">
        <v>19100079</v>
      </c>
      <c r="B1486" s="66" t="s">
        <v>5812</v>
      </c>
      <c r="C1486" s="66" t="s">
        <v>6140</v>
      </c>
      <c r="D1486" s="66" t="s">
        <v>6140</v>
      </c>
      <c r="E1486" s="56" t="s">
        <v>5839</v>
      </c>
      <c r="F1486" t="s">
        <v>6387</v>
      </c>
      <c r="G1486" s="66" t="s">
        <v>6283</v>
      </c>
      <c r="H1486" s="66" t="e">
        <v>#N/A</v>
      </c>
      <c r="I1486" s="66" t="e">
        <v>#N/A</v>
      </c>
    </row>
    <row r="1487" spans="1:9" x14ac:dyDescent="0.25">
      <c r="A1487">
        <v>19100079</v>
      </c>
      <c r="B1487" s="66" t="s">
        <v>5812</v>
      </c>
      <c r="C1487" s="66" t="s">
        <v>6140</v>
      </c>
      <c r="D1487" s="66" t="s">
        <v>6140</v>
      </c>
      <c r="E1487" s="56" t="s">
        <v>5815</v>
      </c>
      <c r="F1487" t="s">
        <v>6388</v>
      </c>
      <c r="G1487" s="66" t="s">
        <v>6283</v>
      </c>
      <c r="H1487" s="66" t="e">
        <v>#N/A</v>
      </c>
      <c r="I1487" s="66" t="e">
        <v>#N/A</v>
      </c>
    </row>
    <row r="1488" spans="1:9" x14ac:dyDescent="0.25">
      <c r="A1488">
        <v>19100079</v>
      </c>
      <c r="B1488" s="66" t="s">
        <v>5812</v>
      </c>
      <c r="C1488" s="66" t="s">
        <v>6140</v>
      </c>
      <c r="D1488" s="66" t="s">
        <v>6140</v>
      </c>
      <c r="E1488" s="56" t="s">
        <v>5815</v>
      </c>
      <c r="F1488" t="s">
        <v>6389</v>
      </c>
      <c r="G1488" s="66" t="s">
        <v>6283</v>
      </c>
      <c r="H1488" s="66" t="e">
        <v>#N/A</v>
      </c>
      <c r="I1488" s="66" t="e">
        <v>#N/A</v>
      </c>
    </row>
    <row r="1489" spans="1:9" x14ac:dyDescent="0.25">
      <c r="A1489">
        <v>19100079</v>
      </c>
      <c r="B1489" s="66" t="s">
        <v>5812</v>
      </c>
      <c r="C1489" s="66" t="s">
        <v>6140</v>
      </c>
      <c r="D1489" s="66" t="s">
        <v>6140</v>
      </c>
      <c r="E1489" s="56" t="s">
        <v>5815</v>
      </c>
      <c r="F1489" t="s">
        <v>6388</v>
      </c>
      <c r="G1489" s="66" t="s">
        <v>6283</v>
      </c>
      <c r="H1489" s="66" t="e">
        <v>#N/A</v>
      </c>
      <c r="I1489" s="66" t="e">
        <v>#N/A</v>
      </c>
    </row>
    <row r="1490" spans="1:9" x14ac:dyDescent="0.25">
      <c r="A1490">
        <v>19100079</v>
      </c>
      <c r="B1490" s="66" t="s">
        <v>5812</v>
      </c>
      <c r="C1490" s="66" t="s">
        <v>6140</v>
      </c>
      <c r="D1490" s="66" t="s">
        <v>6140</v>
      </c>
      <c r="E1490" s="56" t="s">
        <v>5815</v>
      </c>
      <c r="F1490" t="s">
        <v>6389</v>
      </c>
      <c r="G1490" s="66" t="s">
        <v>6283</v>
      </c>
      <c r="H1490" s="66" t="e">
        <v>#N/A</v>
      </c>
      <c r="I1490" s="66" t="e">
        <v>#N/A</v>
      </c>
    </row>
    <row r="1491" spans="1:9" x14ac:dyDescent="0.25">
      <c r="A1491">
        <v>19100079</v>
      </c>
      <c r="B1491" s="66" t="s">
        <v>5812</v>
      </c>
      <c r="C1491" s="66" t="s">
        <v>6140</v>
      </c>
      <c r="D1491" s="66" t="s">
        <v>6140</v>
      </c>
      <c r="E1491" s="56" t="s">
        <v>5815</v>
      </c>
      <c r="F1491" t="s">
        <v>6385</v>
      </c>
      <c r="G1491" s="66" t="s">
        <v>6283</v>
      </c>
      <c r="H1491" s="66" t="e">
        <v>#N/A</v>
      </c>
      <c r="I1491" s="66" t="e">
        <v>#N/A</v>
      </c>
    </row>
    <row r="1492" spans="1:9" x14ac:dyDescent="0.25">
      <c r="A1492">
        <v>19100079</v>
      </c>
      <c r="B1492" s="66" t="s">
        <v>5812</v>
      </c>
      <c r="C1492" s="66" t="s">
        <v>6140</v>
      </c>
      <c r="D1492" s="66" t="s">
        <v>6140</v>
      </c>
      <c r="E1492" s="56" t="s">
        <v>5815</v>
      </c>
      <c r="F1492" t="s">
        <v>6389</v>
      </c>
      <c r="G1492" s="66" t="s">
        <v>6283</v>
      </c>
      <c r="H1492" s="66" t="e">
        <v>#N/A</v>
      </c>
      <c r="I1492" s="66" t="e">
        <v>#N/A</v>
      </c>
    </row>
    <row r="1493" spans="1:9" x14ac:dyDescent="0.25">
      <c r="A1493">
        <v>19100079</v>
      </c>
      <c r="B1493" s="66" t="s">
        <v>5812</v>
      </c>
      <c r="C1493" s="66" t="s">
        <v>6140</v>
      </c>
      <c r="D1493" s="66" t="s">
        <v>6140</v>
      </c>
      <c r="E1493" s="56" t="s">
        <v>5815</v>
      </c>
      <c r="F1493" t="s">
        <v>6388</v>
      </c>
      <c r="G1493" s="66" t="s">
        <v>6283</v>
      </c>
      <c r="H1493" s="66" t="e">
        <v>#N/A</v>
      </c>
      <c r="I1493" s="66" t="e">
        <v>#N/A</v>
      </c>
    </row>
    <row r="1494" spans="1:9" x14ac:dyDescent="0.25">
      <c r="A1494">
        <v>19100079</v>
      </c>
      <c r="B1494" s="66" t="s">
        <v>5812</v>
      </c>
      <c r="C1494" s="66" t="s">
        <v>6140</v>
      </c>
      <c r="D1494" s="66" t="s">
        <v>6140</v>
      </c>
      <c r="E1494" s="56" t="s">
        <v>5815</v>
      </c>
      <c r="F1494" t="s">
        <v>6388</v>
      </c>
      <c r="G1494" s="66" t="s">
        <v>6283</v>
      </c>
      <c r="H1494" s="66" t="e">
        <v>#N/A</v>
      </c>
      <c r="I1494" s="66" t="e">
        <v>#N/A</v>
      </c>
    </row>
    <row r="1495" spans="1:9" x14ac:dyDescent="0.25">
      <c r="A1495">
        <v>19100079</v>
      </c>
      <c r="B1495" s="66" t="s">
        <v>5812</v>
      </c>
      <c r="C1495" s="66" t="s">
        <v>6140</v>
      </c>
      <c r="D1495" s="66" t="s">
        <v>6140</v>
      </c>
      <c r="E1495" s="56" t="s">
        <v>5815</v>
      </c>
      <c r="F1495" t="s">
        <v>6389</v>
      </c>
      <c r="G1495" s="66" t="s">
        <v>6283</v>
      </c>
      <c r="H1495" s="66" t="e">
        <v>#N/A</v>
      </c>
      <c r="I1495" s="66" t="e">
        <v>#N/A</v>
      </c>
    </row>
    <row r="1496" spans="1:9" x14ac:dyDescent="0.25">
      <c r="A1496">
        <v>19100079</v>
      </c>
      <c r="B1496" s="66" t="s">
        <v>5812</v>
      </c>
      <c r="C1496" s="66" t="s">
        <v>6140</v>
      </c>
      <c r="D1496" s="66" t="s">
        <v>6140</v>
      </c>
      <c r="E1496" s="56" t="s">
        <v>5815</v>
      </c>
      <c r="F1496" t="s">
        <v>6388</v>
      </c>
      <c r="G1496" s="66" t="s">
        <v>6283</v>
      </c>
      <c r="H1496" s="66" t="e">
        <v>#N/A</v>
      </c>
      <c r="I1496" s="66" t="e">
        <v>#N/A</v>
      </c>
    </row>
    <row r="1497" spans="1:9" x14ac:dyDescent="0.25">
      <c r="A1497">
        <v>19100080</v>
      </c>
      <c r="B1497" s="66" t="s">
        <v>5812</v>
      </c>
      <c r="C1497" s="66" t="s">
        <v>6140</v>
      </c>
      <c r="D1497" s="66" t="s">
        <v>6140</v>
      </c>
      <c r="E1497" s="56" t="s">
        <v>5815</v>
      </c>
      <c r="F1497" t="s">
        <v>5893</v>
      </c>
      <c r="G1497" s="66" t="s">
        <v>6283</v>
      </c>
      <c r="H1497" s="66" t="s">
        <v>5893</v>
      </c>
      <c r="I1497" s="66" t="s">
        <v>5894</v>
      </c>
    </row>
    <row r="1498" spans="1:9" x14ac:dyDescent="0.25">
      <c r="A1498">
        <v>19100080</v>
      </c>
      <c r="B1498" s="66" t="s">
        <v>5812</v>
      </c>
      <c r="C1498" s="66" t="s">
        <v>6140</v>
      </c>
      <c r="D1498" s="66" t="s">
        <v>6140</v>
      </c>
      <c r="E1498" s="56" t="s">
        <v>5815</v>
      </c>
      <c r="F1498" t="s">
        <v>5893</v>
      </c>
      <c r="G1498" s="66" t="s">
        <v>6283</v>
      </c>
      <c r="H1498" s="66" t="s">
        <v>5893</v>
      </c>
      <c r="I1498" s="66" t="s">
        <v>5894</v>
      </c>
    </row>
    <row r="1499" spans="1:9" x14ac:dyDescent="0.25">
      <c r="A1499">
        <v>19100081</v>
      </c>
      <c r="B1499" s="66" t="s">
        <v>5812</v>
      </c>
      <c r="C1499" s="66" t="s">
        <v>6140</v>
      </c>
      <c r="D1499" s="66" t="s">
        <v>6140</v>
      </c>
      <c r="E1499" s="56" t="s">
        <v>5815</v>
      </c>
      <c r="F1499" t="s">
        <v>6390</v>
      </c>
      <c r="G1499" s="66" t="s">
        <v>6283</v>
      </c>
      <c r="H1499" s="66" t="e">
        <v>#N/A</v>
      </c>
      <c r="I1499" s="66" t="e">
        <v>#N/A</v>
      </c>
    </row>
    <row r="1500" spans="1:9" x14ac:dyDescent="0.25">
      <c r="A1500">
        <v>19100081</v>
      </c>
      <c r="B1500" s="66" t="s">
        <v>5812</v>
      </c>
      <c r="C1500" s="66" t="s">
        <v>6140</v>
      </c>
      <c r="D1500" s="66" t="s">
        <v>6140</v>
      </c>
      <c r="E1500" s="56" t="s">
        <v>5815</v>
      </c>
      <c r="F1500" t="s">
        <v>6390</v>
      </c>
      <c r="G1500" s="66" t="s">
        <v>6283</v>
      </c>
      <c r="H1500" s="66" t="e">
        <v>#N/A</v>
      </c>
      <c r="I1500" s="66" t="e">
        <v>#N/A</v>
      </c>
    </row>
    <row r="1501" spans="1:9" x14ac:dyDescent="0.25">
      <c r="A1501">
        <v>19100081</v>
      </c>
      <c r="B1501" s="66" t="s">
        <v>5812</v>
      </c>
      <c r="C1501" s="66" t="s">
        <v>6140</v>
      </c>
      <c r="D1501" s="66" t="s">
        <v>6140</v>
      </c>
      <c r="E1501" s="56" t="s">
        <v>5815</v>
      </c>
      <c r="F1501" t="s">
        <v>6385</v>
      </c>
      <c r="G1501" s="66" t="s">
        <v>6283</v>
      </c>
      <c r="H1501" s="66" t="e">
        <v>#N/A</v>
      </c>
      <c r="I1501" s="66" t="e">
        <v>#N/A</v>
      </c>
    </row>
    <row r="1502" spans="1:9" x14ac:dyDescent="0.25">
      <c r="A1502">
        <v>19100081</v>
      </c>
      <c r="B1502" s="66" t="s">
        <v>5812</v>
      </c>
      <c r="C1502" s="66" t="s">
        <v>6140</v>
      </c>
      <c r="D1502" s="66" t="s">
        <v>6140</v>
      </c>
      <c r="E1502" s="56" t="s">
        <v>5815</v>
      </c>
      <c r="F1502" t="s">
        <v>6390</v>
      </c>
      <c r="G1502" s="66" t="s">
        <v>6283</v>
      </c>
      <c r="H1502" s="66" t="e">
        <v>#N/A</v>
      </c>
      <c r="I1502" s="66" t="e">
        <v>#N/A</v>
      </c>
    </row>
    <row r="1503" spans="1:9" x14ac:dyDescent="0.25">
      <c r="A1503">
        <v>19100081</v>
      </c>
      <c r="B1503" s="66" t="s">
        <v>5812</v>
      </c>
      <c r="C1503" s="66" t="s">
        <v>6140</v>
      </c>
      <c r="D1503" s="66" t="s">
        <v>6140</v>
      </c>
      <c r="E1503" s="56" t="s">
        <v>5815</v>
      </c>
      <c r="F1503" t="s">
        <v>6390</v>
      </c>
      <c r="G1503" s="66" t="s">
        <v>6283</v>
      </c>
      <c r="H1503" s="66" t="e">
        <v>#N/A</v>
      </c>
      <c r="I1503" s="66" t="e">
        <v>#N/A</v>
      </c>
    </row>
    <row r="1504" spans="1:9" x14ac:dyDescent="0.25">
      <c r="A1504">
        <v>19100081</v>
      </c>
      <c r="B1504" s="66" t="s">
        <v>5812</v>
      </c>
      <c r="C1504" s="66" t="s">
        <v>6140</v>
      </c>
      <c r="D1504" s="66" t="s">
        <v>6140</v>
      </c>
      <c r="E1504" s="56" t="s">
        <v>5815</v>
      </c>
      <c r="F1504" t="s">
        <v>6390</v>
      </c>
      <c r="G1504" s="66" t="s">
        <v>6283</v>
      </c>
      <c r="H1504" s="66" t="e">
        <v>#N/A</v>
      </c>
      <c r="I1504" s="66" t="e">
        <v>#N/A</v>
      </c>
    </row>
    <row r="1505" spans="1:9" x14ac:dyDescent="0.25">
      <c r="A1505">
        <v>19100081</v>
      </c>
      <c r="B1505" s="66" t="s">
        <v>5812</v>
      </c>
      <c r="C1505" s="66" t="s">
        <v>6140</v>
      </c>
      <c r="D1505" s="66" t="s">
        <v>6140</v>
      </c>
      <c r="E1505" s="56" t="s">
        <v>5815</v>
      </c>
      <c r="F1505" t="s">
        <v>6390</v>
      </c>
      <c r="G1505" s="66" t="s">
        <v>6283</v>
      </c>
      <c r="H1505" s="66" t="e">
        <v>#N/A</v>
      </c>
      <c r="I1505" s="66" t="e">
        <v>#N/A</v>
      </c>
    </row>
    <row r="1506" spans="1:9" x14ac:dyDescent="0.25">
      <c r="A1506">
        <v>19100081</v>
      </c>
      <c r="B1506" s="66" t="s">
        <v>5812</v>
      </c>
      <c r="C1506" s="66" t="s">
        <v>6140</v>
      </c>
      <c r="D1506" s="66" t="s">
        <v>6140</v>
      </c>
      <c r="E1506" s="56" t="s">
        <v>5815</v>
      </c>
      <c r="F1506" t="s">
        <v>6390</v>
      </c>
      <c r="G1506" s="66" t="s">
        <v>6283</v>
      </c>
      <c r="H1506" s="66" t="e">
        <v>#N/A</v>
      </c>
      <c r="I1506" s="66" t="e">
        <v>#N/A</v>
      </c>
    </row>
    <row r="1507" spans="1:9" x14ac:dyDescent="0.25">
      <c r="A1507">
        <v>19100081</v>
      </c>
      <c r="B1507" s="66" t="s">
        <v>5812</v>
      </c>
      <c r="C1507" s="66" t="s">
        <v>6140</v>
      </c>
      <c r="D1507" s="66" t="s">
        <v>6140</v>
      </c>
      <c r="E1507" s="56" t="s">
        <v>5815</v>
      </c>
      <c r="F1507" t="s">
        <v>6390</v>
      </c>
      <c r="G1507" s="66" t="s">
        <v>6283</v>
      </c>
      <c r="H1507" s="66" t="e">
        <v>#N/A</v>
      </c>
      <c r="I1507" s="66" t="e">
        <v>#N/A</v>
      </c>
    </row>
    <row r="1508" spans="1:9" x14ac:dyDescent="0.25">
      <c r="A1508">
        <v>19100081</v>
      </c>
      <c r="B1508" s="66" t="s">
        <v>5812</v>
      </c>
      <c r="C1508" s="66" t="s">
        <v>6140</v>
      </c>
      <c r="D1508" s="66" t="s">
        <v>6140</v>
      </c>
      <c r="E1508" s="56" t="s">
        <v>5815</v>
      </c>
      <c r="F1508" t="s">
        <v>6390</v>
      </c>
      <c r="G1508" s="66" t="s">
        <v>6283</v>
      </c>
      <c r="H1508" s="66" t="e">
        <v>#N/A</v>
      </c>
      <c r="I1508" s="66" t="e">
        <v>#N/A</v>
      </c>
    </row>
    <row r="1509" spans="1:9" x14ac:dyDescent="0.25">
      <c r="A1509">
        <v>19100081</v>
      </c>
      <c r="B1509" s="66" t="s">
        <v>5812</v>
      </c>
      <c r="C1509" s="66" t="s">
        <v>6140</v>
      </c>
      <c r="D1509" s="66" t="s">
        <v>6140</v>
      </c>
      <c r="E1509" s="56" t="s">
        <v>5815</v>
      </c>
      <c r="F1509" t="s">
        <v>6385</v>
      </c>
      <c r="G1509" s="66" t="s">
        <v>6283</v>
      </c>
      <c r="H1509" s="66" t="e">
        <v>#N/A</v>
      </c>
      <c r="I1509" s="66" t="e">
        <v>#N/A</v>
      </c>
    </row>
    <row r="1510" spans="1:9" x14ac:dyDescent="0.25">
      <c r="A1510">
        <v>19100081</v>
      </c>
      <c r="B1510" s="66" t="s">
        <v>5812</v>
      </c>
      <c r="C1510" s="66" t="s">
        <v>6140</v>
      </c>
      <c r="D1510" s="66" t="s">
        <v>6140</v>
      </c>
      <c r="E1510" s="56" t="s">
        <v>5815</v>
      </c>
      <c r="F1510" t="s">
        <v>6385</v>
      </c>
      <c r="G1510" s="66" t="s">
        <v>6283</v>
      </c>
      <c r="H1510" s="66" t="e">
        <v>#N/A</v>
      </c>
      <c r="I1510" s="66" t="e">
        <v>#N/A</v>
      </c>
    </row>
    <row r="1511" spans="1:9" x14ac:dyDescent="0.25">
      <c r="A1511">
        <v>19100081</v>
      </c>
      <c r="B1511" s="66" t="s">
        <v>5812</v>
      </c>
      <c r="C1511" s="66" t="s">
        <v>6140</v>
      </c>
      <c r="D1511" s="66" t="s">
        <v>6140</v>
      </c>
      <c r="E1511" s="56" t="s">
        <v>5815</v>
      </c>
      <c r="F1511" t="s">
        <v>6390</v>
      </c>
      <c r="G1511" s="66" t="s">
        <v>6283</v>
      </c>
      <c r="H1511" s="66" t="e">
        <v>#N/A</v>
      </c>
      <c r="I1511" s="66" t="e">
        <v>#N/A</v>
      </c>
    </row>
    <row r="1512" spans="1:9" x14ac:dyDescent="0.25">
      <c r="A1512">
        <v>19100081</v>
      </c>
      <c r="B1512" s="66" t="s">
        <v>5812</v>
      </c>
      <c r="C1512" s="66" t="s">
        <v>6140</v>
      </c>
      <c r="D1512" s="66" t="s">
        <v>6140</v>
      </c>
      <c r="E1512" s="56" t="s">
        <v>5815</v>
      </c>
      <c r="F1512" t="s">
        <v>6390</v>
      </c>
      <c r="G1512" s="66" t="s">
        <v>6283</v>
      </c>
      <c r="H1512" s="66" t="e">
        <v>#N/A</v>
      </c>
      <c r="I1512" s="66" t="e">
        <v>#N/A</v>
      </c>
    </row>
    <row r="1513" spans="1:9" x14ac:dyDescent="0.25">
      <c r="A1513">
        <v>19100081</v>
      </c>
      <c r="B1513" s="66" t="s">
        <v>5812</v>
      </c>
      <c r="C1513" s="66" t="s">
        <v>6140</v>
      </c>
      <c r="D1513" s="66" t="s">
        <v>6140</v>
      </c>
      <c r="E1513" s="56" t="s">
        <v>5815</v>
      </c>
      <c r="F1513" t="s">
        <v>6390</v>
      </c>
      <c r="G1513" s="66" t="s">
        <v>6283</v>
      </c>
      <c r="H1513" s="66" t="e">
        <v>#N/A</v>
      </c>
      <c r="I1513" s="66" t="e">
        <v>#N/A</v>
      </c>
    </row>
    <row r="1514" spans="1:9" x14ac:dyDescent="0.25">
      <c r="A1514">
        <v>19100082</v>
      </c>
      <c r="B1514" s="66" t="s">
        <v>5812</v>
      </c>
      <c r="C1514" s="66" t="s">
        <v>6140</v>
      </c>
      <c r="D1514" s="66" t="s">
        <v>6140</v>
      </c>
      <c r="E1514" s="56" t="s">
        <v>5815</v>
      </c>
      <c r="F1514" t="s">
        <v>6391</v>
      </c>
      <c r="G1514" s="66" t="s">
        <v>6283</v>
      </c>
      <c r="H1514" s="66" t="e">
        <v>#N/A</v>
      </c>
      <c r="I1514" s="66" t="e">
        <v>#N/A</v>
      </c>
    </row>
    <row r="1515" spans="1:9" x14ac:dyDescent="0.25">
      <c r="A1515">
        <v>19100082</v>
      </c>
      <c r="B1515" s="66" t="s">
        <v>5812</v>
      </c>
      <c r="C1515" s="66" t="s">
        <v>6140</v>
      </c>
      <c r="D1515" s="66" t="s">
        <v>6140</v>
      </c>
      <c r="E1515" s="56" t="s">
        <v>5815</v>
      </c>
      <c r="F1515" t="s">
        <v>6391</v>
      </c>
      <c r="G1515" s="66" t="s">
        <v>6283</v>
      </c>
      <c r="H1515" s="66" t="e">
        <v>#N/A</v>
      </c>
      <c r="I1515" s="66" t="e">
        <v>#N/A</v>
      </c>
    </row>
    <row r="1516" spans="1:9" x14ac:dyDescent="0.25">
      <c r="A1516">
        <v>19100082</v>
      </c>
      <c r="B1516" s="66" t="s">
        <v>5812</v>
      </c>
      <c r="C1516" s="66" t="s">
        <v>6140</v>
      </c>
      <c r="D1516" s="66" t="s">
        <v>6140</v>
      </c>
      <c r="E1516" s="56" t="s">
        <v>5815</v>
      </c>
      <c r="F1516" t="s">
        <v>6391</v>
      </c>
      <c r="G1516" s="66" t="s">
        <v>6283</v>
      </c>
      <c r="H1516" s="66" t="e">
        <v>#N/A</v>
      </c>
      <c r="I1516" s="66" t="e">
        <v>#N/A</v>
      </c>
    </row>
    <row r="1517" spans="1:9" x14ac:dyDescent="0.25">
      <c r="A1517">
        <v>19100082</v>
      </c>
      <c r="B1517" s="66" t="s">
        <v>5812</v>
      </c>
      <c r="C1517" s="66" t="s">
        <v>6140</v>
      </c>
      <c r="D1517" s="66" t="s">
        <v>6140</v>
      </c>
      <c r="E1517" s="56" t="s">
        <v>5815</v>
      </c>
      <c r="F1517" t="s">
        <v>6391</v>
      </c>
      <c r="G1517" s="66" t="s">
        <v>6283</v>
      </c>
      <c r="H1517" s="66" t="e">
        <v>#N/A</v>
      </c>
      <c r="I1517" s="66" t="e">
        <v>#N/A</v>
      </c>
    </row>
    <row r="1518" spans="1:9" x14ac:dyDescent="0.25">
      <c r="A1518">
        <v>19100082</v>
      </c>
      <c r="B1518" s="66" t="s">
        <v>5812</v>
      </c>
      <c r="C1518" s="66" t="s">
        <v>6140</v>
      </c>
      <c r="D1518" s="66" t="s">
        <v>6140</v>
      </c>
      <c r="E1518" s="56" t="s">
        <v>5815</v>
      </c>
      <c r="F1518" t="s">
        <v>6391</v>
      </c>
      <c r="G1518" s="66" t="s">
        <v>6283</v>
      </c>
      <c r="H1518" s="66" t="e">
        <v>#N/A</v>
      </c>
      <c r="I1518" s="66" t="e">
        <v>#N/A</v>
      </c>
    </row>
    <row r="1519" spans="1:9" x14ac:dyDescent="0.25">
      <c r="A1519">
        <v>19100082</v>
      </c>
      <c r="B1519" s="66" t="s">
        <v>5812</v>
      </c>
      <c r="C1519" s="66" t="s">
        <v>6140</v>
      </c>
      <c r="D1519" s="66" t="s">
        <v>6140</v>
      </c>
      <c r="E1519" s="56" t="s">
        <v>5815</v>
      </c>
      <c r="F1519" t="s">
        <v>6391</v>
      </c>
      <c r="G1519" s="66" t="s">
        <v>6283</v>
      </c>
      <c r="H1519" s="66" t="e">
        <v>#N/A</v>
      </c>
      <c r="I1519" s="66" t="e">
        <v>#N/A</v>
      </c>
    </row>
    <row r="1520" spans="1:9" x14ac:dyDescent="0.25">
      <c r="A1520">
        <v>19100082</v>
      </c>
      <c r="B1520" s="66" t="s">
        <v>5812</v>
      </c>
      <c r="C1520" s="66" t="s">
        <v>6140</v>
      </c>
      <c r="D1520" s="66" t="s">
        <v>6140</v>
      </c>
      <c r="E1520" s="56" t="s">
        <v>5815</v>
      </c>
      <c r="F1520" t="s">
        <v>6391</v>
      </c>
      <c r="G1520" s="66" t="s">
        <v>6283</v>
      </c>
      <c r="H1520" s="66" t="e">
        <v>#N/A</v>
      </c>
      <c r="I1520" s="66" t="e">
        <v>#N/A</v>
      </c>
    </row>
    <row r="1521" spans="1:9" x14ac:dyDescent="0.25">
      <c r="A1521">
        <v>19100082</v>
      </c>
      <c r="B1521" s="66" t="s">
        <v>5812</v>
      </c>
      <c r="C1521" s="66" t="s">
        <v>6140</v>
      </c>
      <c r="D1521" s="66" t="s">
        <v>6140</v>
      </c>
      <c r="E1521" s="56" t="s">
        <v>5815</v>
      </c>
      <c r="F1521" t="s">
        <v>6391</v>
      </c>
      <c r="G1521" s="66" t="s">
        <v>6283</v>
      </c>
      <c r="H1521" s="66" t="e">
        <v>#N/A</v>
      </c>
      <c r="I1521" s="66" t="e">
        <v>#N/A</v>
      </c>
    </row>
    <row r="1522" spans="1:9" x14ac:dyDescent="0.25">
      <c r="A1522">
        <v>19100083</v>
      </c>
      <c r="B1522" s="66" t="s">
        <v>5812</v>
      </c>
      <c r="C1522" s="66" t="s">
        <v>6140</v>
      </c>
      <c r="D1522" s="66" t="s">
        <v>6140</v>
      </c>
      <c r="E1522" s="56" t="s">
        <v>5839</v>
      </c>
      <c r="F1522" t="s">
        <v>6392</v>
      </c>
      <c r="G1522" s="66" t="s">
        <v>5961</v>
      </c>
      <c r="H1522" s="66" t="e">
        <v>#N/A</v>
      </c>
      <c r="I1522" s="66" t="e">
        <v>#N/A</v>
      </c>
    </row>
    <row r="1523" spans="1:9" x14ac:dyDescent="0.25">
      <c r="A1523">
        <v>19100083</v>
      </c>
      <c r="B1523" s="66" t="s">
        <v>5812</v>
      </c>
      <c r="C1523" s="66" t="s">
        <v>6140</v>
      </c>
      <c r="D1523" s="66" t="s">
        <v>6140</v>
      </c>
      <c r="E1523" s="56" t="s">
        <v>5839</v>
      </c>
      <c r="F1523" t="s">
        <v>6393</v>
      </c>
      <c r="G1523" s="66" t="s">
        <v>5961</v>
      </c>
      <c r="H1523" s="66" t="s">
        <v>6393</v>
      </c>
      <c r="I1523" s="66" t="s">
        <v>6394</v>
      </c>
    </row>
    <row r="1524" spans="1:9" x14ac:dyDescent="0.25">
      <c r="A1524">
        <v>19100083</v>
      </c>
      <c r="B1524" s="66" t="s">
        <v>5812</v>
      </c>
      <c r="C1524" s="66" t="s">
        <v>6140</v>
      </c>
      <c r="D1524" s="66" t="s">
        <v>6140</v>
      </c>
      <c r="E1524" s="56" t="s">
        <v>5839</v>
      </c>
      <c r="F1524" t="s">
        <v>6393</v>
      </c>
      <c r="G1524" s="66" t="s">
        <v>5961</v>
      </c>
      <c r="H1524" s="66" t="s">
        <v>6393</v>
      </c>
      <c r="I1524" s="66" t="s">
        <v>6394</v>
      </c>
    </row>
    <row r="1525" spans="1:9" x14ac:dyDescent="0.25">
      <c r="A1525">
        <v>19100083</v>
      </c>
      <c r="B1525" s="66" t="s">
        <v>5812</v>
      </c>
      <c r="C1525" s="66" t="s">
        <v>6140</v>
      </c>
      <c r="D1525" s="66" t="s">
        <v>6140</v>
      </c>
      <c r="E1525" s="56" t="s">
        <v>5815</v>
      </c>
      <c r="F1525" t="s">
        <v>6393</v>
      </c>
      <c r="G1525" s="66" t="s">
        <v>5961</v>
      </c>
      <c r="H1525" s="66" t="s">
        <v>6393</v>
      </c>
      <c r="I1525" s="66" t="s">
        <v>6394</v>
      </c>
    </row>
    <row r="1526" spans="1:9" x14ac:dyDescent="0.25">
      <c r="A1526">
        <v>19100083</v>
      </c>
      <c r="B1526" s="66" t="s">
        <v>5812</v>
      </c>
      <c r="C1526" s="66" t="s">
        <v>6140</v>
      </c>
      <c r="D1526" s="66" t="s">
        <v>6140</v>
      </c>
      <c r="E1526" s="56" t="s">
        <v>5815</v>
      </c>
      <c r="F1526" t="s">
        <v>6395</v>
      </c>
      <c r="G1526" s="66" t="s">
        <v>5961</v>
      </c>
      <c r="H1526" s="66" t="s">
        <v>6395</v>
      </c>
      <c r="I1526" s="66" t="s">
        <v>6394</v>
      </c>
    </row>
    <row r="1527" spans="1:9" x14ac:dyDescent="0.25">
      <c r="A1527">
        <v>19100083</v>
      </c>
      <c r="B1527" s="66" t="s">
        <v>5812</v>
      </c>
      <c r="C1527" s="66" t="s">
        <v>6140</v>
      </c>
      <c r="D1527" s="66" t="s">
        <v>6140</v>
      </c>
      <c r="E1527" s="56" t="s">
        <v>5815</v>
      </c>
      <c r="F1527" t="s">
        <v>6393</v>
      </c>
      <c r="G1527" s="66" t="s">
        <v>5961</v>
      </c>
      <c r="H1527" s="66" t="s">
        <v>6393</v>
      </c>
      <c r="I1527" s="66" t="s">
        <v>6394</v>
      </c>
    </row>
    <row r="1528" spans="1:9" x14ac:dyDescent="0.25">
      <c r="A1528">
        <v>19100083</v>
      </c>
      <c r="B1528" s="66" t="s">
        <v>5812</v>
      </c>
      <c r="C1528" s="66" t="s">
        <v>6140</v>
      </c>
      <c r="D1528" s="66" t="s">
        <v>6140</v>
      </c>
      <c r="E1528" s="56" t="s">
        <v>5815</v>
      </c>
      <c r="F1528" t="s">
        <v>6393</v>
      </c>
      <c r="G1528" s="66" t="s">
        <v>5961</v>
      </c>
      <c r="H1528" s="66" t="s">
        <v>6393</v>
      </c>
      <c r="I1528" s="66" t="s">
        <v>6394</v>
      </c>
    </row>
    <row r="1529" spans="1:9" x14ac:dyDescent="0.25">
      <c r="A1529">
        <v>19100083</v>
      </c>
      <c r="B1529" s="66" t="s">
        <v>5812</v>
      </c>
      <c r="C1529" s="66" t="s">
        <v>6140</v>
      </c>
      <c r="D1529" s="66" t="s">
        <v>6140</v>
      </c>
      <c r="E1529" s="56" t="s">
        <v>5815</v>
      </c>
      <c r="F1529" t="s">
        <v>6393</v>
      </c>
      <c r="G1529" s="66" t="s">
        <v>5961</v>
      </c>
      <c r="H1529" s="66" t="s">
        <v>6393</v>
      </c>
      <c r="I1529" s="66" t="s">
        <v>6394</v>
      </c>
    </row>
    <row r="1530" spans="1:9" x14ac:dyDescent="0.25">
      <c r="A1530">
        <v>19100083</v>
      </c>
      <c r="B1530" s="66" t="s">
        <v>5812</v>
      </c>
      <c r="C1530" s="66" t="s">
        <v>6140</v>
      </c>
      <c r="D1530" s="66" t="s">
        <v>6140</v>
      </c>
      <c r="E1530" s="56" t="s">
        <v>5815</v>
      </c>
      <c r="F1530" t="s">
        <v>6393</v>
      </c>
      <c r="G1530" s="66" t="s">
        <v>5961</v>
      </c>
      <c r="H1530" s="66" t="s">
        <v>6393</v>
      </c>
      <c r="I1530" s="66" t="s">
        <v>6394</v>
      </c>
    </row>
    <row r="1531" spans="1:9" x14ac:dyDescent="0.25">
      <c r="A1531">
        <v>19100083</v>
      </c>
      <c r="B1531" s="66" t="s">
        <v>5812</v>
      </c>
      <c r="C1531" s="66" t="s">
        <v>6140</v>
      </c>
      <c r="D1531" s="66" t="s">
        <v>6140</v>
      </c>
      <c r="E1531" s="56" t="s">
        <v>5815</v>
      </c>
      <c r="F1531" t="s">
        <v>6393</v>
      </c>
      <c r="G1531" s="66" t="s">
        <v>5961</v>
      </c>
      <c r="H1531" s="66" t="s">
        <v>6393</v>
      </c>
      <c r="I1531" s="66" t="s">
        <v>6394</v>
      </c>
    </row>
    <row r="1532" spans="1:9" x14ac:dyDescent="0.25">
      <c r="A1532">
        <v>19100083</v>
      </c>
      <c r="B1532" s="66" t="s">
        <v>5812</v>
      </c>
      <c r="C1532" s="66" t="s">
        <v>6140</v>
      </c>
      <c r="D1532" s="66" t="s">
        <v>6140</v>
      </c>
      <c r="E1532" s="56" t="s">
        <v>5815</v>
      </c>
      <c r="F1532" t="s">
        <v>6396</v>
      </c>
      <c r="G1532" s="66" t="s">
        <v>5961</v>
      </c>
      <c r="H1532" s="66" t="e">
        <v>#N/A</v>
      </c>
      <c r="I1532" s="66" t="e">
        <v>#N/A</v>
      </c>
    </row>
    <row r="1533" spans="1:9" x14ac:dyDescent="0.25">
      <c r="A1533">
        <v>19100084</v>
      </c>
      <c r="B1533" s="66" t="s">
        <v>5812</v>
      </c>
      <c r="C1533" s="66" t="s">
        <v>6140</v>
      </c>
      <c r="D1533" s="66" t="s">
        <v>6140</v>
      </c>
      <c r="E1533" s="56" t="s">
        <v>5815</v>
      </c>
      <c r="F1533" t="s">
        <v>6395</v>
      </c>
      <c r="G1533" s="66" t="s">
        <v>5961</v>
      </c>
      <c r="H1533" s="66" t="s">
        <v>6395</v>
      </c>
      <c r="I1533" s="66" t="s">
        <v>6394</v>
      </c>
    </row>
    <row r="1534" spans="1:9" x14ac:dyDescent="0.25">
      <c r="A1534">
        <v>19100084</v>
      </c>
      <c r="B1534" s="66" t="s">
        <v>5812</v>
      </c>
      <c r="C1534" s="66" t="s">
        <v>6140</v>
      </c>
      <c r="D1534" s="66" t="s">
        <v>6140</v>
      </c>
      <c r="E1534" s="56" t="s">
        <v>5815</v>
      </c>
      <c r="F1534" t="s">
        <v>6397</v>
      </c>
      <c r="G1534" s="66" t="s">
        <v>5961</v>
      </c>
      <c r="H1534" s="66" t="e">
        <v>#N/A</v>
      </c>
      <c r="I1534" s="66" t="e">
        <v>#N/A</v>
      </c>
    </row>
    <row r="1535" spans="1:9" x14ac:dyDescent="0.25">
      <c r="A1535">
        <v>19100084</v>
      </c>
      <c r="B1535" s="66" t="s">
        <v>5812</v>
      </c>
      <c r="C1535" s="66" t="s">
        <v>6140</v>
      </c>
      <c r="D1535" s="66" t="s">
        <v>6140</v>
      </c>
      <c r="E1535" s="56" t="s">
        <v>5815</v>
      </c>
      <c r="F1535" t="s">
        <v>6398</v>
      </c>
      <c r="G1535" s="66" t="s">
        <v>5961</v>
      </c>
      <c r="H1535" s="66" t="e">
        <v>#N/A</v>
      </c>
      <c r="I1535" s="66" t="e">
        <v>#N/A</v>
      </c>
    </row>
    <row r="1536" spans="1:9" x14ac:dyDescent="0.25">
      <c r="A1536">
        <v>19100084</v>
      </c>
      <c r="B1536" s="66" t="s">
        <v>5812</v>
      </c>
      <c r="C1536" s="66" t="s">
        <v>6140</v>
      </c>
      <c r="D1536" s="66" t="s">
        <v>6140</v>
      </c>
      <c r="E1536" s="56" t="s">
        <v>5815</v>
      </c>
      <c r="F1536" t="s">
        <v>6395</v>
      </c>
      <c r="G1536" s="66" t="s">
        <v>5961</v>
      </c>
      <c r="H1536" s="66" t="s">
        <v>6395</v>
      </c>
      <c r="I1536" s="66" t="s">
        <v>6394</v>
      </c>
    </row>
    <row r="1537" spans="1:9" x14ac:dyDescent="0.25">
      <c r="A1537">
        <v>19100084</v>
      </c>
      <c r="B1537" s="66" t="s">
        <v>5812</v>
      </c>
      <c r="C1537" s="66" t="s">
        <v>6140</v>
      </c>
      <c r="D1537" s="66" t="s">
        <v>6140</v>
      </c>
      <c r="E1537" s="56" t="s">
        <v>5815</v>
      </c>
      <c r="F1537" t="s">
        <v>5965</v>
      </c>
      <c r="G1537" s="66" t="s">
        <v>5961</v>
      </c>
      <c r="H1537" s="66" t="e">
        <v>#N/A</v>
      </c>
      <c r="I1537" s="66" t="e">
        <v>#N/A</v>
      </c>
    </row>
    <row r="1538" spans="1:9" x14ac:dyDescent="0.25">
      <c r="A1538">
        <v>19100084</v>
      </c>
      <c r="B1538" s="66" t="s">
        <v>5812</v>
      </c>
      <c r="C1538" s="66" t="s">
        <v>6140</v>
      </c>
      <c r="D1538" s="66" t="s">
        <v>6140</v>
      </c>
      <c r="E1538" s="56" t="s">
        <v>5815</v>
      </c>
      <c r="F1538" t="s">
        <v>6399</v>
      </c>
      <c r="G1538" s="66" t="s">
        <v>5961</v>
      </c>
      <c r="H1538" s="66" t="e">
        <v>#N/A</v>
      </c>
      <c r="I1538" s="66" t="e">
        <v>#N/A</v>
      </c>
    </row>
    <row r="1539" spans="1:9" x14ac:dyDescent="0.25">
      <c r="A1539">
        <v>19100084</v>
      </c>
      <c r="B1539" s="66" t="s">
        <v>5812</v>
      </c>
      <c r="C1539" s="66" t="s">
        <v>6140</v>
      </c>
      <c r="D1539" s="66" t="s">
        <v>6140</v>
      </c>
      <c r="E1539" s="56" t="s">
        <v>5815</v>
      </c>
      <c r="F1539" t="s">
        <v>5965</v>
      </c>
      <c r="G1539" s="66" t="s">
        <v>5961</v>
      </c>
      <c r="H1539" s="66" t="e">
        <v>#N/A</v>
      </c>
      <c r="I1539" s="66" t="e">
        <v>#N/A</v>
      </c>
    </row>
    <row r="1540" spans="1:9" x14ac:dyDescent="0.25">
      <c r="A1540">
        <v>19100084</v>
      </c>
      <c r="B1540" s="66" t="s">
        <v>5812</v>
      </c>
      <c r="C1540" s="66" t="s">
        <v>6140</v>
      </c>
      <c r="D1540" s="66" t="s">
        <v>6140</v>
      </c>
      <c r="E1540" s="56" t="s">
        <v>5815</v>
      </c>
      <c r="F1540" t="s">
        <v>6400</v>
      </c>
      <c r="G1540" s="66" t="s">
        <v>5961</v>
      </c>
      <c r="H1540" s="66" t="e">
        <v>#N/A</v>
      </c>
      <c r="I1540" s="66" t="e">
        <v>#N/A</v>
      </c>
    </row>
    <row r="1541" spans="1:9" x14ac:dyDescent="0.25">
      <c r="A1541">
        <v>19100084</v>
      </c>
      <c r="B1541" s="66" t="s">
        <v>5812</v>
      </c>
      <c r="C1541" s="66" t="s">
        <v>6140</v>
      </c>
      <c r="D1541" s="66" t="s">
        <v>6140</v>
      </c>
      <c r="E1541" s="56" t="s">
        <v>5815</v>
      </c>
      <c r="F1541" t="s">
        <v>6401</v>
      </c>
      <c r="G1541" s="66" t="s">
        <v>5961</v>
      </c>
      <c r="H1541" s="66" t="e">
        <v>#N/A</v>
      </c>
      <c r="I1541" s="66" t="e">
        <v>#N/A</v>
      </c>
    </row>
    <row r="1542" spans="1:9" x14ac:dyDescent="0.25">
      <c r="A1542">
        <v>19100084</v>
      </c>
      <c r="B1542" s="66" t="s">
        <v>5812</v>
      </c>
      <c r="C1542" s="66" t="s">
        <v>6140</v>
      </c>
      <c r="D1542" s="66" t="s">
        <v>6140</v>
      </c>
      <c r="E1542" s="56" t="s">
        <v>5815</v>
      </c>
      <c r="F1542" t="s">
        <v>6402</v>
      </c>
      <c r="G1542" s="66" t="s">
        <v>5961</v>
      </c>
      <c r="H1542" s="66" t="e">
        <v>#N/A</v>
      </c>
      <c r="I1542" s="66" t="e">
        <v>#N/A</v>
      </c>
    </row>
    <row r="1543" spans="1:9" x14ac:dyDescent="0.25">
      <c r="A1543">
        <v>19100084</v>
      </c>
      <c r="B1543" s="66" t="s">
        <v>5812</v>
      </c>
      <c r="C1543" s="66" t="s">
        <v>6140</v>
      </c>
      <c r="D1543" s="66" t="s">
        <v>6140</v>
      </c>
      <c r="E1543" s="56" t="s">
        <v>5815</v>
      </c>
      <c r="F1543" t="s">
        <v>6395</v>
      </c>
      <c r="G1543" s="66" t="s">
        <v>5961</v>
      </c>
      <c r="H1543" s="66" t="s">
        <v>6395</v>
      </c>
      <c r="I1543" s="66" t="s">
        <v>6394</v>
      </c>
    </row>
    <row r="1544" spans="1:9" x14ac:dyDescent="0.25">
      <c r="A1544">
        <v>19100084</v>
      </c>
      <c r="B1544" s="66" t="s">
        <v>5812</v>
      </c>
      <c r="C1544" s="66" t="s">
        <v>6140</v>
      </c>
      <c r="D1544" s="66" t="s">
        <v>6140</v>
      </c>
      <c r="E1544" s="56" t="s">
        <v>5815</v>
      </c>
      <c r="F1544" t="s">
        <v>6395</v>
      </c>
      <c r="G1544" s="66" t="s">
        <v>5961</v>
      </c>
      <c r="H1544" s="66" t="s">
        <v>6395</v>
      </c>
      <c r="I1544" s="66" t="s">
        <v>6394</v>
      </c>
    </row>
    <row r="1545" spans="1:9" x14ac:dyDescent="0.25">
      <c r="A1545">
        <v>19100084</v>
      </c>
      <c r="B1545" s="66" t="s">
        <v>5812</v>
      </c>
      <c r="C1545" s="66" t="s">
        <v>6140</v>
      </c>
      <c r="D1545" s="66" t="s">
        <v>6140</v>
      </c>
      <c r="E1545" s="56" t="s">
        <v>5815</v>
      </c>
      <c r="F1545" t="s">
        <v>6395</v>
      </c>
      <c r="G1545" s="66" t="s">
        <v>5961</v>
      </c>
      <c r="H1545" s="66" t="s">
        <v>6395</v>
      </c>
      <c r="I1545" s="66" t="s">
        <v>6394</v>
      </c>
    </row>
    <row r="1546" spans="1:9" x14ac:dyDescent="0.25">
      <c r="A1546">
        <v>19100084</v>
      </c>
      <c r="B1546" s="66" t="s">
        <v>5812</v>
      </c>
      <c r="C1546" s="66" t="s">
        <v>6140</v>
      </c>
      <c r="D1546" s="66" t="s">
        <v>6140</v>
      </c>
      <c r="E1546" s="56" t="s">
        <v>5815</v>
      </c>
      <c r="F1546" t="s">
        <v>6403</v>
      </c>
      <c r="G1546" s="66" t="s">
        <v>5961</v>
      </c>
      <c r="H1546" s="66" t="e">
        <v>#N/A</v>
      </c>
      <c r="I1546" s="66" t="e">
        <v>#N/A</v>
      </c>
    </row>
    <row r="1547" spans="1:9" x14ac:dyDescent="0.25">
      <c r="A1547">
        <v>19100084</v>
      </c>
      <c r="B1547" s="66" t="s">
        <v>5812</v>
      </c>
      <c r="C1547" s="66" t="s">
        <v>6140</v>
      </c>
      <c r="D1547" s="66" t="s">
        <v>6140</v>
      </c>
      <c r="E1547" s="56" t="s">
        <v>5815</v>
      </c>
      <c r="F1547" t="s">
        <v>6404</v>
      </c>
      <c r="G1547" s="66" t="s">
        <v>5961</v>
      </c>
      <c r="H1547" s="66" t="e">
        <v>#N/A</v>
      </c>
      <c r="I1547" s="66" t="e">
        <v>#N/A</v>
      </c>
    </row>
    <row r="1548" spans="1:9" x14ac:dyDescent="0.25">
      <c r="A1548">
        <v>19100084</v>
      </c>
      <c r="B1548" s="66" t="s">
        <v>5812</v>
      </c>
      <c r="C1548" s="66" t="s">
        <v>6140</v>
      </c>
      <c r="D1548" s="66" t="s">
        <v>6140</v>
      </c>
      <c r="E1548" s="56" t="s">
        <v>5815</v>
      </c>
      <c r="F1548" t="s">
        <v>6405</v>
      </c>
      <c r="G1548" s="66" t="s">
        <v>5961</v>
      </c>
      <c r="H1548" s="66" t="e">
        <v>#N/A</v>
      </c>
      <c r="I1548" s="66" t="e">
        <v>#N/A</v>
      </c>
    </row>
    <row r="1549" spans="1:9" x14ac:dyDescent="0.25">
      <c r="A1549">
        <v>19100084</v>
      </c>
      <c r="B1549" s="66" t="s">
        <v>5812</v>
      </c>
      <c r="C1549" s="66" t="s">
        <v>6140</v>
      </c>
      <c r="D1549" s="66" t="s">
        <v>6140</v>
      </c>
      <c r="E1549" s="56" t="s">
        <v>5815</v>
      </c>
      <c r="F1549" t="s">
        <v>6393</v>
      </c>
      <c r="G1549" s="66" t="s">
        <v>5961</v>
      </c>
      <c r="H1549" s="66" t="s">
        <v>6393</v>
      </c>
      <c r="I1549" s="66" t="s">
        <v>6394</v>
      </c>
    </row>
    <row r="1550" spans="1:9" x14ac:dyDescent="0.25">
      <c r="A1550">
        <v>19100085</v>
      </c>
      <c r="B1550" s="66" t="s">
        <v>5812</v>
      </c>
      <c r="C1550" s="66" t="s">
        <v>6140</v>
      </c>
      <c r="D1550" s="66" t="s">
        <v>6140</v>
      </c>
      <c r="E1550" s="56" t="s">
        <v>5815</v>
      </c>
      <c r="F1550" t="s">
        <v>6393</v>
      </c>
      <c r="G1550" s="66" t="s">
        <v>5961</v>
      </c>
      <c r="H1550" s="66" t="s">
        <v>6393</v>
      </c>
      <c r="I1550" s="66" t="s">
        <v>6394</v>
      </c>
    </row>
    <row r="1551" spans="1:9" x14ac:dyDescent="0.25">
      <c r="A1551">
        <v>19100085</v>
      </c>
      <c r="B1551" s="66" t="s">
        <v>5812</v>
      </c>
      <c r="C1551" s="66" t="s">
        <v>6140</v>
      </c>
      <c r="D1551" s="66" t="s">
        <v>6140</v>
      </c>
      <c r="E1551" s="56" t="s">
        <v>5815</v>
      </c>
      <c r="F1551" t="s">
        <v>6393</v>
      </c>
      <c r="G1551" s="66" t="s">
        <v>5961</v>
      </c>
      <c r="H1551" s="66" t="s">
        <v>6393</v>
      </c>
      <c r="I1551" s="66" t="s">
        <v>6394</v>
      </c>
    </row>
    <row r="1552" spans="1:9" x14ac:dyDescent="0.25">
      <c r="A1552">
        <v>19100085</v>
      </c>
      <c r="B1552" s="66" t="s">
        <v>5812</v>
      </c>
      <c r="C1552" s="66" t="s">
        <v>6140</v>
      </c>
      <c r="D1552" s="66" t="s">
        <v>6140</v>
      </c>
      <c r="E1552" s="56" t="s">
        <v>5815</v>
      </c>
      <c r="F1552" t="s">
        <v>6393</v>
      </c>
      <c r="G1552" s="66" t="s">
        <v>5961</v>
      </c>
      <c r="H1552" s="66" t="s">
        <v>6393</v>
      </c>
      <c r="I1552" s="66" t="s">
        <v>6394</v>
      </c>
    </row>
    <row r="1553" spans="1:9" x14ac:dyDescent="0.25">
      <c r="A1553">
        <v>19100085</v>
      </c>
      <c r="B1553" s="66" t="s">
        <v>5812</v>
      </c>
      <c r="C1553" s="66" t="s">
        <v>6140</v>
      </c>
      <c r="D1553" s="66" t="s">
        <v>6140</v>
      </c>
      <c r="E1553" s="56" t="s">
        <v>5815</v>
      </c>
      <c r="F1553" t="s">
        <v>6396</v>
      </c>
      <c r="G1553" s="66" t="s">
        <v>5961</v>
      </c>
      <c r="H1553" s="66" t="e">
        <v>#N/A</v>
      </c>
      <c r="I1553" s="66" t="e">
        <v>#N/A</v>
      </c>
    </row>
    <row r="1554" spans="1:9" x14ac:dyDescent="0.25">
      <c r="A1554">
        <v>19100085</v>
      </c>
      <c r="B1554" s="66" t="s">
        <v>5812</v>
      </c>
      <c r="C1554" s="66" t="s">
        <v>6140</v>
      </c>
      <c r="D1554" s="66" t="s">
        <v>6140</v>
      </c>
      <c r="E1554" s="56" t="s">
        <v>5815</v>
      </c>
      <c r="F1554" t="s">
        <v>6406</v>
      </c>
      <c r="G1554" s="66" t="s">
        <v>5961</v>
      </c>
      <c r="H1554" s="66" t="e">
        <v>#N/A</v>
      </c>
      <c r="I1554" s="66" t="e">
        <v>#N/A</v>
      </c>
    </row>
    <row r="1555" spans="1:9" x14ac:dyDescent="0.25">
      <c r="A1555">
        <v>19100085</v>
      </c>
      <c r="B1555" s="66" t="s">
        <v>5812</v>
      </c>
      <c r="C1555" s="66" t="s">
        <v>6140</v>
      </c>
      <c r="D1555" s="66" t="s">
        <v>6140</v>
      </c>
      <c r="E1555" s="56" t="s">
        <v>5815</v>
      </c>
      <c r="F1555" t="s">
        <v>6396</v>
      </c>
      <c r="G1555" s="66" t="s">
        <v>5961</v>
      </c>
      <c r="H1555" s="66" t="e">
        <v>#N/A</v>
      </c>
      <c r="I1555" s="66" t="e">
        <v>#N/A</v>
      </c>
    </row>
    <row r="1556" spans="1:9" x14ac:dyDescent="0.25">
      <c r="A1556">
        <v>19100085</v>
      </c>
      <c r="B1556" s="66" t="s">
        <v>5812</v>
      </c>
      <c r="C1556" s="66" t="s">
        <v>6140</v>
      </c>
      <c r="D1556" s="66" t="s">
        <v>6140</v>
      </c>
      <c r="E1556" s="56" t="s">
        <v>5815</v>
      </c>
      <c r="F1556" t="s">
        <v>6396</v>
      </c>
      <c r="G1556" s="66" t="s">
        <v>5961</v>
      </c>
      <c r="H1556" s="66" t="e">
        <v>#N/A</v>
      </c>
      <c r="I1556" s="66" t="e">
        <v>#N/A</v>
      </c>
    </row>
    <row r="1557" spans="1:9" x14ac:dyDescent="0.25">
      <c r="A1557">
        <v>19100086</v>
      </c>
      <c r="B1557" s="66" t="s">
        <v>5812</v>
      </c>
      <c r="C1557" s="66" t="s">
        <v>6140</v>
      </c>
      <c r="D1557" s="66" t="s">
        <v>6140</v>
      </c>
      <c r="E1557" s="56" t="s">
        <v>5815</v>
      </c>
      <c r="F1557" t="s">
        <v>6393</v>
      </c>
      <c r="G1557" s="66" t="s">
        <v>5961</v>
      </c>
      <c r="H1557" s="66" t="s">
        <v>6393</v>
      </c>
      <c r="I1557" s="66" t="s">
        <v>6394</v>
      </c>
    </row>
    <row r="1558" spans="1:9" x14ac:dyDescent="0.25">
      <c r="A1558">
        <v>19100086</v>
      </c>
      <c r="B1558" s="66" t="s">
        <v>5812</v>
      </c>
      <c r="C1558" s="66" t="s">
        <v>6140</v>
      </c>
      <c r="D1558" s="66" t="s">
        <v>6140</v>
      </c>
      <c r="E1558" s="56" t="s">
        <v>5815</v>
      </c>
      <c r="F1558" t="s">
        <v>6406</v>
      </c>
      <c r="G1558" s="66" t="s">
        <v>5961</v>
      </c>
      <c r="H1558" s="66" t="e">
        <v>#N/A</v>
      </c>
      <c r="I1558" s="66" t="e">
        <v>#N/A</v>
      </c>
    </row>
    <row r="1559" spans="1:9" x14ac:dyDescent="0.25">
      <c r="A1559">
        <v>19100086</v>
      </c>
      <c r="B1559" s="66" t="s">
        <v>5812</v>
      </c>
      <c r="C1559" s="66" t="s">
        <v>6140</v>
      </c>
      <c r="D1559" s="66" t="s">
        <v>6140</v>
      </c>
      <c r="E1559" s="56" t="s">
        <v>5815</v>
      </c>
      <c r="F1559" t="s">
        <v>6393</v>
      </c>
      <c r="G1559" s="66" t="s">
        <v>5961</v>
      </c>
      <c r="H1559" s="66" t="s">
        <v>6393</v>
      </c>
      <c r="I1559" s="66" t="s">
        <v>6394</v>
      </c>
    </row>
    <row r="1560" spans="1:9" x14ac:dyDescent="0.25">
      <c r="A1560">
        <v>19100086</v>
      </c>
      <c r="B1560" s="66" t="s">
        <v>5812</v>
      </c>
      <c r="C1560" s="66" t="s">
        <v>6140</v>
      </c>
      <c r="D1560" s="66" t="s">
        <v>6140</v>
      </c>
      <c r="E1560" s="56" t="s">
        <v>5815</v>
      </c>
      <c r="F1560" t="s">
        <v>6393</v>
      </c>
      <c r="G1560" s="66" t="s">
        <v>5961</v>
      </c>
      <c r="H1560" s="66" t="s">
        <v>6393</v>
      </c>
      <c r="I1560" s="66" t="s">
        <v>6394</v>
      </c>
    </row>
    <row r="1561" spans="1:9" x14ac:dyDescent="0.25">
      <c r="A1561">
        <v>19100086</v>
      </c>
      <c r="B1561" s="66" t="s">
        <v>5812</v>
      </c>
      <c r="C1561" s="66" t="s">
        <v>6140</v>
      </c>
      <c r="D1561" s="66" t="s">
        <v>6140</v>
      </c>
      <c r="E1561" s="56" t="s">
        <v>5815</v>
      </c>
      <c r="F1561" t="s">
        <v>6406</v>
      </c>
      <c r="G1561" s="66" t="s">
        <v>5961</v>
      </c>
      <c r="H1561" s="66" t="e">
        <v>#N/A</v>
      </c>
      <c r="I1561" s="66" t="e">
        <v>#N/A</v>
      </c>
    </row>
    <row r="1562" spans="1:9" x14ac:dyDescent="0.25">
      <c r="A1562">
        <v>19100086</v>
      </c>
      <c r="B1562" s="66" t="s">
        <v>5812</v>
      </c>
      <c r="C1562" s="66" t="s">
        <v>6140</v>
      </c>
      <c r="D1562" s="66" t="s">
        <v>6140</v>
      </c>
      <c r="E1562" s="56" t="s">
        <v>5815</v>
      </c>
      <c r="F1562" t="s">
        <v>6393</v>
      </c>
      <c r="G1562" s="66" t="s">
        <v>5961</v>
      </c>
      <c r="H1562" s="66" t="s">
        <v>6393</v>
      </c>
      <c r="I1562" s="66" t="s">
        <v>6394</v>
      </c>
    </row>
    <row r="1563" spans="1:9" x14ac:dyDescent="0.25">
      <c r="A1563">
        <v>19100086</v>
      </c>
      <c r="B1563" s="66" t="s">
        <v>5812</v>
      </c>
      <c r="C1563" s="66" t="s">
        <v>6140</v>
      </c>
      <c r="D1563" s="66" t="s">
        <v>6140</v>
      </c>
      <c r="E1563" s="56" t="s">
        <v>5815</v>
      </c>
      <c r="F1563" t="s">
        <v>6393</v>
      </c>
      <c r="G1563" s="66" t="s">
        <v>5961</v>
      </c>
      <c r="H1563" s="66" t="s">
        <v>6393</v>
      </c>
      <c r="I1563" s="66" t="s">
        <v>6394</v>
      </c>
    </row>
    <row r="1564" spans="1:9" x14ac:dyDescent="0.25">
      <c r="A1564">
        <v>19100086</v>
      </c>
      <c r="B1564" s="66" t="s">
        <v>5812</v>
      </c>
      <c r="C1564" s="66" t="s">
        <v>6140</v>
      </c>
      <c r="D1564" s="66" t="s">
        <v>6140</v>
      </c>
      <c r="E1564" s="56" t="s">
        <v>5815</v>
      </c>
      <c r="F1564" t="s">
        <v>6393</v>
      </c>
      <c r="G1564" s="66" t="s">
        <v>5961</v>
      </c>
      <c r="H1564" s="66" t="s">
        <v>6393</v>
      </c>
      <c r="I1564" s="66" t="s">
        <v>6394</v>
      </c>
    </row>
    <row r="1565" spans="1:9" x14ac:dyDescent="0.25">
      <c r="A1565">
        <v>19100086</v>
      </c>
      <c r="B1565" s="66" t="s">
        <v>5812</v>
      </c>
      <c r="C1565" s="66" t="s">
        <v>6140</v>
      </c>
      <c r="D1565" s="66" t="s">
        <v>6140</v>
      </c>
      <c r="E1565" s="56" t="s">
        <v>5815</v>
      </c>
      <c r="F1565" t="s">
        <v>6406</v>
      </c>
      <c r="G1565" s="66" t="s">
        <v>5961</v>
      </c>
      <c r="H1565" s="66" t="e">
        <v>#N/A</v>
      </c>
      <c r="I1565" s="66" t="e">
        <v>#N/A</v>
      </c>
    </row>
    <row r="1566" spans="1:9" x14ac:dyDescent="0.25">
      <c r="A1566">
        <v>19100086</v>
      </c>
      <c r="B1566" s="66" t="s">
        <v>5812</v>
      </c>
      <c r="C1566" s="66" t="s">
        <v>6140</v>
      </c>
      <c r="D1566" s="66" t="s">
        <v>6140</v>
      </c>
      <c r="E1566" s="56" t="s">
        <v>5815</v>
      </c>
      <c r="F1566" t="s">
        <v>6407</v>
      </c>
      <c r="G1566" s="66" t="s">
        <v>5961</v>
      </c>
      <c r="H1566" s="66" t="s">
        <v>6407</v>
      </c>
      <c r="I1566" s="66" t="s">
        <v>6394</v>
      </c>
    </row>
    <row r="1567" spans="1:9" x14ac:dyDescent="0.25">
      <c r="A1567">
        <v>19100086</v>
      </c>
      <c r="B1567" s="66" t="s">
        <v>5812</v>
      </c>
      <c r="C1567" s="66" t="s">
        <v>6140</v>
      </c>
      <c r="D1567" s="66" t="s">
        <v>6140</v>
      </c>
      <c r="E1567" s="56" t="s">
        <v>5815</v>
      </c>
      <c r="F1567" t="s">
        <v>6407</v>
      </c>
      <c r="G1567" s="66" t="s">
        <v>5961</v>
      </c>
      <c r="H1567" s="66" t="s">
        <v>6407</v>
      </c>
      <c r="I1567" s="66" t="s">
        <v>6394</v>
      </c>
    </row>
    <row r="1568" spans="1:9" x14ac:dyDescent="0.25">
      <c r="A1568">
        <v>19100087</v>
      </c>
      <c r="B1568" s="66" t="s">
        <v>5812</v>
      </c>
      <c r="C1568" s="66" t="s">
        <v>6140</v>
      </c>
      <c r="D1568" s="66" t="s">
        <v>6140</v>
      </c>
      <c r="E1568" s="56" t="s">
        <v>5815</v>
      </c>
      <c r="F1568" t="s">
        <v>6219</v>
      </c>
      <c r="G1568" s="66" t="s">
        <v>5961</v>
      </c>
      <c r="H1568" s="66" t="e">
        <v>#N/A</v>
      </c>
      <c r="I1568" s="66" t="e">
        <v>#N/A</v>
      </c>
    </row>
    <row r="1569" spans="1:9" x14ac:dyDescent="0.25">
      <c r="A1569">
        <v>19100087</v>
      </c>
      <c r="B1569" s="66" t="s">
        <v>5812</v>
      </c>
      <c r="C1569" s="66" t="s">
        <v>6140</v>
      </c>
      <c r="D1569" s="66" t="s">
        <v>6140</v>
      </c>
      <c r="E1569" s="56" t="s">
        <v>5815</v>
      </c>
      <c r="F1569" t="s">
        <v>6219</v>
      </c>
      <c r="G1569" s="66" t="s">
        <v>5961</v>
      </c>
      <c r="H1569" s="66" t="e">
        <v>#N/A</v>
      </c>
      <c r="I1569" s="66" t="e">
        <v>#N/A</v>
      </c>
    </row>
    <row r="1570" spans="1:9" x14ac:dyDescent="0.25">
      <c r="A1570">
        <v>19100087</v>
      </c>
      <c r="B1570" s="66" t="s">
        <v>5812</v>
      </c>
      <c r="C1570" s="66" t="s">
        <v>6140</v>
      </c>
      <c r="D1570" s="66" t="s">
        <v>6140</v>
      </c>
      <c r="E1570" s="56" t="s">
        <v>5815</v>
      </c>
      <c r="F1570" t="s">
        <v>6219</v>
      </c>
      <c r="G1570" s="66" t="s">
        <v>5961</v>
      </c>
      <c r="H1570" s="66" t="e">
        <v>#N/A</v>
      </c>
      <c r="I1570" s="66" t="e">
        <v>#N/A</v>
      </c>
    </row>
    <row r="1571" spans="1:9" x14ac:dyDescent="0.25">
      <c r="A1571">
        <v>19100088</v>
      </c>
      <c r="B1571" s="66" t="s">
        <v>5812</v>
      </c>
      <c r="C1571" s="66" t="s">
        <v>6140</v>
      </c>
      <c r="D1571" s="66" t="s">
        <v>6140</v>
      </c>
      <c r="E1571" s="56" t="s">
        <v>5815</v>
      </c>
      <c r="F1571" t="s">
        <v>5893</v>
      </c>
      <c r="G1571" s="66" t="s">
        <v>6283</v>
      </c>
      <c r="H1571" s="66" t="s">
        <v>5893</v>
      </c>
      <c r="I1571" s="66" t="s">
        <v>5894</v>
      </c>
    </row>
    <row r="1572" spans="1:9" x14ac:dyDescent="0.25">
      <c r="A1572">
        <v>19100088</v>
      </c>
      <c r="B1572" s="66" t="s">
        <v>5812</v>
      </c>
      <c r="C1572" s="66" t="s">
        <v>6140</v>
      </c>
      <c r="D1572" s="66" t="s">
        <v>6140</v>
      </c>
      <c r="E1572" s="56" t="s">
        <v>5815</v>
      </c>
      <c r="F1572" t="s">
        <v>5893</v>
      </c>
      <c r="G1572" s="66" t="s">
        <v>6283</v>
      </c>
      <c r="H1572" s="66" t="s">
        <v>5893</v>
      </c>
      <c r="I1572" s="66" t="s">
        <v>5894</v>
      </c>
    </row>
    <row r="1573" spans="1:9" x14ac:dyDescent="0.25">
      <c r="A1573">
        <v>19100088</v>
      </c>
      <c r="B1573" s="66" t="s">
        <v>5812</v>
      </c>
      <c r="C1573" s="66" t="s">
        <v>6140</v>
      </c>
      <c r="D1573" s="66" t="s">
        <v>6140</v>
      </c>
      <c r="E1573" s="56" t="s">
        <v>5815</v>
      </c>
      <c r="F1573" t="s">
        <v>5893</v>
      </c>
      <c r="G1573" s="66" t="s">
        <v>6283</v>
      </c>
      <c r="H1573" s="66" t="s">
        <v>5893</v>
      </c>
      <c r="I1573" s="66" t="s">
        <v>5894</v>
      </c>
    </row>
    <row r="1574" spans="1:9" x14ac:dyDescent="0.25">
      <c r="A1574">
        <v>19100088</v>
      </c>
      <c r="B1574" s="66" t="s">
        <v>5812</v>
      </c>
      <c r="C1574" s="66" t="s">
        <v>6140</v>
      </c>
      <c r="D1574" s="66" t="s">
        <v>6140</v>
      </c>
      <c r="E1574" s="56" t="s">
        <v>5815</v>
      </c>
      <c r="F1574" t="s">
        <v>5893</v>
      </c>
      <c r="G1574" s="66" t="s">
        <v>6283</v>
      </c>
      <c r="H1574" s="66" t="s">
        <v>5893</v>
      </c>
      <c r="I1574" s="66" t="s">
        <v>5894</v>
      </c>
    </row>
    <row r="1575" spans="1:9" x14ac:dyDescent="0.25">
      <c r="A1575">
        <v>19100088</v>
      </c>
      <c r="B1575" s="66" t="s">
        <v>5812</v>
      </c>
      <c r="C1575" s="66" t="s">
        <v>6140</v>
      </c>
      <c r="D1575" s="66" t="s">
        <v>6140</v>
      </c>
      <c r="E1575" s="56" t="s">
        <v>5815</v>
      </c>
      <c r="F1575" t="s">
        <v>5893</v>
      </c>
      <c r="G1575" s="66" t="s">
        <v>6283</v>
      </c>
      <c r="H1575" s="66" t="s">
        <v>5893</v>
      </c>
      <c r="I1575" s="66" t="s">
        <v>5894</v>
      </c>
    </row>
    <row r="1576" spans="1:9" x14ac:dyDescent="0.25">
      <c r="A1576">
        <v>19100088</v>
      </c>
      <c r="B1576" s="66" t="s">
        <v>5812</v>
      </c>
      <c r="C1576" s="66" t="s">
        <v>6140</v>
      </c>
      <c r="D1576" s="66" t="s">
        <v>6140</v>
      </c>
      <c r="E1576" s="56" t="s">
        <v>5815</v>
      </c>
      <c r="F1576" t="s">
        <v>5893</v>
      </c>
      <c r="G1576" s="66" t="s">
        <v>6283</v>
      </c>
      <c r="H1576" s="66" t="s">
        <v>5893</v>
      </c>
      <c r="I1576" s="66" t="s">
        <v>5894</v>
      </c>
    </row>
    <row r="1577" spans="1:9" x14ac:dyDescent="0.25">
      <c r="A1577">
        <v>19100089</v>
      </c>
      <c r="B1577" s="66" t="s">
        <v>5812</v>
      </c>
      <c r="C1577" s="66" t="s">
        <v>6140</v>
      </c>
      <c r="D1577" s="66" t="s">
        <v>6140</v>
      </c>
      <c r="E1577" s="56" t="s">
        <v>5815</v>
      </c>
      <c r="F1577" t="s">
        <v>6408</v>
      </c>
      <c r="G1577" s="66" t="s">
        <v>5961</v>
      </c>
      <c r="H1577" s="66" t="e">
        <v>#N/A</v>
      </c>
      <c r="I1577" s="66" t="e">
        <v>#N/A</v>
      </c>
    </row>
    <row r="1578" spans="1:9" x14ac:dyDescent="0.25">
      <c r="A1578">
        <v>19100089</v>
      </c>
      <c r="B1578" s="66" t="s">
        <v>5812</v>
      </c>
      <c r="C1578" s="66" t="s">
        <v>6140</v>
      </c>
      <c r="D1578" s="66" t="s">
        <v>6140</v>
      </c>
      <c r="E1578" s="56" t="s">
        <v>5815</v>
      </c>
      <c r="F1578" t="s">
        <v>6408</v>
      </c>
      <c r="G1578" s="66" t="s">
        <v>5961</v>
      </c>
      <c r="H1578" s="66" t="e">
        <v>#N/A</v>
      </c>
      <c r="I1578" s="66" t="e">
        <v>#N/A</v>
      </c>
    </row>
    <row r="1579" spans="1:9" x14ac:dyDescent="0.25">
      <c r="A1579">
        <v>19100090</v>
      </c>
      <c r="B1579" s="66" t="s">
        <v>5812</v>
      </c>
      <c r="C1579" s="66" t="s">
        <v>6140</v>
      </c>
      <c r="D1579" s="66" t="s">
        <v>6140</v>
      </c>
      <c r="E1579" s="56" t="s">
        <v>5815</v>
      </c>
      <c r="F1579" t="s">
        <v>6409</v>
      </c>
      <c r="G1579" s="66" t="s">
        <v>5961</v>
      </c>
      <c r="H1579" s="66" t="e">
        <v>#N/A</v>
      </c>
      <c r="I1579" s="66" t="e">
        <v>#N/A</v>
      </c>
    </row>
    <row r="1580" spans="1:9" x14ac:dyDescent="0.25">
      <c r="A1580">
        <v>19100091</v>
      </c>
      <c r="B1580" s="66" t="s">
        <v>5812</v>
      </c>
      <c r="C1580" s="66" t="s">
        <v>6140</v>
      </c>
      <c r="D1580" s="66" t="s">
        <v>6140</v>
      </c>
      <c r="E1580" s="56" t="s">
        <v>5815</v>
      </c>
      <c r="F1580" t="s">
        <v>6409</v>
      </c>
      <c r="G1580" s="66" t="s">
        <v>5961</v>
      </c>
      <c r="H1580" s="66" t="e">
        <v>#N/A</v>
      </c>
      <c r="I1580" s="66" t="e">
        <v>#N/A</v>
      </c>
    </row>
    <row r="1581" spans="1:9" x14ac:dyDescent="0.25">
      <c r="A1581">
        <v>19100091</v>
      </c>
      <c r="B1581" s="66" t="s">
        <v>5812</v>
      </c>
      <c r="C1581" s="66" t="s">
        <v>6140</v>
      </c>
      <c r="D1581" s="66" t="s">
        <v>6140</v>
      </c>
      <c r="E1581" s="56" t="s">
        <v>5815</v>
      </c>
      <c r="F1581" t="s">
        <v>6409</v>
      </c>
      <c r="G1581" s="66" t="s">
        <v>5961</v>
      </c>
      <c r="H1581" s="66" t="e">
        <v>#N/A</v>
      </c>
      <c r="I1581" s="66" t="e">
        <v>#N/A</v>
      </c>
    </row>
    <row r="1582" spans="1:9" x14ac:dyDescent="0.25">
      <c r="A1582">
        <v>19100091</v>
      </c>
      <c r="B1582" s="66" t="s">
        <v>5812</v>
      </c>
      <c r="C1582" s="66" t="s">
        <v>6140</v>
      </c>
      <c r="D1582" s="66" t="s">
        <v>6140</v>
      </c>
      <c r="E1582" s="56" t="s">
        <v>5815</v>
      </c>
      <c r="F1582" t="s">
        <v>6409</v>
      </c>
      <c r="G1582" s="66" t="s">
        <v>5961</v>
      </c>
      <c r="H1582" s="66" t="e">
        <v>#N/A</v>
      </c>
      <c r="I1582" s="66" t="e">
        <v>#N/A</v>
      </c>
    </row>
    <row r="1583" spans="1:9" x14ac:dyDescent="0.25">
      <c r="A1583">
        <v>19100091</v>
      </c>
      <c r="B1583" s="66" t="s">
        <v>5812</v>
      </c>
      <c r="C1583" s="66" t="s">
        <v>6140</v>
      </c>
      <c r="D1583" s="66" t="s">
        <v>6140</v>
      </c>
      <c r="E1583" s="56" t="s">
        <v>5815</v>
      </c>
      <c r="F1583" t="s">
        <v>6408</v>
      </c>
      <c r="G1583" s="66" t="s">
        <v>5961</v>
      </c>
      <c r="H1583" s="66" t="e">
        <v>#N/A</v>
      </c>
      <c r="I1583" s="66" t="e">
        <v>#N/A</v>
      </c>
    </row>
    <row r="1584" spans="1:9" x14ac:dyDescent="0.25">
      <c r="A1584">
        <v>19100091</v>
      </c>
      <c r="B1584" s="66" t="s">
        <v>5812</v>
      </c>
      <c r="C1584" s="66" t="s">
        <v>6140</v>
      </c>
      <c r="D1584" s="66" t="s">
        <v>6140</v>
      </c>
      <c r="E1584" s="56" t="s">
        <v>5815</v>
      </c>
      <c r="F1584" t="s">
        <v>6409</v>
      </c>
      <c r="G1584" s="66" t="s">
        <v>5961</v>
      </c>
      <c r="H1584" s="66" t="e">
        <v>#N/A</v>
      </c>
      <c r="I1584" s="66" t="e">
        <v>#N/A</v>
      </c>
    </row>
    <row r="1585" spans="1:9" x14ac:dyDescent="0.25">
      <c r="A1585">
        <v>19100091</v>
      </c>
      <c r="B1585" s="66" t="s">
        <v>5812</v>
      </c>
      <c r="C1585" s="66" t="s">
        <v>6140</v>
      </c>
      <c r="D1585" s="66" t="s">
        <v>6140</v>
      </c>
      <c r="E1585" s="56" t="s">
        <v>5815</v>
      </c>
      <c r="F1585" t="s">
        <v>6409</v>
      </c>
      <c r="G1585" s="66" t="s">
        <v>5961</v>
      </c>
      <c r="H1585" s="66" t="e">
        <v>#N/A</v>
      </c>
      <c r="I1585" s="66" t="e">
        <v>#N/A</v>
      </c>
    </row>
    <row r="1586" spans="1:9" x14ac:dyDescent="0.25">
      <c r="A1586">
        <v>19100092</v>
      </c>
      <c r="B1586" s="66" t="s">
        <v>5812</v>
      </c>
      <c r="C1586" s="66" t="s">
        <v>6140</v>
      </c>
      <c r="D1586" s="66" t="s">
        <v>6140</v>
      </c>
      <c r="E1586" s="56" t="s">
        <v>5815</v>
      </c>
      <c r="F1586" t="s">
        <v>6410</v>
      </c>
      <c r="G1586" s="66" t="s">
        <v>5961</v>
      </c>
      <c r="H1586" s="66" t="e">
        <v>#N/A</v>
      </c>
      <c r="I1586" s="66" t="e">
        <v>#N/A</v>
      </c>
    </row>
    <row r="1587" spans="1:9" x14ac:dyDescent="0.25">
      <c r="A1587">
        <v>19100092</v>
      </c>
      <c r="B1587" s="66" t="s">
        <v>5812</v>
      </c>
      <c r="C1587" s="66" t="s">
        <v>6140</v>
      </c>
      <c r="D1587" s="66" t="s">
        <v>6140</v>
      </c>
      <c r="E1587" s="56" t="s">
        <v>5815</v>
      </c>
      <c r="F1587" t="s">
        <v>6411</v>
      </c>
      <c r="G1587" s="66" t="s">
        <v>5961</v>
      </c>
      <c r="H1587" s="66" t="e">
        <v>#N/A</v>
      </c>
      <c r="I1587" s="66" t="e">
        <v>#N/A</v>
      </c>
    </row>
    <row r="1588" spans="1:9" x14ac:dyDescent="0.25">
      <c r="A1588">
        <v>19100092</v>
      </c>
      <c r="B1588" s="66" t="s">
        <v>5812</v>
      </c>
      <c r="C1588" s="66" t="s">
        <v>6140</v>
      </c>
      <c r="D1588" s="66" t="s">
        <v>6140</v>
      </c>
      <c r="E1588" s="56" t="s">
        <v>5815</v>
      </c>
      <c r="F1588" t="s">
        <v>6411</v>
      </c>
      <c r="G1588" s="66" t="s">
        <v>5961</v>
      </c>
      <c r="H1588" s="66" t="e">
        <v>#N/A</v>
      </c>
      <c r="I1588" s="66" t="e">
        <v>#N/A</v>
      </c>
    </row>
    <row r="1589" spans="1:9" x14ac:dyDescent="0.25">
      <c r="A1589">
        <v>19100092</v>
      </c>
      <c r="B1589" s="66" t="s">
        <v>5812</v>
      </c>
      <c r="C1589" s="66" t="s">
        <v>6140</v>
      </c>
      <c r="D1589" s="66" t="s">
        <v>6140</v>
      </c>
      <c r="E1589" s="56" t="s">
        <v>5815</v>
      </c>
      <c r="F1589" t="s">
        <v>6411</v>
      </c>
      <c r="G1589" s="66" t="s">
        <v>5961</v>
      </c>
      <c r="H1589" s="66" t="e">
        <v>#N/A</v>
      </c>
      <c r="I1589" s="66" t="e">
        <v>#N/A</v>
      </c>
    </row>
    <row r="1590" spans="1:9" x14ac:dyDescent="0.25">
      <c r="A1590">
        <v>19100092</v>
      </c>
      <c r="B1590" s="66" t="s">
        <v>5812</v>
      </c>
      <c r="C1590" s="66" t="s">
        <v>6140</v>
      </c>
      <c r="D1590" s="66" t="s">
        <v>6140</v>
      </c>
      <c r="E1590" s="56" t="s">
        <v>5815</v>
      </c>
      <c r="F1590" t="s">
        <v>6410</v>
      </c>
      <c r="G1590" s="66" t="s">
        <v>5961</v>
      </c>
      <c r="H1590" s="66" t="e">
        <v>#N/A</v>
      </c>
      <c r="I1590" s="66" t="e">
        <v>#N/A</v>
      </c>
    </row>
    <row r="1591" spans="1:9" x14ac:dyDescent="0.25">
      <c r="A1591">
        <v>19100092</v>
      </c>
      <c r="B1591" s="66" t="s">
        <v>5812</v>
      </c>
      <c r="C1591" s="66" t="s">
        <v>6140</v>
      </c>
      <c r="D1591" s="66" t="s">
        <v>6140</v>
      </c>
      <c r="E1591" s="56" t="s">
        <v>5815</v>
      </c>
      <c r="F1591" t="s">
        <v>6411</v>
      </c>
      <c r="G1591" s="66" t="s">
        <v>5961</v>
      </c>
      <c r="H1591" s="66" t="e">
        <v>#N/A</v>
      </c>
      <c r="I1591" s="66" t="e">
        <v>#N/A</v>
      </c>
    </row>
    <row r="1592" spans="1:9" x14ac:dyDescent="0.25">
      <c r="A1592">
        <v>19100092</v>
      </c>
      <c r="B1592" s="66" t="s">
        <v>5812</v>
      </c>
      <c r="C1592" s="66" t="s">
        <v>6140</v>
      </c>
      <c r="D1592" s="66" t="s">
        <v>6140</v>
      </c>
      <c r="E1592" s="56" t="s">
        <v>5815</v>
      </c>
      <c r="F1592" t="s">
        <v>6410</v>
      </c>
      <c r="G1592" s="66" t="s">
        <v>5961</v>
      </c>
      <c r="H1592" s="66" t="e">
        <v>#N/A</v>
      </c>
      <c r="I1592" s="66" t="e">
        <v>#N/A</v>
      </c>
    </row>
    <row r="1593" spans="1:9" x14ac:dyDescent="0.25">
      <c r="A1593">
        <v>19100092</v>
      </c>
      <c r="B1593" s="66" t="s">
        <v>5812</v>
      </c>
      <c r="C1593" s="66" t="s">
        <v>6140</v>
      </c>
      <c r="D1593" s="66" t="s">
        <v>6140</v>
      </c>
      <c r="E1593" s="56" t="s">
        <v>5815</v>
      </c>
      <c r="F1593" t="s">
        <v>6411</v>
      </c>
      <c r="G1593" s="66" t="s">
        <v>5961</v>
      </c>
      <c r="H1593" s="66" t="e">
        <v>#N/A</v>
      </c>
      <c r="I1593" s="66" t="e">
        <v>#N/A</v>
      </c>
    </row>
    <row r="1594" spans="1:9" x14ac:dyDescent="0.25">
      <c r="A1594">
        <v>19100093</v>
      </c>
      <c r="B1594" s="66" t="s">
        <v>5812</v>
      </c>
      <c r="C1594" s="66" t="s">
        <v>6140</v>
      </c>
      <c r="D1594" s="66" t="s">
        <v>6140</v>
      </c>
      <c r="E1594" s="56" t="s">
        <v>5815</v>
      </c>
      <c r="F1594" t="s">
        <v>6208</v>
      </c>
      <c r="G1594" s="66" t="s">
        <v>5961</v>
      </c>
      <c r="H1594" s="66" t="e">
        <v>#N/A</v>
      </c>
      <c r="I1594" s="66" t="e">
        <v>#N/A</v>
      </c>
    </row>
    <row r="1595" spans="1:9" x14ac:dyDescent="0.25">
      <c r="A1595">
        <v>19100093</v>
      </c>
      <c r="B1595" s="66" t="s">
        <v>5812</v>
      </c>
      <c r="C1595" s="66" t="s">
        <v>6140</v>
      </c>
      <c r="D1595" s="66" t="s">
        <v>6140</v>
      </c>
      <c r="E1595" s="56" t="s">
        <v>5815</v>
      </c>
      <c r="F1595" t="s">
        <v>6408</v>
      </c>
      <c r="G1595" s="66" t="s">
        <v>5961</v>
      </c>
      <c r="H1595" s="66" t="e">
        <v>#N/A</v>
      </c>
      <c r="I1595" s="66" t="e">
        <v>#N/A</v>
      </c>
    </row>
    <row r="1596" spans="1:9" x14ac:dyDescent="0.25">
      <c r="A1596">
        <v>19100093</v>
      </c>
      <c r="B1596" s="66" t="s">
        <v>5812</v>
      </c>
      <c r="C1596" s="66" t="s">
        <v>6140</v>
      </c>
      <c r="D1596" s="66" t="s">
        <v>6140</v>
      </c>
      <c r="E1596" s="56" t="s">
        <v>5815</v>
      </c>
      <c r="F1596" t="s">
        <v>6408</v>
      </c>
      <c r="G1596" s="66" t="s">
        <v>5961</v>
      </c>
      <c r="H1596" s="66" t="e">
        <v>#N/A</v>
      </c>
      <c r="I1596" s="66" t="e">
        <v>#N/A</v>
      </c>
    </row>
    <row r="1597" spans="1:9" x14ac:dyDescent="0.25">
      <c r="A1597">
        <v>19100093</v>
      </c>
      <c r="B1597" s="66" t="s">
        <v>5812</v>
      </c>
      <c r="C1597" s="66" t="s">
        <v>6140</v>
      </c>
      <c r="D1597" s="66" t="s">
        <v>6140</v>
      </c>
      <c r="E1597" s="56" t="s">
        <v>5815</v>
      </c>
      <c r="F1597" t="s">
        <v>6408</v>
      </c>
      <c r="G1597" s="66" t="s">
        <v>5961</v>
      </c>
      <c r="H1597" s="66" t="e">
        <v>#N/A</v>
      </c>
      <c r="I1597" s="66" t="e">
        <v>#N/A</v>
      </c>
    </row>
    <row r="1598" spans="1:9" x14ac:dyDescent="0.25">
      <c r="A1598">
        <v>19100094</v>
      </c>
      <c r="B1598" s="66" t="s">
        <v>5812</v>
      </c>
      <c r="C1598" s="66" t="s">
        <v>6140</v>
      </c>
      <c r="D1598" s="66" t="s">
        <v>6140</v>
      </c>
      <c r="E1598" s="56" t="s">
        <v>5815</v>
      </c>
      <c r="F1598" t="s">
        <v>6412</v>
      </c>
      <c r="G1598" s="66" t="s">
        <v>5961</v>
      </c>
      <c r="H1598" s="66" t="e">
        <v>#N/A</v>
      </c>
      <c r="I1598" s="66" t="e">
        <v>#N/A</v>
      </c>
    </row>
    <row r="1599" spans="1:9" x14ac:dyDescent="0.25">
      <c r="A1599">
        <v>19100094</v>
      </c>
      <c r="B1599" s="66" t="s">
        <v>5812</v>
      </c>
      <c r="C1599" s="66" t="s">
        <v>6140</v>
      </c>
      <c r="D1599" s="66" t="s">
        <v>6140</v>
      </c>
      <c r="E1599" s="56" t="s">
        <v>5815</v>
      </c>
      <c r="F1599" t="s">
        <v>6412</v>
      </c>
      <c r="G1599" s="66" t="s">
        <v>5961</v>
      </c>
      <c r="H1599" s="66" t="e">
        <v>#N/A</v>
      </c>
      <c r="I1599" s="66" t="e">
        <v>#N/A</v>
      </c>
    </row>
    <row r="1600" spans="1:9" x14ac:dyDescent="0.25">
      <c r="A1600">
        <v>19100094</v>
      </c>
      <c r="B1600" s="66" t="s">
        <v>5812</v>
      </c>
      <c r="C1600" s="66" t="s">
        <v>6140</v>
      </c>
      <c r="D1600" s="66" t="s">
        <v>6140</v>
      </c>
      <c r="E1600" s="56" t="s">
        <v>5815</v>
      </c>
      <c r="F1600" t="s">
        <v>6412</v>
      </c>
      <c r="G1600" s="66" t="s">
        <v>5961</v>
      </c>
      <c r="H1600" s="66" t="e">
        <v>#N/A</v>
      </c>
      <c r="I1600" s="66" t="e">
        <v>#N/A</v>
      </c>
    </row>
    <row r="1601" spans="1:9" x14ac:dyDescent="0.25">
      <c r="A1601">
        <v>19100094</v>
      </c>
      <c r="B1601" s="66" t="s">
        <v>5812</v>
      </c>
      <c r="C1601" s="66" t="s">
        <v>6140</v>
      </c>
      <c r="D1601" s="66" t="s">
        <v>6140</v>
      </c>
      <c r="E1601" s="56" t="s">
        <v>5815</v>
      </c>
      <c r="F1601" t="s">
        <v>6413</v>
      </c>
      <c r="G1601" s="66" t="s">
        <v>5961</v>
      </c>
      <c r="H1601" s="66" t="e">
        <v>#N/A</v>
      </c>
      <c r="I1601" s="66" t="e">
        <v>#N/A</v>
      </c>
    </row>
    <row r="1602" spans="1:9" x14ac:dyDescent="0.25">
      <c r="A1602">
        <v>19100094</v>
      </c>
      <c r="B1602" s="66" t="s">
        <v>5812</v>
      </c>
      <c r="C1602" s="66" t="s">
        <v>6140</v>
      </c>
      <c r="D1602" s="66" t="s">
        <v>6140</v>
      </c>
      <c r="E1602" s="56" t="s">
        <v>5815</v>
      </c>
      <c r="F1602" t="s">
        <v>6412</v>
      </c>
      <c r="G1602" s="66" t="s">
        <v>5961</v>
      </c>
      <c r="H1602" s="66" t="e">
        <v>#N/A</v>
      </c>
      <c r="I1602" s="66" t="e">
        <v>#N/A</v>
      </c>
    </row>
    <row r="1603" spans="1:9" x14ac:dyDescent="0.25">
      <c r="A1603">
        <v>19100094</v>
      </c>
      <c r="B1603" s="66" t="s">
        <v>5812</v>
      </c>
      <c r="C1603" s="66" t="s">
        <v>6140</v>
      </c>
      <c r="D1603" s="66" t="s">
        <v>6140</v>
      </c>
      <c r="E1603" s="56" t="s">
        <v>5815</v>
      </c>
      <c r="F1603" t="s">
        <v>6412</v>
      </c>
      <c r="G1603" s="66" t="s">
        <v>5961</v>
      </c>
      <c r="H1603" s="66" t="e">
        <v>#N/A</v>
      </c>
      <c r="I1603" s="66" t="e">
        <v>#N/A</v>
      </c>
    </row>
    <row r="1604" spans="1:9" x14ac:dyDescent="0.25">
      <c r="A1604">
        <v>19100094</v>
      </c>
      <c r="B1604" s="66" t="s">
        <v>5812</v>
      </c>
      <c r="C1604" s="66" t="s">
        <v>6140</v>
      </c>
      <c r="D1604" s="66" t="s">
        <v>6140</v>
      </c>
      <c r="E1604" s="56" t="s">
        <v>5815</v>
      </c>
      <c r="F1604" t="s">
        <v>6414</v>
      </c>
      <c r="G1604" s="66" t="s">
        <v>5961</v>
      </c>
      <c r="H1604" s="66" t="e">
        <v>#N/A</v>
      </c>
      <c r="I1604" s="66" t="e">
        <v>#N/A</v>
      </c>
    </row>
    <row r="1605" spans="1:9" x14ac:dyDescent="0.25">
      <c r="A1605">
        <v>19100094</v>
      </c>
      <c r="B1605" s="66" t="s">
        <v>5812</v>
      </c>
      <c r="C1605" s="66" t="s">
        <v>6140</v>
      </c>
      <c r="D1605" s="66" t="s">
        <v>6140</v>
      </c>
      <c r="E1605" s="56" t="s">
        <v>5815</v>
      </c>
      <c r="F1605" t="s">
        <v>6413</v>
      </c>
      <c r="G1605" s="66" t="s">
        <v>5961</v>
      </c>
      <c r="H1605" s="66" t="e">
        <v>#N/A</v>
      </c>
      <c r="I1605" s="66" t="e">
        <v>#N/A</v>
      </c>
    </row>
    <row r="1606" spans="1:9" x14ac:dyDescent="0.25">
      <c r="A1606">
        <v>19100094</v>
      </c>
      <c r="B1606" s="66" t="s">
        <v>5812</v>
      </c>
      <c r="C1606" s="66" t="s">
        <v>6140</v>
      </c>
      <c r="D1606" s="66" t="s">
        <v>6140</v>
      </c>
      <c r="E1606" s="56" t="s">
        <v>5815</v>
      </c>
      <c r="F1606" t="s">
        <v>6412</v>
      </c>
      <c r="G1606" s="66" t="s">
        <v>5961</v>
      </c>
      <c r="H1606" s="66" t="e">
        <v>#N/A</v>
      </c>
      <c r="I1606" s="66" t="e">
        <v>#N/A</v>
      </c>
    </row>
    <row r="1607" spans="1:9" x14ac:dyDescent="0.25">
      <c r="A1607">
        <v>19100094</v>
      </c>
      <c r="B1607" s="66" t="s">
        <v>5812</v>
      </c>
      <c r="C1607" s="66" t="s">
        <v>6140</v>
      </c>
      <c r="D1607" s="66" t="s">
        <v>6140</v>
      </c>
      <c r="E1607" s="56" t="s">
        <v>5815</v>
      </c>
      <c r="F1607" t="s">
        <v>6413</v>
      </c>
      <c r="G1607" s="66" t="s">
        <v>5961</v>
      </c>
      <c r="H1607" s="66" t="e">
        <v>#N/A</v>
      </c>
      <c r="I1607" s="66" t="e">
        <v>#N/A</v>
      </c>
    </row>
    <row r="1608" spans="1:9" x14ac:dyDescent="0.25">
      <c r="A1608">
        <v>19100094</v>
      </c>
      <c r="B1608" s="66" t="s">
        <v>5812</v>
      </c>
      <c r="C1608" s="66" t="s">
        <v>6140</v>
      </c>
      <c r="D1608" s="66" t="s">
        <v>6140</v>
      </c>
      <c r="E1608" s="56" t="s">
        <v>5815</v>
      </c>
      <c r="F1608" t="s">
        <v>6412</v>
      </c>
      <c r="G1608" s="66" t="s">
        <v>5961</v>
      </c>
      <c r="H1608" s="66" t="e">
        <v>#N/A</v>
      </c>
      <c r="I1608" s="66" t="e">
        <v>#N/A</v>
      </c>
    </row>
    <row r="1609" spans="1:9" x14ac:dyDescent="0.25">
      <c r="A1609">
        <v>19100094</v>
      </c>
      <c r="B1609" s="66" t="s">
        <v>5812</v>
      </c>
      <c r="C1609" s="66" t="s">
        <v>6140</v>
      </c>
      <c r="D1609" s="66" t="s">
        <v>6140</v>
      </c>
      <c r="E1609" s="56" t="s">
        <v>5815</v>
      </c>
      <c r="F1609" t="s">
        <v>6413</v>
      </c>
      <c r="G1609" s="66" t="s">
        <v>5961</v>
      </c>
      <c r="H1609" s="66" t="e">
        <v>#N/A</v>
      </c>
      <c r="I1609" s="66" t="e">
        <v>#N/A</v>
      </c>
    </row>
    <row r="1610" spans="1:9" x14ac:dyDescent="0.25">
      <c r="A1610">
        <v>19100095</v>
      </c>
      <c r="B1610" s="66" t="s">
        <v>5812</v>
      </c>
      <c r="C1610" s="66" t="s">
        <v>6140</v>
      </c>
      <c r="D1610" s="66" t="s">
        <v>6140</v>
      </c>
      <c r="E1610" s="56" t="s">
        <v>5815</v>
      </c>
      <c r="F1610" t="s">
        <v>6415</v>
      </c>
      <c r="G1610" s="66" t="s">
        <v>5961</v>
      </c>
      <c r="H1610" s="66" t="s">
        <v>6415</v>
      </c>
      <c r="I1610" s="66" t="s">
        <v>6394</v>
      </c>
    </row>
    <row r="1611" spans="1:9" x14ac:dyDescent="0.25">
      <c r="A1611">
        <v>19100096</v>
      </c>
      <c r="B1611" s="66" t="s">
        <v>5812</v>
      </c>
      <c r="C1611" s="66" t="s">
        <v>6140</v>
      </c>
      <c r="D1611" s="66" t="s">
        <v>6140</v>
      </c>
      <c r="E1611" s="56" t="s">
        <v>5815</v>
      </c>
      <c r="F1611" t="s">
        <v>6416</v>
      </c>
      <c r="G1611" s="66" t="s">
        <v>5961</v>
      </c>
      <c r="H1611" s="66" t="e">
        <v>#N/A</v>
      </c>
      <c r="I1611" s="66" t="e">
        <v>#N/A</v>
      </c>
    </row>
    <row r="1612" spans="1:9" x14ac:dyDescent="0.25">
      <c r="A1612">
        <v>19100096</v>
      </c>
      <c r="B1612" s="66" t="s">
        <v>5812</v>
      </c>
      <c r="C1612" s="66" t="s">
        <v>6140</v>
      </c>
      <c r="D1612" s="66" t="s">
        <v>6140</v>
      </c>
      <c r="E1612" s="56" t="s">
        <v>5815</v>
      </c>
      <c r="F1612" t="s">
        <v>6416</v>
      </c>
      <c r="G1612" s="66" t="s">
        <v>5961</v>
      </c>
      <c r="H1612" s="66" t="e">
        <v>#N/A</v>
      </c>
      <c r="I1612" s="66" t="e">
        <v>#N/A</v>
      </c>
    </row>
    <row r="1613" spans="1:9" x14ac:dyDescent="0.25">
      <c r="A1613">
        <v>19100096</v>
      </c>
      <c r="B1613" s="66" t="s">
        <v>5812</v>
      </c>
      <c r="C1613" s="66" t="s">
        <v>6140</v>
      </c>
      <c r="D1613" s="66" t="s">
        <v>6140</v>
      </c>
      <c r="E1613" s="56" t="s">
        <v>5815</v>
      </c>
      <c r="F1613" t="s">
        <v>6416</v>
      </c>
      <c r="G1613" s="66" t="s">
        <v>5961</v>
      </c>
      <c r="H1613" s="66" t="e">
        <v>#N/A</v>
      </c>
      <c r="I1613" s="66" t="e">
        <v>#N/A</v>
      </c>
    </row>
    <row r="1614" spans="1:9" x14ac:dyDescent="0.25">
      <c r="A1614">
        <v>19100096</v>
      </c>
      <c r="B1614" s="66" t="s">
        <v>5812</v>
      </c>
      <c r="C1614" s="66" t="s">
        <v>6140</v>
      </c>
      <c r="D1614" s="66" t="s">
        <v>6140</v>
      </c>
      <c r="E1614" s="56" t="s">
        <v>5815</v>
      </c>
      <c r="F1614" t="s">
        <v>6416</v>
      </c>
      <c r="G1614" s="66" t="s">
        <v>5961</v>
      </c>
      <c r="H1614" s="66" t="e">
        <v>#N/A</v>
      </c>
      <c r="I1614" s="66" t="e">
        <v>#N/A</v>
      </c>
    </row>
    <row r="1615" spans="1:9" x14ac:dyDescent="0.25">
      <c r="A1615">
        <v>19100096</v>
      </c>
      <c r="B1615" s="66" t="s">
        <v>5812</v>
      </c>
      <c r="C1615" s="66" t="s">
        <v>6140</v>
      </c>
      <c r="D1615" s="66" t="s">
        <v>6140</v>
      </c>
      <c r="E1615" s="56" t="s">
        <v>5815</v>
      </c>
      <c r="F1615" t="s">
        <v>6416</v>
      </c>
      <c r="G1615" s="66" t="s">
        <v>5961</v>
      </c>
      <c r="H1615" s="66" t="e">
        <v>#N/A</v>
      </c>
      <c r="I1615" s="66" t="e">
        <v>#N/A</v>
      </c>
    </row>
    <row r="1616" spans="1:9" x14ac:dyDescent="0.25">
      <c r="A1616">
        <v>19100097</v>
      </c>
      <c r="B1616" s="66" t="s">
        <v>5812</v>
      </c>
      <c r="C1616" s="66" t="s">
        <v>6140</v>
      </c>
      <c r="D1616" s="66" t="s">
        <v>6140</v>
      </c>
      <c r="E1616" s="56" t="s">
        <v>5815</v>
      </c>
      <c r="F1616" t="s">
        <v>6413</v>
      </c>
      <c r="G1616" s="66" t="s">
        <v>5961</v>
      </c>
      <c r="H1616" s="66" t="e">
        <v>#N/A</v>
      </c>
      <c r="I1616" s="66" t="e">
        <v>#N/A</v>
      </c>
    </row>
    <row r="1617" spans="1:9" x14ac:dyDescent="0.25">
      <c r="A1617">
        <v>19100097</v>
      </c>
      <c r="B1617" s="66" t="s">
        <v>5812</v>
      </c>
      <c r="C1617" s="66" t="s">
        <v>6140</v>
      </c>
      <c r="D1617" s="66" t="s">
        <v>6140</v>
      </c>
      <c r="E1617" s="56" t="s">
        <v>5815</v>
      </c>
      <c r="F1617" t="s">
        <v>6413</v>
      </c>
      <c r="G1617" s="66" t="s">
        <v>5961</v>
      </c>
      <c r="H1617" s="66" t="e">
        <v>#N/A</v>
      </c>
      <c r="I1617" s="66" t="e">
        <v>#N/A</v>
      </c>
    </row>
    <row r="1618" spans="1:9" x14ac:dyDescent="0.25">
      <c r="A1618">
        <v>19100097</v>
      </c>
      <c r="B1618" s="66" t="s">
        <v>5812</v>
      </c>
      <c r="C1618" s="66" t="s">
        <v>6140</v>
      </c>
      <c r="D1618" s="66" t="s">
        <v>6140</v>
      </c>
      <c r="E1618" s="56" t="s">
        <v>5815</v>
      </c>
      <c r="F1618" t="s">
        <v>6416</v>
      </c>
      <c r="G1618" s="66" t="s">
        <v>5961</v>
      </c>
      <c r="H1618" s="66" t="e">
        <v>#N/A</v>
      </c>
      <c r="I1618" s="66" t="e">
        <v>#N/A</v>
      </c>
    </row>
    <row r="1619" spans="1:9" x14ac:dyDescent="0.25">
      <c r="A1619">
        <v>19100097</v>
      </c>
      <c r="B1619" s="66" t="s">
        <v>5812</v>
      </c>
      <c r="C1619" s="66" t="s">
        <v>6140</v>
      </c>
      <c r="D1619" s="66" t="s">
        <v>6140</v>
      </c>
      <c r="E1619" s="56" t="s">
        <v>5815</v>
      </c>
      <c r="F1619" t="s">
        <v>6417</v>
      </c>
      <c r="G1619" s="66" t="s">
        <v>5961</v>
      </c>
      <c r="H1619" s="66" t="s">
        <v>6417</v>
      </c>
      <c r="I1619" s="66" t="s">
        <v>6418</v>
      </c>
    </row>
    <row r="1620" spans="1:9" x14ac:dyDescent="0.25">
      <c r="A1620">
        <v>19100097</v>
      </c>
      <c r="B1620" s="66" t="s">
        <v>5812</v>
      </c>
      <c r="C1620" s="66" t="s">
        <v>6140</v>
      </c>
      <c r="D1620" s="66" t="s">
        <v>6140</v>
      </c>
      <c r="E1620" s="56" t="s">
        <v>5815</v>
      </c>
      <c r="F1620" t="s">
        <v>6416</v>
      </c>
      <c r="G1620" s="66" t="s">
        <v>5961</v>
      </c>
      <c r="H1620" s="66" t="e">
        <v>#N/A</v>
      </c>
      <c r="I1620" s="66" t="e">
        <v>#N/A</v>
      </c>
    </row>
    <row r="1621" spans="1:9" x14ac:dyDescent="0.25">
      <c r="A1621">
        <v>19100097</v>
      </c>
      <c r="B1621" s="66" t="s">
        <v>5812</v>
      </c>
      <c r="C1621" s="66" t="s">
        <v>6140</v>
      </c>
      <c r="D1621" s="66" t="s">
        <v>6140</v>
      </c>
      <c r="E1621" s="56" t="s">
        <v>5815</v>
      </c>
      <c r="F1621" t="s">
        <v>6417</v>
      </c>
      <c r="G1621" s="66" t="s">
        <v>5961</v>
      </c>
      <c r="H1621" s="66" t="s">
        <v>6417</v>
      </c>
      <c r="I1621" s="66" t="s">
        <v>6418</v>
      </c>
    </row>
    <row r="1622" spans="1:9" x14ac:dyDescent="0.25">
      <c r="A1622">
        <v>19100098</v>
      </c>
      <c r="B1622" s="66" t="s">
        <v>5812</v>
      </c>
      <c r="C1622" s="66" t="s">
        <v>6140</v>
      </c>
      <c r="D1622" s="66" t="s">
        <v>6140</v>
      </c>
      <c r="E1622" s="56" t="s">
        <v>5815</v>
      </c>
      <c r="F1622" t="s">
        <v>6419</v>
      </c>
      <c r="G1622" s="66" t="s">
        <v>5961</v>
      </c>
      <c r="H1622" s="66" t="s">
        <v>6419</v>
      </c>
      <c r="I1622" s="66" t="s">
        <v>6394</v>
      </c>
    </row>
    <row r="1623" spans="1:9" x14ac:dyDescent="0.25">
      <c r="A1623">
        <v>19100098</v>
      </c>
      <c r="B1623" s="66" t="s">
        <v>5812</v>
      </c>
      <c r="C1623" s="66" t="s">
        <v>6140</v>
      </c>
      <c r="D1623" s="66" t="s">
        <v>6140</v>
      </c>
      <c r="E1623" s="56" t="s">
        <v>5815</v>
      </c>
      <c r="F1623" t="s">
        <v>6419</v>
      </c>
      <c r="G1623" s="66" t="s">
        <v>5961</v>
      </c>
      <c r="H1623" s="66" t="s">
        <v>6419</v>
      </c>
      <c r="I1623" s="66" t="s">
        <v>6394</v>
      </c>
    </row>
    <row r="1624" spans="1:9" x14ac:dyDescent="0.25">
      <c r="A1624">
        <v>19100098</v>
      </c>
      <c r="B1624" s="66" t="s">
        <v>5812</v>
      </c>
      <c r="C1624" s="66" t="s">
        <v>6140</v>
      </c>
      <c r="D1624" s="66" t="s">
        <v>6140</v>
      </c>
      <c r="E1624" s="56" t="s">
        <v>5815</v>
      </c>
      <c r="F1624" t="s">
        <v>6419</v>
      </c>
      <c r="G1624" s="66" t="s">
        <v>5961</v>
      </c>
      <c r="H1624" s="66" t="s">
        <v>6419</v>
      </c>
      <c r="I1624" s="66" t="s">
        <v>6394</v>
      </c>
    </row>
    <row r="1625" spans="1:9" x14ac:dyDescent="0.25">
      <c r="A1625">
        <v>19100098</v>
      </c>
      <c r="B1625" s="66" t="s">
        <v>5812</v>
      </c>
      <c r="C1625" s="66" t="s">
        <v>6140</v>
      </c>
      <c r="D1625" s="66" t="s">
        <v>6140</v>
      </c>
      <c r="E1625" s="56" t="s">
        <v>5815</v>
      </c>
      <c r="F1625" t="s">
        <v>6419</v>
      </c>
      <c r="G1625" s="66" t="s">
        <v>5961</v>
      </c>
      <c r="H1625" s="66" t="s">
        <v>6419</v>
      </c>
      <c r="I1625" s="66" t="s">
        <v>6394</v>
      </c>
    </row>
    <row r="1626" spans="1:9" x14ac:dyDescent="0.25">
      <c r="A1626">
        <v>19100098</v>
      </c>
      <c r="B1626" s="66" t="s">
        <v>5812</v>
      </c>
      <c r="C1626" s="66" t="s">
        <v>6140</v>
      </c>
      <c r="D1626" s="66" t="s">
        <v>6140</v>
      </c>
      <c r="E1626" s="56" t="s">
        <v>5815</v>
      </c>
      <c r="F1626" t="s">
        <v>6419</v>
      </c>
      <c r="G1626" s="66" t="s">
        <v>5961</v>
      </c>
      <c r="H1626" s="66" t="s">
        <v>6419</v>
      </c>
      <c r="I1626" s="66" t="s">
        <v>6394</v>
      </c>
    </row>
    <row r="1627" spans="1:9" x14ac:dyDescent="0.25">
      <c r="A1627">
        <v>19100099</v>
      </c>
      <c r="B1627" s="66" t="s">
        <v>5812</v>
      </c>
      <c r="C1627" s="66" t="s">
        <v>6140</v>
      </c>
      <c r="D1627" s="66" t="s">
        <v>6140</v>
      </c>
      <c r="E1627" s="56" t="s">
        <v>5815</v>
      </c>
      <c r="F1627" t="s">
        <v>6417</v>
      </c>
      <c r="G1627" s="66" t="s">
        <v>5961</v>
      </c>
      <c r="H1627" s="66" t="s">
        <v>6417</v>
      </c>
      <c r="I1627" s="66" t="s">
        <v>6418</v>
      </c>
    </row>
    <row r="1628" spans="1:9" x14ac:dyDescent="0.25">
      <c r="A1628">
        <v>19100099</v>
      </c>
      <c r="B1628" s="66" t="s">
        <v>5812</v>
      </c>
      <c r="C1628" s="66" t="s">
        <v>6140</v>
      </c>
      <c r="D1628" s="66" t="s">
        <v>6140</v>
      </c>
      <c r="E1628" s="56" t="s">
        <v>5815</v>
      </c>
      <c r="F1628" t="s">
        <v>6391</v>
      </c>
      <c r="G1628" s="66" t="s">
        <v>6283</v>
      </c>
      <c r="H1628" s="66" t="e">
        <v>#N/A</v>
      </c>
      <c r="I1628" s="66" t="e">
        <v>#N/A</v>
      </c>
    </row>
    <row r="1629" spans="1:9" x14ac:dyDescent="0.25">
      <c r="A1629">
        <v>19100099</v>
      </c>
      <c r="B1629" s="66" t="s">
        <v>5812</v>
      </c>
      <c r="C1629" s="66" t="s">
        <v>6140</v>
      </c>
      <c r="D1629" s="66" t="s">
        <v>6140</v>
      </c>
      <c r="E1629" s="56" t="s">
        <v>5815</v>
      </c>
      <c r="F1629" t="s">
        <v>6417</v>
      </c>
      <c r="G1629" s="66" t="s">
        <v>5961</v>
      </c>
      <c r="H1629" s="66" t="s">
        <v>6417</v>
      </c>
      <c r="I1629" s="66" t="s">
        <v>6418</v>
      </c>
    </row>
    <row r="1630" spans="1:9" x14ac:dyDescent="0.25">
      <c r="A1630">
        <v>19100100</v>
      </c>
      <c r="B1630" s="66" t="s">
        <v>5812</v>
      </c>
      <c r="C1630" s="66" t="s">
        <v>6140</v>
      </c>
      <c r="D1630" s="66" t="s">
        <v>6140</v>
      </c>
      <c r="E1630" s="56" t="s">
        <v>5839</v>
      </c>
      <c r="F1630" t="s">
        <v>6420</v>
      </c>
      <c r="G1630" s="66" t="s">
        <v>5961</v>
      </c>
      <c r="H1630" s="66" t="s">
        <v>6420</v>
      </c>
      <c r="I1630" s="66" t="s">
        <v>6394</v>
      </c>
    </row>
    <row r="1631" spans="1:9" x14ac:dyDescent="0.25">
      <c r="A1631">
        <v>19100100</v>
      </c>
      <c r="B1631" s="66" t="s">
        <v>5812</v>
      </c>
      <c r="C1631" s="66" t="s">
        <v>6140</v>
      </c>
      <c r="D1631" s="66" t="s">
        <v>6140</v>
      </c>
      <c r="E1631" s="56" t="s">
        <v>5815</v>
      </c>
      <c r="F1631" t="s">
        <v>6421</v>
      </c>
      <c r="G1631" s="66" t="s">
        <v>5961</v>
      </c>
      <c r="H1631" s="66" t="e">
        <v>#N/A</v>
      </c>
      <c r="I1631" s="66" t="e">
        <v>#N/A</v>
      </c>
    </row>
    <row r="1632" spans="1:9" x14ac:dyDescent="0.25">
      <c r="A1632">
        <v>19100100</v>
      </c>
      <c r="B1632" s="66" t="s">
        <v>5812</v>
      </c>
      <c r="C1632" s="66" t="s">
        <v>6140</v>
      </c>
      <c r="D1632" s="66" t="s">
        <v>6140</v>
      </c>
      <c r="E1632" s="56" t="s">
        <v>5815</v>
      </c>
      <c r="F1632" t="s">
        <v>6420</v>
      </c>
      <c r="G1632" s="66" t="s">
        <v>5961</v>
      </c>
      <c r="H1632" s="66" t="s">
        <v>6420</v>
      </c>
      <c r="I1632" s="66" t="s">
        <v>6394</v>
      </c>
    </row>
    <row r="1633" spans="1:9" x14ac:dyDescent="0.25">
      <c r="A1633">
        <v>19100100</v>
      </c>
      <c r="B1633" s="66" t="s">
        <v>5812</v>
      </c>
      <c r="C1633" s="66" t="s">
        <v>6140</v>
      </c>
      <c r="D1633" s="66" t="s">
        <v>6140</v>
      </c>
      <c r="E1633" s="56" t="s">
        <v>5815</v>
      </c>
      <c r="F1633" t="s">
        <v>6422</v>
      </c>
      <c r="G1633" s="66" t="s">
        <v>5961</v>
      </c>
      <c r="H1633" s="66" t="e">
        <v>#N/A</v>
      </c>
      <c r="I1633" s="66" t="e">
        <v>#N/A</v>
      </c>
    </row>
    <row r="1634" spans="1:9" x14ac:dyDescent="0.25">
      <c r="A1634">
        <v>19100100</v>
      </c>
      <c r="B1634" s="66" t="s">
        <v>5812</v>
      </c>
      <c r="C1634" s="66" t="s">
        <v>6140</v>
      </c>
      <c r="D1634" s="66" t="s">
        <v>6140</v>
      </c>
      <c r="E1634" s="56" t="s">
        <v>5815</v>
      </c>
      <c r="F1634" t="s">
        <v>6423</v>
      </c>
      <c r="G1634" s="66" t="s">
        <v>5961</v>
      </c>
      <c r="H1634" s="66" t="e">
        <v>#N/A</v>
      </c>
      <c r="I1634" s="66" t="e">
        <v>#N/A</v>
      </c>
    </row>
    <row r="1635" spans="1:9" x14ac:dyDescent="0.25">
      <c r="A1635">
        <v>19100101</v>
      </c>
      <c r="B1635" s="66" t="s">
        <v>5812</v>
      </c>
      <c r="C1635" s="66" t="s">
        <v>6140</v>
      </c>
      <c r="D1635" s="66" t="s">
        <v>6140</v>
      </c>
      <c r="E1635" s="56" t="s">
        <v>5815</v>
      </c>
      <c r="F1635" t="s">
        <v>6172</v>
      </c>
      <c r="G1635" s="66" t="s">
        <v>5961</v>
      </c>
      <c r="H1635" s="66" t="e">
        <v>#N/A</v>
      </c>
      <c r="I1635" s="66" t="e">
        <v>#N/A</v>
      </c>
    </row>
    <row r="1636" spans="1:9" x14ac:dyDescent="0.25">
      <c r="A1636">
        <v>19100101</v>
      </c>
      <c r="B1636" s="66" t="s">
        <v>5812</v>
      </c>
      <c r="C1636" s="66" t="s">
        <v>6140</v>
      </c>
      <c r="D1636" s="66" t="s">
        <v>6140</v>
      </c>
      <c r="E1636" s="56" t="s">
        <v>5815</v>
      </c>
      <c r="F1636" t="s">
        <v>5960</v>
      </c>
      <c r="G1636" s="66" t="s">
        <v>5961</v>
      </c>
      <c r="H1636" s="66" t="e">
        <v>#N/A</v>
      </c>
      <c r="I1636" s="66" t="e">
        <v>#N/A</v>
      </c>
    </row>
    <row r="1637" spans="1:9" x14ac:dyDescent="0.25">
      <c r="A1637">
        <v>19100101</v>
      </c>
      <c r="B1637" s="66" t="s">
        <v>5812</v>
      </c>
      <c r="C1637" s="66" t="s">
        <v>6140</v>
      </c>
      <c r="D1637" s="66" t="s">
        <v>6140</v>
      </c>
      <c r="E1637" s="56" t="s">
        <v>5815</v>
      </c>
      <c r="F1637" t="s">
        <v>5960</v>
      </c>
      <c r="G1637" s="66" t="s">
        <v>5961</v>
      </c>
      <c r="H1637" s="66" t="e">
        <v>#N/A</v>
      </c>
      <c r="I1637" s="66" t="e">
        <v>#N/A</v>
      </c>
    </row>
    <row r="1638" spans="1:9" x14ac:dyDescent="0.25">
      <c r="A1638">
        <v>19100101</v>
      </c>
      <c r="B1638" s="66" t="s">
        <v>5812</v>
      </c>
      <c r="C1638" s="66" t="s">
        <v>6140</v>
      </c>
      <c r="D1638" s="66" t="s">
        <v>6140</v>
      </c>
      <c r="E1638" s="56" t="s">
        <v>5815</v>
      </c>
      <c r="F1638" t="s">
        <v>5960</v>
      </c>
      <c r="G1638" s="66" t="s">
        <v>5961</v>
      </c>
      <c r="H1638" s="66" t="e">
        <v>#N/A</v>
      </c>
      <c r="I1638" s="66" t="e">
        <v>#N/A</v>
      </c>
    </row>
    <row r="1639" spans="1:9" x14ac:dyDescent="0.25">
      <c r="A1639">
        <v>19100101</v>
      </c>
      <c r="B1639" s="66" t="s">
        <v>5812</v>
      </c>
      <c r="C1639" s="66" t="s">
        <v>6140</v>
      </c>
      <c r="D1639" s="66" t="s">
        <v>6140</v>
      </c>
      <c r="E1639" s="56" t="s">
        <v>5815</v>
      </c>
      <c r="F1639" t="s">
        <v>5960</v>
      </c>
      <c r="G1639" s="66" t="s">
        <v>5961</v>
      </c>
      <c r="H1639" s="66" t="e">
        <v>#N/A</v>
      </c>
      <c r="I1639" s="66" t="e">
        <v>#N/A</v>
      </c>
    </row>
    <row r="1640" spans="1:9" x14ac:dyDescent="0.25">
      <c r="A1640">
        <v>19100101</v>
      </c>
      <c r="B1640" s="66" t="s">
        <v>5812</v>
      </c>
      <c r="C1640" s="66" t="s">
        <v>6140</v>
      </c>
      <c r="D1640" s="66" t="s">
        <v>6140</v>
      </c>
      <c r="E1640" s="56" t="s">
        <v>5815</v>
      </c>
      <c r="F1640" t="s">
        <v>6172</v>
      </c>
      <c r="G1640" s="66" t="s">
        <v>5961</v>
      </c>
      <c r="H1640" s="66" t="e">
        <v>#N/A</v>
      </c>
      <c r="I1640" s="66" t="e">
        <v>#N/A</v>
      </c>
    </row>
    <row r="1641" spans="1:9" x14ac:dyDescent="0.25">
      <c r="A1641">
        <v>19100101</v>
      </c>
      <c r="B1641" s="66" t="s">
        <v>5812</v>
      </c>
      <c r="C1641" s="66" t="s">
        <v>6140</v>
      </c>
      <c r="D1641" s="66" t="s">
        <v>6140</v>
      </c>
      <c r="E1641" s="56" t="s">
        <v>5815</v>
      </c>
      <c r="F1641" t="s">
        <v>6424</v>
      </c>
      <c r="G1641" s="66" t="s">
        <v>5961</v>
      </c>
      <c r="H1641" s="66" t="e">
        <v>#N/A</v>
      </c>
      <c r="I1641" s="66" t="e">
        <v>#N/A</v>
      </c>
    </row>
    <row r="1642" spans="1:9" x14ac:dyDescent="0.25">
      <c r="A1642">
        <v>19100102</v>
      </c>
      <c r="B1642" s="66" t="s">
        <v>5812</v>
      </c>
      <c r="C1642" s="66" t="s">
        <v>6140</v>
      </c>
      <c r="D1642" s="66" t="s">
        <v>6140</v>
      </c>
      <c r="E1642" s="56" t="s">
        <v>5815</v>
      </c>
      <c r="F1642" t="s">
        <v>6425</v>
      </c>
      <c r="G1642" s="66" t="s">
        <v>5961</v>
      </c>
      <c r="H1642" s="66" t="e">
        <v>#N/A</v>
      </c>
      <c r="I1642" s="66" t="e">
        <v>#N/A</v>
      </c>
    </row>
    <row r="1643" spans="1:9" x14ac:dyDescent="0.25">
      <c r="A1643">
        <v>19100102</v>
      </c>
      <c r="B1643" s="66" t="s">
        <v>5812</v>
      </c>
      <c r="C1643" s="66" t="s">
        <v>6140</v>
      </c>
      <c r="D1643" s="66" t="s">
        <v>6140</v>
      </c>
      <c r="E1643" s="56" t="s">
        <v>5815</v>
      </c>
      <c r="F1643" t="s">
        <v>6426</v>
      </c>
      <c r="G1643" s="66" t="s">
        <v>5961</v>
      </c>
      <c r="H1643" s="66" t="e">
        <v>#N/A</v>
      </c>
      <c r="I1643" s="66" t="e">
        <v>#N/A</v>
      </c>
    </row>
    <row r="1644" spans="1:9" x14ac:dyDescent="0.25">
      <c r="A1644">
        <v>19100102</v>
      </c>
      <c r="B1644" s="66" t="s">
        <v>5812</v>
      </c>
      <c r="C1644" s="66" t="s">
        <v>6140</v>
      </c>
      <c r="D1644" s="66" t="s">
        <v>6140</v>
      </c>
      <c r="E1644" s="56" t="s">
        <v>5815</v>
      </c>
      <c r="F1644" t="s">
        <v>6427</v>
      </c>
      <c r="G1644" s="66" t="s">
        <v>5961</v>
      </c>
      <c r="H1644" s="66" t="e">
        <v>#N/A</v>
      </c>
      <c r="I1644" s="66" t="e">
        <v>#N/A</v>
      </c>
    </row>
    <row r="1645" spans="1:9" x14ac:dyDescent="0.25">
      <c r="A1645">
        <v>19100102</v>
      </c>
      <c r="B1645" s="66" t="s">
        <v>5812</v>
      </c>
      <c r="C1645" s="66" t="s">
        <v>6140</v>
      </c>
      <c r="D1645" s="66" t="s">
        <v>6140</v>
      </c>
      <c r="E1645" s="56" t="s">
        <v>5815</v>
      </c>
      <c r="F1645" t="s">
        <v>6428</v>
      </c>
      <c r="G1645" s="66" t="s">
        <v>5961</v>
      </c>
      <c r="H1645" s="66" t="e">
        <v>#N/A</v>
      </c>
      <c r="I1645" s="66" t="e">
        <v>#N/A</v>
      </c>
    </row>
    <row r="1646" spans="1:9" x14ac:dyDescent="0.25">
      <c r="A1646">
        <v>19100102</v>
      </c>
      <c r="B1646" s="66" t="s">
        <v>5812</v>
      </c>
      <c r="C1646" s="66" t="s">
        <v>6140</v>
      </c>
      <c r="D1646" s="66" t="s">
        <v>6140</v>
      </c>
      <c r="E1646" s="56" t="s">
        <v>5815</v>
      </c>
      <c r="F1646" t="s">
        <v>6429</v>
      </c>
      <c r="G1646" s="66" t="s">
        <v>5961</v>
      </c>
      <c r="H1646" s="66" t="e">
        <v>#N/A</v>
      </c>
      <c r="I1646" s="66" t="e">
        <v>#N/A</v>
      </c>
    </row>
    <row r="1647" spans="1:9" x14ac:dyDescent="0.25">
      <c r="A1647">
        <v>19100103</v>
      </c>
      <c r="B1647" s="66" t="s">
        <v>5812</v>
      </c>
      <c r="C1647" s="66" t="s">
        <v>6140</v>
      </c>
      <c r="D1647" s="66" t="s">
        <v>6140</v>
      </c>
      <c r="E1647" s="56" t="s">
        <v>5815</v>
      </c>
      <c r="F1647" t="s">
        <v>6430</v>
      </c>
      <c r="G1647" s="66" t="s">
        <v>6142</v>
      </c>
      <c r="H1647" s="66" t="e">
        <v>#N/A</v>
      </c>
      <c r="I1647" s="66" t="e">
        <v>#N/A</v>
      </c>
    </row>
    <row r="1648" spans="1:9" x14ac:dyDescent="0.25">
      <c r="A1648">
        <v>19100103</v>
      </c>
      <c r="B1648" s="66" t="s">
        <v>5812</v>
      </c>
      <c r="C1648" s="66" t="s">
        <v>6140</v>
      </c>
      <c r="D1648" s="66" t="s">
        <v>6140</v>
      </c>
      <c r="E1648" s="56" t="s">
        <v>5815</v>
      </c>
      <c r="F1648" t="s">
        <v>6426</v>
      </c>
      <c r="G1648" s="66" t="s">
        <v>5961</v>
      </c>
      <c r="H1648" s="66" t="e">
        <v>#N/A</v>
      </c>
      <c r="I1648" s="66" t="e">
        <v>#N/A</v>
      </c>
    </row>
    <row r="1649" spans="1:9" x14ac:dyDescent="0.25">
      <c r="A1649">
        <v>19100103</v>
      </c>
      <c r="B1649" s="66" t="s">
        <v>5812</v>
      </c>
      <c r="C1649" s="66" t="s">
        <v>6140</v>
      </c>
      <c r="D1649" s="66" t="s">
        <v>6140</v>
      </c>
      <c r="E1649" s="56" t="s">
        <v>5815</v>
      </c>
      <c r="F1649" t="s">
        <v>6431</v>
      </c>
      <c r="G1649" s="66" t="s">
        <v>6142</v>
      </c>
      <c r="H1649" s="66" t="e">
        <v>#N/A</v>
      </c>
      <c r="I1649" s="66" t="e">
        <v>#N/A</v>
      </c>
    </row>
    <row r="1650" spans="1:9" x14ac:dyDescent="0.25">
      <c r="A1650">
        <v>19100103</v>
      </c>
      <c r="B1650" s="66" t="s">
        <v>5812</v>
      </c>
      <c r="C1650" s="66" t="s">
        <v>6140</v>
      </c>
      <c r="D1650" s="66" t="s">
        <v>6140</v>
      </c>
      <c r="E1650" s="56" t="s">
        <v>5815</v>
      </c>
      <c r="F1650" t="s">
        <v>6432</v>
      </c>
      <c r="G1650" s="66" t="s">
        <v>6142</v>
      </c>
      <c r="H1650" s="66" t="e">
        <v>#N/A</v>
      </c>
      <c r="I1650" s="66" t="e">
        <v>#N/A</v>
      </c>
    </row>
    <row r="1651" spans="1:9" x14ac:dyDescent="0.25">
      <c r="A1651">
        <v>19100104</v>
      </c>
      <c r="B1651" s="66" t="s">
        <v>5812</v>
      </c>
      <c r="C1651" s="66" t="s">
        <v>6140</v>
      </c>
      <c r="D1651" s="66" t="s">
        <v>6140</v>
      </c>
      <c r="E1651" s="56" t="s">
        <v>5815</v>
      </c>
      <c r="F1651" t="s">
        <v>6433</v>
      </c>
      <c r="G1651" s="66" t="s">
        <v>6142</v>
      </c>
      <c r="H1651" s="66" t="e">
        <v>#N/A</v>
      </c>
      <c r="I1651" s="66" t="e">
        <v>#N/A</v>
      </c>
    </row>
    <row r="1652" spans="1:9" x14ac:dyDescent="0.25">
      <c r="A1652">
        <v>19100104</v>
      </c>
      <c r="B1652" s="66" t="s">
        <v>5812</v>
      </c>
      <c r="C1652" s="66" t="s">
        <v>6140</v>
      </c>
      <c r="D1652" s="66" t="s">
        <v>6140</v>
      </c>
      <c r="E1652" s="56" t="s">
        <v>5815</v>
      </c>
      <c r="F1652" t="s">
        <v>6434</v>
      </c>
      <c r="G1652" s="66" t="s">
        <v>6142</v>
      </c>
      <c r="H1652" s="66" t="e">
        <v>#N/A</v>
      </c>
      <c r="I1652" s="66" t="e">
        <v>#N/A</v>
      </c>
    </row>
    <row r="1653" spans="1:9" x14ac:dyDescent="0.25">
      <c r="A1653">
        <v>19100104</v>
      </c>
      <c r="B1653" s="66" t="s">
        <v>5812</v>
      </c>
      <c r="C1653" s="66" t="s">
        <v>6140</v>
      </c>
      <c r="D1653" s="66" t="s">
        <v>6140</v>
      </c>
      <c r="E1653" s="56" t="s">
        <v>5815</v>
      </c>
      <c r="F1653" t="s">
        <v>6434</v>
      </c>
      <c r="G1653" s="66" t="s">
        <v>6142</v>
      </c>
      <c r="H1653" s="66" t="e">
        <v>#N/A</v>
      </c>
      <c r="I1653" s="66" t="e">
        <v>#N/A</v>
      </c>
    </row>
    <row r="1654" spans="1:9" x14ac:dyDescent="0.25">
      <c r="A1654">
        <v>19100104</v>
      </c>
      <c r="B1654" s="66" t="s">
        <v>5812</v>
      </c>
      <c r="C1654" s="66" t="s">
        <v>6140</v>
      </c>
      <c r="D1654" s="66" t="s">
        <v>6140</v>
      </c>
      <c r="E1654" s="56" t="s">
        <v>5815</v>
      </c>
      <c r="F1654" t="s">
        <v>6434</v>
      </c>
      <c r="G1654" s="66" t="s">
        <v>6142</v>
      </c>
      <c r="H1654" s="66" t="e">
        <v>#N/A</v>
      </c>
      <c r="I1654" s="66" t="e">
        <v>#N/A</v>
      </c>
    </row>
    <row r="1655" spans="1:9" x14ac:dyDescent="0.25">
      <c r="A1655">
        <v>19100104</v>
      </c>
      <c r="B1655" s="66" t="s">
        <v>5812</v>
      </c>
      <c r="C1655" s="66" t="s">
        <v>6140</v>
      </c>
      <c r="D1655" s="66" t="s">
        <v>6140</v>
      </c>
      <c r="E1655" s="56" t="s">
        <v>5815</v>
      </c>
      <c r="F1655" t="s">
        <v>6434</v>
      </c>
      <c r="G1655" s="66" t="s">
        <v>6142</v>
      </c>
      <c r="H1655" s="66" t="e">
        <v>#N/A</v>
      </c>
      <c r="I1655" s="66" t="e">
        <v>#N/A</v>
      </c>
    </row>
    <row r="1656" spans="1:9" x14ac:dyDescent="0.25">
      <c r="A1656">
        <v>19100105</v>
      </c>
      <c r="B1656" s="66" t="s">
        <v>5812</v>
      </c>
      <c r="C1656" s="66" t="s">
        <v>6140</v>
      </c>
      <c r="D1656" s="66" t="s">
        <v>6140</v>
      </c>
      <c r="E1656" s="56" t="s">
        <v>5839</v>
      </c>
      <c r="F1656" t="s">
        <v>6435</v>
      </c>
      <c r="G1656" s="66" t="s">
        <v>6142</v>
      </c>
      <c r="H1656" s="66" t="e">
        <v>#N/A</v>
      </c>
      <c r="I1656" s="66" t="e">
        <v>#N/A</v>
      </c>
    </row>
    <row r="1657" spans="1:9" x14ac:dyDescent="0.25">
      <c r="A1657">
        <v>19100105</v>
      </c>
      <c r="B1657" s="66" t="s">
        <v>5812</v>
      </c>
      <c r="C1657" s="66" t="s">
        <v>6140</v>
      </c>
      <c r="D1657" s="66" t="s">
        <v>6140</v>
      </c>
      <c r="E1657" s="56" t="s">
        <v>5815</v>
      </c>
      <c r="F1657" t="s">
        <v>6436</v>
      </c>
      <c r="G1657" s="66" t="s">
        <v>6142</v>
      </c>
      <c r="H1657" s="66" t="e">
        <v>#N/A</v>
      </c>
      <c r="I1657" s="66" t="e">
        <v>#N/A</v>
      </c>
    </row>
    <row r="1658" spans="1:9" x14ac:dyDescent="0.25">
      <c r="A1658">
        <v>19100105</v>
      </c>
      <c r="B1658" s="66" t="s">
        <v>5812</v>
      </c>
      <c r="C1658" s="66" t="s">
        <v>6140</v>
      </c>
      <c r="D1658" s="66" t="s">
        <v>6140</v>
      </c>
      <c r="E1658" s="56" t="s">
        <v>5815</v>
      </c>
      <c r="F1658" t="s">
        <v>6437</v>
      </c>
      <c r="G1658" s="66" t="s">
        <v>5903</v>
      </c>
      <c r="H1658" s="66" t="e">
        <v>#N/A</v>
      </c>
      <c r="I1658" s="66" t="e">
        <v>#N/A</v>
      </c>
    </row>
    <row r="1659" spans="1:9" x14ac:dyDescent="0.25">
      <c r="A1659">
        <v>19100105</v>
      </c>
      <c r="B1659" s="66" t="s">
        <v>5812</v>
      </c>
      <c r="C1659" s="66" t="s">
        <v>6140</v>
      </c>
      <c r="D1659" s="66" t="s">
        <v>6140</v>
      </c>
      <c r="E1659" s="56" t="s">
        <v>5815</v>
      </c>
      <c r="F1659" t="s">
        <v>6438</v>
      </c>
      <c r="G1659" s="66" t="s">
        <v>6142</v>
      </c>
      <c r="H1659" s="66" t="e">
        <v>#N/A</v>
      </c>
      <c r="I1659" s="66" t="e">
        <v>#N/A</v>
      </c>
    </row>
    <row r="1660" spans="1:9" x14ac:dyDescent="0.25">
      <c r="A1660">
        <v>19100105</v>
      </c>
      <c r="B1660" s="66" t="s">
        <v>5812</v>
      </c>
      <c r="C1660" s="66" t="s">
        <v>6140</v>
      </c>
      <c r="D1660" s="66" t="s">
        <v>6140</v>
      </c>
      <c r="E1660" s="56" t="s">
        <v>5815</v>
      </c>
      <c r="F1660" t="s">
        <v>6439</v>
      </c>
      <c r="G1660" s="66" t="s">
        <v>6142</v>
      </c>
      <c r="H1660" s="66" t="s">
        <v>6439</v>
      </c>
      <c r="I1660" s="66" t="s">
        <v>5881</v>
      </c>
    </row>
    <row r="1661" spans="1:9" x14ac:dyDescent="0.25">
      <c r="A1661">
        <v>19100105</v>
      </c>
      <c r="B1661" s="66" t="s">
        <v>5812</v>
      </c>
      <c r="C1661" s="66" t="s">
        <v>6140</v>
      </c>
      <c r="D1661" s="66" t="s">
        <v>6140</v>
      </c>
      <c r="E1661" s="56" t="s">
        <v>5815</v>
      </c>
      <c r="F1661" t="s">
        <v>6440</v>
      </c>
      <c r="G1661" s="66" t="s">
        <v>6142</v>
      </c>
      <c r="H1661" s="66" t="e">
        <v>#N/A</v>
      </c>
      <c r="I1661" s="66" t="e">
        <v>#N/A</v>
      </c>
    </row>
    <row r="1662" spans="1:9" x14ac:dyDescent="0.25">
      <c r="A1662">
        <v>19100105</v>
      </c>
      <c r="B1662" s="66" t="s">
        <v>5812</v>
      </c>
      <c r="C1662" s="66" t="s">
        <v>6140</v>
      </c>
      <c r="D1662" s="66" t="s">
        <v>6140</v>
      </c>
      <c r="E1662" s="56" t="s">
        <v>5815</v>
      </c>
      <c r="F1662" t="s">
        <v>6363</v>
      </c>
      <c r="G1662" s="66" t="s">
        <v>6142</v>
      </c>
      <c r="H1662" s="66" t="e">
        <v>#N/A</v>
      </c>
      <c r="I1662" s="66" t="e">
        <v>#N/A</v>
      </c>
    </row>
    <row r="1663" spans="1:9" x14ac:dyDescent="0.25">
      <c r="A1663">
        <v>19100105</v>
      </c>
      <c r="B1663" s="66" t="s">
        <v>5812</v>
      </c>
      <c r="C1663" s="66" t="s">
        <v>6140</v>
      </c>
      <c r="D1663" s="66" t="s">
        <v>6140</v>
      </c>
      <c r="E1663" s="56" t="s">
        <v>5815</v>
      </c>
      <c r="F1663" t="s">
        <v>6363</v>
      </c>
      <c r="G1663" s="66" t="s">
        <v>6142</v>
      </c>
      <c r="H1663" s="66" t="e">
        <v>#N/A</v>
      </c>
      <c r="I1663" s="66" t="e">
        <v>#N/A</v>
      </c>
    </row>
    <row r="1664" spans="1:9" x14ac:dyDescent="0.25">
      <c r="A1664">
        <v>19100105</v>
      </c>
      <c r="B1664" s="66" t="s">
        <v>5812</v>
      </c>
      <c r="C1664" s="66" t="s">
        <v>6140</v>
      </c>
      <c r="D1664" s="66" t="s">
        <v>6140</v>
      </c>
      <c r="E1664" s="56" t="s">
        <v>5815</v>
      </c>
      <c r="F1664" t="s">
        <v>6363</v>
      </c>
      <c r="G1664" s="66" t="s">
        <v>6142</v>
      </c>
      <c r="H1664" s="66" t="e">
        <v>#N/A</v>
      </c>
      <c r="I1664" s="66" t="e">
        <v>#N/A</v>
      </c>
    </row>
    <row r="1665" spans="1:9" x14ac:dyDescent="0.25">
      <c r="A1665">
        <v>19100105</v>
      </c>
      <c r="B1665" s="66" t="s">
        <v>5812</v>
      </c>
      <c r="C1665" s="66" t="s">
        <v>6140</v>
      </c>
      <c r="D1665" s="66" t="s">
        <v>6140</v>
      </c>
      <c r="E1665" s="56" t="s">
        <v>5815</v>
      </c>
      <c r="F1665" t="s">
        <v>6441</v>
      </c>
      <c r="G1665" s="66" t="s">
        <v>6142</v>
      </c>
      <c r="H1665" s="66" t="e">
        <v>#N/A</v>
      </c>
      <c r="I1665" s="66" t="e">
        <v>#N/A</v>
      </c>
    </row>
    <row r="1666" spans="1:9" x14ac:dyDescent="0.25">
      <c r="A1666">
        <v>19100105</v>
      </c>
      <c r="B1666" s="66" t="s">
        <v>5812</v>
      </c>
      <c r="C1666" s="66" t="s">
        <v>6140</v>
      </c>
      <c r="D1666" s="66" t="s">
        <v>6140</v>
      </c>
      <c r="E1666" s="56" t="s">
        <v>5815</v>
      </c>
      <c r="F1666" t="s">
        <v>6441</v>
      </c>
      <c r="G1666" s="66" t="s">
        <v>6142</v>
      </c>
      <c r="H1666" s="66" t="e">
        <v>#N/A</v>
      </c>
      <c r="I1666" s="66" t="e">
        <v>#N/A</v>
      </c>
    </row>
    <row r="1667" spans="1:9" x14ac:dyDescent="0.25">
      <c r="A1667">
        <v>19100106</v>
      </c>
      <c r="B1667" s="66" t="s">
        <v>5812</v>
      </c>
      <c r="C1667" s="66" t="s">
        <v>6140</v>
      </c>
      <c r="D1667" s="66" t="s">
        <v>6140</v>
      </c>
      <c r="E1667" s="56" t="s">
        <v>5815</v>
      </c>
      <c r="F1667" t="s">
        <v>6442</v>
      </c>
      <c r="G1667" s="66" t="s">
        <v>6142</v>
      </c>
      <c r="H1667" s="66" t="e">
        <v>#N/A</v>
      </c>
      <c r="I1667" s="66" t="e">
        <v>#N/A</v>
      </c>
    </row>
    <row r="1668" spans="1:9" x14ac:dyDescent="0.25">
      <c r="A1668">
        <v>19100106</v>
      </c>
      <c r="B1668" s="66" t="s">
        <v>5812</v>
      </c>
      <c r="C1668" s="66" t="s">
        <v>6140</v>
      </c>
      <c r="D1668" s="66" t="s">
        <v>6140</v>
      </c>
      <c r="E1668" s="56" t="s">
        <v>5815</v>
      </c>
      <c r="F1668" t="s">
        <v>6222</v>
      </c>
      <c r="G1668" s="66" t="s">
        <v>6142</v>
      </c>
      <c r="H1668" s="66" t="e">
        <v>#N/A</v>
      </c>
      <c r="I1668" s="66" t="e">
        <v>#N/A</v>
      </c>
    </row>
    <row r="1669" spans="1:9" x14ac:dyDescent="0.25">
      <c r="A1669">
        <v>19100106</v>
      </c>
      <c r="B1669" s="66" t="s">
        <v>5812</v>
      </c>
      <c r="C1669" s="66" t="s">
        <v>6140</v>
      </c>
      <c r="D1669" s="66" t="s">
        <v>6140</v>
      </c>
      <c r="E1669" s="56" t="s">
        <v>5815</v>
      </c>
      <c r="F1669" t="s">
        <v>6442</v>
      </c>
      <c r="G1669" s="66" t="s">
        <v>6142</v>
      </c>
      <c r="H1669" s="66" t="e">
        <v>#N/A</v>
      </c>
      <c r="I1669" s="66" t="e">
        <v>#N/A</v>
      </c>
    </row>
    <row r="1670" spans="1:9" x14ac:dyDescent="0.25">
      <c r="A1670">
        <v>19100106</v>
      </c>
      <c r="B1670" s="66" t="s">
        <v>5812</v>
      </c>
      <c r="C1670" s="66" t="s">
        <v>6140</v>
      </c>
      <c r="D1670" s="66" t="s">
        <v>6140</v>
      </c>
      <c r="E1670" s="56" t="s">
        <v>5815</v>
      </c>
      <c r="F1670" t="s">
        <v>6222</v>
      </c>
      <c r="G1670" s="66" t="s">
        <v>6142</v>
      </c>
      <c r="H1670" s="66" t="e">
        <v>#N/A</v>
      </c>
      <c r="I1670" s="66" t="e">
        <v>#N/A</v>
      </c>
    </row>
    <row r="1671" spans="1:9" x14ac:dyDescent="0.25">
      <c r="A1671">
        <v>19100106</v>
      </c>
      <c r="B1671" s="66" t="s">
        <v>5812</v>
      </c>
      <c r="C1671" s="66" t="s">
        <v>6140</v>
      </c>
      <c r="D1671" s="66" t="s">
        <v>6140</v>
      </c>
      <c r="E1671" s="56" t="s">
        <v>5815</v>
      </c>
      <c r="F1671" t="s">
        <v>6198</v>
      </c>
      <c r="G1671" s="66" t="s">
        <v>6142</v>
      </c>
      <c r="H1671" s="66" t="e">
        <v>#N/A</v>
      </c>
      <c r="I1671" s="66" t="e">
        <v>#N/A</v>
      </c>
    </row>
    <row r="1672" spans="1:9" x14ac:dyDescent="0.25">
      <c r="A1672">
        <v>19100106</v>
      </c>
      <c r="B1672" s="66" t="s">
        <v>5812</v>
      </c>
      <c r="C1672" s="66" t="s">
        <v>6140</v>
      </c>
      <c r="D1672" s="66" t="s">
        <v>6140</v>
      </c>
      <c r="E1672" s="56" t="s">
        <v>5815</v>
      </c>
      <c r="F1672" t="s">
        <v>6222</v>
      </c>
      <c r="G1672" s="66" t="s">
        <v>6142</v>
      </c>
      <c r="H1672" s="66" t="e">
        <v>#N/A</v>
      </c>
      <c r="I1672" s="66" t="e">
        <v>#N/A</v>
      </c>
    </row>
    <row r="1673" spans="1:9" x14ac:dyDescent="0.25">
      <c r="A1673">
        <v>19100106</v>
      </c>
      <c r="B1673" s="66" t="s">
        <v>5812</v>
      </c>
      <c r="C1673" s="66" t="s">
        <v>6140</v>
      </c>
      <c r="D1673" s="66" t="s">
        <v>6140</v>
      </c>
      <c r="E1673" s="56" t="s">
        <v>5815</v>
      </c>
      <c r="F1673" t="s">
        <v>6443</v>
      </c>
      <c r="G1673" s="66" t="s">
        <v>6142</v>
      </c>
      <c r="H1673" s="66" t="e">
        <v>#N/A</v>
      </c>
      <c r="I1673" s="66" t="e">
        <v>#N/A</v>
      </c>
    </row>
    <row r="1674" spans="1:9" x14ac:dyDescent="0.25">
      <c r="A1674">
        <v>19100106</v>
      </c>
      <c r="B1674" s="66" t="s">
        <v>5812</v>
      </c>
      <c r="C1674" s="66" t="s">
        <v>6140</v>
      </c>
      <c r="D1674" s="66" t="s">
        <v>6140</v>
      </c>
      <c r="E1674" s="56" t="s">
        <v>5815</v>
      </c>
      <c r="F1674" t="s">
        <v>6444</v>
      </c>
      <c r="G1674" s="66" t="s">
        <v>6142</v>
      </c>
      <c r="H1674" s="66" t="e">
        <v>#N/A</v>
      </c>
      <c r="I1674" s="66" t="e">
        <v>#N/A</v>
      </c>
    </row>
    <row r="1675" spans="1:9" x14ac:dyDescent="0.25">
      <c r="A1675">
        <v>19100106</v>
      </c>
      <c r="B1675" s="66" t="s">
        <v>5812</v>
      </c>
      <c r="C1675" s="66" t="s">
        <v>6140</v>
      </c>
      <c r="D1675" s="66" t="s">
        <v>6140</v>
      </c>
      <c r="E1675" s="56" t="s">
        <v>5815</v>
      </c>
      <c r="F1675" t="s">
        <v>6442</v>
      </c>
      <c r="G1675" s="66" t="s">
        <v>6142</v>
      </c>
      <c r="H1675" s="66" t="e">
        <v>#N/A</v>
      </c>
      <c r="I1675" s="66" t="e">
        <v>#N/A</v>
      </c>
    </row>
    <row r="1676" spans="1:9" x14ac:dyDescent="0.25">
      <c r="A1676">
        <v>19100107</v>
      </c>
      <c r="B1676" s="66" t="s">
        <v>5812</v>
      </c>
      <c r="C1676" s="66" t="s">
        <v>6140</v>
      </c>
      <c r="D1676" s="66" t="s">
        <v>6140</v>
      </c>
      <c r="E1676" s="56" t="s">
        <v>5815</v>
      </c>
      <c r="F1676" t="s">
        <v>6244</v>
      </c>
      <c r="G1676" s="66" t="s">
        <v>6142</v>
      </c>
      <c r="H1676" s="66" t="e">
        <v>#N/A</v>
      </c>
      <c r="I1676" s="66" t="e">
        <v>#N/A</v>
      </c>
    </row>
    <row r="1677" spans="1:9" x14ac:dyDescent="0.25">
      <c r="A1677">
        <v>19100107</v>
      </c>
      <c r="B1677" s="66" t="s">
        <v>5812</v>
      </c>
      <c r="C1677" s="66" t="s">
        <v>6140</v>
      </c>
      <c r="D1677" s="66" t="s">
        <v>6140</v>
      </c>
      <c r="E1677" s="56" t="s">
        <v>5815</v>
      </c>
      <c r="F1677" t="s">
        <v>6239</v>
      </c>
      <c r="G1677" s="66" t="s">
        <v>6142</v>
      </c>
      <c r="H1677" s="66" t="e">
        <v>#N/A</v>
      </c>
      <c r="I1677" s="66" t="e">
        <v>#N/A</v>
      </c>
    </row>
    <row r="1678" spans="1:9" x14ac:dyDescent="0.25">
      <c r="A1678">
        <v>19100107</v>
      </c>
      <c r="B1678" s="66" t="s">
        <v>5812</v>
      </c>
      <c r="C1678" s="66" t="s">
        <v>6140</v>
      </c>
      <c r="D1678" s="66" t="s">
        <v>6140</v>
      </c>
      <c r="E1678" s="56" t="s">
        <v>5815</v>
      </c>
      <c r="F1678" t="s">
        <v>6445</v>
      </c>
      <c r="G1678" s="66" t="s">
        <v>6142</v>
      </c>
      <c r="H1678" s="66" t="e">
        <v>#N/A</v>
      </c>
      <c r="I1678" s="66" t="e">
        <v>#N/A</v>
      </c>
    </row>
    <row r="1679" spans="1:9" x14ac:dyDescent="0.25">
      <c r="A1679">
        <v>19100107</v>
      </c>
      <c r="B1679" s="66" t="s">
        <v>5812</v>
      </c>
      <c r="C1679" s="66" t="s">
        <v>6140</v>
      </c>
      <c r="D1679" s="66" t="s">
        <v>6140</v>
      </c>
      <c r="E1679" s="56" t="s">
        <v>5815</v>
      </c>
      <c r="F1679" t="s">
        <v>6445</v>
      </c>
      <c r="G1679" s="66" t="s">
        <v>6142</v>
      </c>
      <c r="H1679" s="66" t="e">
        <v>#N/A</v>
      </c>
      <c r="I1679" s="66" t="e">
        <v>#N/A</v>
      </c>
    </row>
    <row r="1680" spans="1:9" x14ac:dyDescent="0.25">
      <c r="A1680">
        <v>19100107</v>
      </c>
      <c r="B1680" s="66" t="s">
        <v>5812</v>
      </c>
      <c r="C1680" s="66" t="s">
        <v>6140</v>
      </c>
      <c r="D1680" s="66" t="s">
        <v>6140</v>
      </c>
      <c r="E1680" s="56" t="s">
        <v>5815</v>
      </c>
      <c r="F1680" t="s">
        <v>6445</v>
      </c>
      <c r="G1680" s="66" t="s">
        <v>6142</v>
      </c>
      <c r="H1680" s="66" t="e">
        <v>#N/A</v>
      </c>
      <c r="I1680" s="66" t="e">
        <v>#N/A</v>
      </c>
    </row>
    <row r="1681" spans="1:9" x14ac:dyDescent="0.25">
      <c r="A1681">
        <v>19100107</v>
      </c>
      <c r="B1681" s="66" t="s">
        <v>5812</v>
      </c>
      <c r="C1681" s="66" t="s">
        <v>6140</v>
      </c>
      <c r="D1681" s="66" t="s">
        <v>6140</v>
      </c>
      <c r="E1681" s="56" t="s">
        <v>5815</v>
      </c>
      <c r="F1681" t="s">
        <v>6239</v>
      </c>
      <c r="G1681" s="66" t="s">
        <v>6142</v>
      </c>
      <c r="H1681" s="66" t="e">
        <v>#N/A</v>
      </c>
      <c r="I1681" s="66" t="e">
        <v>#N/A</v>
      </c>
    </row>
    <row r="1682" spans="1:9" x14ac:dyDescent="0.25">
      <c r="A1682">
        <v>19100107</v>
      </c>
      <c r="B1682" s="66" t="s">
        <v>5812</v>
      </c>
      <c r="C1682" s="66" t="s">
        <v>6140</v>
      </c>
      <c r="D1682" s="66" t="s">
        <v>6140</v>
      </c>
      <c r="E1682" s="56" t="s">
        <v>5815</v>
      </c>
      <c r="F1682" t="s">
        <v>6244</v>
      </c>
      <c r="G1682" s="66" t="s">
        <v>6142</v>
      </c>
      <c r="H1682" s="66" t="e">
        <v>#N/A</v>
      </c>
      <c r="I1682" s="66" t="e">
        <v>#N/A</v>
      </c>
    </row>
    <row r="1683" spans="1:9" x14ac:dyDescent="0.25">
      <c r="A1683">
        <v>19100107</v>
      </c>
      <c r="B1683" s="66" t="s">
        <v>5812</v>
      </c>
      <c r="C1683" s="66" t="s">
        <v>6140</v>
      </c>
      <c r="D1683" s="66" t="s">
        <v>6140</v>
      </c>
      <c r="E1683" s="56" t="s">
        <v>5815</v>
      </c>
      <c r="F1683" t="s">
        <v>6239</v>
      </c>
      <c r="G1683" s="66" t="s">
        <v>6142</v>
      </c>
      <c r="H1683" s="66" t="e">
        <v>#N/A</v>
      </c>
      <c r="I1683" s="66" t="e">
        <v>#N/A</v>
      </c>
    </row>
    <row r="1684" spans="1:9" x14ac:dyDescent="0.25">
      <c r="A1684">
        <v>19100107</v>
      </c>
      <c r="B1684" s="66" t="s">
        <v>5812</v>
      </c>
      <c r="C1684" s="66" t="s">
        <v>6140</v>
      </c>
      <c r="D1684" s="66" t="s">
        <v>6140</v>
      </c>
      <c r="E1684" s="56" t="s">
        <v>5815</v>
      </c>
      <c r="F1684" t="s">
        <v>6239</v>
      </c>
      <c r="G1684" s="66" t="s">
        <v>6142</v>
      </c>
      <c r="H1684" s="66" t="e">
        <v>#N/A</v>
      </c>
      <c r="I1684" s="66" t="e">
        <v>#N/A</v>
      </c>
    </row>
    <row r="1685" spans="1:9" x14ac:dyDescent="0.25">
      <c r="A1685">
        <v>19100108</v>
      </c>
      <c r="B1685" s="66" t="s">
        <v>5812</v>
      </c>
      <c r="C1685" s="66" t="s">
        <v>6140</v>
      </c>
      <c r="D1685" s="66" t="s">
        <v>6140</v>
      </c>
      <c r="E1685" s="56" t="s">
        <v>5839</v>
      </c>
      <c r="F1685" t="s">
        <v>5946</v>
      </c>
      <c r="G1685" s="66" t="s">
        <v>6142</v>
      </c>
      <c r="H1685" s="66" t="e">
        <v>#N/A</v>
      </c>
      <c r="I1685" s="66" t="e">
        <v>#N/A</v>
      </c>
    </row>
    <row r="1686" spans="1:9" x14ac:dyDescent="0.25">
      <c r="A1686">
        <v>19100108</v>
      </c>
      <c r="B1686" s="66" t="s">
        <v>5812</v>
      </c>
      <c r="C1686" s="66" t="s">
        <v>6140</v>
      </c>
      <c r="D1686" s="66" t="s">
        <v>6140</v>
      </c>
      <c r="E1686" s="56" t="s">
        <v>5839</v>
      </c>
      <c r="F1686" t="s">
        <v>6446</v>
      </c>
      <c r="G1686" s="66" t="s">
        <v>6142</v>
      </c>
      <c r="H1686" s="66" t="e">
        <v>#N/A</v>
      </c>
      <c r="I1686" s="66" t="e">
        <v>#N/A</v>
      </c>
    </row>
    <row r="1687" spans="1:9" x14ac:dyDescent="0.25">
      <c r="A1687">
        <v>19100108</v>
      </c>
      <c r="B1687" s="66" t="s">
        <v>5812</v>
      </c>
      <c r="C1687" s="66" t="s">
        <v>6140</v>
      </c>
      <c r="D1687" s="66" t="s">
        <v>6140</v>
      </c>
      <c r="E1687" s="56" t="s">
        <v>5815</v>
      </c>
      <c r="F1687" t="s">
        <v>6220</v>
      </c>
      <c r="G1687" s="66" t="s">
        <v>5961</v>
      </c>
      <c r="H1687" s="66" t="e">
        <v>#N/A</v>
      </c>
      <c r="I1687" s="66" t="e">
        <v>#N/A</v>
      </c>
    </row>
    <row r="1688" spans="1:9" x14ac:dyDescent="0.25">
      <c r="A1688">
        <v>19100108</v>
      </c>
      <c r="B1688" s="66" t="s">
        <v>5812</v>
      </c>
      <c r="C1688" s="66" t="s">
        <v>6140</v>
      </c>
      <c r="D1688" s="66" t="s">
        <v>6140</v>
      </c>
      <c r="E1688" s="56" t="s">
        <v>5815</v>
      </c>
      <c r="F1688" t="s">
        <v>6446</v>
      </c>
      <c r="G1688" s="66" t="s">
        <v>5961</v>
      </c>
      <c r="H1688" s="66" t="e">
        <v>#N/A</v>
      </c>
      <c r="I1688" s="66" t="e">
        <v>#N/A</v>
      </c>
    </row>
    <row r="1689" spans="1:9" x14ac:dyDescent="0.25">
      <c r="A1689">
        <v>19100108</v>
      </c>
      <c r="B1689" s="66" t="s">
        <v>5812</v>
      </c>
      <c r="C1689" s="66" t="s">
        <v>6140</v>
      </c>
      <c r="D1689" s="66" t="s">
        <v>6140</v>
      </c>
      <c r="E1689" s="56" t="s">
        <v>5815</v>
      </c>
      <c r="F1689" t="s">
        <v>6446</v>
      </c>
      <c r="G1689" s="66" t="s">
        <v>5961</v>
      </c>
      <c r="H1689" s="66" t="e">
        <v>#N/A</v>
      </c>
      <c r="I1689" s="66" t="e">
        <v>#N/A</v>
      </c>
    </row>
    <row r="1690" spans="1:9" x14ac:dyDescent="0.25">
      <c r="A1690">
        <v>19100108</v>
      </c>
      <c r="B1690" s="66" t="s">
        <v>5812</v>
      </c>
      <c r="C1690" s="66" t="s">
        <v>6140</v>
      </c>
      <c r="D1690" s="66" t="s">
        <v>6140</v>
      </c>
      <c r="E1690" s="56" t="s">
        <v>5815</v>
      </c>
      <c r="F1690" t="s">
        <v>5946</v>
      </c>
      <c r="G1690" s="66" t="s">
        <v>6142</v>
      </c>
      <c r="H1690" s="66" t="e">
        <v>#N/A</v>
      </c>
      <c r="I1690" s="66" t="e">
        <v>#N/A</v>
      </c>
    </row>
    <row r="1691" spans="1:9" x14ac:dyDescent="0.25">
      <c r="A1691">
        <v>19100108</v>
      </c>
      <c r="B1691" s="66" t="s">
        <v>5812</v>
      </c>
      <c r="C1691" s="66" t="s">
        <v>6140</v>
      </c>
      <c r="D1691" s="66" t="s">
        <v>6140</v>
      </c>
      <c r="E1691" s="56" t="s">
        <v>5815</v>
      </c>
      <c r="F1691" t="s">
        <v>5946</v>
      </c>
      <c r="G1691" s="66" t="s">
        <v>6142</v>
      </c>
      <c r="H1691" s="66" t="e">
        <v>#N/A</v>
      </c>
      <c r="I1691" s="66" t="e">
        <v>#N/A</v>
      </c>
    </row>
    <row r="1692" spans="1:9" x14ac:dyDescent="0.25">
      <c r="A1692">
        <v>19100108</v>
      </c>
      <c r="B1692" s="66" t="s">
        <v>5812</v>
      </c>
      <c r="C1692" s="66" t="s">
        <v>6140</v>
      </c>
      <c r="D1692" s="66" t="s">
        <v>6140</v>
      </c>
      <c r="E1692" s="56" t="s">
        <v>5815</v>
      </c>
      <c r="F1692" t="s">
        <v>6212</v>
      </c>
      <c r="G1692" s="66" t="s">
        <v>6142</v>
      </c>
      <c r="H1692" s="66" t="s">
        <v>6212</v>
      </c>
      <c r="I1692" s="66" t="s">
        <v>6180</v>
      </c>
    </row>
    <row r="1693" spans="1:9" x14ac:dyDescent="0.25">
      <c r="A1693">
        <v>19100108</v>
      </c>
      <c r="B1693" s="66" t="s">
        <v>5812</v>
      </c>
      <c r="C1693" s="66" t="s">
        <v>6140</v>
      </c>
      <c r="D1693" s="66" t="s">
        <v>6140</v>
      </c>
      <c r="E1693" s="56" t="s">
        <v>5815</v>
      </c>
      <c r="F1693" t="s">
        <v>5946</v>
      </c>
      <c r="G1693" s="66" t="s">
        <v>6142</v>
      </c>
      <c r="H1693" s="66" t="e">
        <v>#N/A</v>
      </c>
      <c r="I1693" s="66" t="e">
        <v>#N/A</v>
      </c>
    </row>
    <row r="1694" spans="1:9" x14ac:dyDescent="0.25">
      <c r="A1694">
        <v>19100108</v>
      </c>
      <c r="B1694" s="66" t="s">
        <v>5812</v>
      </c>
      <c r="C1694" s="66" t="s">
        <v>6140</v>
      </c>
      <c r="D1694" s="66" t="s">
        <v>6140</v>
      </c>
      <c r="E1694" s="56" t="s">
        <v>5815</v>
      </c>
      <c r="F1694" t="s">
        <v>6212</v>
      </c>
      <c r="G1694" s="66" t="s">
        <v>6142</v>
      </c>
      <c r="H1694" s="66" t="s">
        <v>6212</v>
      </c>
      <c r="I1694" s="66" t="s">
        <v>6180</v>
      </c>
    </row>
    <row r="1695" spans="1:9" x14ac:dyDescent="0.25">
      <c r="A1695">
        <v>19100108</v>
      </c>
      <c r="B1695" s="66" t="s">
        <v>5812</v>
      </c>
      <c r="C1695" s="66" t="s">
        <v>6140</v>
      </c>
      <c r="D1695" s="66" t="s">
        <v>6140</v>
      </c>
      <c r="E1695" s="56" t="s">
        <v>5815</v>
      </c>
      <c r="F1695" t="s">
        <v>6212</v>
      </c>
      <c r="G1695" s="66" t="s">
        <v>6142</v>
      </c>
      <c r="H1695" s="66" t="s">
        <v>6212</v>
      </c>
      <c r="I1695" s="66" t="s">
        <v>6180</v>
      </c>
    </row>
    <row r="1696" spans="1:9" x14ac:dyDescent="0.25">
      <c r="A1696">
        <v>19100109</v>
      </c>
      <c r="B1696" s="66" t="s">
        <v>5812</v>
      </c>
      <c r="C1696" s="66" t="s">
        <v>6140</v>
      </c>
      <c r="D1696" s="66" t="s">
        <v>6140</v>
      </c>
      <c r="E1696" s="56" t="s">
        <v>5815</v>
      </c>
      <c r="F1696" t="s">
        <v>6447</v>
      </c>
      <c r="G1696" s="66" t="s">
        <v>5961</v>
      </c>
      <c r="H1696" s="66" t="e">
        <v>#N/A</v>
      </c>
      <c r="I1696" s="66" t="e">
        <v>#N/A</v>
      </c>
    </row>
    <row r="1697" spans="1:9" x14ac:dyDescent="0.25">
      <c r="A1697">
        <v>19100109</v>
      </c>
      <c r="B1697" s="66" t="s">
        <v>5812</v>
      </c>
      <c r="C1697" s="66" t="s">
        <v>6140</v>
      </c>
      <c r="D1697" s="66" t="s">
        <v>6140</v>
      </c>
      <c r="E1697" s="56" t="s">
        <v>5815</v>
      </c>
      <c r="F1697" t="s">
        <v>6395</v>
      </c>
      <c r="G1697" s="66" t="s">
        <v>5961</v>
      </c>
      <c r="H1697" s="66" t="s">
        <v>6395</v>
      </c>
      <c r="I1697" s="66" t="s">
        <v>6394</v>
      </c>
    </row>
    <row r="1698" spans="1:9" x14ac:dyDescent="0.25">
      <c r="A1698">
        <v>19100109</v>
      </c>
      <c r="B1698" s="66" t="s">
        <v>5812</v>
      </c>
      <c r="C1698" s="66" t="s">
        <v>6140</v>
      </c>
      <c r="D1698" s="66" t="s">
        <v>6140</v>
      </c>
      <c r="E1698" s="56" t="s">
        <v>5815</v>
      </c>
      <c r="F1698" t="s">
        <v>6448</v>
      </c>
      <c r="G1698" s="66" t="s">
        <v>5961</v>
      </c>
      <c r="H1698" s="66" t="s">
        <v>6448</v>
      </c>
      <c r="I1698" s="66" t="s">
        <v>6394</v>
      </c>
    </row>
    <row r="1699" spans="1:9" x14ac:dyDescent="0.25">
      <c r="A1699">
        <v>19100109</v>
      </c>
      <c r="B1699" s="66" t="s">
        <v>5812</v>
      </c>
      <c r="C1699" s="66" t="s">
        <v>6140</v>
      </c>
      <c r="D1699" s="66" t="s">
        <v>6140</v>
      </c>
      <c r="E1699" s="56" t="s">
        <v>5815</v>
      </c>
      <c r="F1699" t="s">
        <v>6449</v>
      </c>
      <c r="G1699" s="66" t="s">
        <v>5961</v>
      </c>
      <c r="H1699" s="66" t="e">
        <v>#N/A</v>
      </c>
      <c r="I1699" s="66" t="e">
        <v>#N/A</v>
      </c>
    </row>
    <row r="1700" spans="1:9" x14ac:dyDescent="0.25">
      <c r="A1700">
        <v>19100109</v>
      </c>
      <c r="B1700" s="66" t="s">
        <v>5812</v>
      </c>
      <c r="C1700" s="66" t="s">
        <v>6140</v>
      </c>
      <c r="D1700" s="66" t="s">
        <v>6140</v>
      </c>
      <c r="E1700" s="56" t="s">
        <v>5815</v>
      </c>
      <c r="F1700" t="s">
        <v>6448</v>
      </c>
      <c r="G1700" s="66" t="s">
        <v>5961</v>
      </c>
      <c r="H1700" s="66" t="s">
        <v>6448</v>
      </c>
      <c r="I1700" s="66" t="s">
        <v>6394</v>
      </c>
    </row>
    <row r="1701" spans="1:9" x14ac:dyDescent="0.25">
      <c r="A1701">
        <v>19100109</v>
      </c>
      <c r="B1701" s="66" t="s">
        <v>5812</v>
      </c>
      <c r="C1701" s="66" t="s">
        <v>6140</v>
      </c>
      <c r="D1701" s="66" t="s">
        <v>6140</v>
      </c>
      <c r="E1701" s="56" t="s">
        <v>5815</v>
      </c>
      <c r="F1701" t="s">
        <v>6450</v>
      </c>
      <c r="G1701" s="66" t="s">
        <v>5961</v>
      </c>
      <c r="H1701" s="66" t="e">
        <v>#N/A</v>
      </c>
      <c r="I1701" s="66" t="e">
        <v>#N/A</v>
      </c>
    </row>
    <row r="1702" spans="1:9" x14ac:dyDescent="0.25">
      <c r="A1702">
        <v>19100109</v>
      </c>
      <c r="B1702" s="66" t="s">
        <v>5812</v>
      </c>
      <c r="C1702" s="66" t="s">
        <v>6140</v>
      </c>
      <c r="D1702" s="66" t="s">
        <v>6140</v>
      </c>
      <c r="E1702" s="56" t="s">
        <v>5815</v>
      </c>
      <c r="F1702" t="s">
        <v>6451</v>
      </c>
      <c r="G1702" s="66" t="s">
        <v>5961</v>
      </c>
      <c r="H1702" s="66" t="e">
        <v>#N/A</v>
      </c>
      <c r="I1702" s="66" t="e">
        <v>#N/A</v>
      </c>
    </row>
    <row r="1703" spans="1:9" x14ac:dyDescent="0.25">
      <c r="A1703">
        <v>19100109</v>
      </c>
      <c r="B1703" s="66" t="s">
        <v>5812</v>
      </c>
      <c r="C1703" s="66" t="s">
        <v>6140</v>
      </c>
      <c r="D1703" s="66" t="s">
        <v>6140</v>
      </c>
      <c r="E1703" s="56" t="s">
        <v>5815</v>
      </c>
      <c r="F1703" t="s">
        <v>6448</v>
      </c>
      <c r="G1703" s="66" t="s">
        <v>5961</v>
      </c>
      <c r="H1703" s="66" t="s">
        <v>6448</v>
      </c>
      <c r="I1703" s="66" t="s">
        <v>6394</v>
      </c>
    </row>
    <row r="1704" spans="1:9" x14ac:dyDescent="0.25">
      <c r="A1704">
        <v>19100110</v>
      </c>
      <c r="B1704" s="66" t="s">
        <v>5812</v>
      </c>
      <c r="C1704" s="66" t="s">
        <v>6140</v>
      </c>
      <c r="D1704" s="66" t="s">
        <v>6140</v>
      </c>
      <c r="E1704" s="56" t="s">
        <v>5815</v>
      </c>
      <c r="F1704" t="s">
        <v>6360</v>
      </c>
      <c r="G1704" s="66" t="s">
        <v>6283</v>
      </c>
      <c r="H1704" s="66" t="s">
        <v>6360</v>
      </c>
      <c r="I1704" s="66" t="s">
        <v>5894</v>
      </c>
    </row>
    <row r="1705" spans="1:9" x14ac:dyDescent="0.25">
      <c r="A1705">
        <v>19100110</v>
      </c>
      <c r="B1705" s="66" t="s">
        <v>5812</v>
      </c>
      <c r="C1705" s="66" t="s">
        <v>6140</v>
      </c>
      <c r="D1705" s="66" t="s">
        <v>6140</v>
      </c>
      <c r="E1705" s="56" t="s">
        <v>5815</v>
      </c>
      <c r="F1705" t="s">
        <v>6371</v>
      </c>
      <c r="G1705" s="66" t="s">
        <v>6283</v>
      </c>
      <c r="H1705" s="66" t="e">
        <v>#N/A</v>
      </c>
      <c r="I1705" s="66" t="e">
        <v>#N/A</v>
      </c>
    </row>
    <row r="1706" spans="1:9" x14ac:dyDescent="0.25">
      <c r="A1706">
        <v>19100110</v>
      </c>
      <c r="B1706" s="66" t="s">
        <v>5812</v>
      </c>
      <c r="C1706" s="66" t="s">
        <v>6140</v>
      </c>
      <c r="D1706" s="66" t="s">
        <v>6140</v>
      </c>
      <c r="E1706" s="56" t="s">
        <v>5815</v>
      </c>
      <c r="F1706" t="s">
        <v>6354</v>
      </c>
      <c r="G1706" s="66" t="s">
        <v>6283</v>
      </c>
      <c r="H1706" s="66" t="s">
        <v>6354</v>
      </c>
      <c r="I1706" s="66" t="s">
        <v>5894</v>
      </c>
    </row>
    <row r="1707" spans="1:9" x14ac:dyDescent="0.25">
      <c r="A1707">
        <v>19100110</v>
      </c>
      <c r="B1707" s="66" t="s">
        <v>5812</v>
      </c>
      <c r="C1707" s="66" t="s">
        <v>6140</v>
      </c>
      <c r="D1707" s="66" t="s">
        <v>6140</v>
      </c>
      <c r="E1707" s="56" t="s">
        <v>5815</v>
      </c>
      <c r="F1707" t="s">
        <v>6354</v>
      </c>
      <c r="G1707" s="66" t="s">
        <v>6283</v>
      </c>
      <c r="H1707" s="66" t="s">
        <v>6354</v>
      </c>
      <c r="I1707" s="66" t="s">
        <v>5894</v>
      </c>
    </row>
    <row r="1708" spans="1:9" x14ac:dyDescent="0.25">
      <c r="A1708">
        <v>19100110</v>
      </c>
      <c r="B1708" s="66" t="s">
        <v>5812</v>
      </c>
      <c r="C1708" s="66" t="s">
        <v>6140</v>
      </c>
      <c r="D1708" s="66" t="s">
        <v>6140</v>
      </c>
      <c r="E1708" s="56" t="s">
        <v>5815</v>
      </c>
      <c r="F1708" t="s">
        <v>6354</v>
      </c>
      <c r="G1708" s="66" t="s">
        <v>6283</v>
      </c>
      <c r="H1708" s="66" t="s">
        <v>6354</v>
      </c>
      <c r="I1708" s="66" t="s">
        <v>5894</v>
      </c>
    </row>
    <row r="1709" spans="1:9" x14ac:dyDescent="0.25">
      <c r="A1709">
        <v>19100110</v>
      </c>
      <c r="B1709" s="66" t="s">
        <v>5812</v>
      </c>
      <c r="C1709" s="66" t="s">
        <v>6140</v>
      </c>
      <c r="D1709" s="66" t="s">
        <v>6140</v>
      </c>
      <c r="E1709" s="56" t="s">
        <v>5815</v>
      </c>
      <c r="F1709" t="s">
        <v>6371</v>
      </c>
      <c r="G1709" s="66" t="s">
        <v>6283</v>
      </c>
      <c r="H1709" s="66" t="e">
        <v>#N/A</v>
      </c>
      <c r="I1709" s="66" t="e">
        <v>#N/A</v>
      </c>
    </row>
    <row r="1710" spans="1:9" x14ac:dyDescent="0.25">
      <c r="A1710">
        <v>19100110</v>
      </c>
      <c r="B1710" s="66" t="s">
        <v>5812</v>
      </c>
      <c r="C1710" s="66" t="s">
        <v>6140</v>
      </c>
      <c r="D1710" s="66" t="s">
        <v>6140</v>
      </c>
      <c r="E1710" s="56" t="s">
        <v>5815</v>
      </c>
      <c r="F1710" t="s">
        <v>6361</v>
      </c>
      <c r="G1710" s="66" t="s">
        <v>6283</v>
      </c>
      <c r="H1710" s="66" t="e">
        <v>#N/A</v>
      </c>
      <c r="I1710" s="66" t="e">
        <v>#N/A</v>
      </c>
    </row>
    <row r="1711" spans="1:9" x14ac:dyDescent="0.25">
      <c r="A1711">
        <v>19100110</v>
      </c>
      <c r="B1711" s="66" t="s">
        <v>5812</v>
      </c>
      <c r="C1711" s="66" t="s">
        <v>6140</v>
      </c>
      <c r="D1711" s="66" t="s">
        <v>6140</v>
      </c>
      <c r="E1711" s="56" t="s">
        <v>5815</v>
      </c>
      <c r="F1711" t="s">
        <v>6371</v>
      </c>
      <c r="G1711" s="66" t="s">
        <v>6283</v>
      </c>
      <c r="H1711" s="66" t="e">
        <v>#N/A</v>
      </c>
      <c r="I1711" s="66" t="e">
        <v>#N/A</v>
      </c>
    </row>
    <row r="1712" spans="1:9" x14ac:dyDescent="0.25">
      <c r="A1712">
        <v>19100110</v>
      </c>
      <c r="B1712" s="66" t="s">
        <v>5812</v>
      </c>
      <c r="C1712" s="66" t="s">
        <v>6140</v>
      </c>
      <c r="D1712" s="66" t="s">
        <v>6140</v>
      </c>
      <c r="E1712" s="56" t="s">
        <v>5815</v>
      </c>
      <c r="F1712" t="s">
        <v>6361</v>
      </c>
      <c r="G1712" s="66" t="s">
        <v>6283</v>
      </c>
      <c r="H1712" s="66" t="e">
        <v>#N/A</v>
      </c>
      <c r="I1712" s="66" t="e">
        <v>#N/A</v>
      </c>
    </row>
    <row r="1713" spans="1:9" x14ac:dyDescent="0.25">
      <c r="A1713">
        <v>19100111</v>
      </c>
      <c r="B1713" s="66" t="s">
        <v>5812</v>
      </c>
      <c r="C1713" s="66" t="s">
        <v>6140</v>
      </c>
      <c r="D1713" s="66" t="s">
        <v>6140</v>
      </c>
      <c r="E1713" s="56" t="s">
        <v>5815</v>
      </c>
      <c r="F1713" t="s">
        <v>6452</v>
      </c>
      <c r="G1713" s="66" t="s">
        <v>5961</v>
      </c>
      <c r="H1713" s="66" t="e">
        <v>#N/A</v>
      </c>
      <c r="I1713" s="66" t="e">
        <v>#N/A</v>
      </c>
    </row>
    <row r="1714" spans="1:9" x14ac:dyDescent="0.25">
      <c r="A1714">
        <v>19100111</v>
      </c>
      <c r="B1714" s="66" t="s">
        <v>5812</v>
      </c>
      <c r="C1714" s="66" t="s">
        <v>6140</v>
      </c>
      <c r="D1714" s="66" t="s">
        <v>6140</v>
      </c>
      <c r="E1714" s="56" t="s">
        <v>5815</v>
      </c>
      <c r="F1714" t="s">
        <v>6453</v>
      </c>
      <c r="G1714" s="66" t="s">
        <v>5961</v>
      </c>
      <c r="H1714" s="66" t="e">
        <v>#N/A</v>
      </c>
      <c r="I1714" s="66" t="e">
        <v>#N/A</v>
      </c>
    </row>
    <row r="1715" spans="1:9" x14ac:dyDescent="0.25">
      <c r="A1715">
        <v>19100111</v>
      </c>
      <c r="B1715" s="66" t="s">
        <v>5812</v>
      </c>
      <c r="C1715" s="66" t="s">
        <v>6140</v>
      </c>
      <c r="D1715" s="66" t="s">
        <v>6140</v>
      </c>
      <c r="E1715" s="56" t="s">
        <v>5815</v>
      </c>
      <c r="F1715" t="s">
        <v>6454</v>
      </c>
      <c r="G1715" s="66" t="s">
        <v>5961</v>
      </c>
      <c r="H1715" s="66" t="e">
        <v>#N/A</v>
      </c>
      <c r="I1715" s="66" t="e">
        <v>#N/A</v>
      </c>
    </row>
    <row r="1716" spans="1:9" x14ac:dyDescent="0.25">
      <c r="A1716">
        <v>19100111</v>
      </c>
      <c r="B1716" s="66" t="s">
        <v>5812</v>
      </c>
      <c r="C1716" s="66" t="s">
        <v>6140</v>
      </c>
      <c r="D1716" s="66" t="s">
        <v>6140</v>
      </c>
      <c r="E1716" s="56" t="s">
        <v>5815</v>
      </c>
      <c r="F1716" t="s">
        <v>6453</v>
      </c>
      <c r="G1716" s="66" t="s">
        <v>5961</v>
      </c>
      <c r="H1716" s="66" t="e">
        <v>#N/A</v>
      </c>
      <c r="I1716" s="66" t="e">
        <v>#N/A</v>
      </c>
    </row>
    <row r="1717" spans="1:9" x14ac:dyDescent="0.25">
      <c r="A1717">
        <v>19100111</v>
      </c>
      <c r="B1717" s="66" t="s">
        <v>5812</v>
      </c>
      <c r="C1717" s="66" t="s">
        <v>6140</v>
      </c>
      <c r="D1717" s="66" t="s">
        <v>6140</v>
      </c>
      <c r="E1717" s="56" t="s">
        <v>5815</v>
      </c>
      <c r="F1717" t="s">
        <v>6453</v>
      </c>
      <c r="G1717" s="66" t="s">
        <v>5961</v>
      </c>
      <c r="H1717" s="66" t="e">
        <v>#N/A</v>
      </c>
      <c r="I1717" s="66" t="e">
        <v>#N/A</v>
      </c>
    </row>
    <row r="1718" spans="1:9" x14ac:dyDescent="0.25">
      <c r="A1718">
        <v>19100111</v>
      </c>
      <c r="B1718" s="66" t="s">
        <v>5812</v>
      </c>
      <c r="C1718" s="66" t="s">
        <v>6140</v>
      </c>
      <c r="D1718" s="66" t="s">
        <v>6140</v>
      </c>
      <c r="E1718" s="56" t="s">
        <v>5815</v>
      </c>
      <c r="F1718" t="s">
        <v>6452</v>
      </c>
      <c r="G1718" s="66" t="s">
        <v>5961</v>
      </c>
      <c r="H1718" s="66" t="e">
        <v>#N/A</v>
      </c>
      <c r="I1718" s="66" t="e">
        <v>#N/A</v>
      </c>
    </row>
    <row r="1719" spans="1:9" x14ac:dyDescent="0.25">
      <c r="A1719">
        <v>19100111</v>
      </c>
      <c r="B1719" s="66" t="s">
        <v>5812</v>
      </c>
      <c r="C1719" s="66" t="s">
        <v>6140</v>
      </c>
      <c r="D1719" s="66" t="s">
        <v>6140</v>
      </c>
      <c r="E1719" s="56" t="s">
        <v>5815</v>
      </c>
      <c r="F1719" t="s">
        <v>6170</v>
      </c>
      <c r="G1719" s="66" t="s">
        <v>5961</v>
      </c>
      <c r="H1719" s="66" t="s">
        <v>6170</v>
      </c>
      <c r="I1719" s="66" t="s">
        <v>6168</v>
      </c>
    </row>
    <row r="1720" spans="1:9" x14ac:dyDescent="0.25">
      <c r="A1720">
        <v>19100111</v>
      </c>
      <c r="B1720" s="66" t="s">
        <v>5812</v>
      </c>
      <c r="C1720" s="66" t="s">
        <v>6140</v>
      </c>
      <c r="D1720" s="66" t="s">
        <v>6140</v>
      </c>
      <c r="E1720" s="56" t="s">
        <v>5815</v>
      </c>
      <c r="F1720" t="s">
        <v>6172</v>
      </c>
      <c r="G1720" s="66" t="s">
        <v>5961</v>
      </c>
      <c r="H1720" s="66" t="e">
        <v>#N/A</v>
      </c>
      <c r="I1720" s="66" t="e">
        <v>#N/A</v>
      </c>
    </row>
    <row r="1721" spans="1:9" x14ac:dyDescent="0.25">
      <c r="A1721">
        <v>19100111</v>
      </c>
      <c r="B1721" s="66" t="s">
        <v>5812</v>
      </c>
      <c r="C1721" s="66" t="s">
        <v>6140</v>
      </c>
      <c r="D1721" s="66" t="s">
        <v>6140</v>
      </c>
      <c r="E1721" s="56" t="s">
        <v>5815</v>
      </c>
      <c r="F1721" t="s">
        <v>6172</v>
      </c>
      <c r="G1721" s="66" t="s">
        <v>5961</v>
      </c>
      <c r="H1721" s="66" t="e">
        <v>#N/A</v>
      </c>
      <c r="I1721" s="66" t="e">
        <v>#N/A</v>
      </c>
    </row>
    <row r="1722" spans="1:9" x14ac:dyDescent="0.25">
      <c r="A1722">
        <v>19100112</v>
      </c>
      <c r="B1722" s="66" t="s">
        <v>5812</v>
      </c>
      <c r="C1722" s="66" t="s">
        <v>6140</v>
      </c>
      <c r="D1722" s="66" t="s">
        <v>6140</v>
      </c>
      <c r="E1722" s="56" t="s">
        <v>5815</v>
      </c>
      <c r="F1722" t="s">
        <v>6224</v>
      </c>
      <c r="G1722" s="66" t="s">
        <v>6142</v>
      </c>
      <c r="H1722" s="66" t="s">
        <v>6224</v>
      </c>
      <c r="I1722" s="66" t="s">
        <v>6168</v>
      </c>
    </row>
    <row r="1723" spans="1:9" x14ac:dyDescent="0.25">
      <c r="A1723">
        <v>19100112</v>
      </c>
      <c r="B1723" s="66" t="s">
        <v>5812</v>
      </c>
      <c r="C1723" s="66" t="s">
        <v>6140</v>
      </c>
      <c r="D1723" s="66" t="s">
        <v>6140</v>
      </c>
      <c r="E1723" s="56" t="s">
        <v>5815</v>
      </c>
      <c r="F1723" t="s">
        <v>6224</v>
      </c>
      <c r="G1723" s="66" t="s">
        <v>6142</v>
      </c>
      <c r="H1723" s="66" t="s">
        <v>6224</v>
      </c>
      <c r="I1723" s="66" t="s">
        <v>6168</v>
      </c>
    </row>
    <row r="1724" spans="1:9" x14ac:dyDescent="0.25">
      <c r="A1724">
        <v>19100112</v>
      </c>
      <c r="B1724" s="66" t="s">
        <v>5812</v>
      </c>
      <c r="C1724" s="66" t="s">
        <v>6140</v>
      </c>
      <c r="D1724" s="66" t="s">
        <v>6140</v>
      </c>
      <c r="E1724" s="56" t="s">
        <v>5815</v>
      </c>
      <c r="F1724" t="s">
        <v>6455</v>
      </c>
      <c r="G1724" s="66" t="s">
        <v>6142</v>
      </c>
      <c r="H1724" s="66" t="e">
        <v>#N/A</v>
      </c>
      <c r="I1724" s="66" t="e">
        <v>#N/A</v>
      </c>
    </row>
    <row r="1725" spans="1:9" x14ac:dyDescent="0.25">
      <c r="A1725">
        <v>19100112</v>
      </c>
      <c r="B1725" s="66" t="s">
        <v>5812</v>
      </c>
      <c r="C1725" s="66" t="s">
        <v>6140</v>
      </c>
      <c r="D1725" s="66" t="s">
        <v>6140</v>
      </c>
      <c r="E1725" s="56" t="s">
        <v>5815</v>
      </c>
      <c r="F1725" t="s">
        <v>6456</v>
      </c>
      <c r="G1725" s="66" t="s">
        <v>6142</v>
      </c>
      <c r="H1725" s="66" t="e">
        <v>#N/A</v>
      </c>
      <c r="I1725" s="66" t="e">
        <v>#N/A</v>
      </c>
    </row>
    <row r="1726" spans="1:9" x14ac:dyDescent="0.25">
      <c r="A1726">
        <v>19100112</v>
      </c>
      <c r="B1726" s="66" t="s">
        <v>5812</v>
      </c>
      <c r="C1726" s="66" t="s">
        <v>6140</v>
      </c>
      <c r="D1726" s="66" t="s">
        <v>6140</v>
      </c>
      <c r="E1726" s="56" t="s">
        <v>5815</v>
      </c>
      <c r="F1726" t="s">
        <v>6224</v>
      </c>
      <c r="G1726" s="66" t="s">
        <v>6142</v>
      </c>
      <c r="H1726" s="66" t="s">
        <v>6224</v>
      </c>
      <c r="I1726" s="66" t="s">
        <v>6168</v>
      </c>
    </row>
    <row r="1727" spans="1:9" x14ac:dyDescent="0.25">
      <c r="A1727">
        <v>19100112</v>
      </c>
      <c r="B1727" s="66" t="s">
        <v>5812</v>
      </c>
      <c r="C1727" s="66" t="s">
        <v>6140</v>
      </c>
      <c r="D1727" s="66" t="s">
        <v>6140</v>
      </c>
      <c r="E1727" s="56" t="s">
        <v>5815</v>
      </c>
      <c r="F1727" t="s">
        <v>6224</v>
      </c>
      <c r="G1727" s="66" t="s">
        <v>6142</v>
      </c>
      <c r="H1727" s="66" t="s">
        <v>6224</v>
      </c>
      <c r="I1727" s="66" t="s">
        <v>6168</v>
      </c>
    </row>
    <row r="1728" spans="1:9" x14ac:dyDescent="0.25">
      <c r="A1728">
        <v>19100112</v>
      </c>
      <c r="B1728" s="66" t="s">
        <v>5812</v>
      </c>
      <c r="C1728" s="66" t="s">
        <v>6140</v>
      </c>
      <c r="D1728" s="66" t="s">
        <v>6140</v>
      </c>
      <c r="E1728" s="56" t="s">
        <v>5815</v>
      </c>
      <c r="F1728" t="s">
        <v>6224</v>
      </c>
      <c r="G1728" s="66" t="s">
        <v>6142</v>
      </c>
      <c r="H1728" s="66" t="s">
        <v>6224</v>
      </c>
      <c r="I1728" s="66" t="s">
        <v>6168</v>
      </c>
    </row>
    <row r="1729" spans="1:9" x14ac:dyDescent="0.25">
      <c r="A1729">
        <v>19100113</v>
      </c>
      <c r="B1729" s="66" t="s">
        <v>5812</v>
      </c>
      <c r="C1729" s="66" t="s">
        <v>6140</v>
      </c>
      <c r="D1729" s="66" t="s">
        <v>6140</v>
      </c>
      <c r="E1729" s="56" t="s">
        <v>5839</v>
      </c>
      <c r="F1729" t="s">
        <v>6457</v>
      </c>
      <c r="G1729" s="66" t="s">
        <v>6142</v>
      </c>
      <c r="H1729" s="66" t="s">
        <v>6457</v>
      </c>
      <c r="I1729" s="66" t="s">
        <v>5881</v>
      </c>
    </row>
    <row r="1730" spans="1:9" x14ac:dyDescent="0.25">
      <c r="A1730">
        <v>19100113</v>
      </c>
      <c r="B1730" s="66" t="s">
        <v>5812</v>
      </c>
      <c r="C1730" s="66" t="s">
        <v>6140</v>
      </c>
      <c r="D1730" s="66" t="s">
        <v>6140</v>
      </c>
      <c r="E1730" s="56" t="s">
        <v>5815</v>
      </c>
      <c r="F1730" t="s">
        <v>6457</v>
      </c>
      <c r="G1730" s="66" t="s">
        <v>6142</v>
      </c>
      <c r="H1730" s="66" t="s">
        <v>6457</v>
      </c>
      <c r="I1730" s="66" t="s">
        <v>5881</v>
      </c>
    </row>
    <row r="1731" spans="1:9" x14ac:dyDescent="0.25">
      <c r="A1731">
        <v>19100113</v>
      </c>
      <c r="B1731" s="66" t="s">
        <v>5812</v>
      </c>
      <c r="C1731" s="66" t="s">
        <v>6140</v>
      </c>
      <c r="D1731" s="66" t="s">
        <v>6140</v>
      </c>
      <c r="E1731" s="56" t="s">
        <v>5815</v>
      </c>
      <c r="F1731" t="s">
        <v>6458</v>
      </c>
      <c r="G1731" s="66" t="s">
        <v>6142</v>
      </c>
      <c r="H1731" s="66" t="e">
        <v>#N/A</v>
      </c>
      <c r="I1731" s="66" t="e">
        <v>#N/A</v>
      </c>
    </row>
    <row r="1732" spans="1:9" x14ac:dyDescent="0.25">
      <c r="A1732">
        <v>19100113</v>
      </c>
      <c r="B1732" s="66" t="s">
        <v>5812</v>
      </c>
      <c r="C1732" s="66" t="s">
        <v>6140</v>
      </c>
      <c r="D1732" s="66" t="s">
        <v>6140</v>
      </c>
      <c r="E1732" s="56" t="s">
        <v>5815</v>
      </c>
      <c r="F1732" t="s">
        <v>6445</v>
      </c>
      <c r="G1732" s="66" t="s">
        <v>6142</v>
      </c>
      <c r="H1732" s="66" t="e">
        <v>#N/A</v>
      </c>
      <c r="I1732" s="66" t="e">
        <v>#N/A</v>
      </c>
    </row>
    <row r="1733" spans="1:9" x14ac:dyDescent="0.25">
      <c r="A1733">
        <v>19100113</v>
      </c>
      <c r="B1733" s="66" t="s">
        <v>5812</v>
      </c>
      <c r="C1733" s="66" t="s">
        <v>6140</v>
      </c>
      <c r="D1733" s="66" t="s">
        <v>6140</v>
      </c>
      <c r="E1733" s="56" t="s">
        <v>5815</v>
      </c>
      <c r="F1733" t="s">
        <v>6459</v>
      </c>
      <c r="G1733" s="66" t="s">
        <v>6142</v>
      </c>
      <c r="H1733" s="66" t="e">
        <v>#N/A</v>
      </c>
      <c r="I1733" s="66" t="e">
        <v>#N/A</v>
      </c>
    </row>
    <row r="1734" spans="1:9" x14ac:dyDescent="0.25">
      <c r="A1734">
        <v>19100113</v>
      </c>
      <c r="B1734" s="66" t="s">
        <v>5812</v>
      </c>
      <c r="C1734" s="66" t="s">
        <v>6140</v>
      </c>
      <c r="D1734" s="66" t="s">
        <v>6140</v>
      </c>
      <c r="E1734" s="56" t="s">
        <v>5815</v>
      </c>
      <c r="F1734" t="s">
        <v>6460</v>
      </c>
      <c r="G1734" s="66" t="s">
        <v>6142</v>
      </c>
      <c r="H1734" s="66" t="e">
        <v>#N/A</v>
      </c>
      <c r="I1734" s="66" t="e">
        <v>#N/A</v>
      </c>
    </row>
    <row r="1735" spans="1:9" x14ac:dyDescent="0.25">
      <c r="A1735">
        <v>19100113</v>
      </c>
      <c r="B1735" s="66" t="s">
        <v>5812</v>
      </c>
      <c r="C1735" s="66" t="s">
        <v>6140</v>
      </c>
      <c r="D1735" s="66" t="s">
        <v>6140</v>
      </c>
      <c r="E1735" s="56" t="s">
        <v>5815</v>
      </c>
      <c r="F1735" t="s">
        <v>6457</v>
      </c>
      <c r="G1735" s="66" t="s">
        <v>6142</v>
      </c>
      <c r="H1735" s="66" t="s">
        <v>6457</v>
      </c>
      <c r="I1735" s="66" t="s">
        <v>5881</v>
      </c>
    </row>
    <row r="1736" spans="1:9" x14ac:dyDescent="0.25">
      <c r="A1736">
        <v>19100114</v>
      </c>
      <c r="B1736" s="66" t="s">
        <v>5812</v>
      </c>
      <c r="C1736" s="66" t="s">
        <v>6140</v>
      </c>
      <c r="D1736" s="66" t="s">
        <v>6140</v>
      </c>
      <c r="E1736" s="56" t="s">
        <v>5815</v>
      </c>
      <c r="F1736" t="s">
        <v>6208</v>
      </c>
      <c r="G1736" s="66" t="s">
        <v>6142</v>
      </c>
      <c r="H1736" s="66" t="e">
        <v>#N/A</v>
      </c>
      <c r="I1736" s="66" t="e">
        <v>#N/A</v>
      </c>
    </row>
    <row r="1737" spans="1:9" x14ac:dyDescent="0.25">
      <c r="A1737">
        <v>19100114</v>
      </c>
      <c r="B1737" s="66" t="s">
        <v>5812</v>
      </c>
      <c r="C1737" s="66" t="s">
        <v>6140</v>
      </c>
      <c r="D1737" s="66" t="s">
        <v>6140</v>
      </c>
      <c r="E1737" s="56" t="s">
        <v>5815</v>
      </c>
      <c r="F1737" t="s">
        <v>6212</v>
      </c>
      <c r="G1737" s="66" t="s">
        <v>6142</v>
      </c>
      <c r="H1737" s="66" t="s">
        <v>6212</v>
      </c>
      <c r="I1737" s="66" t="s">
        <v>6180</v>
      </c>
    </row>
    <row r="1738" spans="1:9" x14ac:dyDescent="0.25">
      <c r="A1738">
        <v>19100115</v>
      </c>
      <c r="B1738" s="66" t="s">
        <v>5812</v>
      </c>
      <c r="C1738" s="66" t="s">
        <v>6140</v>
      </c>
      <c r="D1738" s="66" t="s">
        <v>6140</v>
      </c>
      <c r="E1738" s="56" t="s">
        <v>5839</v>
      </c>
      <c r="F1738" t="s">
        <v>6380</v>
      </c>
      <c r="G1738" s="66" t="s">
        <v>6162</v>
      </c>
      <c r="H1738" s="66" t="e">
        <v>#N/A</v>
      </c>
      <c r="I1738" s="66" t="e">
        <v>#N/A</v>
      </c>
    </row>
    <row r="1739" spans="1:9" x14ac:dyDescent="0.25">
      <c r="A1739">
        <v>19100115</v>
      </c>
      <c r="B1739" s="66" t="s">
        <v>5812</v>
      </c>
      <c r="C1739" s="66" t="s">
        <v>6140</v>
      </c>
      <c r="D1739" s="66" t="s">
        <v>6140</v>
      </c>
      <c r="E1739" s="56" t="s">
        <v>5839</v>
      </c>
      <c r="F1739" t="s">
        <v>6380</v>
      </c>
      <c r="G1739" s="66" t="s">
        <v>6162</v>
      </c>
      <c r="H1739" s="66" t="e">
        <v>#N/A</v>
      </c>
      <c r="I1739" s="66" t="e">
        <v>#N/A</v>
      </c>
    </row>
    <row r="1740" spans="1:9" x14ac:dyDescent="0.25">
      <c r="A1740">
        <v>19100115</v>
      </c>
      <c r="B1740" s="66" t="s">
        <v>5812</v>
      </c>
      <c r="C1740" s="66" t="s">
        <v>6140</v>
      </c>
      <c r="D1740" s="66" t="s">
        <v>6140</v>
      </c>
      <c r="E1740" s="56" t="s">
        <v>5839</v>
      </c>
      <c r="F1740" t="s">
        <v>6461</v>
      </c>
      <c r="G1740" s="66" t="s">
        <v>6162</v>
      </c>
      <c r="H1740" s="66" t="e">
        <v>#N/A</v>
      </c>
      <c r="I1740" s="66" t="e">
        <v>#N/A</v>
      </c>
    </row>
    <row r="1741" spans="1:9" x14ac:dyDescent="0.25">
      <c r="A1741">
        <v>19100115</v>
      </c>
      <c r="B1741" s="66" t="s">
        <v>5812</v>
      </c>
      <c r="C1741" s="66" t="s">
        <v>6140</v>
      </c>
      <c r="D1741" s="66" t="s">
        <v>6140</v>
      </c>
      <c r="E1741" s="56" t="s">
        <v>5815</v>
      </c>
      <c r="F1741" t="s">
        <v>6331</v>
      </c>
      <c r="G1741" s="66" t="s">
        <v>6162</v>
      </c>
      <c r="H1741" s="66" t="e">
        <v>#N/A</v>
      </c>
      <c r="I1741" s="66" t="e">
        <v>#N/A</v>
      </c>
    </row>
    <row r="1742" spans="1:9" x14ac:dyDescent="0.25">
      <c r="A1742">
        <v>19100115</v>
      </c>
      <c r="B1742" s="66" t="s">
        <v>5812</v>
      </c>
      <c r="C1742" s="66" t="s">
        <v>6140</v>
      </c>
      <c r="D1742" s="66" t="s">
        <v>6140</v>
      </c>
      <c r="E1742" s="56" t="s">
        <v>5815</v>
      </c>
      <c r="F1742" t="s">
        <v>6306</v>
      </c>
      <c r="G1742" s="66" t="s">
        <v>6162</v>
      </c>
      <c r="H1742" s="66" t="e">
        <v>#N/A</v>
      </c>
      <c r="I1742" s="66" t="e">
        <v>#N/A</v>
      </c>
    </row>
    <row r="1743" spans="1:9" x14ac:dyDescent="0.25">
      <c r="A1743">
        <v>19100115</v>
      </c>
      <c r="B1743" s="66" t="s">
        <v>5812</v>
      </c>
      <c r="C1743" s="66" t="s">
        <v>6140</v>
      </c>
      <c r="D1743" s="66" t="s">
        <v>6140</v>
      </c>
      <c r="E1743" s="56" t="s">
        <v>5815</v>
      </c>
      <c r="F1743" t="s">
        <v>6380</v>
      </c>
      <c r="G1743" s="66" t="s">
        <v>6162</v>
      </c>
      <c r="H1743" s="66" t="e">
        <v>#N/A</v>
      </c>
      <c r="I1743" s="66" t="e">
        <v>#N/A</v>
      </c>
    </row>
    <row r="1744" spans="1:9" x14ac:dyDescent="0.25">
      <c r="A1744">
        <v>19100115</v>
      </c>
      <c r="B1744" s="66" t="s">
        <v>5812</v>
      </c>
      <c r="C1744" s="66" t="s">
        <v>6140</v>
      </c>
      <c r="D1744" s="66" t="s">
        <v>6140</v>
      </c>
      <c r="E1744" s="56" t="s">
        <v>5815</v>
      </c>
      <c r="F1744" t="s">
        <v>6306</v>
      </c>
      <c r="G1744" s="66" t="s">
        <v>6162</v>
      </c>
      <c r="H1744" s="66" t="e">
        <v>#N/A</v>
      </c>
      <c r="I1744" s="66" t="e">
        <v>#N/A</v>
      </c>
    </row>
    <row r="1745" spans="1:9" x14ac:dyDescent="0.25">
      <c r="A1745">
        <v>19100115</v>
      </c>
      <c r="B1745" s="66" t="s">
        <v>5812</v>
      </c>
      <c r="C1745" s="66" t="s">
        <v>6140</v>
      </c>
      <c r="D1745" s="66" t="s">
        <v>6140</v>
      </c>
      <c r="E1745" s="56" t="s">
        <v>5815</v>
      </c>
      <c r="F1745" t="s">
        <v>6462</v>
      </c>
      <c r="G1745" s="66" t="s">
        <v>6162</v>
      </c>
      <c r="H1745" s="66" t="e">
        <v>#N/A</v>
      </c>
      <c r="I1745" s="66" t="e">
        <v>#N/A</v>
      </c>
    </row>
    <row r="1746" spans="1:9" x14ac:dyDescent="0.25">
      <c r="A1746">
        <v>19100115</v>
      </c>
      <c r="B1746" s="66" t="s">
        <v>5812</v>
      </c>
      <c r="C1746" s="66" t="s">
        <v>6140</v>
      </c>
      <c r="D1746" s="66" t="s">
        <v>6140</v>
      </c>
      <c r="E1746" s="56" t="s">
        <v>5815</v>
      </c>
      <c r="F1746" t="s">
        <v>6380</v>
      </c>
      <c r="G1746" s="66" t="s">
        <v>6162</v>
      </c>
      <c r="H1746" s="66" t="e">
        <v>#N/A</v>
      </c>
      <c r="I1746" s="66" t="e">
        <v>#N/A</v>
      </c>
    </row>
    <row r="1747" spans="1:9" x14ac:dyDescent="0.25">
      <c r="A1747">
        <v>19100115</v>
      </c>
      <c r="B1747" s="66" t="s">
        <v>5812</v>
      </c>
      <c r="C1747" s="66" t="s">
        <v>6140</v>
      </c>
      <c r="D1747" s="66" t="s">
        <v>6140</v>
      </c>
      <c r="E1747" s="56" t="s">
        <v>5815</v>
      </c>
      <c r="F1747" t="s">
        <v>6463</v>
      </c>
      <c r="G1747" s="66" t="s">
        <v>6162</v>
      </c>
      <c r="H1747" s="66" t="e">
        <v>#N/A</v>
      </c>
      <c r="I1747" s="66" t="e">
        <v>#N/A</v>
      </c>
    </row>
    <row r="1748" spans="1:9" x14ac:dyDescent="0.25">
      <c r="A1748">
        <v>19100115</v>
      </c>
      <c r="B1748" s="66" t="s">
        <v>5812</v>
      </c>
      <c r="C1748" s="66" t="s">
        <v>6140</v>
      </c>
      <c r="D1748" s="66" t="s">
        <v>6140</v>
      </c>
      <c r="E1748" s="56" t="s">
        <v>5815</v>
      </c>
      <c r="F1748" t="s">
        <v>6380</v>
      </c>
      <c r="G1748" s="66" t="s">
        <v>6162</v>
      </c>
      <c r="H1748" s="66" t="e">
        <v>#N/A</v>
      </c>
      <c r="I1748" s="66" t="e">
        <v>#N/A</v>
      </c>
    </row>
    <row r="1749" spans="1:9" x14ac:dyDescent="0.25">
      <c r="A1749">
        <v>19100115</v>
      </c>
      <c r="B1749" s="66" t="s">
        <v>5812</v>
      </c>
      <c r="C1749" s="66" t="s">
        <v>6140</v>
      </c>
      <c r="D1749" s="66" t="s">
        <v>6140</v>
      </c>
      <c r="E1749" s="56" t="s">
        <v>5815</v>
      </c>
      <c r="F1749" t="s">
        <v>6331</v>
      </c>
      <c r="G1749" s="66" t="s">
        <v>6162</v>
      </c>
      <c r="H1749" s="66" t="e">
        <v>#N/A</v>
      </c>
      <c r="I1749" s="66" t="e">
        <v>#N/A</v>
      </c>
    </row>
    <row r="1750" spans="1:9" x14ac:dyDescent="0.25">
      <c r="A1750">
        <v>19100115</v>
      </c>
      <c r="B1750" s="66" t="s">
        <v>5812</v>
      </c>
      <c r="C1750" s="66" t="s">
        <v>6140</v>
      </c>
      <c r="D1750" s="66" t="s">
        <v>6140</v>
      </c>
      <c r="E1750" s="56" t="s">
        <v>5815</v>
      </c>
      <c r="F1750" t="s">
        <v>6306</v>
      </c>
      <c r="G1750" s="66" t="s">
        <v>6162</v>
      </c>
      <c r="H1750" s="66" t="e">
        <v>#N/A</v>
      </c>
      <c r="I1750" s="66" t="e">
        <v>#N/A</v>
      </c>
    </row>
    <row r="1751" spans="1:9" x14ac:dyDescent="0.25">
      <c r="A1751">
        <v>19100115</v>
      </c>
      <c r="B1751" s="66" t="s">
        <v>5812</v>
      </c>
      <c r="C1751" s="66" t="s">
        <v>6140</v>
      </c>
      <c r="D1751" s="66" t="s">
        <v>6140</v>
      </c>
      <c r="E1751" s="56" t="s">
        <v>5815</v>
      </c>
      <c r="F1751" t="s">
        <v>6332</v>
      </c>
      <c r="G1751" s="66" t="s">
        <v>6162</v>
      </c>
      <c r="H1751" s="66" t="s">
        <v>6332</v>
      </c>
      <c r="I1751" s="66" t="s">
        <v>6309</v>
      </c>
    </row>
    <row r="1752" spans="1:9" x14ac:dyDescent="0.25">
      <c r="A1752">
        <v>19100115</v>
      </c>
      <c r="B1752" s="66" t="s">
        <v>5812</v>
      </c>
      <c r="C1752" s="66" t="s">
        <v>6140</v>
      </c>
      <c r="D1752" s="66" t="s">
        <v>6140</v>
      </c>
      <c r="E1752" s="56" t="s">
        <v>5815</v>
      </c>
      <c r="F1752" t="s">
        <v>6332</v>
      </c>
      <c r="G1752" s="66" t="s">
        <v>6162</v>
      </c>
      <c r="H1752" s="66" t="s">
        <v>6332</v>
      </c>
      <c r="I1752" s="66" t="s">
        <v>6309</v>
      </c>
    </row>
    <row r="1753" spans="1:9" x14ac:dyDescent="0.25">
      <c r="A1753">
        <v>19100115</v>
      </c>
      <c r="B1753" s="66" t="s">
        <v>5812</v>
      </c>
      <c r="C1753" s="66" t="s">
        <v>6140</v>
      </c>
      <c r="D1753" s="66" t="s">
        <v>6140</v>
      </c>
      <c r="E1753" s="56" t="s">
        <v>5815</v>
      </c>
      <c r="F1753" t="s">
        <v>6306</v>
      </c>
      <c r="G1753" s="66" t="s">
        <v>6162</v>
      </c>
      <c r="H1753" s="66" t="e">
        <v>#N/A</v>
      </c>
      <c r="I1753" s="66" t="e">
        <v>#N/A</v>
      </c>
    </row>
    <row r="1754" spans="1:9" x14ac:dyDescent="0.25">
      <c r="A1754">
        <v>19100115</v>
      </c>
      <c r="B1754" s="66" t="s">
        <v>5812</v>
      </c>
      <c r="C1754" s="66" t="s">
        <v>6140</v>
      </c>
      <c r="D1754" s="66" t="s">
        <v>6140</v>
      </c>
      <c r="E1754" s="56" t="s">
        <v>5815</v>
      </c>
      <c r="F1754" t="s">
        <v>6331</v>
      </c>
      <c r="G1754" s="66" t="s">
        <v>6162</v>
      </c>
      <c r="H1754" s="66" t="e">
        <v>#N/A</v>
      </c>
      <c r="I1754" s="66" t="e">
        <v>#N/A</v>
      </c>
    </row>
    <row r="1755" spans="1:9" x14ac:dyDescent="0.25">
      <c r="A1755">
        <v>19100115</v>
      </c>
      <c r="B1755" s="66" t="s">
        <v>5812</v>
      </c>
      <c r="C1755" s="66" t="s">
        <v>6140</v>
      </c>
      <c r="D1755" s="66" t="s">
        <v>6140</v>
      </c>
      <c r="E1755" s="56" t="s">
        <v>5815</v>
      </c>
      <c r="F1755" t="s">
        <v>6306</v>
      </c>
      <c r="G1755" s="66" t="s">
        <v>6162</v>
      </c>
      <c r="H1755" s="66" t="e">
        <v>#N/A</v>
      </c>
      <c r="I1755" s="66" t="e">
        <v>#N/A</v>
      </c>
    </row>
    <row r="1756" spans="1:9" x14ac:dyDescent="0.25">
      <c r="A1756">
        <v>19100116</v>
      </c>
      <c r="B1756" s="66" t="s">
        <v>5812</v>
      </c>
      <c r="C1756" s="66" t="s">
        <v>6140</v>
      </c>
      <c r="D1756" s="66" t="s">
        <v>6140</v>
      </c>
      <c r="E1756" s="56" t="s">
        <v>5815</v>
      </c>
      <c r="F1756" t="s">
        <v>6388</v>
      </c>
      <c r="G1756" s="66" t="s">
        <v>6283</v>
      </c>
      <c r="H1756" s="66" t="e">
        <v>#N/A</v>
      </c>
      <c r="I1756" s="66" t="e">
        <v>#N/A</v>
      </c>
    </row>
    <row r="1757" spans="1:9" x14ac:dyDescent="0.25">
      <c r="A1757">
        <v>19100116</v>
      </c>
      <c r="B1757" s="66" t="s">
        <v>5812</v>
      </c>
      <c r="C1757" s="66" t="s">
        <v>6140</v>
      </c>
      <c r="D1757" s="66" t="s">
        <v>6140</v>
      </c>
      <c r="E1757" s="56" t="s">
        <v>5815</v>
      </c>
      <c r="F1757" t="s">
        <v>6388</v>
      </c>
      <c r="G1757" s="66" t="s">
        <v>6283</v>
      </c>
      <c r="H1757" s="66" t="e">
        <v>#N/A</v>
      </c>
      <c r="I1757" s="66" t="e">
        <v>#N/A</v>
      </c>
    </row>
    <row r="1758" spans="1:9" x14ac:dyDescent="0.25">
      <c r="A1758">
        <v>19100116</v>
      </c>
      <c r="B1758" s="66" t="s">
        <v>5812</v>
      </c>
      <c r="C1758" s="66" t="s">
        <v>6140</v>
      </c>
      <c r="D1758" s="66" t="s">
        <v>6140</v>
      </c>
      <c r="E1758" s="56" t="s">
        <v>5815</v>
      </c>
      <c r="F1758" t="s">
        <v>6464</v>
      </c>
      <c r="G1758" s="66" t="s">
        <v>6283</v>
      </c>
      <c r="H1758" s="66" t="e">
        <v>#N/A</v>
      </c>
      <c r="I1758" s="66" t="e">
        <v>#N/A</v>
      </c>
    </row>
    <row r="1759" spans="1:9" x14ac:dyDescent="0.25">
      <c r="A1759">
        <v>19100116</v>
      </c>
      <c r="B1759" s="66" t="s">
        <v>5812</v>
      </c>
      <c r="C1759" s="66" t="s">
        <v>6140</v>
      </c>
      <c r="D1759" s="66" t="s">
        <v>6140</v>
      </c>
      <c r="E1759" s="56" t="s">
        <v>5815</v>
      </c>
      <c r="F1759" t="s">
        <v>6388</v>
      </c>
      <c r="G1759" s="66" t="s">
        <v>6283</v>
      </c>
      <c r="H1759" s="66" t="e">
        <v>#N/A</v>
      </c>
      <c r="I1759" s="66" t="e">
        <v>#N/A</v>
      </c>
    </row>
    <row r="1760" spans="1:9" x14ac:dyDescent="0.25">
      <c r="A1760">
        <v>74201001</v>
      </c>
      <c r="B1760" s="66" t="s">
        <v>6465</v>
      </c>
      <c r="C1760" s="66" t="s">
        <v>6466</v>
      </c>
      <c r="D1760" s="66" t="s">
        <v>6467</v>
      </c>
      <c r="E1760" s="56" t="s">
        <v>6468</v>
      </c>
      <c r="F1760" t="s">
        <v>6469</v>
      </c>
      <c r="G1760" s="66" t="s">
        <v>6470</v>
      </c>
      <c r="H1760" s="66" t="s">
        <v>6469</v>
      </c>
      <c r="I1760" s="66" t="s">
        <v>6471</v>
      </c>
    </row>
    <row r="1761" spans="1:9" x14ac:dyDescent="0.25">
      <c r="A1761">
        <v>74201001</v>
      </c>
      <c r="B1761" s="66" t="s">
        <v>6465</v>
      </c>
      <c r="C1761" s="66" t="s">
        <v>6466</v>
      </c>
      <c r="D1761" s="66" t="s">
        <v>6467</v>
      </c>
      <c r="E1761" s="56" t="s">
        <v>6468</v>
      </c>
      <c r="F1761" t="s">
        <v>6469</v>
      </c>
      <c r="G1761" s="66" t="s">
        <v>6470</v>
      </c>
      <c r="H1761" s="66" t="s">
        <v>6469</v>
      </c>
      <c r="I1761" s="66" t="s">
        <v>6471</v>
      </c>
    </row>
    <row r="1762" spans="1:9" x14ac:dyDescent="0.25">
      <c r="A1762">
        <v>74201001</v>
      </c>
      <c r="B1762" s="66" t="s">
        <v>6465</v>
      </c>
      <c r="C1762" s="66" t="s">
        <v>6466</v>
      </c>
      <c r="D1762" s="66" t="s">
        <v>6467</v>
      </c>
      <c r="E1762" s="56" t="s">
        <v>6468</v>
      </c>
      <c r="F1762" t="s">
        <v>6469</v>
      </c>
      <c r="G1762" s="66" t="s">
        <v>6470</v>
      </c>
      <c r="H1762" s="66" t="s">
        <v>6469</v>
      </c>
      <c r="I1762" s="66" t="s">
        <v>6471</v>
      </c>
    </row>
    <row r="1763" spans="1:9" x14ac:dyDescent="0.25">
      <c r="A1763">
        <v>74201001</v>
      </c>
      <c r="B1763" s="66" t="s">
        <v>6465</v>
      </c>
      <c r="C1763" s="66" t="s">
        <v>6466</v>
      </c>
      <c r="D1763" s="66" t="s">
        <v>6467</v>
      </c>
      <c r="E1763" s="56" t="s">
        <v>6468</v>
      </c>
      <c r="F1763" t="s">
        <v>6469</v>
      </c>
      <c r="G1763" s="66" t="s">
        <v>6470</v>
      </c>
      <c r="H1763" s="66" t="s">
        <v>6469</v>
      </c>
      <c r="I1763" s="66" t="s">
        <v>6471</v>
      </c>
    </row>
    <row r="1764" spans="1:9" x14ac:dyDescent="0.25">
      <c r="A1764">
        <v>74201001</v>
      </c>
      <c r="B1764" s="66" t="s">
        <v>6465</v>
      </c>
      <c r="C1764" s="66" t="s">
        <v>6466</v>
      </c>
      <c r="D1764" s="66" t="s">
        <v>6467</v>
      </c>
      <c r="E1764" s="56" t="s">
        <v>6468</v>
      </c>
      <c r="F1764" t="s">
        <v>6468</v>
      </c>
      <c r="G1764" s="66" t="s">
        <v>6470</v>
      </c>
      <c r="H1764" s="66" t="e">
        <v>#N/A</v>
      </c>
      <c r="I1764" s="66" t="e">
        <v>#N/A</v>
      </c>
    </row>
    <row r="1765" spans="1:9" x14ac:dyDescent="0.25">
      <c r="A1765">
        <v>74201001</v>
      </c>
      <c r="B1765" s="66" t="s">
        <v>6465</v>
      </c>
      <c r="C1765" s="66" t="s">
        <v>6466</v>
      </c>
      <c r="D1765" s="66" t="s">
        <v>6467</v>
      </c>
      <c r="E1765" s="56" t="s">
        <v>6472</v>
      </c>
      <c r="F1765" t="s">
        <v>5815</v>
      </c>
      <c r="G1765" s="66" t="s">
        <v>6470</v>
      </c>
      <c r="H1765" s="66" t="e">
        <v>#N/A</v>
      </c>
      <c r="I1765" s="66" t="e">
        <v>#N/A</v>
      </c>
    </row>
    <row r="1766" spans="1:9" x14ac:dyDescent="0.25">
      <c r="A1766">
        <v>74201002</v>
      </c>
      <c r="B1766" s="66" t="s">
        <v>6465</v>
      </c>
      <c r="C1766" s="66" t="s">
        <v>6466</v>
      </c>
      <c r="D1766" s="66" t="s">
        <v>6467</v>
      </c>
      <c r="E1766" s="56" t="s">
        <v>6473</v>
      </c>
      <c r="F1766" t="s">
        <v>6474</v>
      </c>
      <c r="G1766" s="66" t="s">
        <v>6475</v>
      </c>
      <c r="H1766" s="66" t="s">
        <v>6474</v>
      </c>
      <c r="I1766" s="66" t="s">
        <v>6471</v>
      </c>
    </row>
    <row r="1767" spans="1:9" x14ac:dyDescent="0.25">
      <c r="A1767">
        <v>74201002</v>
      </c>
      <c r="B1767" s="66" t="s">
        <v>6465</v>
      </c>
      <c r="C1767" s="66" t="s">
        <v>6466</v>
      </c>
      <c r="D1767" s="66" t="s">
        <v>6467</v>
      </c>
      <c r="E1767" s="56" t="s">
        <v>6473</v>
      </c>
      <c r="F1767" t="s">
        <v>6476</v>
      </c>
      <c r="G1767" s="66" t="s">
        <v>6475</v>
      </c>
      <c r="H1767" s="66" t="s">
        <v>6476</v>
      </c>
      <c r="I1767" s="66" t="s">
        <v>6471</v>
      </c>
    </row>
    <row r="1768" spans="1:9" x14ac:dyDescent="0.25">
      <c r="A1768">
        <v>74201002</v>
      </c>
      <c r="B1768" s="66" t="s">
        <v>6465</v>
      </c>
      <c r="C1768" s="66" t="s">
        <v>6466</v>
      </c>
      <c r="D1768" s="66" t="s">
        <v>6467</v>
      </c>
      <c r="E1768" s="56" t="s">
        <v>6477</v>
      </c>
      <c r="F1768" t="s">
        <v>6476</v>
      </c>
      <c r="G1768" s="66" t="s">
        <v>6475</v>
      </c>
      <c r="H1768" s="66" t="s">
        <v>6476</v>
      </c>
      <c r="I1768" s="66" t="s">
        <v>6471</v>
      </c>
    </row>
    <row r="1769" spans="1:9" x14ac:dyDescent="0.25">
      <c r="A1769">
        <v>74201002</v>
      </c>
      <c r="B1769" s="66" t="s">
        <v>6465</v>
      </c>
      <c r="C1769" s="66" t="s">
        <v>6466</v>
      </c>
      <c r="D1769" s="66" t="s">
        <v>6467</v>
      </c>
      <c r="E1769" s="56" t="s">
        <v>6477</v>
      </c>
      <c r="F1769" t="s">
        <v>6474</v>
      </c>
      <c r="G1769" s="66" t="s">
        <v>6475</v>
      </c>
      <c r="H1769" s="66" t="s">
        <v>6474</v>
      </c>
      <c r="I1769" s="66" t="s">
        <v>6471</v>
      </c>
    </row>
    <row r="1770" spans="1:9" x14ac:dyDescent="0.25">
      <c r="A1770">
        <v>74201003</v>
      </c>
      <c r="B1770" s="66" t="s">
        <v>6465</v>
      </c>
      <c r="C1770" s="66" t="s">
        <v>6466</v>
      </c>
      <c r="D1770" s="66" t="s">
        <v>6467</v>
      </c>
      <c r="E1770" s="56" t="s">
        <v>6478</v>
      </c>
      <c r="F1770" t="s">
        <v>6476</v>
      </c>
      <c r="G1770" s="66" t="s">
        <v>6475</v>
      </c>
      <c r="H1770" s="66" t="s">
        <v>6476</v>
      </c>
      <c r="I1770" s="66" t="s">
        <v>6471</v>
      </c>
    </row>
    <row r="1771" spans="1:9" x14ac:dyDescent="0.25">
      <c r="A1771">
        <v>74201003</v>
      </c>
      <c r="B1771" s="66" t="s">
        <v>6465</v>
      </c>
      <c r="C1771" s="66" t="s">
        <v>6466</v>
      </c>
      <c r="D1771" s="66" t="s">
        <v>6467</v>
      </c>
      <c r="E1771" s="56" t="s">
        <v>6479</v>
      </c>
      <c r="F1771" t="s">
        <v>6480</v>
      </c>
      <c r="G1771" s="66" t="s">
        <v>6475</v>
      </c>
      <c r="H1771" s="66" t="s">
        <v>6480</v>
      </c>
      <c r="I1771" s="66" t="s">
        <v>6471</v>
      </c>
    </row>
    <row r="1772" spans="1:9" x14ac:dyDescent="0.25">
      <c r="A1772">
        <v>74201003</v>
      </c>
      <c r="B1772" s="66" t="s">
        <v>6465</v>
      </c>
      <c r="C1772" s="66" t="s">
        <v>6466</v>
      </c>
      <c r="D1772" s="66" t="s">
        <v>6467</v>
      </c>
      <c r="E1772" s="56" t="s">
        <v>6479</v>
      </c>
      <c r="F1772" t="s">
        <v>6476</v>
      </c>
      <c r="G1772" s="66" t="s">
        <v>6475</v>
      </c>
      <c r="H1772" s="66" t="s">
        <v>6476</v>
      </c>
      <c r="I1772" s="66" t="s">
        <v>6471</v>
      </c>
    </row>
    <row r="1773" spans="1:9" x14ac:dyDescent="0.25">
      <c r="A1773">
        <v>74201004</v>
      </c>
      <c r="B1773" s="66" t="s">
        <v>6465</v>
      </c>
      <c r="C1773" s="66" t="s">
        <v>6466</v>
      </c>
      <c r="D1773" s="66" t="s">
        <v>6467</v>
      </c>
      <c r="E1773" s="56" t="s">
        <v>6481</v>
      </c>
      <c r="F1773" t="s">
        <v>6476</v>
      </c>
      <c r="G1773" s="66" t="s">
        <v>6475</v>
      </c>
      <c r="H1773" s="66" t="s">
        <v>6476</v>
      </c>
      <c r="I1773" s="66" t="s">
        <v>6471</v>
      </c>
    </row>
    <row r="1774" spans="1:9" x14ac:dyDescent="0.25">
      <c r="A1774">
        <v>74201004</v>
      </c>
      <c r="B1774" s="66" t="s">
        <v>6465</v>
      </c>
      <c r="C1774" s="66" t="s">
        <v>6466</v>
      </c>
      <c r="D1774" s="66" t="s">
        <v>6467</v>
      </c>
      <c r="E1774" s="56" t="s">
        <v>6482</v>
      </c>
      <c r="F1774" t="s">
        <v>6476</v>
      </c>
      <c r="G1774" s="66" t="s">
        <v>6475</v>
      </c>
      <c r="H1774" s="66" t="s">
        <v>6476</v>
      </c>
      <c r="I1774" s="66" t="s">
        <v>6471</v>
      </c>
    </row>
    <row r="1775" spans="1:9" x14ac:dyDescent="0.25">
      <c r="A1775">
        <v>74201004</v>
      </c>
      <c r="B1775" s="66" t="s">
        <v>6465</v>
      </c>
      <c r="C1775" s="66" t="s">
        <v>6466</v>
      </c>
      <c r="D1775" s="66" t="s">
        <v>6467</v>
      </c>
      <c r="E1775" s="56" t="s">
        <v>6483</v>
      </c>
      <c r="F1775" t="s">
        <v>6476</v>
      </c>
      <c r="G1775" s="66" t="s">
        <v>6475</v>
      </c>
      <c r="H1775" s="66" t="s">
        <v>6476</v>
      </c>
      <c r="I1775" s="66" t="s">
        <v>6471</v>
      </c>
    </row>
    <row r="1776" spans="1:9" x14ac:dyDescent="0.25">
      <c r="A1776">
        <v>74201004</v>
      </c>
      <c r="B1776" s="66" t="s">
        <v>6465</v>
      </c>
      <c r="C1776" s="66" t="s">
        <v>6466</v>
      </c>
      <c r="D1776" s="66" t="s">
        <v>6467</v>
      </c>
      <c r="E1776" s="56" t="s">
        <v>6484</v>
      </c>
      <c r="F1776" t="s">
        <v>6476</v>
      </c>
      <c r="G1776" s="66" t="s">
        <v>6475</v>
      </c>
      <c r="H1776" s="66" t="s">
        <v>6476</v>
      </c>
      <c r="I1776" s="66" t="s">
        <v>6471</v>
      </c>
    </row>
    <row r="1777" spans="1:9" x14ac:dyDescent="0.25">
      <c r="A1777">
        <v>74201005</v>
      </c>
      <c r="B1777" s="66" t="s">
        <v>6465</v>
      </c>
      <c r="C1777" s="66" t="s">
        <v>6466</v>
      </c>
      <c r="D1777" s="66" t="s">
        <v>6467</v>
      </c>
      <c r="E1777" s="56" t="s">
        <v>6485</v>
      </c>
      <c r="F1777" t="s">
        <v>6476</v>
      </c>
      <c r="G1777" s="66" t="s">
        <v>6475</v>
      </c>
      <c r="H1777" s="66" t="s">
        <v>6476</v>
      </c>
      <c r="I1777" s="66" t="s">
        <v>6471</v>
      </c>
    </row>
    <row r="1778" spans="1:9" x14ac:dyDescent="0.25">
      <c r="A1778">
        <v>74201005</v>
      </c>
      <c r="B1778" s="66" t="s">
        <v>6465</v>
      </c>
      <c r="C1778" s="66" t="s">
        <v>6466</v>
      </c>
      <c r="D1778" s="66" t="s">
        <v>6467</v>
      </c>
      <c r="E1778" s="56" t="s">
        <v>6485</v>
      </c>
      <c r="F1778" t="s">
        <v>6476</v>
      </c>
      <c r="G1778" s="66" t="s">
        <v>6475</v>
      </c>
      <c r="H1778" s="66" t="s">
        <v>6476</v>
      </c>
      <c r="I1778" s="66" t="s">
        <v>6471</v>
      </c>
    </row>
    <row r="1779" spans="1:9" x14ac:dyDescent="0.25">
      <c r="A1779">
        <v>74201005</v>
      </c>
      <c r="B1779" s="66" t="s">
        <v>6465</v>
      </c>
      <c r="C1779" s="66" t="s">
        <v>6466</v>
      </c>
      <c r="D1779" s="66" t="s">
        <v>6467</v>
      </c>
      <c r="E1779" s="56" t="s">
        <v>6486</v>
      </c>
      <c r="F1779" t="s">
        <v>6476</v>
      </c>
      <c r="G1779" s="66" t="s">
        <v>6475</v>
      </c>
      <c r="H1779" s="66" t="s">
        <v>6476</v>
      </c>
      <c r="I1779" s="66" t="s">
        <v>6471</v>
      </c>
    </row>
    <row r="1780" spans="1:9" x14ac:dyDescent="0.25">
      <c r="A1780">
        <v>74201006</v>
      </c>
      <c r="B1780" s="66" t="s">
        <v>6465</v>
      </c>
      <c r="C1780" s="66" t="s">
        <v>6466</v>
      </c>
      <c r="D1780" s="66" t="s">
        <v>6467</v>
      </c>
      <c r="E1780" s="56" t="s">
        <v>6487</v>
      </c>
      <c r="F1780" t="s">
        <v>6476</v>
      </c>
      <c r="G1780" s="66" t="s">
        <v>6475</v>
      </c>
      <c r="H1780" s="66" t="s">
        <v>6476</v>
      </c>
      <c r="I1780" s="66" t="s">
        <v>6471</v>
      </c>
    </row>
    <row r="1781" spans="1:9" x14ac:dyDescent="0.25">
      <c r="A1781">
        <v>74201006</v>
      </c>
      <c r="B1781" s="66" t="s">
        <v>6465</v>
      </c>
      <c r="C1781" s="66" t="s">
        <v>6466</v>
      </c>
      <c r="D1781" s="66" t="s">
        <v>6467</v>
      </c>
      <c r="E1781" s="56" t="s">
        <v>6487</v>
      </c>
      <c r="F1781" t="s">
        <v>6488</v>
      </c>
      <c r="G1781" s="66" t="s">
        <v>6475</v>
      </c>
      <c r="H1781" s="66" t="e">
        <v>#N/A</v>
      </c>
      <c r="I1781" s="66" t="e">
        <v>#N/A</v>
      </c>
    </row>
    <row r="1782" spans="1:9" x14ac:dyDescent="0.25">
      <c r="A1782">
        <v>74201006</v>
      </c>
      <c r="B1782" s="66" t="s">
        <v>6465</v>
      </c>
      <c r="C1782" s="66" t="s">
        <v>6466</v>
      </c>
      <c r="D1782" s="66" t="s">
        <v>6467</v>
      </c>
      <c r="E1782" s="56" t="s">
        <v>6487</v>
      </c>
      <c r="F1782" t="s">
        <v>6476</v>
      </c>
      <c r="G1782" s="66" t="s">
        <v>6475</v>
      </c>
      <c r="H1782" s="66" t="s">
        <v>6476</v>
      </c>
      <c r="I1782" s="66" t="s">
        <v>6471</v>
      </c>
    </row>
    <row r="1783" spans="1:9" x14ac:dyDescent="0.25">
      <c r="A1783">
        <v>74201007</v>
      </c>
      <c r="B1783" s="66" t="s">
        <v>6465</v>
      </c>
      <c r="C1783" s="66" t="s">
        <v>6466</v>
      </c>
      <c r="D1783" s="66" t="s">
        <v>6467</v>
      </c>
      <c r="E1783" s="56" t="s">
        <v>6489</v>
      </c>
      <c r="F1783" t="s">
        <v>6476</v>
      </c>
      <c r="G1783" s="66" t="s">
        <v>6475</v>
      </c>
      <c r="H1783" s="66" t="s">
        <v>6476</v>
      </c>
      <c r="I1783" s="66" t="s">
        <v>6471</v>
      </c>
    </row>
    <row r="1784" spans="1:9" x14ac:dyDescent="0.25">
      <c r="A1784">
        <v>74201007</v>
      </c>
      <c r="B1784" s="66" t="s">
        <v>6465</v>
      </c>
      <c r="C1784" s="66" t="s">
        <v>6466</v>
      </c>
      <c r="D1784" s="66" t="s">
        <v>6467</v>
      </c>
      <c r="E1784" s="56" t="s">
        <v>6490</v>
      </c>
      <c r="F1784" t="s">
        <v>6491</v>
      </c>
      <c r="G1784" s="66" t="s">
        <v>6475</v>
      </c>
      <c r="H1784" s="66" t="e">
        <v>#N/A</v>
      </c>
      <c r="I1784" s="66" t="e">
        <v>#N/A</v>
      </c>
    </row>
    <row r="1785" spans="1:9" x14ac:dyDescent="0.25">
      <c r="A1785">
        <v>74201007</v>
      </c>
      <c r="B1785" s="66" t="s">
        <v>6465</v>
      </c>
      <c r="C1785" s="66" t="s">
        <v>6466</v>
      </c>
      <c r="D1785" s="66" t="s">
        <v>6467</v>
      </c>
      <c r="E1785" s="56" t="s">
        <v>6487</v>
      </c>
      <c r="F1785" t="s">
        <v>6476</v>
      </c>
      <c r="G1785" s="66" t="s">
        <v>6475</v>
      </c>
      <c r="H1785" s="66" t="s">
        <v>6476</v>
      </c>
      <c r="I1785" s="66" t="s">
        <v>6471</v>
      </c>
    </row>
    <row r="1786" spans="1:9" x14ac:dyDescent="0.25">
      <c r="A1786">
        <v>74201007</v>
      </c>
      <c r="B1786" s="66" t="s">
        <v>6465</v>
      </c>
      <c r="C1786" s="66" t="s">
        <v>6466</v>
      </c>
      <c r="D1786" s="66" t="s">
        <v>6467</v>
      </c>
      <c r="E1786" s="56" t="s">
        <v>6487</v>
      </c>
      <c r="F1786" t="s">
        <v>6488</v>
      </c>
      <c r="G1786" s="66" t="s">
        <v>6475</v>
      </c>
      <c r="H1786" s="66" t="e">
        <v>#N/A</v>
      </c>
      <c r="I1786" s="66" t="e">
        <v>#N/A</v>
      </c>
    </row>
    <row r="1787" spans="1:9" x14ac:dyDescent="0.25">
      <c r="A1787">
        <v>74201007</v>
      </c>
      <c r="B1787" s="66" t="s">
        <v>6465</v>
      </c>
      <c r="C1787" s="66" t="s">
        <v>6466</v>
      </c>
      <c r="D1787" s="66" t="s">
        <v>6467</v>
      </c>
      <c r="E1787" s="56" t="s">
        <v>6487</v>
      </c>
      <c r="F1787" t="s">
        <v>6476</v>
      </c>
      <c r="G1787" s="66" t="s">
        <v>6475</v>
      </c>
      <c r="H1787" s="66" t="s">
        <v>6476</v>
      </c>
      <c r="I1787" s="66" t="s">
        <v>6471</v>
      </c>
    </row>
    <row r="1788" spans="1:9" x14ac:dyDescent="0.25">
      <c r="A1788">
        <v>74201008</v>
      </c>
      <c r="B1788" s="66" t="s">
        <v>6465</v>
      </c>
      <c r="C1788" s="66" t="s">
        <v>6466</v>
      </c>
      <c r="D1788" s="66" t="s">
        <v>6467</v>
      </c>
      <c r="E1788" s="56" t="s">
        <v>6492</v>
      </c>
      <c r="F1788" t="s">
        <v>6476</v>
      </c>
      <c r="G1788" s="66" t="s">
        <v>6475</v>
      </c>
      <c r="H1788" s="66" t="s">
        <v>6476</v>
      </c>
      <c r="I1788" s="66" t="s">
        <v>6471</v>
      </c>
    </row>
    <row r="1789" spans="1:9" x14ac:dyDescent="0.25">
      <c r="A1789">
        <v>74201008</v>
      </c>
      <c r="B1789" s="66" t="s">
        <v>6465</v>
      </c>
      <c r="C1789" s="66" t="s">
        <v>6466</v>
      </c>
      <c r="D1789" s="66" t="s">
        <v>6467</v>
      </c>
      <c r="E1789" s="56" t="s">
        <v>6493</v>
      </c>
      <c r="F1789" t="s">
        <v>6476</v>
      </c>
      <c r="G1789" s="66" t="s">
        <v>6475</v>
      </c>
      <c r="H1789" s="66" t="s">
        <v>6476</v>
      </c>
      <c r="I1789" s="66" t="s">
        <v>6471</v>
      </c>
    </row>
    <row r="1790" spans="1:9" x14ac:dyDescent="0.25">
      <c r="A1790">
        <v>74201008</v>
      </c>
      <c r="B1790" s="66" t="s">
        <v>6465</v>
      </c>
      <c r="C1790" s="66" t="s">
        <v>6466</v>
      </c>
      <c r="D1790" s="66" t="s">
        <v>6467</v>
      </c>
      <c r="E1790" s="56" t="s">
        <v>6494</v>
      </c>
      <c r="F1790" t="s">
        <v>6495</v>
      </c>
      <c r="G1790" s="66" t="s">
        <v>6475</v>
      </c>
      <c r="H1790" s="66" t="e">
        <v>#N/A</v>
      </c>
      <c r="I1790" s="66" t="e">
        <v>#N/A</v>
      </c>
    </row>
    <row r="1791" spans="1:9" x14ac:dyDescent="0.25">
      <c r="A1791">
        <v>74201008</v>
      </c>
      <c r="B1791" s="66" t="s">
        <v>6465</v>
      </c>
      <c r="C1791" s="66" t="s">
        <v>6466</v>
      </c>
      <c r="D1791" s="66" t="s">
        <v>6467</v>
      </c>
      <c r="E1791" s="56" t="s">
        <v>6494</v>
      </c>
      <c r="F1791" t="s">
        <v>6476</v>
      </c>
      <c r="G1791" s="66" t="s">
        <v>6475</v>
      </c>
      <c r="H1791" s="66" t="s">
        <v>6476</v>
      </c>
      <c r="I1791" s="66" t="s">
        <v>6471</v>
      </c>
    </row>
    <row r="1792" spans="1:9" x14ac:dyDescent="0.25">
      <c r="A1792">
        <v>74201008</v>
      </c>
      <c r="B1792" s="66" t="s">
        <v>6465</v>
      </c>
      <c r="C1792" s="66" t="s">
        <v>6466</v>
      </c>
      <c r="D1792" s="66" t="s">
        <v>6467</v>
      </c>
      <c r="E1792" s="56" t="s">
        <v>6479</v>
      </c>
      <c r="F1792" t="s">
        <v>6476</v>
      </c>
      <c r="G1792" s="66" t="s">
        <v>6475</v>
      </c>
      <c r="H1792" s="66" t="s">
        <v>6476</v>
      </c>
      <c r="I1792" s="66" t="s">
        <v>6471</v>
      </c>
    </row>
    <row r="1793" spans="1:9" x14ac:dyDescent="0.25">
      <c r="A1793">
        <v>74201008</v>
      </c>
      <c r="B1793" s="66" t="s">
        <v>6465</v>
      </c>
      <c r="C1793" s="66" t="s">
        <v>6466</v>
      </c>
      <c r="D1793" s="66" t="s">
        <v>6467</v>
      </c>
      <c r="E1793" s="56" t="s">
        <v>6479</v>
      </c>
      <c r="F1793" t="s">
        <v>6476</v>
      </c>
      <c r="G1793" s="66" t="s">
        <v>6475</v>
      </c>
      <c r="H1793" s="66" t="s">
        <v>6476</v>
      </c>
      <c r="I1793" s="66" t="s">
        <v>6471</v>
      </c>
    </row>
    <row r="1794" spans="1:9" x14ac:dyDescent="0.25">
      <c r="A1794">
        <v>74201008</v>
      </c>
      <c r="B1794" s="66" t="s">
        <v>6465</v>
      </c>
      <c r="C1794" s="66" t="s">
        <v>6466</v>
      </c>
      <c r="D1794" s="66" t="s">
        <v>6467</v>
      </c>
      <c r="E1794" s="56" t="s">
        <v>6479</v>
      </c>
      <c r="F1794" t="s">
        <v>6476</v>
      </c>
      <c r="G1794" s="66" t="s">
        <v>6475</v>
      </c>
      <c r="H1794" s="66" t="s">
        <v>6476</v>
      </c>
      <c r="I1794" s="66" t="s">
        <v>6471</v>
      </c>
    </row>
    <row r="1795" spans="1:9" x14ac:dyDescent="0.25">
      <c r="A1795">
        <v>74201008</v>
      </c>
      <c r="B1795" s="66" t="s">
        <v>6465</v>
      </c>
      <c r="C1795" s="66" t="s">
        <v>6466</v>
      </c>
      <c r="D1795" s="66" t="s">
        <v>6467</v>
      </c>
      <c r="E1795" s="56" t="s">
        <v>6479</v>
      </c>
      <c r="F1795" t="s">
        <v>6476</v>
      </c>
      <c r="G1795" s="66" t="s">
        <v>6475</v>
      </c>
      <c r="H1795" s="66" t="s">
        <v>6476</v>
      </c>
      <c r="I1795" s="66" t="s">
        <v>6471</v>
      </c>
    </row>
    <row r="1796" spans="1:9" x14ac:dyDescent="0.25">
      <c r="A1796">
        <v>74201009</v>
      </c>
      <c r="B1796" s="66" t="s">
        <v>6465</v>
      </c>
      <c r="C1796" s="66" t="s">
        <v>6466</v>
      </c>
      <c r="D1796" s="66" t="s">
        <v>6467</v>
      </c>
      <c r="E1796" s="56" t="s">
        <v>6496</v>
      </c>
      <c r="F1796" t="s">
        <v>6476</v>
      </c>
      <c r="G1796" s="66" t="s">
        <v>6475</v>
      </c>
      <c r="H1796" s="66" t="s">
        <v>6476</v>
      </c>
      <c r="I1796" s="66" t="s">
        <v>6471</v>
      </c>
    </row>
    <row r="1797" spans="1:9" x14ac:dyDescent="0.25">
      <c r="A1797">
        <v>74201009</v>
      </c>
      <c r="B1797" s="66" t="s">
        <v>6465</v>
      </c>
      <c r="C1797" s="66" t="s">
        <v>6466</v>
      </c>
      <c r="D1797" s="66" t="s">
        <v>6467</v>
      </c>
      <c r="E1797" s="56" t="s">
        <v>6497</v>
      </c>
      <c r="F1797" t="s">
        <v>6476</v>
      </c>
      <c r="G1797" s="66" t="s">
        <v>6475</v>
      </c>
      <c r="H1797" s="66" t="s">
        <v>6476</v>
      </c>
      <c r="I1797" s="66" t="s">
        <v>6471</v>
      </c>
    </row>
    <row r="1798" spans="1:9" x14ac:dyDescent="0.25">
      <c r="A1798">
        <v>74201009</v>
      </c>
      <c r="B1798" s="66" t="s">
        <v>6465</v>
      </c>
      <c r="C1798" s="66" t="s">
        <v>6466</v>
      </c>
      <c r="D1798" s="66" t="s">
        <v>6467</v>
      </c>
      <c r="E1798" s="56" t="s">
        <v>6498</v>
      </c>
      <c r="F1798" t="s">
        <v>6499</v>
      </c>
      <c r="G1798" s="66" t="s">
        <v>6475</v>
      </c>
      <c r="H1798" s="66" t="e">
        <v>#N/A</v>
      </c>
      <c r="I1798" s="66" t="e">
        <v>#N/A</v>
      </c>
    </row>
    <row r="1799" spans="1:9" x14ac:dyDescent="0.25">
      <c r="A1799">
        <v>74201009</v>
      </c>
      <c r="B1799" s="66" t="s">
        <v>6465</v>
      </c>
      <c r="C1799" s="66" t="s">
        <v>6466</v>
      </c>
      <c r="D1799" s="66" t="s">
        <v>6467</v>
      </c>
      <c r="E1799" s="56" t="s">
        <v>6498</v>
      </c>
      <c r="F1799" t="s">
        <v>6499</v>
      </c>
      <c r="G1799" s="66" t="s">
        <v>6475</v>
      </c>
      <c r="H1799" s="66" t="e">
        <v>#N/A</v>
      </c>
      <c r="I1799" s="66" t="e">
        <v>#N/A</v>
      </c>
    </row>
    <row r="1800" spans="1:9" x14ac:dyDescent="0.25">
      <c r="A1800">
        <v>74201009</v>
      </c>
      <c r="B1800" s="66" t="s">
        <v>6465</v>
      </c>
      <c r="C1800" s="66" t="s">
        <v>6466</v>
      </c>
      <c r="D1800" s="66" t="s">
        <v>6467</v>
      </c>
      <c r="E1800" s="56" t="s">
        <v>6498</v>
      </c>
      <c r="F1800" t="s">
        <v>6499</v>
      </c>
      <c r="G1800" s="66" t="s">
        <v>6475</v>
      </c>
      <c r="H1800" s="66" t="e">
        <v>#N/A</v>
      </c>
      <c r="I1800" s="66" t="e">
        <v>#N/A</v>
      </c>
    </row>
    <row r="1801" spans="1:9" x14ac:dyDescent="0.25">
      <c r="A1801">
        <v>74201009</v>
      </c>
      <c r="B1801" s="66" t="s">
        <v>6465</v>
      </c>
      <c r="C1801" s="66" t="s">
        <v>6466</v>
      </c>
      <c r="D1801" s="66" t="s">
        <v>6467</v>
      </c>
      <c r="E1801" s="56" t="s">
        <v>6498</v>
      </c>
      <c r="F1801" t="s">
        <v>6476</v>
      </c>
      <c r="G1801" s="66" t="s">
        <v>6475</v>
      </c>
      <c r="H1801" s="66" t="s">
        <v>6476</v>
      </c>
      <c r="I1801" s="66" t="s">
        <v>6471</v>
      </c>
    </row>
    <row r="1802" spans="1:9" x14ac:dyDescent="0.25">
      <c r="A1802">
        <v>74201009</v>
      </c>
      <c r="B1802" s="66" t="s">
        <v>6465</v>
      </c>
      <c r="C1802" s="66" t="s">
        <v>6466</v>
      </c>
      <c r="D1802" s="66" t="s">
        <v>6467</v>
      </c>
      <c r="E1802" s="56" t="s">
        <v>6498</v>
      </c>
      <c r="F1802" t="s">
        <v>6500</v>
      </c>
      <c r="G1802" s="66" t="s">
        <v>6475</v>
      </c>
      <c r="H1802" s="66" t="e">
        <v>#N/A</v>
      </c>
      <c r="I1802" s="66" t="e">
        <v>#N/A</v>
      </c>
    </row>
    <row r="1803" spans="1:9" x14ac:dyDescent="0.25">
      <c r="A1803">
        <v>74201009</v>
      </c>
      <c r="B1803" s="66" t="s">
        <v>6465</v>
      </c>
      <c r="C1803" s="66" t="s">
        <v>6466</v>
      </c>
      <c r="D1803" s="66" t="s">
        <v>6467</v>
      </c>
      <c r="E1803" s="56" t="s">
        <v>6498</v>
      </c>
      <c r="F1803" t="s">
        <v>6476</v>
      </c>
      <c r="G1803" s="66" t="s">
        <v>6475</v>
      </c>
      <c r="H1803" s="66" t="s">
        <v>6476</v>
      </c>
      <c r="I1803" s="66" t="s">
        <v>6471</v>
      </c>
    </row>
    <row r="1804" spans="1:9" x14ac:dyDescent="0.25">
      <c r="A1804">
        <v>74201010</v>
      </c>
      <c r="B1804" s="66" t="s">
        <v>6465</v>
      </c>
      <c r="C1804" s="66" t="s">
        <v>6466</v>
      </c>
      <c r="D1804" s="66" t="s">
        <v>6467</v>
      </c>
      <c r="E1804" s="56" t="s">
        <v>6501</v>
      </c>
      <c r="F1804" t="s">
        <v>6476</v>
      </c>
      <c r="G1804" s="66" t="s">
        <v>6475</v>
      </c>
      <c r="H1804" s="66" t="s">
        <v>6476</v>
      </c>
      <c r="I1804" s="66" t="s">
        <v>6471</v>
      </c>
    </row>
    <row r="1805" spans="1:9" x14ac:dyDescent="0.25">
      <c r="A1805">
        <v>74201010</v>
      </c>
      <c r="B1805" s="66" t="s">
        <v>6465</v>
      </c>
      <c r="C1805" s="66" t="s">
        <v>6466</v>
      </c>
      <c r="D1805" s="66" t="s">
        <v>6467</v>
      </c>
      <c r="E1805" s="56" t="s">
        <v>6502</v>
      </c>
      <c r="F1805" t="s">
        <v>6476</v>
      </c>
      <c r="G1805" s="66" t="s">
        <v>6475</v>
      </c>
      <c r="H1805" s="66" t="s">
        <v>6476</v>
      </c>
      <c r="I1805" s="66" t="s">
        <v>6471</v>
      </c>
    </row>
    <row r="1806" spans="1:9" x14ac:dyDescent="0.25">
      <c r="A1806">
        <v>74201010</v>
      </c>
      <c r="B1806" s="66" t="s">
        <v>6465</v>
      </c>
      <c r="C1806" s="66" t="s">
        <v>6466</v>
      </c>
      <c r="D1806" s="66" t="s">
        <v>6467</v>
      </c>
      <c r="E1806" s="56" t="s">
        <v>6503</v>
      </c>
      <c r="F1806" t="s">
        <v>6476</v>
      </c>
      <c r="G1806" s="66" t="s">
        <v>6475</v>
      </c>
      <c r="H1806" s="66" t="s">
        <v>6476</v>
      </c>
      <c r="I1806" s="66" t="s">
        <v>6471</v>
      </c>
    </row>
    <row r="1807" spans="1:9" x14ac:dyDescent="0.25">
      <c r="A1807">
        <v>74201010</v>
      </c>
      <c r="B1807" s="66" t="s">
        <v>6465</v>
      </c>
      <c r="C1807" s="66" t="s">
        <v>6466</v>
      </c>
      <c r="D1807" s="66" t="s">
        <v>6467</v>
      </c>
      <c r="E1807" s="56" t="s">
        <v>6503</v>
      </c>
      <c r="F1807" t="s">
        <v>6476</v>
      </c>
      <c r="G1807" s="66" t="s">
        <v>6475</v>
      </c>
      <c r="H1807" s="66" t="s">
        <v>6476</v>
      </c>
      <c r="I1807" s="66" t="s">
        <v>6471</v>
      </c>
    </row>
    <row r="1808" spans="1:9" x14ac:dyDescent="0.25">
      <c r="A1808">
        <v>74201010</v>
      </c>
      <c r="B1808" s="66" t="s">
        <v>6465</v>
      </c>
      <c r="C1808" s="66" t="s">
        <v>6466</v>
      </c>
      <c r="D1808" s="66" t="s">
        <v>6467</v>
      </c>
      <c r="E1808" s="56" t="s">
        <v>6504</v>
      </c>
      <c r="F1808" t="s">
        <v>6476</v>
      </c>
      <c r="G1808" s="66" t="s">
        <v>6475</v>
      </c>
      <c r="H1808" s="66" t="s">
        <v>6476</v>
      </c>
      <c r="I1808" s="66" t="s">
        <v>6471</v>
      </c>
    </row>
    <row r="1809" spans="1:9" x14ac:dyDescent="0.25">
      <c r="A1809">
        <v>74201010</v>
      </c>
      <c r="B1809" s="66" t="s">
        <v>6465</v>
      </c>
      <c r="C1809" s="66" t="s">
        <v>6466</v>
      </c>
      <c r="D1809" s="66" t="s">
        <v>6467</v>
      </c>
      <c r="E1809" s="56" t="s">
        <v>6505</v>
      </c>
      <c r="F1809" t="s">
        <v>6476</v>
      </c>
      <c r="G1809" s="66" t="s">
        <v>6475</v>
      </c>
      <c r="H1809" s="66" t="s">
        <v>6476</v>
      </c>
      <c r="I1809" s="66" t="s">
        <v>6471</v>
      </c>
    </row>
    <row r="1810" spans="1:9" x14ac:dyDescent="0.25">
      <c r="A1810">
        <v>74201010</v>
      </c>
      <c r="B1810" s="66" t="s">
        <v>6465</v>
      </c>
      <c r="C1810" s="66" t="s">
        <v>6466</v>
      </c>
      <c r="D1810" s="66" t="s">
        <v>6467</v>
      </c>
      <c r="E1810" s="56" t="s">
        <v>6506</v>
      </c>
      <c r="F1810" t="s">
        <v>6476</v>
      </c>
      <c r="G1810" s="66" t="s">
        <v>6475</v>
      </c>
      <c r="H1810" s="66" t="s">
        <v>6476</v>
      </c>
      <c r="I1810" s="66" t="s">
        <v>6471</v>
      </c>
    </row>
    <row r="1811" spans="1:9" x14ac:dyDescent="0.25">
      <c r="A1811">
        <v>74201010</v>
      </c>
      <c r="B1811" s="66" t="s">
        <v>6465</v>
      </c>
      <c r="C1811" s="66" t="s">
        <v>6466</v>
      </c>
      <c r="D1811" s="66" t="s">
        <v>6467</v>
      </c>
      <c r="E1811" s="56" t="s">
        <v>6506</v>
      </c>
      <c r="F1811" t="s">
        <v>6476</v>
      </c>
      <c r="G1811" s="66" t="s">
        <v>6475</v>
      </c>
      <c r="H1811" s="66" t="s">
        <v>6476</v>
      </c>
      <c r="I1811" s="66" t="s">
        <v>6471</v>
      </c>
    </row>
    <row r="1812" spans="1:9" x14ac:dyDescent="0.25">
      <c r="A1812">
        <v>74201011</v>
      </c>
      <c r="B1812" s="66" t="s">
        <v>6465</v>
      </c>
      <c r="C1812" s="66" t="s">
        <v>6466</v>
      </c>
      <c r="D1812" s="66" t="s">
        <v>6467</v>
      </c>
      <c r="E1812" s="56" t="s">
        <v>6507</v>
      </c>
      <c r="F1812" t="s">
        <v>6469</v>
      </c>
      <c r="G1812" s="66" t="s">
        <v>6470</v>
      </c>
      <c r="H1812" s="66" t="s">
        <v>6469</v>
      </c>
      <c r="I1812" s="66" t="s">
        <v>6471</v>
      </c>
    </row>
    <row r="1813" spans="1:9" x14ac:dyDescent="0.25">
      <c r="A1813">
        <v>74201011</v>
      </c>
      <c r="B1813" s="66" t="s">
        <v>6465</v>
      </c>
      <c r="C1813" s="66" t="s">
        <v>6466</v>
      </c>
      <c r="D1813" s="66" t="s">
        <v>6467</v>
      </c>
      <c r="E1813" s="56" t="s">
        <v>6508</v>
      </c>
      <c r="F1813" t="s">
        <v>6509</v>
      </c>
      <c r="G1813" s="66" t="s">
        <v>6470</v>
      </c>
      <c r="H1813" s="66" t="e">
        <v>#N/A</v>
      </c>
      <c r="I1813" s="66" t="e">
        <v>#N/A</v>
      </c>
    </row>
    <row r="1814" spans="1:9" x14ac:dyDescent="0.25">
      <c r="A1814">
        <v>74201012</v>
      </c>
      <c r="B1814" s="66" t="s">
        <v>6465</v>
      </c>
      <c r="C1814" s="66" t="s">
        <v>6466</v>
      </c>
      <c r="D1814" s="66" t="s">
        <v>6467</v>
      </c>
      <c r="E1814" s="56" t="s">
        <v>6510</v>
      </c>
      <c r="F1814" t="s">
        <v>6469</v>
      </c>
      <c r="G1814" s="66" t="s">
        <v>6470</v>
      </c>
      <c r="H1814" s="66" t="s">
        <v>6469</v>
      </c>
      <c r="I1814" s="66" t="s">
        <v>6471</v>
      </c>
    </row>
    <row r="1815" spans="1:9" x14ac:dyDescent="0.25">
      <c r="A1815">
        <v>74201012</v>
      </c>
      <c r="B1815" s="66" t="s">
        <v>6465</v>
      </c>
      <c r="C1815" s="66" t="s">
        <v>6466</v>
      </c>
      <c r="D1815" s="66" t="s">
        <v>6467</v>
      </c>
      <c r="E1815" s="56" t="s">
        <v>6510</v>
      </c>
      <c r="F1815" t="s">
        <v>6511</v>
      </c>
      <c r="G1815" s="66" t="s">
        <v>6470</v>
      </c>
      <c r="H1815" s="66" t="s">
        <v>6511</v>
      </c>
      <c r="I1815" s="66" t="s">
        <v>6471</v>
      </c>
    </row>
    <row r="1816" spans="1:9" x14ac:dyDescent="0.25">
      <c r="A1816">
        <v>74201012</v>
      </c>
      <c r="B1816" s="66" t="s">
        <v>6465</v>
      </c>
      <c r="C1816" s="66" t="s">
        <v>6466</v>
      </c>
      <c r="D1816" s="66" t="s">
        <v>6467</v>
      </c>
      <c r="E1816" s="56" t="s">
        <v>6510</v>
      </c>
      <c r="F1816" t="s">
        <v>6469</v>
      </c>
      <c r="G1816" s="66" t="s">
        <v>6470</v>
      </c>
      <c r="H1816" s="66" t="s">
        <v>6469</v>
      </c>
      <c r="I1816" s="66" t="s">
        <v>6471</v>
      </c>
    </row>
    <row r="1817" spans="1:9" x14ac:dyDescent="0.25">
      <c r="A1817">
        <v>74201012</v>
      </c>
      <c r="B1817" s="66" t="s">
        <v>6465</v>
      </c>
      <c r="C1817" s="66" t="s">
        <v>6466</v>
      </c>
      <c r="D1817" s="66" t="s">
        <v>6467</v>
      </c>
      <c r="E1817" s="56" t="s">
        <v>6510</v>
      </c>
      <c r="F1817" t="s">
        <v>6469</v>
      </c>
      <c r="G1817" s="66" t="s">
        <v>6470</v>
      </c>
      <c r="H1817" s="66" t="s">
        <v>6469</v>
      </c>
      <c r="I1817" s="66" t="s">
        <v>6471</v>
      </c>
    </row>
    <row r="1818" spans="1:9" x14ac:dyDescent="0.25">
      <c r="A1818">
        <v>74201013</v>
      </c>
      <c r="B1818" s="66" t="s">
        <v>6465</v>
      </c>
      <c r="C1818" s="66" t="s">
        <v>6466</v>
      </c>
      <c r="D1818" s="66" t="s">
        <v>6467</v>
      </c>
      <c r="E1818" s="56" t="s">
        <v>6510</v>
      </c>
      <c r="F1818" t="s">
        <v>6512</v>
      </c>
      <c r="G1818" s="66" t="s">
        <v>6470</v>
      </c>
      <c r="H1818" s="66" t="e">
        <v>#N/A</v>
      </c>
      <c r="I1818" s="66" t="e">
        <v>#N/A</v>
      </c>
    </row>
    <row r="1819" spans="1:9" x14ac:dyDescent="0.25">
      <c r="A1819">
        <v>74201013</v>
      </c>
      <c r="B1819" s="66" t="s">
        <v>6465</v>
      </c>
      <c r="C1819" s="66" t="s">
        <v>6466</v>
      </c>
      <c r="D1819" s="66" t="s">
        <v>6467</v>
      </c>
      <c r="E1819" s="56" t="s">
        <v>6510</v>
      </c>
      <c r="F1819" t="s">
        <v>6469</v>
      </c>
      <c r="G1819" s="66" t="s">
        <v>6470</v>
      </c>
      <c r="H1819" s="66" t="s">
        <v>6469</v>
      </c>
      <c r="I1819" s="66" t="s">
        <v>6471</v>
      </c>
    </row>
    <row r="1820" spans="1:9" x14ac:dyDescent="0.25">
      <c r="A1820">
        <v>74201013</v>
      </c>
      <c r="B1820" s="66" t="s">
        <v>6465</v>
      </c>
      <c r="C1820" s="66" t="s">
        <v>6466</v>
      </c>
      <c r="D1820" s="66" t="s">
        <v>6467</v>
      </c>
      <c r="E1820" s="56" t="s">
        <v>6510</v>
      </c>
      <c r="F1820" t="s">
        <v>6469</v>
      </c>
      <c r="G1820" s="66" t="s">
        <v>6470</v>
      </c>
      <c r="H1820" s="66" t="s">
        <v>6469</v>
      </c>
      <c r="I1820" s="66" t="s">
        <v>6471</v>
      </c>
    </row>
    <row r="1821" spans="1:9" x14ac:dyDescent="0.25">
      <c r="A1821">
        <v>74201014</v>
      </c>
      <c r="B1821" s="66" t="s">
        <v>6465</v>
      </c>
      <c r="C1821" s="66" t="s">
        <v>6466</v>
      </c>
      <c r="D1821" s="66" t="s">
        <v>6467</v>
      </c>
      <c r="E1821" s="56" t="s">
        <v>6510</v>
      </c>
      <c r="F1821" t="s">
        <v>6469</v>
      </c>
      <c r="G1821" s="66" t="s">
        <v>6470</v>
      </c>
      <c r="H1821" s="66" t="s">
        <v>6469</v>
      </c>
      <c r="I1821" s="66" t="s">
        <v>6471</v>
      </c>
    </row>
    <row r="1822" spans="1:9" x14ac:dyDescent="0.25">
      <c r="A1822">
        <v>74201014</v>
      </c>
      <c r="B1822" s="66" t="s">
        <v>6465</v>
      </c>
      <c r="C1822" s="66" t="s">
        <v>6466</v>
      </c>
      <c r="D1822" s="66" t="s">
        <v>6467</v>
      </c>
      <c r="E1822" s="56" t="s">
        <v>6510</v>
      </c>
      <c r="F1822" t="s">
        <v>6513</v>
      </c>
      <c r="G1822" s="66" t="s">
        <v>6470</v>
      </c>
      <c r="H1822" s="66" t="e">
        <v>#N/A</v>
      </c>
      <c r="I1822" s="66" t="e">
        <v>#N/A</v>
      </c>
    </row>
    <row r="1823" spans="1:9" x14ac:dyDescent="0.25">
      <c r="A1823">
        <v>74201014</v>
      </c>
      <c r="B1823" s="66" t="s">
        <v>6465</v>
      </c>
      <c r="C1823" s="66" t="s">
        <v>6466</v>
      </c>
      <c r="D1823" s="66" t="s">
        <v>6467</v>
      </c>
      <c r="E1823" s="56" t="s">
        <v>6510</v>
      </c>
      <c r="F1823" t="s">
        <v>6469</v>
      </c>
      <c r="G1823" s="66" t="s">
        <v>6470</v>
      </c>
      <c r="H1823" s="66" t="s">
        <v>6469</v>
      </c>
      <c r="I1823" s="66" t="s">
        <v>6471</v>
      </c>
    </row>
    <row r="1824" spans="1:9" x14ac:dyDescent="0.25">
      <c r="A1824">
        <v>74201014</v>
      </c>
      <c r="B1824" s="66" t="s">
        <v>6465</v>
      </c>
      <c r="C1824" s="66" t="s">
        <v>6466</v>
      </c>
      <c r="D1824" s="66" t="s">
        <v>6467</v>
      </c>
      <c r="E1824" s="56" t="s">
        <v>6510</v>
      </c>
      <c r="F1824" t="s">
        <v>6469</v>
      </c>
      <c r="G1824" s="66" t="s">
        <v>6470</v>
      </c>
      <c r="H1824" s="66" t="s">
        <v>6469</v>
      </c>
      <c r="I1824" s="66" t="s">
        <v>6471</v>
      </c>
    </row>
    <row r="1825" spans="1:9" x14ac:dyDescent="0.25">
      <c r="A1825">
        <v>74201014</v>
      </c>
      <c r="B1825" s="66" t="s">
        <v>6465</v>
      </c>
      <c r="C1825" s="66" t="s">
        <v>6466</v>
      </c>
      <c r="D1825" s="66" t="s">
        <v>6467</v>
      </c>
      <c r="E1825" s="56" t="s">
        <v>6510</v>
      </c>
      <c r="F1825" t="s">
        <v>6514</v>
      </c>
      <c r="G1825" s="66" t="s">
        <v>6470</v>
      </c>
      <c r="H1825" s="66" t="e">
        <v>#N/A</v>
      </c>
      <c r="I1825" s="66" t="e">
        <v>#N/A</v>
      </c>
    </row>
    <row r="1826" spans="1:9" x14ac:dyDescent="0.25">
      <c r="A1826">
        <v>74201015</v>
      </c>
      <c r="B1826" s="66" t="s">
        <v>6465</v>
      </c>
      <c r="C1826" s="66" t="s">
        <v>6466</v>
      </c>
      <c r="D1826" s="66" t="s">
        <v>6467</v>
      </c>
      <c r="E1826" s="56" t="s">
        <v>6515</v>
      </c>
      <c r="F1826" t="s">
        <v>6469</v>
      </c>
      <c r="G1826" s="66" t="s">
        <v>6470</v>
      </c>
      <c r="H1826" s="66" t="s">
        <v>6469</v>
      </c>
      <c r="I1826" s="66" t="s">
        <v>6471</v>
      </c>
    </row>
    <row r="1827" spans="1:9" x14ac:dyDescent="0.25">
      <c r="A1827">
        <v>74201015</v>
      </c>
      <c r="B1827" s="66" t="s">
        <v>6465</v>
      </c>
      <c r="C1827" s="66" t="s">
        <v>6466</v>
      </c>
      <c r="D1827" s="66" t="s">
        <v>6467</v>
      </c>
      <c r="E1827" s="56" t="s">
        <v>6515</v>
      </c>
      <c r="F1827" t="s">
        <v>6516</v>
      </c>
      <c r="G1827" s="66" t="s">
        <v>6470</v>
      </c>
      <c r="H1827" s="66" t="e">
        <v>#N/A</v>
      </c>
      <c r="I1827" s="66" t="e">
        <v>#N/A</v>
      </c>
    </row>
    <row r="1828" spans="1:9" x14ac:dyDescent="0.25">
      <c r="A1828">
        <v>74201015</v>
      </c>
      <c r="B1828" s="66" t="s">
        <v>6465</v>
      </c>
      <c r="C1828" s="66" t="s">
        <v>6466</v>
      </c>
      <c r="D1828" s="66" t="s">
        <v>6467</v>
      </c>
      <c r="E1828" s="56" t="s">
        <v>6515</v>
      </c>
      <c r="F1828" t="s">
        <v>6469</v>
      </c>
      <c r="G1828" s="66" t="s">
        <v>6470</v>
      </c>
      <c r="H1828" s="66" t="s">
        <v>6469</v>
      </c>
      <c r="I1828" s="66" t="s">
        <v>6471</v>
      </c>
    </row>
    <row r="1829" spans="1:9" x14ac:dyDescent="0.25">
      <c r="A1829">
        <v>74201015</v>
      </c>
      <c r="B1829" s="66" t="s">
        <v>6465</v>
      </c>
      <c r="C1829" s="66" t="s">
        <v>6466</v>
      </c>
      <c r="D1829" s="66" t="s">
        <v>6467</v>
      </c>
      <c r="E1829" s="56" t="s">
        <v>6517</v>
      </c>
      <c r="F1829" t="s">
        <v>6469</v>
      </c>
      <c r="G1829" s="66" t="s">
        <v>6470</v>
      </c>
      <c r="H1829" s="66" t="s">
        <v>6469</v>
      </c>
      <c r="I1829" s="66" t="s">
        <v>6471</v>
      </c>
    </row>
    <row r="1830" spans="1:9" x14ac:dyDescent="0.25">
      <c r="A1830">
        <v>74201015</v>
      </c>
      <c r="B1830" s="66" t="s">
        <v>6465</v>
      </c>
      <c r="C1830" s="66" t="s">
        <v>6466</v>
      </c>
      <c r="D1830" s="66" t="s">
        <v>6467</v>
      </c>
      <c r="E1830" s="56" t="s">
        <v>6517</v>
      </c>
      <c r="F1830" t="s">
        <v>6469</v>
      </c>
      <c r="G1830" s="66" t="s">
        <v>6470</v>
      </c>
      <c r="H1830" s="66" t="s">
        <v>6469</v>
      </c>
      <c r="I1830" s="66" t="s">
        <v>6471</v>
      </c>
    </row>
    <row r="1831" spans="1:9" x14ac:dyDescent="0.25">
      <c r="A1831">
        <v>74201015</v>
      </c>
      <c r="B1831" s="66" t="s">
        <v>6465</v>
      </c>
      <c r="C1831" s="66" t="s">
        <v>6466</v>
      </c>
      <c r="D1831" s="66" t="s">
        <v>6467</v>
      </c>
      <c r="E1831" s="56" t="s">
        <v>6517</v>
      </c>
      <c r="F1831" t="s">
        <v>6469</v>
      </c>
      <c r="G1831" s="66" t="s">
        <v>6470</v>
      </c>
      <c r="H1831" s="66" t="s">
        <v>6469</v>
      </c>
      <c r="I1831" s="66" t="s">
        <v>6471</v>
      </c>
    </row>
    <row r="1832" spans="1:9" x14ac:dyDescent="0.25">
      <c r="A1832">
        <v>74201015</v>
      </c>
      <c r="B1832" s="66" t="s">
        <v>6465</v>
      </c>
      <c r="C1832" s="66" t="s">
        <v>6466</v>
      </c>
      <c r="D1832" s="66" t="s">
        <v>6467</v>
      </c>
      <c r="E1832" s="56" t="s">
        <v>6517</v>
      </c>
      <c r="F1832" t="s">
        <v>6469</v>
      </c>
      <c r="G1832" s="66" t="s">
        <v>6470</v>
      </c>
      <c r="H1832" s="66" t="s">
        <v>6469</v>
      </c>
      <c r="I1832" s="66" t="s">
        <v>6471</v>
      </c>
    </row>
    <row r="1833" spans="1:9" x14ac:dyDescent="0.25">
      <c r="A1833">
        <v>74201015</v>
      </c>
      <c r="B1833" s="66" t="s">
        <v>6465</v>
      </c>
      <c r="C1833" s="66" t="s">
        <v>6466</v>
      </c>
      <c r="D1833" s="66" t="s">
        <v>6467</v>
      </c>
      <c r="E1833" s="56" t="s">
        <v>6517</v>
      </c>
      <c r="F1833" t="s">
        <v>6469</v>
      </c>
      <c r="G1833" s="66" t="s">
        <v>6470</v>
      </c>
      <c r="H1833" s="66" t="s">
        <v>6469</v>
      </c>
      <c r="I1833" s="66" t="s">
        <v>6471</v>
      </c>
    </row>
    <row r="1834" spans="1:9" x14ac:dyDescent="0.25">
      <c r="A1834">
        <v>74201015</v>
      </c>
      <c r="B1834" s="66" t="s">
        <v>6465</v>
      </c>
      <c r="C1834" s="66" t="s">
        <v>6466</v>
      </c>
      <c r="D1834" s="66" t="s">
        <v>6467</v>
      </c>
      <c r="E1834" s="56" t="s">
        <v>6517</v>
      </c>
      <c r="F1834" t="s">
        <v>6469</v>
      </c>
      <c r="G1834" s="66" t="s">
        <v>6470</v>
      </c>
      <c r="H1834" s="66" t="s">
        <v>6469</v>
      </c>
      <c r="I1834" s="66" t="s">
        <v>6471</v>
      </c>
    </row>
    <row r="1835" spans="1:9" x14ac:dyDescent="0.25">
      <c r="A1835">
        <v>74201015</v>
      </c>
      <c r="B1835" s="66" t="s">
        <v>6465</v>
      </c>
      <c r="C1835" s="66" t="s">
        <v>6466</v>
      </c>
      <c r="D1835" s="66" t="s">
        <v>6467</v>
      </c>
      <c r="E1835" s="56" t="s">
        <v>6517</v>
      </c>
      <c r="F1835" t="s">
        <v>6469</v>
      </c>
      <c r="G1835" s="66" t="s">
        <v>6470</v>
      </c>
      <c r="H1835" s="66" t="s">
        <v>6469</v>
      </c>
      <c r="I1835" s="66" t="s">
        <v>6471</v>
      </c>
    </row>
    <row r="1836" spans="1:9" x14ac:dyDescent="0.25">
      <c r="A1836">
        <v>74201015</v>
      </c>
      <c r="B1836" s="66" t="s">
        <v>6465</v>
      </c>
      <c r="C1836" s="66" t="s">
        <v>6466</v>
      </c>
      <c r="D1836" s="66" t="s">
        <v>6467</v>
      </c>
      <c r="E1836" s="56" t="s">
        <v>6517</v>
      </c>
      <c r="F1836" t="s">
        <v>6469</v>
      </c>
      <c r="G1836" s="66" t="s">
        <v>6470</v>
      </c>
      <c r="H1836" s="66" t="s">
        <v>6469</v>
      </c>
      <c r="I1836" s="66" t="s">
        <v>6471</v>
      </c>
    </row>
    <row r="1837" spans="1:9" x14ac:dyDescent="0.25">
      <c r="A1837">
        <v>74201015</v>
      </c>
      <c r="B1837" s="66" t="s">
        <v>6465</v>
      </c>
      <c r="C1837" s="66" t="s">
        <v>6466</v>
      </c>
      <c r="D1837" s="66" t="s">
        <v>6467</v>
      </c>
      <c r="E1837" s="56" t="s">
        <v>6517</v>
      </c>
      <c r="F1837" t="s">
        <v>6469</v>
      </c>
      <c r="G1837" s="66" t="s">
        <v>6470</v>
      </c>
      <c r="H1837" s="66" t="s">
        <v>6469</v>
      </c>
      <c r="I1837" s="66" t="s">
        <v>6471</v>
      </c>
    </row>
    <row r="1838" spans="1:9" x14ac:dyDescent="0.25">
      <c r="A1838">
        <v>74201015</v>
      </c>
      <c r="B1838" s="66" t="s">
        <v>6465</v>
      </c>
      <c r="C1838" s="66" t="s">
        <v>6466</v>
      </c>
      <c r="D1838" s="66" t="s">
        <v>6467</v>
      </c>
      <c r="E1838" s="56" t="s">
        <v>6517</v>
      </c>
      <c r="F1838" t="s">
        <v>6469</v>
      </c>
      <c r="G1838" s="66" t="s">
        <v>6470</v>
      </c>
      <c r="H1838" s="66" t="s">
        <v>6469</v>
      </c>
      <c r="I1838" s="66" t="s">
        <v>6471</v>
      </c>
    </row>
    <row r="1839" spans="1:9" x14ac:dyDescent="0.25">
      <c r="A1839">
        <v>74201016</v>
      </c>
      <c r="B1839" s="66" t="s">
        <v>6465</v>
      </c>
      <c r="C1839" s="66" t="s">
        <v>6466</v>
      </c>
      <c r="D1839" s="66" t="s">
        <v>6467</v>
      </c>
      <c r="E1839" s="56" t="s">
        <v>6518</v>
      </c>
      <c r="F1839" t="s">
        <v>6469</v>
      </c>
      <c r="G1839" s="66" t="s">
        <v>6470</v>
      </c>
      <c r="H1839" s="66" t="s">
        <v>6469</v>
      </c>
      <c r="I1839" s="66" t="s">
        <v>6471</v>
      </c>
    </row>
    <row r="1840" spans="1:9" x14ac:dyDescent="0.25">
      <c r="A1840">
        <v>74201016</v>
      </c>
      <c r="B1840" s="66" t="s">
        <v>6465</v>
      </c>
      <c r="C1840" s="66" t="s">
        <v>6466</v>
      </c>
      <c r="D1840" s="66" t="s">
        <v>6467</v>
      </c>
      <c r="E1840" s="56" t="s">
        <v>6518</v>
      </c>
      <c r="F1840" t="s">
        <v>6469</v>
      </c>
      <c r="G1840" s="66" t="s">
        <v>6470</v>
      </c>
      <c r="H1840" s="66" t="s">
        <v>6469</v>
      </c>
      <c r="I1840" s="66" t="s">
        <v>6471</v>
      </c>
    </row>
    <row r="1841" spans="1:9" x14ac:dyDescent="0.25">
      <c r="A1841">
        <v>74201016</v>
      </c>
      <c r="B1841" s="66" t="s">
        <v>6465</v>
      </c>
      <c r="C1841" s="66" t="s">
        <v>6466</v>
      </c>
      <c r="D1841" s="66" t="s">
        <v>6467</v>
      </c>
      <c r="E1841" s="56" t="s">
        <v>6519</v>
      </c>
      <c r="F1841" t="s">
        <v>6469</v>
      </c>
      <c r="G1841" s="66" t="s">
        <v>6470</v>
      </c>
      <c r="H1841" s="66" t="s">
        <v>6469</v>
      </c>
      <c r="I1841" s="66" t="s">
        <v>6471</v>
      </c>
    </row>
    <row r="1842" spans="1:9" x14ac:dyDescent="0.25">
      <c r="A1842">
        <v>74201016</v>
      </c>
      <c r="B1842" s="66" t="s">
        <v>6465</v>
      </c>
      <c r="C1842" s="66" t="s">
        <v>6466</v>
      </c>
      <c r="D1842" s="66" t="s">
        <v>6467</v>
      </c>
      <c r="E1842" s="56" t="s">
        <v>6519</v>
      </c>
      <c r="F1842" t="s">
        <v>6520</v>
      </c>
      <c r="G1842" s="66" t="s">
        <v>6470</v>
      </c>
      <c r="H1842" s="66" t="e">
        <v>#N/A</v>
      </c>
      <c r="I1842" s="66" t="e">
        <v>#N/A</v>
      </c>
    </row>
    <row r="1843" spans="1:9" x14ac:dyDescent="0.25">
      <c r="A1843">
        <v>74201016</v>
      </c>
      <c r="B1843" s="66" t="s">
        <v>6465</v>
      </c>
      <c r="C1843" s="66" t="s">
        <v>6466</v>
      </c>
      <c r="D1843" s="66" t="s">
        <v>6467</v>
      </c>
      <c r="E1843" s="56" t="s">
        <v>6519</v>
      </c>
      <c r="F1843" t="s">
        <v>6469</v>
      </c>
      <c r="G1843" s="66" t="s">
        <v>6470</v>
      </c>
      <c r="H1843" s="66" t="s">
        <v>6469</v>
      </c>
      <c r="I1843" s="66" t="s">
        <v>6471</v>
      </c>
    </row>
    <row r="1844" spans="1:9" x14ac:dyDescent="0.25">
      <c r="A1844">
        <v>74201017</v>
      </c>
      <c r="B1844" s="66" t="s">
        <v>6465</v>
      </c>
      <c r="C1844" s="66" t="s">
        <v>6466</v>
      </c>
      <c r="D1844" s="66" t="s">
        <v>6467</v>
      </c>
      <c r="E1844" s="56" t="s">
        <v>6521</v>
      </c>
      <c r="F1844" t="s">
        <v>6474</v>
      </c>
      <c r="G1844" s="66" t="s">
        <v>6475</v>
      </c>
      <c r="H1844" s="66" t="s">
        <v>6474</v>
      </c>
      <c r="I1844" s="66" t="s">
        <v>6471</v>
      </c>
    </row>
    <row r="1845" spans="1:9" x14ac:dyDescent="0.25">
      <c r="A1845">
        <v>74201017</v>
      </c>
      <c r="B1845" s="66" t="s">
        <v>6465</v>
      </c>
      <c r="C1845" s="66" t="s">
        <v>6466</v>
      </c>
      <c r="D1845" s="66" t="s">
        <v>6467</v>
      </c>
      <c r="E1845" s="56" t="s">
        <v>6522</v>
      </c>
      <c r="F1845" t="s">
        <v>6476</v>
      </c>
      <c r="G1845" s="66" t="s">
        <v>6475</v>
      </c>
      <c r="H1845" s="66" t="s">
        <v>6476</v>
      </c>
      <c r="I1845" s="66" t="s">
        <v>6471</v>
      </c>
    </row>
    <row r="1846" spans="1:9" x14ac:dyDescent="0.25">
      <c r="A1846">
        <v>74201017</v>
      </c>
      <c r="B1846" s="66" t="s">
        <v>6465</v>
      </c>
      <c r="C1846" s="66" t="s">
        <v>6466</v>
      </c>
      <c r="D1846" s="66" t="s">
        <v>6467</v>
      </c>
      <c r="E1846" s="56" t="s">
        <v>6522</v>
      </c>
      <c r="F1846" t="s">
        <v>6474</v>
      </c>
      <c r="G1846" s="66" t="s">
        <v>6475</v>
      </c>
      <c r="H1846" s="66" t="s">
        <v>6474</v>
      </c>
      <c r="I1846" s="66" t="s">
        <v>6471</v>
      </c>
    </row>
    <row r="1847" spans="1:9" x14ac:dyDescent="0.25">
      <c r="A1847">
        <v>74201018</v>
      </c>
      <c r="B1847" s="66" t="s">
        <v>6465</v>
      </c>
      <c r="C1847" s="66" t="s">
        <v>6466</v>
      </c>
      <c r="D1847" s="66" t="s">
        <v>6467</v>
      </c>
      <c r="E1847" s="56" t="s">
        <v>6523</v>
      </c>
      <c r="F1847" t="s">
        <v>6524</v>
      </c>
      <c r="G1847" s="66" t="s">
        <v>6475</v>
      </c>
      <c r="H1847" s="66" t="s">
        <v>6524</v>
      </c>
      <c r="I1847" s="66" t="s">
        <v>6471</v>
      </c>
    </row>
    <row r="1848" spans="1:9" x14ac:dyDescent="0.25">
      <c r="A1848">
        <v>74201019</v>
      </c>
      <c r="B1848" s="66" t="s">
        <v>6465</v>
      </c>
      <c r="C1848" s="66" t="s">
        <v>6466</v>
      </c>
      <c r="D1848" s="66" t="s">
        <v>6467</v>
      </c>
      <c r="E1848" s="56" t="s">
        <v>6525</v>
      </c>
      <c r="F1848" t="s">
        <v>6476</v>
      </c>
      <c r="G1848" s="66" t="s">
        <v>6475</v>
      </c>
      <c r="H1848" s="66" t="s">
        <v>6476</v>
      </c>
      <c r="I1848" s="66" t="s">
        <v>6471</v>
      </c>
    </row>
    <row r="1849" spans="1:9" x14ac:dyDescent="0.25">
      <c r="A1849">
        <v>74201019</v>
      </c>
      <c r="B1849" s="66" t="s">
        <v>6465</v>
      </c>
      <c r="C1849" s="66" t="s">
        <v>6466</v>
      </c>
      <c r="D1849" s="66" t="s">
        <v>6467</v>
      </c>
      <c r="E1849" s="56" t="s">
        <v>6525</v>
      </c>
      <c r="F1849" t="s">
        <v>6476</v>
      </c>
      <c r="G1849" s="66" t="s">
        <v>6475</v>
      </c>
      <c r="H1849" s="66" t="s">
        <v>6476</v>
      </c>
      <c r="I1849" s="66" t="s">
        <v>6471</v>
      </c>
    </row>
    <row r="1850" spans="1:9" x14ac:dyDescent="0.25">
      <c r="A1850">
        <v>74201019</v>
      </c>
      <c r="B1850" s="66" t="s">
        <v>6465</v>
      </c>
      <c r="C1850" s="66" t="s">
        <v>6466</v>
      </c>
      <c r="D1850" s="66" t="s">
        <v>6467</v>
      </c>
      <c r="E1850" s="56" t="s">
        <v>6525</v>
      </c>
      <c r="F1850" t="s">
        <v>6525</v>
      </c>
      <c r="G1850" s="66" t="s">
        <v>6475</v>
      </c>
      <c r="H1850" s="66" t="e">
        <v>#N/A</v>
      </c>
      <c r="I1850" s="66" t="e">
        <v>#N/A</v>
      </c>
    </row>
    <row r="1851" spans="1:9" x14ac:dyDescent="0.25">
      <c r="A1851">
        <v>74201019</v>
      </c>
      <c r="B1851" s="66" t="s">
        <v>6465</v>
      </c>
      <c r="C1851" s="66" t="s">
        <v>6466</v>
      </c>
      <c r="D1851" s="66" t="s">
        <v>6467</v>
      </c>
      <c r="E1851" s="56" t="s">
        <v>6525</v>
      </c>
      <c r="F1851" t="s">
        <v>6524</v>
      </c>
      <c r="G1851" s="66" t="s">
        <v>6475</v>
      </c>
      <c r="H1851" s="66" t="s">
        <v>6524</v>
      </c>
      <c r="I1851" s="66" t="s">
        <v>6471</v>
      </c>
    </row>
    <row r="1852" spans="1:9" x14ac:dyDescent="0.25">
      <c r="A1852">
        <v>74201019</v>
      </c>
      <c r="B1852" s="66" t="s">
        <v>6465</v>
      </c>
      <c r="C1852" s="66" t="s">
        <v>6466</v>
      </c>
      <c r="D1852" s="66" t="s">
        <v>6467</v>
      </c>
      <c r="E1852" s="56" t="s">
        <v>6523</v>
      </c>
      <c r="F1852" t="s">
        <v>6524</v>
      </c>
      <c r="G1852" s="66" t="s">
        <v>6475</v>
      </c>
      <c r="H1852" s="66" t="s">
        <v>6524</v>
      </c>
      <c r="I1852" s="66" t="s">
        <v>6471</v>
      </c>
    </row>
    <row r="1853" spans="1:9" x14ac:dyDescent="0.25">
      <c r="A1853">
        <v>74201020</v>
      </c>
      <c r="B1853" s="66" t="s">
        <v>6465</v>
      </c>
      <c r="C1853" s="66" t="s">
        <v>6466</v>
      </c>
      <c r="D1853" s="66" t="s">
        <v>6467</v>
      </c>
      <c r="E1853" s="56" t="s">
        <v>6526</v>
      </c>
      <c r="F1853" t="s">
        <v>6476</v>
      </c>
      <c r="G1853" s="66" t="s">
        <v>6475</v>
      </c>
      <c r="H1853" s="66" t="s">
        <v>6476</v>
      </c>
      <c r="I1853" s="66" t="s">
        <v>6471</v>
      </c>
    </row>
    <row r="1854" spans="1:9" x14ac:dyDescent="0.25">
      <c r="A1854">
        <v>74201020</v>
      </c>
      <c r="B1854" s="66" t="s">
        <v>6465</v>
      </c>
      <c r="C1854" s="66" t="s">
        <v>6466</v>
      </c>
      <c r="D1854" s="66" t="s">
        <v>6467</v>
      </c>
      <c r="E1854" s="56" t="s">
        <v>6526</v>
      </c>
      <c r="F1854" t="s">
        <v>6524</v>
      </c>
      <c r="G1854" s="66" t="s">
        <v>6475</v>
      </c>
      <c r="H1854" s="66" t="s">
        <v>6524</v>
      </c>
      <c r="I1854" s="66" t="s">
        <v>6471</v>
      </c>
    </row>
    <row r="1855" spans="1:9" x14ac:dyDescent="0.25">
      <c r="A1855">
        <v>74201020</v>
      </c>
      <c r="B1855" s="66" t="s">
        <v>6465</v>
      </c>
      <c r="C1855" s="66" t="s">
        <v>6466</v>
      </c>
      <c r="D1855" s="66" t="s">
        <v>6467</v>
      </c>
      <c r="E1855" s="56" t="s">
        <v>6526</v>
      </c>
      <c r="F1855" t="s">
        <v>6524</v>
      </c>
      <c r="G1855" s="66" t="s">
        <v>6475</v>
      </c>
      <c r="H1855" s="66" t="s">
        <v>6524</v>
      </c>
      <c r="I1855" s="66" t="s">
        <v>6471</v>
      </c>
    </row>
    <row r="1856" spans="1:9" x14ac:dyDescent="0.25">
      <c r="A1856">
        <v>74201021</v>
      </c>
      <c r="B1856" s="66" t="s">
        <v>6465</v>
      </c>
      <c r="C1856" s="66" t="s">
        <v>6466</v>
      </c>
      <c r="D1856" s="66" t="s">
        <v>6467</v>
      </c>
      <c r="E1856" s="56" t="s">
        <v>6527</v>
      </c>
      <c r="F1856" t="s">
        <v>6528</v>
      </c>
      <c r="G1856" s="66" t="s">
        <v>6470</v>
      </c>
      <c r="H1856" s="66" t="s">
        <v>6528</v>
      </c>
      <c r="I1856" s="66" t="s">
        <v>6471</v>
      </c>
    </row>
    <row r="1857" spans="1:9" x14ac:dyDescent="0.25">
      <c r="A1857">
        <v>74201021</v>
      </c>
      <c r="B1857" s="66" t="s">
        <v>6465</v>
      </c>
      <c r="C1857" s="66" t="s">
        <v>6466</v>
      </c>
      <c r="D1857" s="66" t="s">
        <v>6467</v>
      </c>
      <c r="E1857" s="56" t="s">
        <v>6529</v>
      </c>
      <c r="F1857" t="s">
        <v>6529</v>
      </c>
      <c r="G1857" s="66" t="s">
        <v>6470</v>
      </c>
      <c r="H1857" s="66" t="e">
        <v>#N/A</v>
      </c>
      <c r="I1857" s="66" t="e">
        <v>#N/A</v>
      </c>
    </row>
    <row r="1858" spans="1:9" x14ac:dyDescent="0.25">
      <c r="A1858">
        <v>74201021</v>
      </c>
      <c r="B1858" s="66" t="s">
        <v>6465</v>
      </c>
      <c r="C1858" s="66" t="s">
        <v>6466</v>
      </c>
      <c r="D1858" s="66" t="s">
        <v>6467</v>
      </c>
      <c r="E1858" s="56" t="s">
        <v>6530</v>
      </c>
      <c r="F1858" t="s">
        <v>6531</v>
      </c>
      <c r="G1858" s="66" t="s">
        <v>6470</v>
      </c>
      <c r="H1858" s="66" t="e">
        <v>#N/A</v>
      </c>
      <c r="I1858" s="66" t="e">
        <v>#N/A</v>
      </c>
    </row>
    <row r="1859" spans="1:9" x14ac:dyDescent="0.25">
      <c r="A1859">
        <v>74201021</v>
      </c>
      <c r="B1859" s="66" t="s">
        <v>6465</v>
      </c>
      <c r="C1859" s="66" t="s">
        <v>6466</v>
      </c>
      <c r="D1859" s="66" t="s">
        <v>6467</v>
      </c>
      <c r="E1859" s="56" t="s">
        <v>6530</v>
      </c>
      <c r="F1859" t="s">
        <v>6531</v>
      </c>
      <c r="G1859" s="66" t="s">
        <v>6470</v>
      </c>
      <c r="H1859" s="66" t="e">
        <v>#N/A</v>
      </c>
      <c r="I1859" s="66" t="e">
        <v>#N/A</v>
      </c>
    </row>
    <row r="1860" spans="1:9" x14ac:dyDescent="0.25">
      <c r="A1860">
        <v>74201021</v>
      </c>
      <c r="B1860" s="66" t="s">
        <v>6465</v>
      </c>
      <c r="C1860" s="66" t="s">
        <v>6466</v>
      </c>
      <c r="D1860" s="66" t="s">
        <v>6467</v>
      </c>
      <c r="E1860" s="56" t="s">
        <v>6531</v>
      </c>
      <c r="F1860" t="s">
        <v>6469</v>
      </c>
      <c r="G1860" s="66" t="s">
        <v>6470</v>
      </c>
      <c r="H1860" s="66" t="s">
        <v>6469</v>
      </c>
      <c r="I1860" s="66" t="s">
        <v>6471</v>
      </c>
    </row>
    <row r="1861" spans="1:9" x14ac:dyDescent="0.25">
      <c r="A1861">
        <v>74201022</v>
      </c>
      <c r="B1861" s="66" t="s">
        <v>6465</v>
      </c>
      <c r="C1861" s="66" t="s">
        <v>6466</v>
      </c>
      <c r="D1861" s="66" t="s">
        <v>6467</v>
      </c>
      <c r="E1861" s="56" t="s">
        <v>6508</v>
      </c>
      <c r="F1861" t="s">
        <v>6476</v>
      </c>
      <c r="G1861" s="66" t="s">
        <v>6470</v>
      </c>
      <c r="H1861" s="66" t="s">
        <v>6476</v>
      </c>
      <c r="I1861" s="66" t="s">
        <v>6471</v>
      </c>
    </row>
    <row r="1862" spans="1:9" x14ac:dyDescent="0.25">
      <c r="A1862">
        <v>74201022</v>
      </c>
      <c r="B1862" s="66" t="s">
        <v>6465</v>
      </c>
      <c r="C1862" s="66" t="s">
        <v>6466</v>
      </c>
      <c r="D1862" s="66" t="s">
        <v>6467</v>
      </c>
      <c r="E1862" s="56" t="s">
        <v>6508</v>
      </c>
      <c r="F1862" t="s">
        <v>6509</v>
      </c>
      <c r="G1862" s="66" t="s">
        <v>6470</v>
      </c>
      <c r="H1862" s="66" t="e">
        <v>#N/A</v>
      </c>
      <c r="I1862" s="66" t="e">
        <v>#N/A</v>
      </c>
    </row>
    <row r="1863" spans="1:9" x14ac:dyDescent="0.25">
      <c r="A1863">
        <v>74201023</v>
      </c>
      <c r="B1863" s="66" t="s">
        <v>6465</v>
      </c>
      <c r="C1863" s="66" t="s">
        <v>6466</v>
      </c>
      <c r="D1863" s="66" t="s">
        <v>6467</v>
      </c>
      <c r="E1863" s="56" t="s">
        <v>6505</v>
      </c>
      <c r="F1863" t="s">
        <v>6476</v>
      </c>
      <c r="G1863" s="66" t="s">
        <v>6475</v>
      </c>
      <c r="H1863" s="66" t="s">
        <v>6476</v>
      </c>
      <c r="I1863" s="66" t="s">
        <v>6471</v>
      </c>
    </row>
    <row r="1864" spans="1:9" x14ac:dyDescent="0.25">
      <c r="A1864">
        <v>74201023</v>
      </c>
      <c r="B1864" s="66" t="s">
        <v>6465</v>
      </c>
      <c r="C1864" s="66" t="s">
        <v>6466</v>
      </c>
      <c r="D1864" s="66" t="s">
        <v>6467</v>
      </c>
      <c r="E1864" s="56" t="s">
        <v>6532</v>
      </c>
      <c r="F1864" t="s">
        <v>6476</v>
      </c>
      <c r="G1864" s="66" t="s">
        <v>6475</v>
      </c>
      <c r="H1864" s="66" t="s">
        <v>6476</v>
      </c>
      <c r="I1864" s="66" t="s">
        <v>6471</v>
      </c>
    </row>
    <row r="1865" spans="1:9" x14ac:dyDescent="0.25">
      <c r="A1865">
        <v>74201023</v>
      </c>
      <c r="B1865" s="66" t="s">
        <v>6465</v>
      </c>
      <c r="C1865" s="66" t="s">
        <v>6466</v>
      </c>
      <c r="D1865" s="66" t="s">
        <v>6467</v>
      </c>
      <c r="E1865" s="56" t="s">
        <v>6533</v>
      </c>
      <c r="F1865" t="s">
        <v>6476</v>
      </c>
      <c r="G1865" s="66" t="s">
        <v>6475</v>
      </c>
      <c r="H1865" s="66" t="s">
        <v>6476</v>
      </c>
      <c r="I1865" s="66" t="s">
        <v>6471</v>
      </c>
    </row>
    <row r="1866" spans="1:9" x14ac:dyDescent="0.25">
      <c r="A1866">
        <v>74201023</v>
      </c>
      <c r="B1866" s="66" t="s">
        <v>6465</v>
      </c>
      <c r="C1866" s="66" t="s">
        <v>6466</v>
      </c>
      <c r="D1866" s="66" t="s">
        <v>6467</v>
      </c>
      <c r="E1866" s="56" t="s">
        <v>6487</v>
      </c>
      <c r="F1866" t="s">
        <v>6476</v>
      </c>
      <c r="G1866" s="66" t="s">
        <v>6475</v>
      </c>
      <c r="H1866" s="66" t="s">
        <v>6476</v>
      </c>
      <c r="I1866" s="66" t="s">
        <v>6471</v>
      </c>
    </row>
    <row r="1867" spans="1:9" x14ac:dyDescent="0.25">
      <c r="A1867">
        <v>74201023</v>
      </c>
      <c r="B1867" s="66" t="s">
        <v>6465</v>
      </c>
      <c r="C1867" s="66" t="s">
        <v>6466</v>
      </c>
      <c r="D1867" s="66" t="s">
        <v>6467</v>
      </c>
      <c r="E1867" s="56" t="s">
        <v>6487</v>
      </c>
      <c r="F1867" t="s">
        <v>6476</v>
      </c>
      <c r="G1867" s="66" t="s">
        <v>6475</v>
      </c>
      <c r="H1867" s="66" t="s">
        <v>6476</v>
      </c>
      <c r="I1867" s="66" t="s">
        <v>6471</v>
      </c>
    </row>
    <row r="1868" spans="1:9" x14ac:dyDescent="0.25">
      <c r="A1868">
        <v>74201024</v>
      </c>
      <c r="B1868" s="66" t="s">
        <v>6465</v>
      </c>
      <c r="C1868" s="66" t="s">
        <v>6466</v>
      </c>
      <c r="D1868" s="66" t="s">
        <v>6467</v>
      </c>
      <c r="E1868" s="56" t="s">
        <v>6534</v>
      </c>
      <c r="F1868" t="s">
        <v>6524</v>
      </c>
      <c r="G1868" s="66" t="s">
        <v>6475</v>
      </c>
      <c r="H1868" s="66" t="s">
        <v>6524</v>
      </c>
      <c r="I1868" s="66" t="s">
        <v>6471</v>
      </c>
    </row>
    <row r="1869" spans="1:9" x14ac:dyDescent="0.25">
      <c r="A1869">
        <v>74201024</v>
      </c>
      <c r="B1869" s="66" t="s">
        <v>6465</v>
      </c>
      <c r="C1869" s="66" t="s">
        <v>6466</v>
      </c>
      <c r="D1869" s="66" t="s">
        <v>6467</v>
      </c>
      <c r="E1869" s="56" t="s">
        <v>6534</v>
      </c>
      <c r="F1869" t="s">
        <v>6524</v>
      </c>
      <c r="G1869" s="66" t="s">
        <v>6475</v>
      </c>
      <c r="H1869" s="66" t="s">
        <v>6524</v>
      </c>
      <c r="I1869" s="66" t="s">
        <v>6471</v>
      </c>
    </row>
    <row r="1870" spans="1:9" x14ac:dyDescent="0.25">
      <c r="A1870">
        <v>74201025</v>
      </c>
      <c r="B1870" s="66" t="s">
        <v>6465</v>
      </c>
      <c r="C1870" s="66" t="s">
        <v>6466</v>
      </c>
      <c r="D1870" s="66" t="s">
        <v>6467</v>
      </c>
      <c r="E1870" s="56" t="s">
        <v>6535</v>
      </c>
      <c r="F1870" t="s">
        <v>6474</v>
      </c>
      <c r="G1870" s="66" t="s">
        <v>6475</v>
      </c>
      <c r="H1870" s="66" t="s">
        <v>6474</v>
      </c>
      <c r="I1870" s="66" t="s">
        <v>6471</v>
      </c>
    </row>
    <row r="1871" spans="1:9" x14ac:dyDescent="0.25">
      <c r="A1871">
        <v>74201025</v>
      </c>
      <c r="B1871" s="66" t="s">
        <v>6465</v>
      </c>
      <c r="C1871" s="66" t="s">
        <v>6466</v>
      </c>
      <c r="D1871" s="66" t="s">
        <v>6467</v>
      </c>
      <c r="E1871" s="56" t="s">
        <v>6535</v>
      </c>
      <c r="F1871" t="s">
        <v>6476</v>
      </c>
      <c r="G1871" s="66" t="s">
        <v>6475</v>
      </c>
      <c r="H1871" s="66" t="s">
        <v>6476</v>
      </c>
      <c r="I1871" s="66" t="s">
        <v>6471</v>
      </c>
    </row>
    <row r="1872" spans="1:9" x14ac:dyDescent="0.25">
      <c r="A1872">
        <v>74201025</v>
      </c>
      <c r="B1872" s="66" t="s">
        <v>6465</v>
      </c>
      <c r="C1872" s="66" t="s">
        <v>6466</v>
      </c>
      <c r="D1872" s="66" t="s">
        <v>6467</v>
      </c>
      <c r="E1872" s="56" t="s">
        <v>6536</v>
      </c>
      <c r="F1872" t="s">
        <v>6476</v>
      </c>
      <c r="G1872" s="66" t="s">
        <v>6475</v>
      </c>
      <c r="H1872" s="66" t="s">
        <v>6476</v>
      </c>
      <c r="I1872" s="66" t="s">
        <v>6471</v>
      </c>
    </row>
    <row r="1873" spans="1:9" x14ac:dyDescent="0.25">
      <c r="A1873">
        <v>74201025</v>
      </c>
      <c r="B1873" s="66" t="s">
        <v>6465</v>
      </c>
      <c r="C1873" s="66" t="s">
        <v>6466</v>
      </c>
      <c r="D1873" s="66" t="s">
        <v>6467</v>
      </c>
      <c r="E1873" s="56" t="s">
        <v>6536</v>
      </c>
      <c r="F1873" t="s">
        <v>6476</v>
      </c>
      <c r="G1873" s="66" t="s">
        <v>6475</v>
      </c>
      <c r="H1873" s="66" t="s">
        <v>6476</v>
      </c>
      <c r="I1873" s="66" t="s">
        <v>6471</v>
      </c>
    </row>
    <row r="1874" spans="1:9" x14ac:dyDescent="0.25">
      <c r="A1874">
        <v>74201025</v>
      </c>
      <c r="B1874" s="66" t="s">
        <v>6465</v>
      </c>
      <c r="C1874" s="66" t="s">
        <v>6466</v>
      </c>
      <c r="D1874" s="66" t="s">
        <v>6467</v>
      </c>
      <c r="E1874" s="56" t="s">
        <v>6537</v>
      </c>
      <c r="F1874" t="s">
        <v>5815</v>
      </c>
      <c r="G1874" s="66" t="s">
        <v>6475</v>
      </c>
      <c r="H1874" s="66" t="e">
        <v>#N/A</v>
      </c>
      <c r="I1874" s="66" t="e">
        <v>#N/A</v>
      </c>
    </row>
    <row r="1875" spans="1:9" x14ac:dyDescent="0.25">
      <c r="A1875">
        <v>74201025</v>
      </c>
      <c r="B1875" s="66" t="s">
        <v>6465</v>
      </c>
      <c r="C1875" s="66" t="s">
        <v>6466</v>
      </c>
      <c r="D1875" s="66" t="s">
        <v>6467</v>
      </c>
      <c r="E1875" s="56" t="s">
        <v>6538</v>
      </c>
      <c r="F1875" t="s">
        <v>6476</v>
      </c>
      <c r="G1875" s="66" t="s">
        <v>6475</v>
      </c>
      <c r="H1875" s="66" t="s">
        <v>6476</v>
      </c>
      <c r="I1875" s="66" t="s">
        <v>6471</v>
      </c>
    </row>
    <row r="1876" spans="1:9" x14ac:dyDescent="0.25">
      <c r="A1876">
        <v>74201027</v>
      </c>
      <c r="B1876" s="66" t="s">
        <v>6465</v>
      </c>
      <c r="C1876" s="66" t="s">
        <v>6466</v>
      </c>
      <c r="D1876" s="66" t="s">
        <v>6467</v>
      </c>
      <c r="E1876" s="56" t="s">
        <v>6539</v>
      </c>
      <c r="F1876" t="s">
        <v>6474</v>
      </c>
      <c r="G1876" s="66" t="s">
        <v>6475</v>
      </c>
      <c r="H1876" s="66" t="s">
        <v>6474</v>
      </c>
      <c r="I1876" s="66" t="s">
        <v>6471</v>
      </c>
    </row>
    <row r="1877" spans="1:9" x14ac:dyDescent="0.25">
      <c r="A1877">
        <v>74201027</v>
      </c>
      <c r="B1877" s="66" t="s">
        <v>6465</v>
      </c>
      <c r="C1877" s="66" t="s">
        <v>6466</v>
      </c>
      <c r="D1877" s="66" t="s">
        <v>6467</v>
      </c>
      <c r="E1877" s="56" t="s">
        <v>6539</v>
      </c>
      <c r="F1877" t="s">
        <v>6474</v>
      </c>
      <c r="G1877" s="66" t="s">
        <v>6475</v>
      </c>
      <c r="H1877" s="66" t="s">
        <v>6474</v>
      </c>
      <c r="I1877" s="66" t="s">
        <v>6471</v>
      </c>
    </row>
    <row r="1878" spans="1:9" x14ac:dyDescent="0.25">
      <c r="A1878">
        <v>74201028</v>
      </c>
      <c r="B1878" s="66" t="s">
        <v>6465</v>
      </c>
      <c r="C1878" s="66" t="s">
        <v>6466</v>
      </c>
      <c r="D1878" s="66" t="s">
        <v>6467</v>
      </c>
      <c r="E1878" s="56" t="s">
        <v>6534</v>
      </c>
      <c r="F1878" t="s">
        <v>6524</v>
      </c>
      <c r="G1878" s="66" t="s">
        <v>6475</v>
      </c>
      <c r="H1878" s="66" t="s">
        <v>6524</v>
      </c>
      <c r="I1878" s="66" t="s">
        <v>6471</v>
      </c>
    </row>
    <row r="1879" spans="1:9" x14ac:dyDescent="0.25">
      <c r="A1879">
        <v>74201028</v>
      </c>
      <c r="B1879" s="66" t="s">
        <v>6465</v>
      </c>
      <c r="C1879" s="66" t="s">
        <v>6466</v>
      </c>
      <c r="D1879" s="66" t="s">
        <v>6467</v>
      </c>
      <c r="E1879" s="56" t="s">
        <v>6534</v>
      </c>
      <c r="F1879" t="s">
        <v>6476</v>
      </c>
      <c r="G1879" s="66" t="s">
        <v>6475</v>
      </c>
      <c r="H1879" s="66" t="s">
        <v>6476</v>
      </c>
      <c r="I1879" s="66" t="s">
        <v>6471</v>
      </c>
    </row>
    <row r="1880" spans="1:9" x14ac:dyDescent="0.25">
      <c r="A1880">
        <v>74201028</v>
      </c>
      <c r="B1880" s="66" t="s">
        <v>6465</v>
      </c>
      <c r="C1880" s="66" t="s">
        <v>6466</v>
      </c>
      <c r="D1880" s="66" t="s">
        <v>6467</v>
      </c>
      <c r="E1880" s="56" t="s">
        <v>6534</v>
      </c>
      <c r="F1880" t="s">
        <v>6534</v>
      </c>
      <c r="G1880" s="66" t="s">
        <v>6475</v>
      </c>
      <c r="H1880" s="66" t="e">
        <v>#N/A</v>
      </c>
      <c r="I1880" s="66" t="e">
        <v>#N/A</v>
      </c>
    </row>
    <row r="1881" spans="1:9" x14ac:dyDescent="0.25">
      <c r="A1881">
        <v>74201028</v>
      </c>
      <c r="B1881" s="66" t="s">
        <v>6465</v>
      </c>
      <c r="C1881" s="66" t="s">
        <v>6466</v>
      </c>
      <c r="D1881" s="66" t="s">
        <v>6467</v>
      </c>
      <c r="E1881" s="56" t="s">
        <v>6534</v>
      </c>
      <c r="F1881" t="s">
        <v>6476</v>
      </c>
      <c r="G1881" s="66" t="s">
        <v>6475</v>
      </c>
      <c r="H1881" s="66" t="s">
        <v>6476</v>
      </c>
      <c r="I1881" s="66" t="s">
        <v>6471</v>
      </c>
    </row>
    <row r="1882" spans="1:9" x14ac:dyDescent="0.25">
      <c r="A1882">
        <v>74201029</v>
      </c>
      <c r="B1882" s="66" t="s">
        <v>6465</v>
      </c>
      <c r="C1882" s="66" t="s">
        <v>6466</v>
      </c>
      <c r="D1882" s="66" t="s">
        <v>6467</v>
      </c>
      <c r="E1882" s="56" t="s">
        <v>6540</v>
      </c>
      <c r="F1882" t="s">
        <v>6524</v>
      </c>
      <c r="G1882" s="66" t="s">
        <v>6475</v>
      </c>
      <c r="H1882" s="66" t="s">
        <v>6524</v>
      </c>
      <c r="I1882" s="66" t="s">
        <v>6471</v>
      </c>
    </row>
    <row r="1883" spans="1:9" x14ac:dyDescent="0.25">
      <c r="A1883">
        <v>74201029</v>
      </c>
      <c r="B1883" s="66" t="s">
        <v>6465</v>
      </c>
      <c r="C1883" s="66" t="s">
        <v>6466</v>
      </c>
      <c r="D1883" s="66" t="s">
        <v>6467</v>
      </c>
      <c r="E1883" s="56" t="s">
        <v>6540</v>
      </c>
      <c r="F1883" t="s">
        <v>6524</v>
      </c>
      <c r="G1883" s="66" t="s">
        <v>6475</v>
      </c>
      <c r="H1883" s="66" t="s">
        <v>6524</v>
      </c>
      <c r="I1883" s="66" t="s">
        <v>6471</v>
      </c>
    </row>
    <row r="1884" spans="1:9" x14ac:dyDescent="0.25">
      <c r="A1884">
        <v>74201029</v>
      </c>
      <c r="B1884" s="66" t="s">
        <v>6465</v>
      </c>
      <c r="C1884" s="66" t="s">
        <v>6466</v>
      </c>
      <c r="D1884" s="66" t="s">
        <v>6467</v>
      </c>
      <c r="E1884" s="56" t="s">
        <v>6540</v>
      </c>
      <c r="F1884" t="s">
        <v>6524</v>
      </c>
      <c r="G1884" s="66" t="s">
        <v>6475</v>
      </c>
      <c r="H1884" s="66" t="s">
        <v>6524</v>
      </c>
      <c r="I1884" s="66" t="s">
        <v>6471</v>
      </c>
    </row>
    <row r="1885" spans="1:9" x14ac:dyDescent="0.25">
      <c r="A1885">
        <v>74201029</v>
      </c>
      <c r="B1885" s="66" t="s">
        <v>6465</v>
      </c>
      <c r="C1885" s="66" t="s">
        <v>6466</v>
      </c>
      <c r="D1885" s="66" t="s">
        <v>6467</v>
      </c>
      <c r="E1885" s="56" t="s">
        <v>6540</v>
      </c>
      <c r="F1885" t="s">
        <v>6476</v>
      </c>
      <c r="G1885" s="66" t="s">
        <v>6475</v>
      </c>
      <c r="H1885" s="66" t="s">
        <v>6476</v>
      </c>
      <c r="I1885" s="66" t="s">
        <v>6471</v>
      </c>
    </row>
    <row r="1886" spans="1:9" x14ac:dyDescent="0.25">
      <c r="A1886">
        <v>74201029</v>
      </c>
      <c r="B1886" s="66" t="s">
        <v>6465</v>
      </c>
      <c r="C1886" s="66" t="s">
        <v>6466</v>
      </c>
      <c r="D1886" s="66" t="s">
        <v>6467</v>
      </c>
      <c r="E1886" s="56" t="s">
        <v>6540</v>
      </c>
      <c r="F1886" t="s">
        <v>6524</v>
      </c>
      <c r="G1886" s="66" t="s">
        <v>6475</v>
      </c>
      <c r="H1886" s="66" t="s">
        <v>6524</v>
      </c>
      <c r="I1886" s="66" t="s">
        <v>6471</v>
      </c>
    </row>
    <row r="1887" spans="1:9" x14ac:dyDescent="0.25">
      <c r="A1887">
        <v>74201029</v>
      </c>
      <c r="B1887" s="66" t="s">
        <v>6465</v>
      </c>
      <c r="C1887" s="66" t="s">
        <v>6466</v>
      </c>
      <c r="D1887" s="66" t="s">
        <v>6467</v>
      </c>
      <c r="E1887" s="56" t="s">
        <v>6540</v>
      </c>
      <c r="F1887" t="s">
        <v>6476</v>
      </c>
      <c r="G1887" s="66" t="s">
        <v>6475</v>
      </c>
      <c r="H1887" s="66" t="s">
        <v>6476</v>
      </c>
      <c r="I1887" s="66" t="s">
        <v>6471</v>
      </c>
    </row>
    <row r="1888" spans="1:9" x14ac:dyDescent="0.25">
      <c r="A1888">
        <v>74201029</v>
      </c>
      <c r="B1888" s="66" t="s">
        <v>6465</v>
      </c>
      <c r="C1888" s="66" t="s">
        <v>6466</v>
      </c>
      <c r="D1888" s="66" t="s">
        <v>6467</v>
      </c>
      <c r="E1888" s="56" t="s">
        <v>6541</v>
      </c>
      <c r="F1888" t="s">
        <v>6524</v>
      </c>
      <c r="G1888" s="66" t="s">
        <v>6475</v>
      </c>
      <c r="H1888" s="66" t="s">
        <v>6524</v>
      </c>
      <c r="I1888" s="66" t="s">
        <v>6471</v>
      </c>
    </row>
    <row r="1889" spans="1:9" x14ac:dyDescent="0.25">
      <c r="A1889">
        <v>74201029</v>
      </c>
      <c r="B1889" s="66" t="s">
        <v>6465</v>
      </c>
      <c r="C1889" s="66" t="s">
        <v>6466</v>
      </c>
      <c r="D1889" s="66" t="s">
        <v>6467</v>
      </c>
      <c r="E1889" s="56" t="s">
        <v>6541</v>
      </c>
      <c r="F1889" t="s">
        <v>6476</v>
      </c>
      <c r="G1889" s="66" t="s">
        <v>6475</v>
      </c>
      <c r="H1889" s="66" t="s">
        <v>6476</v>
      </c>
      <c r="I1889" s="66" t="s">
        <v>6471</v>
      </c>
    </row>
    <row r="1890" spans="1:9" x14ac:dyDescent="0.25">
      <c r="A1890">
        <v>74201030</v>
      </c>
      <c r="B1890" s="66" t="s">
        <v>6465</v>
      </c>
      <c r="C1890" s="66" t="s">
        <v>6466</v>
      </c>
      <c r="D1890" s="66" t="s">
        <v>6467</v>
      </c>
      <c r="E1890" s="56" t="s">
        <v>6542</v>
      </c>
      <c r="F1890" t="s">
        <v>6474</v>
      </c>
      <c r="G1890" s="66" t="s">
        <v>6475</v>
      </c>
      <c r="H1890" s="66" t="s">
        <v>6474</v>
      </c>
      <c r="I1890" s="66" t="s">
        <v>6471</v>
      </c>
    </row>
    <row r="1891" spans="1:9" x14ac:dyDescent="0.25">
      <c r="A1891">
        <v>74201030</v>
      </c>
      <c r="B1891" s="66" t="s">
        <v>6465</v>
      </c>
      <c r="C1891" s="66" t="s">
        <v>6466</v>
      </c>
      <c r="D1891" s="66" t="s">
        <v>6467</v>
      </c>
      <c r="E1891" s="56" t="s">
        <v>6542</v>
      </c>
      <c r="F1891" t="s">
        <v>6476</v>
      </c>
      <c r="G1891" s="66" t="s">
        <v>6475</v>
      </c>
      <c r="H1891" s="66" t="s">
        <v>6476</v>
      </c>
      <c r="I1891" s="66" t="s">
        <v>6471</v>
      </c>
    </row>
    <row r="1892" spans="1:9" x14ac:dyDescent="0.25">
      <c r="A1892">
        <v>74201030</v>
      </c>
      <c r="B1892" s="66" t="s">
        <v>6465</v>
      </c>
      <c r="C1892" s="66" t="s">
        <v>6466</v>
      </c>
      <c r="D1892" s="66" t="s">
        <v>6467</v>
      </c>
      <c r="E1892" s="56" t="s">
        <v>6473</v>
      </c>
      <c r="F1892" t="s">
        <v>6474</v>
      </c>
      <c r="G1892" s="66" t="s">
        <v>6475</v>
      </c>
      <c r="H1892" s="66" t="s">
        <v>6474</v>
      </c>
      <c r="I1892" s="66" t="s">
        <v>6471</v>
      </c>
    </row>
    <row r="1893" spans="1:9" x14ac:dyDescent="0.25">
      <c r="A1893">
        <v>74201030</v>
      </c>
      <c r="B1893" s="66" t="s">
        <v>6465</v>
      </c>
      <c r="C1893" s="66" t="s">
        <v>6466</v>
      </c>
      <c r="D1893" s="66" t="s">
        <v>6467</v>
      </c>
      <c r="E1893" s="56" t="s">
        <v>6473</v>
      </c>
      <c r="F1893" t="s">
        <v>6476</v>
      </c>
      <c r="G1893" s="66" t="s">
        <v>6475</v>
      </c>
      <c r="H1893" s="66" t="s">
        <v>6476</v>
      </c>
      <c r="I1893" s="66" t="s">
        <v>6471</v>
      </c>
    </row>
    <row r="1894" spans="1:9" x14ac:dyDescent="0.25">
      <c r="A1894">
        <v>74201030</v>
      </c>
      <c r="B1894" s="66" t="s">
        <v>6465</v>
      </c>
      <c r="C1894" s="66" t="s">
        <v>6466</v>
      </c>
      <c r="D1894" s="66" t="s">
        <v>6467</v>
      </c>
      <c r="E1894" s="56" t="s">
        <v>6473</v>
      </c>
      <c r="F1894" t="s">
        <v>6476</v>
      </c>
      <c r="G1894" s="66" t="s">
        <v>6475</v>
      </c>
      <c r="H1894" s="66" t="s">
        <v>6476</v>
      </c>
      <c r="I1894" s="66" t="s">
        <v>6471</v>
      </c>
    </row>
    <row r="1895" spans="1:9" x14ac:dyDescent="0.25">
      <c r="A1895">
        <v>74201030</v>
      </c>
      <c r="B1895" s="66" t="s">
        <v>6465</v>
      </c>
      <c r="C1895" s="66" t="s">
        <v>6466</v>
      </c>
      <c r="D1895" s="66" t="s">
        <v>6467</v>
      </c>
      <c r="E1895" s="56" t="s">
        <v>6473</v>
      </c>
      <c r="F1895" t="s">
        <v>6474</v>
      </c>
      <c r="G1895" s="66" t="s">
        <v>6475</v>
      </c>
      <c r="H1895" s="66" t="s">
        <v>6474</v>
      </c>
      <c r="I1895" s="66" t="s">
        <v>6471</v>
      </c>
    </row>
    <row r="1896" spans="1:9" x14ac:dyDescent="0.25">
      <c r="A1896">
        <v>74201031</v>
      </c>
      <c r="B1896" s="66" t="s">
        <v>6465</v>
      </c>
      <c r="C1896" s="66" t="s">
        <v>6466</v>
      </c>
      <c r="D1896" s="66" t="s">
        <v>6467</v>
      </c>
      <c r="E1896" s="56" t="s">
        <v>6543</v>
      </c>
      <c r="F1896" t="s">
        <v>6474</v>
      </c>
      <c r="G1896" s="66" t="s">
        <v>6475</v>
      </c>
      <c r="H1896" s="66" t="s">
        <v>6474</v>
      </c>
      <c r="I1896" s="66" t="s">
        <v>6471</v>
      </c>
    </row>
    <row r="1897" spans="1:9" x14ac:dyDescent="0.25">
      <c r="A1897">
        <v>74201031</v>
      </c>
      <c r="B1897" s="66" t="s">
        <v>6465</v>
      </c>
      <c r="C1897" s="66" t="s">
        <v>6466</v>
      </c>
      <c r="D1897" s="66" t="s">
        <v>6467</v>
      </c>
      <c r="E1897" s="56" t="s">
        <v>6543</v>
      </c>
      <c r="F1897" t="s">
        <v>6476</v>
      </c>
      <c r="G1897" s="66" t="s">
        <v>6475</v>
      </c>
      <c r="H1897" s="66" t="s">
        <v>6476</v>
      </c>
      <c r="I1897" s="66" t="s">
        <v>6471</v>
      </c>
    </row>
    <row r="1898" spans="1:9" x14ac:dyDescent="0.25">
      <c r="A1898">
        <v>74201031</v>
      </c>
      <c r="B1898" s="66" t="s">
        <v>6465</v>
      </c>
      <c r="C1898" s="66" t="s">
        <v>6466</v>
      </c>
      <c r="D1898" s="66" t="s">
        <v>6467</v>
      </c>
      <c r="E1898" s="56" t="s">
        <v>6543</v>
      </c>
      <c r="F1898" t="s">
        <v>6469</v>
      </c>
      <c r="G1898" s="66" t="s">
        <v>6475</v>
      </c>
      <c r="H1898" s="66" t="s">
        <v>6469</v>
      </c>
      <c r="I1898" s="66" t="s">
        <v>6471</v>
      </c>
    </row>
    <row r="1899" spans="1:9" x14ac:dyDescent="0.25">
      <c r="A1899">
        <v>74201031</v>
      </c>
      <c r="B1899" s="66" t="s">
        <v>6465</v>
      </c>
      <c r="C1899" s="66" t="s">
        <v>6466</v>
      </c>
      <c r="D1899" s="66" t="s">
        <v>6467</v>
      </c>
      <c r="E1899" s="56" t="s">
        <v>6473</v>
      </c>
      <c r="F1899" t="s">
        <v>6476</v>
      </c>
      <c r="G1899" s="66" t="s">
        <v>6475</v>
      </c>
      <c r="H1899" s="66" t="s">
        <v>6476</v>
      </c>
      <c r="I1899" s="66" t="s">
        <v>6471</v>
      </c>
    </row>
    <row r="1900" spans="1:9" x14ac:dyDescent="0.25">
      <c r="A1900">
        <v>74201031</v>
      </c>
      <c r="B1900" s="66" t="s">
        <v>6465</v>
      </c>
      <c r="C1900" s="66" t="s">
        <v>6466</v>
      </c>
      <c r="D1900" s="66" t="s">
        <v>6467</v>
      </c>
      <c r="E1900" s="56" t="s">
        <v>6473</v>
      </c>
      <c r="F1900" t="s">
        <v>6474</v>
      </c>
      <c r="G1900" s="66" t="s">
        <v>6475</v>
      </c>
      <c r="H1900" s="66" t="s">
        <v>6474</v>
      </c>
      <c r="I1900" s="66" t="s">
        <v>6471</v>
      </c>
    </row>
    <row r="1901" spans="1:9" x14ac:dyDescent="0.25">
      <c r="A1901">
        <v>74201032</v>
      </c>
      <c r="B1901" s="66" t="s">
        <v>6465</v>
      </c>
      <c r="C1901" s="66" t="s">
        <v>6466</v>
      </c>
      <c r="D1901" s="66" t="s">
        <v>6467</v>
      </c>
      <c r="E1901" s="56" t="s">
        <v>6544</v>
      </c>
      <c r="F1901" t="s">
        <v>6474</v>
      </c>
      <c r="G1901" s="66" t="s">
        <v>6475</v>
      </c>
      <c r="H1901" s="66" t="s">
        <v>6474</v>
      </c>
      <c r="I1901" s="66" t="s">
        <v>6471</v>
      </c>
    </row>
    <row r="1902" spans="1:9" x14ac:dyDescent="0.25">
      <c r="A1902">
        <v>74201032</v>
      </c>
      <c r="B1902" s="66" t="s">
        <v>6465</v>
      </c>
      <c r="C1902" s="66" t="s">
        <v>6466</v>
      </c>
      <c r="D1902" s="66" t="s">
        <v>6467</v>
      </c>
      <c r="E1902" s="56" t="s">
        <v>6544</v>
      </c>
      <c r="F1902" t="s">
        <v>6474</v>
      </c>
      <c r="G1902" s="66" t="s">
        <v>6475</v>
      </c>
      <c r="H1902" s="66" t="s">
        <v>6474</v>
      </c>
      <c r="I1902" s="66" t="s">
        <v>6471</v>
      </c>
    </row>
    <row r="1903" spans="1:9" x14ac:dyDescent="0.25">
      <c r="A1903">
        <v>74201032</v>
      </c>
      <c r="B1903" s="66" t="s">
        <v>6465</v>
      </c>
      <c r="C1903" s="66" t="s">
        <v>6466</v>
      </c>
      <c r="D1903" s="66" t="s">
        <v>6467</v>
      </c>
      <c r="E1903" s="56" t="s">
        <v>6544</v>
      </c>
      <c r="F1903" t="s">
        <v>6474</v>
      </c>
      <c r="G1903" s="66" t="s">
        <v>6475</v>
      </c>
      <c r="H1903" s="66" t="s">
        <v>6474</v>
      </c>
      <c r="I1903" s="66" t="s">
        <v>6471</v>
      </c>
    </row>
    <row r="1904" spans="1:9" x14ac:dyDescent="0.25">
      <c r="A1904">
        <v>74201033</v>
      </c>
      <c r="B1904" s="66" t="s">
        <v>6465</v>
      </c>
      <c r="C1904" s="66" t="s">
        <v>6466</v>
      </c>
      <c r="D1904" s="66" t="s">
        <v>6467</v>
      </c>
      <c r="E1904" s="56" t="s">
        <v>6545</v>
      </c>
      <c r="F1904" t="s">
        <v>6474</v>
      </c>
      <c r="G1904" s="66" t="s">
        <v>6475</v>
      </c>
      <c r="H1904" s="66" t="s">
        <v>6474</v>
      </c>
      <c r="I1904" s="66" t="s">
        <v>6471</v>
      </c>
    </row>
    <row r="1905" spans="1:9" x14ac:dyDescent="0.25">
      <c r="A1905">
        <v>74201033</v>
      </c>
      <c r="B1905" s="66" t="s">
        <v>6465</v>
      </c>
      <c r="C1905" s="66" t="s">
        <v>6466</v>
      </c>
      <c r="D1905" s="66" t="s">
        <v>6467</v>
      </c>
      <c r="E1905" s="56" t="s">
        <v>6545</v>
      </c>
      <c r="F1905" t="s">
        <v>6474</v>
      </c>
      <c r="G1905" s="66" t="s">
        <v>6475</v>
      </c>
      <c r="H1905" s="66" t="s">
        <v>6474</v>
      </c>
      <c r="I1905" s="66" t="s">
        <v>6471</v>
      </c>
    </row>
    <row r="1906" spans="1:9" x14ac:dyDescent="0.25">
      <c r="A1906">
        <v>74201033</v>
      </c>
      <c r="B1906" s="66" t="s">
        <v>6465</v>
      </c>
      <c r="C1906" s="66" t="s">
        <v>6466</v>
      </c>
      <c r="D1906" s="66" t="s">
        <v>6467</v>
      </c>
      <c r="E1906" s="56" t="s">
        <v>6544</v>
      </c>
      <c r="F1906" t="s">
        <v>6474</v>
      </c>
      <c r="G1906" s="66" t="s">
        <v>6475</v>
      </c>
      <c r="H1906" s="66" t="s">
        <v>6474</v>
      </c>
      <c r="I1906" s="66" t="s">
        <v>6471</v>
      </c>
    </row>
    <row r="1907" spans="1:9" x14ac:dyDescent="0.25">
      <c r="A1907">
        <v>74201033</v>
      </c>
      <c r="B1907" s="66" t="s">
        <v>6465</v>
      </c>
      <c r="C1907" s="66" t="s">
        <v>6466</v>
      </c>
      <c r="D1907" s="66" t="s">
        <v>6467</v>
      </c>
      <c r="E1907" s="56" t="s">
        <v>6544</v>
      </c>
      <c r="F1907" t="s">
        <v>6474</v>
      </c>
      <c r="G1907" s="66" t="s">
        <v>6475</v>
      </c>
      <c r="H1907" s="66" t="s">
        <v>6474</v>
      </c>
      <c r="I1907" s="66" t="s">
        <v>6471</v>
      </c>
    </row>
    <row r="1908" spans="1:9" x14ac:dyDescent="0.25">
      <c r="A1908">
        <v>74201033</v>
      </c>
      <c r="B1908" s="66" t="s">
        <v>6465</v>
      </c>
      <c r="C1908" s="66" t="s">
        <v>6466</v>
      </c>
      <c r="D1908" s="66" t="s">
        <v>6467</v>
      </c>
      <c r="E1908" s="56" t="s">
        <v>6544</v>
      </c>
      <c r="F1908" t="s">
        <v>6474</v>
      </c>
      <c r="G1908" s="66" t="s">
        <v>6475</v>
      </c>
      <c r="H1908" s="66" t="s">
        <v>6474</v>
      </c>
      <c r="I1908" s="66" t="s">
        <v>6471</v>
      </c>
    </row>
    <row r="1909" spans="1:9" x14ac:dyDescent="0.25">
      <c r="A1909">
        <v>74201034</v>
      </c>
      <c r="B1909" s="66" t="s">
        <v>6465</v>
      </c>
      <c r="C1909" s="66" t="s">
        <v>6466</v>
      </c>
      <c r="D1909" s="66" t="s">
        <v>6467</v>
      </c>
      <c r="E1909" s="56" t="s">
        <v>6545</v>
      </c>
      <c r="F1909" t="s">
        <v>6476</v>
      </c>
      <c r="G1909" s="66" t="s">
        <v>6475</v>
      </c>
      <c r="H1909" s="66" t="s">
        <v>6476</v>
      </c>
      <c r="I1909" s="66" t="s">
        <v>6471</v>
      </c>
    </row>
    <row r="1910" spans="1:9" x14ac:dyDescent="0.25">
      <c r="A1910">
        <v>74201034</v>
      </c>
      <c r="B1910" s="66" t="s">
        <v>6465</v>
      </c>
      <c r="C1910" s="66" t="s">
        <v>6466</v>
      </c>
      <c r="D1910" s="66" t="s">
        <v>6467</v>
      </c>
      <c r="E1910" s="56" t="s">
        <v>6545</v>
      </c>
      <c r="F1910" t="s">
        <v>6476</v>
      </c>
      <c r="G1910" s="66" t="s">
        <v>6475</v>
      </c>
      <c r="H1910" s="66" t="s">
        <v>6476</v>
      </c>
      <c r="I1910" s="66" t="s">
        <v>6471</v>
      </c>
    </row>
    <row r="1911" spans="1:9" x14ac:dyDescent="0.25">
      <c r="A1911">
        <v>74201034</v>
      </c>
      <c r="B1911" s="66" t="s">
        <v>6465</v>
      </c>
      <c r="C1911" s="66" t="s">
        <v>6466</v>
      </c>
      <c r="D1911" s="66" t="s">
        <v>6467</v>
      </c>
      <c r="E1911" s="56" t="s">
        <v>6546</v>
      </c>
      <c r="F1911" t="s">
        <v>6547</v>
      </c>
      <c r="G1911" s="66" t="s">
        <v>6475</v>
      </c>
      <c r="H1911" s="66" t="e">
        <v>#N/A</v>
      </c>
      <c r="I1911" s="66" t="e">
        <v>#N/A</v>
      </c>
    </row>
    <row r="1912" spans="1:9" x14ac:dyDescent="0.25">
      <c r="A1912">
        <v>74201034</v>
      </c>
      <c r="B1912" s="66" t="s">
        <v>6465</v>
      </c>
      <c r="C1912" s="66" t="s">
        <v>6466</v>
      </c>
      <c r="D1912" s="66" t="s">
        <v>6467</v>
      </c>
      <c r="E1912" s="56" t="s">
        <v>6546</v>
      </c>
      <c r="F1912" t="s">
        <v>6476</v>
      </c>
      <c r="G1912" s="66" t="s">
        <v>6475</v>
      </c>
      <c r="H1912" s="66" t="s">
        <v>6476</v>
      </c>
      <c r="I1912" s="66" t="s">
        <v>6471</v>
      </c>
    </row>
    <row r="1913" spans="1:9" x14ac:dyDescent="0.25">
      <c r="A1913">
        <v>74201034</v>
      </c>
      <c r="B1913" s="66" t="s">
        <v>6465</v>
      </c>
      <c r="C1913" s="66" t="s">
        <v>6466</v>
      </c>
      <c r="D1913" s="66" t="s">
        <v>6467</v>
      </c>
      <c r="E1913" s="56" t="s">
        <v>6546</v>
      </c>
      <c r="F1913" t="s">
        <v>6474</v>
      </c>
      <c r="G1913" s="66" t="s">
        <v>6475</v>
      </c>
      <c r="H1913" s="66" t="s">
        <v>6474</v>
      </c>
      <c r="I1913" s="66" t="s">
        <v>6471</v>
      </c>
    </row>
    <row r="1914" spans="1:9" x14ac:dyDescent="0.25">
      <c r="A1914">
        <v>74201034</v>
      </c>
      <c r="B1914" s="66" t="s">
        <v>6465</v>
      </c>
      <c r="C1914" s="66" t="s">
        <v>6466</v>
      </c>
      <c r="D1914" s="66" t="s">
        <v>6467</v>
      </c>
      <c r="E1914" s="56" t="s">
        <v>6546</v>
      </c>
      <c r="F1914" t="s">
        <v>6474</v>
      </c>
      <c r="G1914" s="66" t="s">
        <v>6475</v>
      </c>
      <c r="H1914" s="66" t="s">
        <v>6474</v>
      </c>
      <c r="I1914" s="66" t="s">
        <v>6471</v>
      </c>
    </row>
    <row r="1915" spans="1:9" x14ac:dyDescent="0.25">
      <c r="A1915">
        <v>74201035</v>
      </c>
      <c r="B1915" s="66" t="s">
        <v>6465</v>
      </c>
      <c r="C1915" s="66" t="s">
        <v>6466</v>
      </c>
      <c r="D1915" s="66" t="s">
        <v>6467</v>
      </c>
      <c r="E1915" s="56" t="s">
        <v>6545</v>
      </c>
      <c r="F1915" t="s">
        <v>6474</v>
      </c>
      <c r="G1915" s="66" t="s">
        <v>6475</v>
      </c>
      <c r="H1915" s="66" t="s">
        <v>6474</v>
      </c>
      <c r="I1915" s="66" t="s">
        <v>6471</v>
      </c>
    </row>
    <row r="1916" spans="1:9" x14ac:dyDescent="0.25">
      <c r="A1916">
        <v>74201035</v>
      </c>
      <c r="B1916" s="66" t="s">
        <v>6465</v>
      </c>
      <c r="C1916" s="66" t="s">
        <v>6466</v>
      </c>
      <c r="D1916" s="66" t="s">
        <v>6467</v>
      </c>
      <c r="E1916" s="56" t="s">
        <v>6546</v>
      </c>
      <c r="F1916" t="s">
        <v>6476</v>
      </c>
      <c r="G1916" s="66" t="s">
        <v>6475</v>
      </c>
      <c r="H1916" s="66" t="s">
        <v>6476</v>
      </c>
      <c r="I1916" s="66" t="s">
        <v>6471</v>
      </c>
    </row>
    <row r="1917" spans="1:9" x14ac:dyDescent="0.25">
      <c r="A1917">
        <v>74201036</v>
      </c>
      <c r="B1917" s="66" t="s">
        <v>6465</v>
      </c>
      <c r="C1917" s="66" t="s">
        <v>6466</v>
      </c>
      <c r="D1917" s="66" t="s">
        <v>6467</v>
      </c>
      <c r="E1917" s="56" t="s">
        <v>6545</v>
      </c>
      <c r="F1917" t="s">
        <v>6474</v>
      </c>
      <c r="G1917" s="66" t="s">
        <v>6475</v>
      </c>
      <c r="H1917" s="66" t="s">
        <v>6474</v>
      </c>
      <c r="I1917" s="66" t="s">
        <v>6471</v>
      </c>
    </row>
    <row r="1918" spans="1:9" x14ac:dyDescent="0.25">
      <c r="A1918">
        <v>74201036</v>
      </c>
      <c r="B1918" s="66" t="s">
        <v>6465</v>
      </c>
      <c r="C1918" s="66" t="s">
        <v>6466</v>
      </c>
      <c r="D1918" s="66" t="s">
        <v>6467</v>
      </c>
      <c r="E1918" s="56" t="s">
        <v>6543</v>
      </c>
      <c r="F1918" t="s">
        <v>6474</v>
      </c>
      <c r="G1918" s="66" t="s">
        <v>6475</v>
      </c>
      <c r="H1918" s="66" t="s">
        <v>6474</v>
      </c>
      <c r="I1918" s="66" t="s">
        <v>6471</v>
      </c>
    </row>
    <row r="1919" spans="1:9" x14ac:dyDescent="0.25">
      <c r="A1919">
        <v>74201036</v>
      </c>
      <c r="B1919" s="66" t="s">
        <v>6465</v>
      </c>
      <c r="C1919" s="66" t="s">
        <v>6466</v>
      </c>
      <c r="D1919" s="66" t="s">
        <v>6467</v>
      </c>
      <c r="E1919" s="56" t="s">
        <v>6543</v>
      </c>
      <c r="F1919" t="s">
        <v>6476</v>
      </c>
      <c r="G1919" s="66" t="s">
        <v>6475</v>
      </c>
      <c r="H1919" s="66" t="s">
        <v>6476</v>
      </c>
      <c r="I1919" s="66" t="s">
        <v>6471</v>
      </c>
    </row>
    <row r="1920" spans="1:9" x14ac:dyDescent="0.25">
      <c r="A1920">
        <v>74201036</v>
      </c>
      <c r="B1920" s="66" t="s">
        <v>6465</v>
      </c>
      <c r="C1920" s="66" t="s">
        <v>6466</v>
      </c>
      <c r="D1920" s="66" t="s">
        <v>6467</v>
      </c>
      <c r="E1920" s="56" t="s">
        <v>6543</v>
      </c>
      <c r="F1920" t="s">
        <v>6474</v>
      </c>
      <c r="G1920" s="66" t="s">
        <v>6475</v>
      </c>
      <c r="H1920" s="66" t="s">
        <v>6474</v>
      </c>
      <c r="I1920" s="66" t="s">
        <v>6471</v>
      </c>
    </row>
    <row r="1921" spans="1:9" x14ac:dyDescent="0.25">
      <c r="A1921">
        <v>74201037</v>
      </c>
      <c r="B1921" s="66" t="s">
        <v>6465</v>
      </c>
      <c r="C1921" s="66" t="s">
        <v>6466</v>
      </c>
      <c r="D1921" s="66" t="s">
        <v>6467</v>
      </c>
      <c r="E1921" s="56" t="s">
        <v>6548</v>
      </c>
      <c r="F1921" t="s">
        <v>6474</v>
      </c>
      <c r="G1921" s="66" t="s">
        <v>6475</v>
      </c>
      <c r="H1921" s="66" t="s">
        <v>6474</v>
      </c>
      <c r="I1921" s="66" t="s">
        <v>6471</v>
      </c>
    </row>
    <row r="1922" spans="1:9" x14ac:dyDescent="0.25">
      <c r="A1922">
        <v>74201037</v>
      </c>
      <c r="B1922" s="66" t="s">
        <v>6465</v>
      </c>
      <c r="C1922" s="66" t="s">
        <v>6466</v>
      </c>
      <c r="D1922" s="66" t="s">
        <v>6467</v>
      </c>
      <c r="E1922" s="56" t="s">
        <v>6548</v>
      </c>
      <c r="F1922" t="s">
        <v>6474</v>
      </c>
      <c r="G1922" s="66" t="s">
        <v>6475</v>
      </c>
      <c r="H1922" s="66" t="s">
        <v>6474</v>
      </c>
      <c r="I1922" s="66" t="s">
        <v>6471</v>
      </c>
    </row>
    <row r="1923" spans="1:9" x14ac:dyDescent="0.25">
      <c r="A1923">
        <v>74201037</v>
      </c>
      <c r="B1923" s="66" t="s">
        <v>6465</v>
      </c>
      <c r="C1923" s="66" t="s">
        <v>6466</v>
      </c>
      <c r="D1923" s="66" t="s">
        <v>6467</v>
      </c>
      <c r="E1923" s="56" t="s">
        <v>6548</v>
      </c>
      <c r="F1923" t="s">
        <v>6474</v>
      </c>
      <c r="G1923" s="66" t="s">
        <v>6475</v>
      </c>
      <c r="H1923" s="66" t="s">
        <v>6474</v>
      </c>
      <c r="I1923" s="66" t="s">
        <v>6471</v>
      </c>
    </row>
    <row r="1924" spans="1:9" x14ac:dyDescent="0.25">
      <c r="A1924">
        <v>74201037</v>
      </c>
      <c r="B1924" s="66" t="s">
        <v>6465</v>
      </c>
      <c r="C1924" s="66" t="s">
        <v>6466</v>
      </c>
      <c r="D1924" s="66" t="s">
        <v>6467</v>
      </c>
      <c r="E1924" s="56" t="s">
        <v>6548</v>
      </c>
      <c r="F1924" t="s">
        <v>6474</v>
      </c>
      <c r="G1924" s="66" t="s">
        <v>6475</v>
      </c>
      <c r="H1924" s="66" t="s">
        <v>6474</v>
      </c>
      <c r="I1924" s="66" t="s">
        <v>6471</v>
      </c>
    </row>
    <row r="1925" spans="1:9" x14ac:dyDescent="0.25">
      <c r="A1925">
        <v>74201037</v>
      </c>
      <c r="B1925" s="66" t="s">
        <v>6465</v>
      </c>
      <c r="C1925" s="66" t="s">
        <v>6466</v>
      </c>
      <c r="D1925" s="66" t="s">
        <v>6467</v>
      </c>
      <c r="E1925" s="56" t="s">
        <v>6548</v>
      </c>
      <c r="F1925" t="s">
        <v>6474</v>
      </c>
      <c r="G1925" s="66" t="s">
        <v>6475</v>
      </c>
      <c r="H1925" s="66" t="s">
        <v>6474</v>
      </c>
      <c r="I1925" s="66" t="s">
        <v>6471</v>
      </c>
    </row>
    <row r="1926" spans="1:9" x14ac:dyDescent="0.25">
      <c r="A1926">
        <v>74201038</v>
      </c>
      <c r="B1926" s="66" t="s">
        <v>6465</v>
      </c>
      <c r="C1926" s="66" t="s">
        <v>6466</v>
      </c>
      <c r="D1926" s="66" t="s">
        <v>6467</v>
      </c>
      <c r="E1926" s="56" t="s">
        <v>6523</v>
      </c>
      <c r="F1926" t="s">
        <v>6476</v>
      </c>
      <c r="G1926" s="66" t="s">
        <v>6475</v>
      </c>
      <c r="H1926" s="66" t="s">
        <v>6476</v>
      </c>
      <c r="I1926" s="66" t="s">
        <v>6471</v>
      </c>
    </row>
    <row r="1927" spans="1:9" x14ac:dyDescent="0.25">
      <c r="A1927">
        <v>74201038</v>
      </c>
      <c r="B1927" s="66" t="s">
        <v>6465</v>
      </c>
      <c r="C1927" s="66" t="s">
        <v>6466</v>
      </c>
      <c r="D1927" s="66" t="s">
        <v>6467</v>
      </c>
      <c r="E1927" s="56" t="s">
        <v>6549</v>
      </c>
      <c r="F1927" t="s">
        <v>6474</v>
      </c>
      <c r="G1927" s="66" t="s">
        <v>6475</v>
      </c>
      <c r="H1927" s="66" t="s">
        <v>6474</v>
      </c>
      <c r="I1927" s="66" t="s">
        <v>6471</v>
      </c>
    </row>
    <row r="1928" spans="1:9" x14ac:dyDescent="0.25">
      <c r="A1928">
        <v>74201038</v>
      </c>
      <c r="B1928" s="66" t="s">
        <v>6465</v>
      </c>
      <c r="C1928" s="66" t="s">
        <v>6466</v>
      </c>
      <c r="D1928" s="66" t="s">
        <v>6467</v>
      </c>
      <c r="E1928" s="56" t="s">
        <v>6549</v>
      </c>
      <c r="F1928" t="s">
        <v>6474</v>
      </c>
      <c r="G1928" s="66" t="s">
        <v>6475</v>
      </c>
      <c r="H1928" s="66" t="s">
        <v>6474</v>
      </c>
      <c r="I1928" s="66" t="s">
        <v>6471</v>
      </c>
    </row>
    <row r="1929" spans="1:9" x14ac:dyDescent="0.25">
      <c r="A1929">
        <v>74201039</v>
      </c>
      <c r="B1929" s="66" t="s">
        <v>6465</v>
      </c>
      <c r="C1929" s="66" t="s">
        <v>6466</v>
      </c>
      <c r="D1929" s="66" t="s">
        <v>6467</v>
      </c>
      <c r="E1929" s="56" t="s">
        <v>6550</v>
      </c>
      <c r="F1929" t="s">
        <v>6474</v>
      </c>
      <c r="G1929" s="66" t="s">
        <v>6475</v>
      </c>
      <c r="H1929" s="66" t="s">
        <v>6474</v>
      </c>
      <c r="I1929" s="66" t="s">
        <v>6471</v>
      </c>
    </row>
    <row r="1930" spans="1:9" x14ac:dyDescent="0.25">
      <c r="A1930">
        <v>74201039</v>
      </c>
      <c r="B1930" s="66" t="s">
        <v>6465</v>
      </c>
      <c r="C1930" s="66" t="s">
        <v>6466</v>
      </c>
      <c r="D1930" s="66" t="s">
        <v>6467</v>
      </c>
      <c r="E1930" s="56" t="s">
        <v>6548</v>
      </c>
      <c r="F1930" t="s">
        <v>6476</v>
      </c>
      <c r="G1930" s="66" t="s">
        <v>6475</v>
      </c>
      <c r="H1930" s="66" t="s">
        <v>6476</v>
      </c>
      <c r="I1930" s="66" t="s">
        <v>6471</v>
      </c>
    </row>
    <row r="1931" spans="1:9" x14ac:dyDescent="0.25">
      <c r="A1931">
        <v>74201039</v>
      </c>
      <c r="B1931" s="66" t="s">
        <v>6465</v>
      </c>
      <c r="C1931" s="66" t="s">
        <v>6466</v>
      </c>
      <c r="D1931" s="66" t="s">
        <v>6467</v>
      </c>
      <c r="E1931" s="56" t="s">
        <v>6548</v>
      </c>
      <c r="F1931" t="s">
        <v>6474</v>
      </c>
      <c r="G1931" s="66" t="s">
        <v>6475</v>
      </c>
      <c r="H1931" s="66" t="s">
        <v>6474</v>
      </c>
      <c r="I1931" s="66" t="s">
        <v>6471</v>
      </c>
    </row>
    <row r="1932" spans="1:9" x14ac:dyDescent="0.25">
      <c r="A1932">
        <v>74201040</v>
      </c>
      <c r="B1932" s="66" t="s">
        <v>6465</v>
      </c>
      <c r="C1932" s="66" t="s">
        <v>6466</v>
      </c>
      <c r="D1932" s="66" t="s">
        <v>6467</v>
      </c>
      <c r="E1932" s="56" t="s">
        <v>6551</v>
      </c>
      <c r="F1932" t="s">
        <v>6474</v>
      </c>
      <c r="G1932" s="66" t="s">
        <v>6475</v>
      </c>
      <c r="H1932" s="66" t="s">
        <v>6474</v>
      </c>
      <c r="I1932" s="66" t="s">
        <v>6471</v>
      </c>
    </row>
    <row r="1933" spans="1:9" x14ac:dyDescent="0.25">
      <c r="A1933">
        <v>74201040</v>
      </c>
      <c r="B1933" s="66" t="s">
        <v>6465</v>
      </c>
      <c r="C1933" s="66" t="s">
        <v>6466</v>
      </c>
      <c r="D1933" s="66" t="s">
        <v>6467</v>
      </c>
      <c r="E1933" s="56" t="s">
        <v>6551</v>
      </c>
      <c r="F1933" t="s">
        <v>6476</v>
      </c>
      <c r="G1933" s="66" t="s">
        <v>6475</v>
      </c>
      <c r="H1933" s="66" t="s">
        <v>6476</v>
      </c>
      <c r="I1933" s="66" t="s">
        <v>6471</v>
      </c>
    </row>
    <row r="1934" spans="1:9" x14ac:dyDescent="0.25">
      <c r="A1934">
        <v>74201040</v>
      </c>
      <c r="B1934" s="66" t="s">
        <v>6465</v>
      </c>
      <c r="C1934" s="66" t="s">
        <v>6466</v>
      </c>
      <c r="D1934" s="66" t="s">
        <v>6467</v>
      </c>
      <c r="E1934" s="56" t="s">
        <v>6551</v>
      </c>
      <c r="F1934" t="s">
        <v>6476</v>
      </c>
      <c r="G1934" s="66" t="s">
        <v>6475</v>
      </c>
      <c r="H1934" s="66" t="s">
        <v>6476</v>
      </c>
      <c r="I1934" s="66" t="s">
        <v>6471</v>
      </c>
    </row>
    <row r="1935" spans="1:9" x14ac:dyDescent="0.25">
      <c r="A1935">
        <v>74201040</v>
      </c>
      <c r="B1935" s="66" t="s">
        <v>6465</v>
      </c>
      <c r="C1935" s="66" t="s">
        <v>6466</v>
      </c>
      <c r="D1935" s="66" t="s">
        <v>6467</v>
      </c>
      <c r="E1935" s="56" t="s">
        <v>6551</v>
      </c>
      <c r="F1935" t="s">
        <v>6474</v>
      </c>
      <c r="G1935" s="66" t="s">
        <v>6475</v>
      </c>
      <c r="H1935" s="66" t="s">
        <v>6474</v>
      </c>
      <c r="I1935" s="66" t="s">
        <v>6471</v>
      </c>
    </row>
    <row r="1936" spans="1:9" x14ac:dyDescent="0.25">
      <c r="A1936">
        <v>74201041</v>
      </c>
      <c r="B1936" s="66" t="s">
        <v>6465</v>
      </c>
      <c r="C1936" s="66" t="s">
        <v>6466</v>
      </c>
      <c r="D1936" s="66" t="s">
        <v>6467</v>
      </c>
      <c r="E1936" s="56" t="s">
        <v>6552</v>
      </c>
      <c r="F1936" t="s">
        <v>6476</v>
      </c>
      <c r="G1936" s="66" t="s">
        <v>6475</v>
      </c>
      <c r="H1936" s="66" t="s">
        <v>6476</v>
      </c>
      <c r="I1936" s="66" t="s">
        <v>6471</v>
      </c>
    </row>
    <row r="1937" spans="1:9" x14ac:dyDescent="0.25">
      <c r="A1937">
        <v>74201041</v>
      </c>
      <c r="B1937" s="66" t="s">
        <v>6465</v>
      </c>
      <c r="C1937" s="66" t="s">
        <v>6466</v>
      </c>
      <c r="D1937" s="66" t="s">
        <v>6467</v>
      </c>
      <c r="E1937" s="56" t="s">
        <v>6551</v>
      </c>
      <c r="F1937" t="s">
        <v>6476</v>
      </c>
      <c r="G1937" s="66" t="s">
        <v>6475</v>
      </c>
      <c r="H1937" s="66" t="s">
        <v>6476</v>
      </c>
      <c r="I1937" s="66" t="s">
        <v>6471</v>
      </c>
    </row>
    <row r="1938" spans="1:9" x14ac:dyDescent="0.25">
      <c r="A1938">
        <v>74201041</v>
      </c>
      <c r="B1938" s="66" t="s">
        <v>6465</v>
      </c>
      <c r="C1938" s="66" t="s">
        <v>6466</v>
      </c>
      <c r="D1938" s="66" t="s">
        <v>6467</v>
      </c>
      <c r="E1938" s="56" t="s">
        <v>6551</v>
      </c>
      <c r="F1938" t="s">
        <v>6474</v>
      </c>
      <c r="G1938" s="66" t="s">
        <v>6475</v>
      </c>
      <c r="H1938" s="66" t="s">
        <v>6474</v>
      </c>
      <c r="I1938" s="66" t="s">
        <v>6471</v>
      </c>
    </row>
    <row r="1939" spans="1:9" x14ac:dyDescent="0.25">
      <c r="A1939">
        <v>74201041</v>
      </c>
      <c r="B1939" s="66" t="s">
        <v>6465</v>
      </c>
      <c r="C1939" s="66" t="s">
        <v>6466</v>
      </c>
      <c r="D1939" s="66" t="s">
        <v>6467</v>
      </c>
      <c r="E1939" s="56" t="s">
        <v>6551</v>
      </c>
      <c r="F1939" t="s">
        <v>6476</v>
      </c>
      <c r="G1939" s="66" t="s">
        <v>6475</v>
      </c>
      <c r="H1939" s="66" t="s">
        <v>6476</v>
      </c>
      <c r="I1939" s="66" t="s">
        <v>6471</v>
      </c>
    </row>
    <row r="1940" spans="1:9" x14ac:dyDescent="0.25">
      <c r="A1940">
        <v>74201042</v>
      </c>
      <c r="B1940" s="66" t="s">
        <v>6465</v>
      </c>
      <c r="C1940" s="66" t="s">
        <v>6466</v>
      </c>
      <c r="D1940" s="66" t="s">
        <v>6467</v>
      </c>
      <c r="E1940" s="56" t="s">
        <v>6523</v>
      </c>
      <c r="F1940" t="s">
        <v>6524</v>
      </c>
      <c r="G1940" s="66" t="s">
        <v>6475</v>
      </c>
      <c r="H1940" s="66" t="s">
        <v>6524</v>
      </c>
      <c r="I1940" s="66" t="s">
        <v>6471</v>
      </c>
    </row>
    <row r="1941" spans="1:9" x14ac:dyDescent="0.25">
      <c r="A1941">
        <v>74201042</v>
      </c>
      <c r="B1941" s="66" t="s">
        <v>6465</v>
      </c>
      <c r="C1941" s="66" t="s">
        <v>6466</v>
      </c>
      <c r="D1941" s="66" t="s">
        <v>6467</v>
      </c>
      <c r="E1941" s="56" t="s">
        <v>6523</v>
      </c>
      <c r="F1941" t="s">
        <v>6476</v>
      </c>
      <c r="G1941" s="66" t="s">
        <v>6475</v>
      </c>
      <c r="H1941" s="66" t="s">
        <v>6476</v>
      </c>
      <c r="I1941" s="66" t="s">
        <v>6471</v>
      </c>
    </row>
    <row r="1942" spans="1:9" x14ac:dyDescent="0.25">
      <c r="A1942">
        <v>74201042</v>
      </c>
      <c r="B1942" s="66" t="s">
        <v>6465</v>
      </c>
      <c r="C1942" s="66" t="s">
        <v>6466</v>
      </c>
      <c r="D1942" s="66" t="s">
        <v>6467</v>
      </c>
      <c r="E1942" s="56" t="s">
        <v>6548</v>
      </c>
      <c r="F1942" t="s">
        <v>6476</v>
      </c>
      <c r="G1942" s="66" t="s">
        <v>6475</v>
      </c>
      <c r="H1942" s="66" t="s">
        <v>6476</v>
      </c>
      <c r="I1942" s="66" t="s">
        <v>6471</v>
      </c>
    </row>
    <row r="1943" spans="1:9" x14ac:dyDescent="0.25">
      <c r="A1943">
        <v>74201042</v>
      </c>
      <c r="B1943" s="66" t="s">
        <v>6465</v>
      </c>
      <c r="C1943" s="66" t="s">
        <v>6466</v>
      </c>
      <c r="D1943" s="66" t="s">
        <v>6467</v>
      </c>
      <c r="E1943" s="56" t="s">
        <v>6548</v>
      </c>
      <c r="F1943" t="s">
        <v>6474</v>
      </c>
      <c r="G1943" s="66" t="s">
        <v>6475</v>
      </c>
      <c r="H1943" s="66" t="s">
        <v>6474</v>
      </c>
      <c r="I1943" s="66" t="s">
        <v>6471</v>
      </c>
    </row>
    <row r="1944" spans="1:9" x14ac:dyDescent="0.25">
      <c r="A1944">
        <v>74201043</v>
      </c>
      <c r="B1944" s="66" t="s">
        <v>6465</v>
      </c>
      <c r="C1944" s="66" t="s">
        <v>6466</v>
      </c>
      <c r="D1944" s="66" t="s">
        <v>6467</v>
      </c>
      <c r="E1944" s="56" t="s">
        <v>6526</v>
      </c>
      <c r="F1944" t="s">
        <v>6476</v>
      </c>
      <c r="G1944" s="66" t="s">
        <v>6475</v>
      </c>
      <c r="H1944" s="66" t="s">
        <v>6476</v>
      </c>
      <c r="I1944" s="66" t="s">
        <v>6471</v>
      </c>
    </row>
    <row r="1945" spans="1:9" x14ac:dyDescent="0.25">
      <c r="A1945">
        <v>74201043</v>
      </c>
      <c r="B1945" s="66" t="s">
        <v>6465</v>
      </c>
      <c r="C1945" s="66" t="s">
        <v>6466</v>
      </c>
      <c r="D1945" s="66" t="s">
        <v>6467</v>
      </c>
      <c r="E1945" s="56" t="s">
        <v>6523</v>
      </c>
      <c r="F1945" t="s">
        <v>6476</v>
      </c>
      <c r="G1945" s="66" t="s">
        <v>6475</v>
      </c>
      <c r="H1945" s="66" t="s">
        <v>6476</v>
      </c>
      <c r="I1945" s="66" t="s">
        <v>6471</v>
      </c>
    </row>
    <row r="1946" spans="1:9" x14ac:dyDescent="0.25">
      <c r="A1946">
        <v>74201043</v>
      </c>
      <c r="B1946" s="66" t="s">
        <v>6465</v>
      </c>
      <c r="C1946" s="66" t="s">
        <v>6466</v>
      </c>
      <c r="D1946" s="66" t="s">
        <v>6467</v>
      </c>
      <c r="E1946" s="56" t="s">
        <v>6523</v>
      </c>
      <c r="F1946" t="s">
        <v>6476</v>
      </c>
      <c r="G1946" s="66" t="s">
        <v>6475</v>
      </c>
      <c r="H1946" s="66" t="s">
        <v>6476</v>
      </c>
      <c r="I1946" s="66" t="s">
        <v>6471</v>
      </c>
    </row>
    <row r="1947" spans="1:9" x14ac:dyDescent="0.25">
      <c r="A1947">
        <v>74201043</v>
      </c>
      <c r="B1947" s="66" t="s">
        <v>6465</v>
      </c>
      <c r="C1947" s="66" t="s">
        <v>6466</v>
      </c>
      <c r="D1947" s="66" t="s">
        <v>6467</v>
      </c>
      <c r="E1947" s="56" t="s">
        <v>6523</v>
      </c>
      <c r="F1947" t="s">
        <v>6524</v>
      </c>
      <c r="G1947" s="66" t="s">
        <v>6475</v>
      </c>
      <c r="H1947" s="66" t="s">
        <v>6524</v>
      </c>
      <c r="I1947" s="66" t="s">
        <v>6471</v>
      </c>
    </row>
    <row r="1948" spans="1:9" x14ac:dyDescent="0.25">
      <c r="A1948">
        <v>74201043</v>
      </c>
      <c r="B1948" s="66" t="s">
        <v>6465</v>
      </c>
      <c r="C1948" s="66" t="s">
        <v>6466</v>
      </c>
      <c r="D1948" s="66" t="s">
        <v>6467</v>
      </c>
      <c r="E1948" s="56" t="s">
        <v>6523</v>
      </c>
      <c r="F1948" t="s">
        <v>6553</v>
      </c>
      <c r="G1948" s="66" t="s">
        <v>6475</v>
      </c>
      <c r="H1948" s="66" t="e">
        <v>#N/A</v>
      </c>
      <c r="I1948" s="66" t="e">
        <v>#N/A</v>
      </c>
    </row>
    <row r="1949" spans="1:9" x14ac:dyDescent="0.25">
      <c r="A1949">
        <v>74201043</v>
      </c>
      <c r="B1949" s="66" t="s">
        <v>6465</v>
      </c>
      <c r="C1949" s="66" t="s">
        <v>6466</v>
      </c>
      <c r="D1949" s="66" t="s">
        <v>6467</v>
      </c>
      <c r="E1949" s="56" t="s">
        <v>6523</v>
      </c>
      <c r="F1949" t="s">
        <v>6476</v>
      </c>
      <c r="G1949" s="66" t="s">
        <v>6475</v>
      </c>
      <c r="H1949" s="66" t="s">
        <v>6476</v>
      </c>
      <c r="I1949" s="66" t="s">
        <v>6471</v>
      </c>
    </row>
    <row r="1950" spans="1:9" x14ac:dyDescent="0.25">
      <c r="A1950">
        <v>74201044</v>
      </c>
      <c r="B1950" s="66" t="s">
        <v>6465</v>
      </c>
      <c r="C1950" s="66" t="s">
        <v>6466</v>
      </c>
      <c r="D1950" s="66" t="s">
        <v>6467</v>
      </c>
      <c r="E1950" s="56" t="s">
        <v>6523</v>
      </c>
      <c r="F1950" t="s">
        <v>6474</v>
      </c>
      <c r="G1950" s="66" t="s">
        <v>6475</v>
      </c>
      <c r="H1950" s="66" t="s">
        <v>6474</v>
      </c>
      <c r="I1950" s="66" t="s">
        <v>6471</v>
      </c>
    </row>
    <row r="1951" spans="1:9" x14ac:dyDescent="0.25">
      <c r="A1951">
        <v>74201044</v>
      </c>
      <c r="B1951" s="66" t="s">
        <v>6465</v>
      </c>
      <c r="C1951" s="66" t="s">
        <v>6466</v>
      </c>
      <c r="D1951" s="66" t="s">
        <v>6467</v>
      </c>
      <c r="E1951" s="56" t="s">
        <v>6523</v>
      </c>
      <c r="F1951" t="s">
        <v>6524</v>
      </c>
      <c r="G1951" s="66" t="s">
        <v>6475</v>
      </c>
      <c r="H1951" s="66" t="s">
        <v>6524</v>
      </c>
      <c r="I1951" s="66" t="s">
        <v>6471</v>
      </c>
    </row>
    <row r="1952" spans="1:9" x14ac:dyDescent="0.25">
      <c r="A1952">
        <v>74201045</v>
      </c>
      <c r="B1952" s="66" t="s">
        <v>6465</v>
      </c>
      <c r="C1952" s="66" t="s">
        <v>6466</v>
      </c>
      <c r="D1952" s="66" t="s">
        <v>6467</v>
      </c>
      <c r="E1952" s="56" t="s">
        <v>6554</v>
      </c>
      <c r="F1952" t="s">
        <v>6469</v>
      </c>
      <c r="G1952" s="66" t="s">
        <v>6470</v>
      </c>
      <c r="H1952" s="66" t="s">
        <v>6469</v>
      </c>
      <c r="I1952" s="66" t="s">
        <v>6471</v>
      </c>
    </row>
    <row r="1953" spans="1:9" x14ac:dyDescent="0.25">
      <c r="A1953">
        <v>74201045</v>
      </c>
      <c r="B1953" s="66" t="s">
        <v>6465</v>
      </c>
      <c r="C1953" s="66" t="s">
        <v>6466</v>
      </c>
      <c r="D1953" s="66" t="s">
        <v>6467</v>
      </c>
      <c r="E1953" s="56" t="s">
        <v>6555</v>
      </c>
      <c r="F1953" t="s">
        <v>6469</v>
      </c>
      <c r="G1953" s="66" t="s">
        <v>6470</v>
      </c>
      <c r="H1953" s="66" t="s">
        <v>6469</v>
      </c>
      <c r="I1953" s="66" t="s">
        <v>6471</v>
      </c>
    </row>
    <row r="1954" spans="1:9" x14ac:dyDescent="0.25">
      <c r="A1954">
        <v>74201045</v>
      </c>
      <c r="B1954" s="66" t="s">
        <v>6465</v>
      </c>
      <c r="C1954" s="66" t="s">
        <v>6466</v>
      </c>
      <c r="D1954" s="66" t="s">
        <v>6467</v>
      </c>
      <c r="E1954" s="56" t="s">
        <v>6556</v>
      </c>
      <c r="F1954" t="s">
        <v>6469</v>
      </c>
      <c r="G1954" s="66" t="s">
        <v>6470</v>
      </c>
      <c r="H1954" s="66" t="s">
        <v>6469</v>
      </c>
      <c r="I1954" s="66" t="s">
        <v>6471</v>
      </c>
    </row>
    <row r="1955" spans="1:9" x14ac:dyDescent="0.25">
      <c r="A1955">
        <v>74201045</v>
      </c>
      <c r="B1955" s="66" t="s">
        <v>6465</v>
      </c>
      <c r="C1955" s="66" t="s">
        <v>6466</v>
      </c>
      <c r="D1955" s="66" t="s">
        <v>6467</v>
      </c>
      <c r="E1955" s="56" t="s">
        <v>6515</v>
      </c>
      <c r="F1955" t="s">
        <v>6557</v>
      </c>
      <c r="G1955" s="66" t="s">
        <v>6470</v>
      </c>
      <c r="H1955" s="66" t="e">
        <v>#N/A</v>
      </c>
      <c r="I1955" s="66" t="e">
        <v>#N/A</v>
      </c>
    </row>
    <row r="1956" spans="1:9" x14ac:dyDescent="0.25">
      <c r="A1956">
        <v>74202001</v>
      </c>
      <c r="B1956" s="66" t="s">
        <v>6465</v>
      </c>
      <c r="C1956" s="66" t="s">
        <v>6466</v>
      </c>
      <c r="D1956" s="66" t="s">
        <v>6558</v>
      </c>
      <c r="E1956" s="56" t="s">
        <v>6559</v>
      </c>
      <c r="F1956" t="s">
        <v>6051</v>
      </c>
      <c r="G1956" s="66" t="s">
        <v>6470</v>
      </c>
      <c r="H1956" s="66" t="e">
        <v>#N/A</v>
      </c>
      <c r="I1956" s="66" t="e">
        <v>#N/A</v>
      </c>
    </row>
    <row r="1957" spans="1:9" x14ac:dyDescent="0.25">
      <c r="A1957">
        <v>74202001</v>
      </c>
      <c r="B1957" s="66" t="s">
        <v>6465</v>
      </c>
      <c r="C1957" s="66" t="s">
        <v>6466</v>
      </c>
      <c r="D1957" s="66" t="s">
        <v>6558</v>
      </c>
      <c r="E1957" s="56" t="s">
        <v>6559</v>
      </c>
      <c r="F1957" t="s">
        <v>6469</v>
      </c>
      <c r="G1957" s="66" t="s">
        <v>6470</v>
      </c>
      <c r="H1957" s="66" t="s">
        <v>6469</v>
      </c>
      <c r="I1957" s="66" t="s">
        <v>6471</v>
      </c>
    </row>
    <row r="1958" spans="1:9" x14ac:dyDescent="0.25">
      <c r="A1958">
        <v>74202001</v>
      </c>
      <c r="B1958" s="66" t="s">
        <v>6465</v>
      </c>
      <c r="C1958" s="66" t="s">
        <v>6466</v>
      </c>
      <c r="D1958" s="66" t="s">
        <v>6558</v>
      </c>
      <c r="E1958" s="56" t="s">
        <v>6559</v>
      </c>
      <c r="F1958" t="s">
        <v>6051</v>
      </c>
      <c r="G1958" s="66" t="s">
        <v>6470</v>
      </c>
      <c r="H1958" s="66" t="e">
        <v>#N/A</v>
      </c>
      <c r="I1958" s="66" t="e">
        <v>#N/A</v>
      </c>
    </row>
    <row r="1959" spans="1:9" x14ac:dyDescent="0.25">
      <c r="A1959">
        <v>74202002</v>
      </c>
      <c r="B1959" s="66" t="s">
        <v>6465</v>
      </c>
      <c r="C1959" s="66" t="s">
        <v>6466</v>
      </c>
      <c r="D1959" s="66" t="s">
        <v>6558</v>
      </c>
      <c r="E1959" s="56" t="s">
        <v>6515</v>
      </c>
      <c r="F1959" t="s">
        <v>6515</v>
      </c>
      <c r="G1959" s="66" t="s">
        <v>6470</v>
      </c>
      <c r="H1959" s="66" t="e">
        <v>#N/A</v>
      </c>
      <c r="I1959" s="66" t="e">
        <v>#N/A</v>
      </c>
    </row>
    <row r="1960" spans="1:9" x14ac:dyDescent="0.25">
      <c r="A1960">
        <v>74202002</v>
      </c>
      <c r="B1960" s="66" t="s">
        <v>6465</v>
      </c>
      <c r="C1960" s="66" t="s">
        <v>6466</v>
      </c>
      <c r="D1960" s="66" t="s">
        <v>6558</v>
      </c>
      <c r="E1960" s="56" t="s">
        <v>6560</v>
      </c>
      <c r="F1960" t="s">
        <v>6469</v>
      </c>
      <c r="G1960" s="66" t="s">
        <v>6470</v>
      </c>
      <c r="H1960" s="66" t="s">
        <v>6469</v>
      </c>
      <c r="I1960" s="66" t="s">
        <v>6471</v>
      </c>
    </row>
    <row r="1961" spans="1:9" x14ac:dyDescent="0.25">
      <c r="A1961">
        <v>74202003</v>
      </c>
      <c r="B1961" s="66" t="s">
        <v>6465</v>
      </c>
      <c r="C1961" s="66" t="s">
        <v>6466</v>
      </c>
      <c r="D1961" s="66" t="s">
        <v>6558</v>
      </c>
      <c r="E1961" s="56" t="s">
        <v>6561</v>
      </c>
      <c r="F1961" t="s">
        <v>6562</v>
      </c>
      <c r="G1961" s="66" t="s">
        <v>6470</v>
      </c>
      <c r="H1961" s="66" t="s">
        <v>6562</v>
      </c>
      <c r="I1961" s="66" t="s">
        <v>6471</v>
      </c>
    </row>
    <row r="1962" spans="1:9" x14ac:dyDescent="0.25">
      <c r="A1962">
        <v>74202003</v>
      </c>
      <c r="B1962" s="66" t="s">
        <v>6465</v>
      </c>
      <c r="C1962" s="66" t="s">
        <v>6466</v>
      </c>
      <c r="D1962" s="66" t="s">
        <v>6558</v>
      </c>
      <c r="E1962" s="56" t="s">
        <v>6563</v>
      </c>
      <c r="F1962" t="s">
        <v>6562</v>
      </c>
      <c r="G1962" s="66" t="s">
        <v>6470</v>
      </c>
      <c r="H1962" s="66" t="s">
        <v>6562</v>
      </c>
      <c r="I1962" s="66" t="s">
        <v>6471</v>
      </c>
    </row>
    <row r="1963" spans="1:9" x14ac:dyDescent="0.25">
      <c r="A1963">
        <v>74202004</v>
      </c>
      <c r="B1963" s="66" t="s">
        <v>6465</v>
      </c>
      <c r="C1963" s="66" t="s">
        <v>6466</v>
      </c>
      <c r="D1963" s="66" t="s">
        <v>6558</v>
      </c>
      <c r="E1963" s="56" t="s">
        <v>6559</v>
      </c>
      <c r="F1963" t="s">
        <v>6469</v>
      </c>
      <c r="G1963" s="66" t="s">
        <v>6470</v>
      </c>
      <c r="H1963" s="66" t="s">
        <v>6469</v>
      </c>
      <c r="I1963" s="66" t="s">
        <v>6471</v>
      </c>
    </row>
    <row r="1964" spans="1:9" x14ac:dyDescent="0.25">
      <c r="A1964">
        <v>74202004</v>
      </c>
      <c r="B1964" s="66" t="s">
        <v>6465</v>
      </c>
      <c r="C1964" s="66" t="s">
        <v>6466</v>
      </c>
      <c r="D1964" s="66" t="s">
        <v>6558</v>
      </c>
      <c r="E1964" s="56" t="s">
        <v>6564</v>
      </c>
      <c r="F1964" t="s">
        <v>6565</v>
      </c>
      <c r="G1964" s="66" t="s">
        <v>6470</v>
      </c>
      <c r="H1964" s="66" t="e">
        <v>#N/A</v>
      </c>
      <c r="I1964" s="66" t="e">
        <v>#N/A</v>
      </c>
    </row>
    <row r="1965" spans="1:9" x14ac:dyDescent="0.25">
      <c r="A1965">
        <v>74202004</v>
      </c>
      <c r="B1965" s="66" t="s">
        <v>6465</v>
      </c>
      <c r="C1965" s="66" t="s">
        <v>6466</v>
      </c>
      <c r="D1965" s="66" t="s">
        <v>6558</v>
      </c>
      <c r="E1965" s="56" t="s">
        <v>6566</v>
      </c>
      <c r="F1965" t="s">
        <v>6567</v>
      </c>
      <c r="G1965" s="66" t="s">
        <v>6470</v>
      </c>
      <c r="H1965" s="66" t="e">
        <v>#N/A</v>
      </c>
      <c r="I1965" s="66" t="e">
        <v>#N/A</v>
      </c>
    </row>
    <row r="1966" spans="1:9" x14ac:dyDescent="0.25">
      <c r="A1966">
        <v>74202005</v>
      </c>
      <c r="B1966" s="66" t="s">
        <v>6465</v>
      </c>
      <c r="C1966" s="66" t="s">
        <v>6466</v>
      </c>
      <c r="D1966" s="66" t="s">
        <v>6558</v>
      </c>
      <c r="E1966" s="56" t="s">
        <v>6559</v>
      </c>
      <c r="F1966" t="s">
        <v>6568</v>
      </c>
      <c r="G1966" s="66" t="s">
        <v>6470</v>
      </c>
      <c r="H1966" s="66" t="e">
        <v>#N/A</v>
      </c>
      <c r="I1966" s="66" t="e">
        <v>#N/A</v>
      </c>
    </row>
    <row r="1967" spans="1:9" x14ac:dyDescent="0.25">
      <c r="A1967">
        <v>74202005</v>
      </c>
      <c r="B1967" s="66" t="s">
        <v>6465</v>
      </c>
      <c r="C1967" s="66" t="s">
        <v>6466</v>
      </c>
      <c r="D1967" s="66" t="s">
        <v>6558</v>
      </c>
      <c r="E1967" s="56" t="s">
        <v>6559</v>
      </c>
      <c r="F1967" t="s">
        <v>6568</v>
      </c>
      <c r="G1967" s="66" t="s">
        <v>6470</v>
      </c>
      <c r="H1967" s="66" t="e">
        <v>#N/A</v>
      </c>
      <c r="I1967" s="66" t="e">
        <v>#N/A</v>
      </c>
    </row>
    <row r="1968" spans="1:9" x14ac:dyDescent="0.25">
      <c r="A1968">
        <v>74202006</v>
      </c>
      <c r="B1968" s="66" t="s">
        <v>6465</v>
      </c>
      <c r="C1968" s="66" t="s">
        <v>6466</v>
      </c>
      <c r="D1968" s="66" t="s">
        <v>6558</v>
      </c>
      <c r="E1968" s="56" t="s">
        <v>6349</v>
      </c>
      <c r="F1968" t="s">
        <v>6528</v>
      </c>
      <c r="G1968" s="66" t="s">
        <v>6470</v>
      </c>
      <c r="H1968" s="66" t="s">
        <v>6528</v>
      </c>
      <c r="I1968" s="66" t="s">
        <v>6471</v>
      </c>
    </row>
    <row r="1969" spans="1:9" x14ac:dyDescent="0.25">
      <c r="A1969">
        <v>74202007</v>
      </c>
      <c r="B1969" s="66" t="s">
        <v>6465</v>
      </c>
      <c r="C1969" s="66" t="s">
        <v>6466</v>
      </c>
      <c r="D1969" s="66" t="s">
        <v>6558</v>
      </c>
      <c r="E1969" s="56" t="s">
        <v>6569</v>
      </c>
      <c r="F1969" t="s">
        <v>6568</v>
      </c>
      <c r="G1969" s="66" t="s">
        <v>6570</v>
      </c>
      <c r="H1969" s="66" t="e">
        <v>#N/A</v>
      </c>
      <c r="I1969" s="66" t="e">
        <v>#N/A</v>
      </c>
    </row>
    <row r="1970" spans="1:9" x14ac:dyDescent="0.25">
      <c r="A1970">
        <v>74202009</v>
      </c>
      <c r="B1970" s="66" t="s">
        <v>6465</v>
      </c>
      <c r="C1970" s="66" t="s">
        <v>6466</v>
      </c>
      <c r="D1970" s="66" t="s">
        <v>6558</v>
      </c>
      <c r="E1970" s="56" t="s">
        <v>6571</v>
      </c>
      <c r="F1970" t="s">
        <v>6562</v>
      </c>
      <c r="G1970" s="66" t="s">
        <v>6470</v>
      </c>
      <c r="H1970" s="66" t="s">
        <v>6562</v>
      </c>
      <c r="I1970" s="66" t="s">
        <v>6471</v>
      </c>
    </row>
    <row r="1971" spans="1:9" x14ac:dyDescent="0.25">
      <c r="A1971">
        <v>74202009</v>
      </c>
      <c r="B1971" s="66" t="s">
        <v>6465</v>
      </c>
      <c r="C1971" s="66" t="s">
        <v>6466</v>
      </c>
      <c r="D1971" s="66" t="s">
        <v>6558</v>
      </c>
      <c r="E1971" s="56" t="s">
        <v>6572</v>
      </c>
      <c r="F1971" t="s">
        <v>6469</v>
      </c>
      <c r="G1971" s="66" t="s">
        <v>6470</v>
      </c>
      <c r="H1971" s="66" t="s">
        <v>6469</v>
      </c>
      <c r="I1971" s="66" t="s">
        <v>6471</v>
      </c>
    </row>
    <row r="1972" spans="1:9" x14ac:dyDescent="0.25">
      <c r="A1972">
        <v>74202009</v>
      </c>
      <c r="B1972" s="66" t="s">
        <v>6465</v>
      </c>
      <c r="C1972" s="66" t="s">
        <v>6466</v>
      </c>
      <c r="D1972" s="66" t="s">
        <v>6558</v>
      </c>
      <c r="E1972" s="56" t="s">
        <v>6573</v>
      </c>
      <c r="F1972" t="s">
        <v>6562</v>
      </c>
      <c r="G1972" s="66" t="s">
        <v>6470</v>
      </c>
      <c r="H1972" s="66" t="s">
        <v>6562</v>
      </c>
      <c r="I1972" s="66" t="s">
        <v>6471</v>
      </c>
    </row>
    <row r="1973" spans="1:9" x14ac:dyDescent="0.25">
      <c r="A1973">
        <v>74202010</v>
      </c>
      <c r="B1973" s="66" t="s">
        <v>6465</v>
      </c>
      <c r="C1973" s="66" t="s">
        <v>6466</v>
      </c>
      <c r="D1973" s="66" t="s">
        <v>6558</v>
      </c>
      <c r="E1973" s="56" t="s">
        <v>6571</v>
      </c>
      <c r="F1973" t="s">
        <v>5815</v>
      </c>
      <c r="G1973" s="66" t="s">
        <v>6470</v>
      </c>
      <c r="H1973" s="66" t="e">
        <v>#N/A</v>
      </c>
      <c r="I1973" s="66" t="e">
        <v>#N/A</v>
      </c>
    </row>
    <row r="1974" spans="1:9" x14ac:dyDescent="0.25">
      <c r="A1974">
        <v>74202011</v>
      </c>
      <c r="B1974" s="66" t="s">
        <v>6465</v>
      </c>
      <c r="C1974" s="66" t="s">
        <v>6466</v>
      </c>
      <c r="D1974" s="66" t="s">
        <v>6558</v>
      </c>
      <c r="E1974" s="56" t="s">
        <v>6559</v>
      </c>
      <c r="F1974" t="s">
        <v>6528</v>
      </c>
      <c r="G1974" s="66" t="s">
        <v>6470</v>
      </c>
      <c r="H1974" s="66" t="s">
        <v>6528</v>
      </c>
      <c r="I1974" s="66" t="s">
        <v>6471</v>
      </c>
    </row>
    <row r="1975" spans="1:9" x14ac:dyDescent="0.25">
      <c r="A1975">
        <v>74202011</v>
      </c>
      <c r="B1975" s="66" t="s">
        <v>6465</v>
      </c>
      <c r="C1975" s="66" t="s">
        <v>6466</v>
      </c>
      <c r="D1975" s="66" t="s">
        <v>6558</v>
      </c>
      <c r="E1975" s="56" t="s">
        <v>6574</v>
      </c>
      <c r="F1975" t="s">
        <v>6568</v>
      </c>
      <c r="G1975" s="66" t="s">
        <v>6470</v>
      </c>
      <c r="H1975" s="66" t="e">
        <v>#N/A</v>
      </c>
      <c r="I1975" s="66" t="e">
        <v>#N/A</v>
      </c>
    </row>
    <row r="1976" spans="1:9" x14ac:dyDescent="0.25">
      <c r="A1976">
        <v>74202011</v>
      </c>
      <c r="B1976" s="66" t="s">
        <v>6465</v>
      </c>
      <c r="C1976" s="66" t="s">
        <v>6466</v>
      </c>
      <c r="D1976" s="66" t="s">
        <v>6558</v>
      </c>
      <c r="E1976" s="56" t="s">
        <v>6575</v>
      </c>
      <c r="F1976" t="s">
        <v>6576</v>
      </c>
      <c r="G1976" s="66" t="s">
        <v>6470</v>
      </c>
      <c r="H1976" s="66" t="e">
        <v>#N/A</v>
      </c>
      <c r="I1976" s="66" t="e">
        <v>#N/A</v>
      </c>
    </row>
    <row r="1977" spans="1:9" x14ac:dyDescent="0.25">
      <c r="A1977">
        <v>74202011</v>
      </c>
      <c r="B1977" s="66" t="s">
        <v>6465</v>
      </c>
      <c r="C1977" s="66" t="s">
        <v>6466</v>
      </c>
      <c r="D1977" s="66" t="s">
        <v>6558</v>
      </c>
      <c r="E1977" s="56" t="s">
        <v>6575</v>
      </c>
      <c r="F1977" t="s">
        <v>6528</v>
      </c>
      <c r="G1977" s="66" t="s">
        <v>6470</v>
      </c>
      <c r="H1977" s="66" t="s">
        <v>6528</v>
      </c>
      <c r="I1977" s="66" t="s">
        <v>6471</v>
      </c>
    </row>
    <row r="1978" spans="1:9" x14ac:dyDescent="0.25">
      <c r="A1978">
        <v>74202012</v>
      </c>
      <c r="B1978" s="66" t="s">
        <v>6465</v>
      </c>
      <c r="C1978" s="66" t="s">
        <v>6466</v>
      </c>
      <c r="D1978" s="66" t="s">
        <v>6558</v>
      </c>
      <c r="E1978" s="56" t="s">
        <v>6564</v>
      </c>
      <c r="F1978" t="s">
        <v>6562</v>
      </c>
      <c r="G1978" s="66" t="s">
        <v>6470</v>
      </c>
      <c r="H1978" s="66" t="s">
        <v>6562</v>
      </c>
      <c r="I1978" s="66" t="s">
        <v>6471</v>
      </c>
    </row>
    <row r="1979" spans="1:9" x14ac:dyDescent="0.25">
      <c r="A1979">
        <v>74202013</v>
      </c>
      <c r="B1979" s="66" t="s">
        <v>6465</v>
      </c>
      <c r="C1979" s="66" t="s">
        <v>6466</v>
      </c>
      <c r="D1979" s="66" t="s">
        <v>6558</v>
      </c>
      <c r="E1979" s="56" t="s">
        <v>6559</v>
      </c>
      <c r="F1979" t="s">
        <v>6562</v>
      </c>
      <c r="G1979" s="66" t="s">
        <v>6470</v>
      </c>
      <c r="H1979" s="66" t="s">
        <v>6562</v>
      </c>
      <c r="I1979" s="66" t="s">
        <v>6471</v>
      </c>
    </row>
    <row r="1980" spans="1:9" x14ac:dyDescent="0.25">
      <c r="A1980">
        <v>74202013</v>
      </c>
      <c r="B1980" s="66" t="s">
        <v>6465</v>
      </c>
      <c r="C1980" s="66" t="s">
        <v>6466</v>
      </c>
      <c r="D1980" s="66" t="s">
        <v>6558</v>
      </c>
      <c r="E1980" s="56" t="s">
        <v>6052</v>
      </c>
      <c r="F1980" t="s">
        <v>5815</v>
      </c>
      <c r="G1980" s="66" t="s">
        <v>6470</v>
      </c>
      <c r="H1980" s="66" t="s">
        <v>6052</v>
      </c>
      <c r="I1980" s="66" t="s">
        <v>6032</v>
      </c>
    </row>
    <row r="1981" spans="1:9" x14ac:dyDescent="0.25">
      <c r="A1981">
        <v>74202014</v>
      </c>
      <c r="B1981" s="66" t="s">
        <v>6465</v>
      </c>
      <c r="C1981" s="66" t="s">
        <v>6466</v>
      </c>
      <c r="D1981" s="66" t="s">
        <v>6558</v>
      </c>
      <c r="E1981" s="56" t="s">
        <v>6572</v>
      </c>
      <c r="F1981" t="s">
        <v>6562</v>
      </c>
      <c r="G1981" s="66" t="s">
        <v>6470</v>
      </c>
      <c r="H1981" s="66" t="s">
        <v>6562</v>
      </c>
      <c r="I1981" s="66" t="s">
        <v>6471</v>
      </c>
    </row>
    <row r="1982" spans="1:9" x14ac:dyDescent="0.25">
      <c r="A1982">
        <v>74202014</v>
      </c>
      <c r="B1982" s="66" t="s">
        <v>6465</v>
      </c>
      <c r="C1982" s="66" t="s">
        <v>6466</v>
      </c>
      <c r="D1982" s="66" t="s">
        <v>6558</v>
      </c>
      <c r="E1982" s="56" t="s">
        <v>6572</v>
      </c>
      <c r="F1982" t="s">
        <v>6562</v>
      </c>
      <c r="G1982" s="66" t="s">
        <v>6470</v>
      </c>
      <c r="H1982" s="66" t="s">
        <v>6562</v>
      </c>
      <c r="I1982" s="66" t="s">
        <v>6471</v>
      </c>
    </row>
    <row r="1983" spans="1:9" x14ac:dyDescent="0.25">
      <c r="A1983">
        <v>74202015</v>
      </c>
      <c r="B1983" s="66" t="s">
        <v>6465</v>
      </c>
      <c r="C1983" s="66" t="s">
        <v>6466</v>
      </c>
      <c r="D1983" s="66" t="s">
        <v>6558</v>
      </c>
      <c r="E1983" s="56" t="s">
        <v>6566</v>
      </c>
      <c r="F1983" t="s">
        <v>6567</v>
      </c>
      <c r="G1983" s="66" t="s">
        <v>6470</v>
      </c>
      <c r="H1983" s="66" t="e">
        <v>#N/A</v>
      </c>
      <c r="I1983" s="66" t="e">
        <v>#N/A</v>
      </c>
    </row>
    <row r="1984" spans="1:9" x14ac:dyDescent="0.25">
      <c r="A1984">
        <v>74202015</v>
      </c>
      <c r="B1984" s="66" t="s">
        <v>6465</v>
      </c>
      <c r="C1984" s="66" t="s">
        <v>6466</v>
      </c>
      <c r="D1984" s="66" t="s">
        <v>6558</v>
      </c>
      <c r="E1984" s="56" t="s">
        <v>6566</v>
      </c>
      <c r="F1984" t="s">
        <v>6567</v>
      </c>
      <c r="G1984" s="66" t="s">
        <v>6470</v>
      </c>
      <c r="H1984" s="66" t="e">
        <v>#N/A</v>
      </c>
      <c r="I1984" s="66" t="e">
        <v>#N/A</v>
      </c>
    </row>
    <row r="1985" spans="1:9" x14ac:dyDescent="0.25">
      <c r="A1985">
        <v>74202015</v>
      </c>
      <c r="B1985" s="66" t="s">
        <v>6465</v>
      </c>
      <c r="C1985" s="66" t="s">
        <v>6466</v>
      </c>
      <c r="D1985" s="66" t="s">
        <v>6558</v>
      </c>
      <c r="E1985" s="56" t="s">
        <v>6566</v>
      </c>
      <c r="F1985" t="s">
        <v>6577</v>
      </c>
      <c r="G1985" s="66" t="s">
        <v>6470</v>
      </c>
      <c r="H1985" s="66" t="e">
        <v>#N/A</v>
      </c>
      <c r="I1985" s="66" t="e">
        <v>#N/A</v>
      </c>
    </row>
    <row r="1986" spans="1:9" x14ac:dyDescent="0.25">
      <c r="A1986">
        <v>74203001</v>
      </c>
      <c r="B1986" s="66" t="s">
        <v>6465</v>
      </c>
      <c r="C1986" s="66" t="s">
        <v>6466</v>
      </c>
      <c r="D1986" s="66" t="s">
        <v>6578</v>
      </c>
      <c r="E1986" s="56" t="s">
        <v>6579</v>
      </c>
      <c r="F1986" t="s">
        <v>6051</v>
      </c>
      <c r="G1986" s="66" t="s">
        <v>6470</v>
      </c>
      <c r="H1986" s="66" t="e">
        <v>#N/A</v>
      </c>
      <c r="I1986" s="66" t="e">
        <v>#N/A</v>
      </c>
    </row>
    <row r="1987" spans="1:9" x14ac:dyDescent="0.25">
      <c r="A1987">
        <v>74203001</v>
      </c>
      <c r="B1987" s="66" t="s">
        <v>6465</v>
      </c>
      <c r="C1987" s="66" t="s">
        <v>6466</v>
      </c>
      <c r="D1987" s="66" t="s">
        <v>6578</v>
      </c>
      <c r="E1987" s="56" t="s">
        <v>6579</v>
      </c>
      <c r="F1987" t="s">
        <v>6051</v>
      </c>
      <c r="G1987" s="66" t="s">
        <v>6470</v>
      </c>
      <c r="H1987" s="66" t="e">
        <v>#N/A</v>
      </c>
      <c r="I1987" s="66" t="e">
        <v>#N/A</v>
      </c>
    </row>
    <row r="1988" spans="1:9" x14ac:dyDescent="0.25">
      <c r="A1988">
        <v>74203001</v>
      </c>
      <c r="B1988" s="66" t="s">
        <v>6465</v>
      </c>
      <c r="C1988" s="66" t="s">
        <v>6466</v>
      </c>
      <c r="D1988" s="66" t="s">
        <v>6578</v>
      </c>
      <c r="E1988" s="56" t="s">
        <v>6580</v>
      </c>
      <c r="F1988" t="s">
        <v>6051</v>
      </c>
      <c r="G1988" s="66" t="s">
        <v>6470</v>
      </c>
      <c r="H1988" s="66" t="e">
        <v>#N/A</v>
      </c>
      <c r="I1988" s="66" t="e">
        <v>#N/A</v>
      </c>
    </row>
    <row r="1989" spans="1:9" x14ac:dyDescent="0.25">
      <c r="A1989">
        <v>74203003</v>
      </c>
      <c r="B1989" s="66" t="s">
        <v>6465</v>
      </c>
      <c r="C1989" s="66" t="s">
        <v>6466</v>
      </c>
      <c r="D1989" s="66" t="s">
        <v>6578</v>
      </c>
      <c r="E1989" s="56" t="s">
        <v>6580</v>
      </c>
      <c r="F1989" t="s">
        <v>6051</v>
      </c>
      <c r="G1989" s="66" t="s">
        <v>6470</v>
      </c>
      <c r="H1989" s="66" t="e">
        <v>#N/A</v>
      </c>
      <c r="I1989" s="66" t="e">
        <v>#N/A</v>
      </c>
    </row>
    <row r="1990" spans="1:9" x14ac:dyDescent="0.25">
      <c r="A1990">
        <v>74203003</v>
      </c>
      <c r="B1990" s="66" t="s">
        <v>6465</v>
      </c>
      <c r="C1990" s="66" t="s">
        <v>6466</v>
      </c>
      <c r="D1990" s="66" t="s">
        <v>6578</v>
      </c>
      <c r="E1990" s="56" t="s">
        <v>6580</v>
      </c>
      <c r="F1990" t="s">
        <v>6051</v>
      </c>
      <c r="G1990" s="66" t="s">
        <v>6470</v>
      </c>
      <c r="H1990" s="66" t="e">
        <v>#N/A</v>
      </c>
      <c r="I1990" s="66" t="e">
        <v>#N/A</v>
      </c>
    </row>
    <row r="1991" spans="1:9" x14ac:dyDescent="0.25">
      <c r="A1991">
        <v>74203003</v>
      </c>
      <c r="B1991" s="66" t="s">
        <v>6465</v>
      </c>
      <c r="C1991" s="66" t="s">
        <v>6466</v>
      </c>
      <c r="D1991" s="66" t="s">
        <v>6578</v>
      </c>
      <c r="E1991" s="56" t="s">
        <v>6580</v>
      </c>
      <c r="F1991" t="s">
        <v>6051</v>
      </c>
      <c r="G1991" s="66" t="s">
        <v>6470</v>
      </c>
      <c r="H1991" s="66" t="e">
        <v>#N/A</v>
      </c>
      <c r="I1991" s="66" t="e">
        <v>#N/A</v>
      </c>
    </row>
    <row r="1992" spans="1:9" x14ac:dyDescent="0.25">
      <c r="A1992">
        <v>74203004</v>
      </c>
      <c r="B1992" s="66" t="s">
        <v>6465</v>
      </c>
      <c r="C1992" s="66" t="s">
        <v>6466</v>
      </c>
      <c r="D1992" s="66" t="s">
        <v>6578</v>
      </c>
      <c r="E1992" s="56" t="s">
        <v>6580</v>
      </c>
      <c r="F1992" t="s">
        <v>6051</v>
      </c>
      <c r="G1992" s="66" t="s">
        <v>6470</v>
      </c>
      <c r="H1992" s="66" t="e">
        <v>#N/A</v>
      </c>
      <c r="I1992" s="66" t="e">
        <v>#N/A</v>
      </c>
    </row>
    <row r="1993" spans="1:9" x14ac:dyDescent="0.25">
      <c r="A1993">
        <v>74203006</v>
      </c>
      <c r="B1993" s="66" t="s">
        <v>6465</v>
      </c>
      <c r="C1993" s="66" t="s">
        <v>6466</v>
      </c>
      <c r="D1993" s="66" t="s">
        <v>6578</v>
      </c>
      <c r="E1993" s="56" t="s">
        <v>6581</v>
      </c>
      <c r="F1993" t="s">
        <v>6051</v>
      </c>
      <c r="G1993" s="66" t="s">
        <v>6470</v>
      </c>
      <c r="H1993" s="66" t="e">
        <v>#N/A</v>
      </c>
      <c r="I1993" s="66" t="e">
        <v>#N/A</v>
      </c>
    </row>
    <row r="1994" spans="1:9" x14ac:dyDescent="0.25">
      <c r="A1994">
        <v>74203007</v>
      </c>
      <c r="B1994" s="66" t="s">
        <v>6465</v>
      </c>
      <c r="C1994" s="66" t="s">
        <v>6466</v>
      </c>
      <c r="D1994" s="66" t="s">
        <v>6578</v>
      </c>
      <c r="E1994" s="56" t="s">
        <v>6582</v>
      </c>
      <c r="F1994" t="s">
        <v>6583</v>
      </c>
      <c r="G1994" s="66" t="s">
        <v>6470</v>
      </c>
      <c r="H1994" s="66" t="s">
        <v>6583</v>
      </c>
      <c r="I1994" s="66" t="s">
        <v>6584</v>
      </c>
    </row>
    <row r="1995" spans="1:9" x14ac:dyDescent="0.25">
      <c r="A1995">
        <v>74203007</v>
      </c>
      <c r="B1995" s="66" t="s">
        <v>6465</v>
      </c>
      <c r="C1995" s="66" t="s">
        <v>6466</v>
      </c>
      <c r="D1995" s="66" t="s">
        <v>6578</v>
      </c>
      <c r="E1995" s="56" t="s">
        <v>6582</v>
      </c>
      <c r="F1995" t="s">
        <v>6583</v>
      </c>
      <c r="G1995" s="66" t="s">
        <v>6470</v>
      </c>
      <c r="H1995" s="66" t="s">
        <v>6583</v>
      </c>
      <c r="I1995" s="66" t="s">
        <v>6584</v>
      </c>
    </row>
    <row r="1996" spans="1:9" x14ac:dyDescent="0.25">
      <c r="A1996">
        <v>74203007</v>
      </c>
      <c r="B1996" s="66" t="s">
        <v>6465</v>
      </c>
      <c r="C1996" s="66" t="s">
        <v>6466</v>
      </c>
      <c r="D1996" s="66" t="s">
        <v>6578</v>
      </c>
      <c r="E1996" s="56" t="s">
        <v>6582</v>
      </c>
      <c r="F1996" t="s">
        <v>6051</v>
      </c>
      <c r="G1996" s="66" t="s">
        <v>6470</v>
      </c>
      <c r="H1996" s="66" t="e">
        <v>#N/A</v>
      </c>
      <c r="I1996" s="66" t="e">
        <v>#N/A</v>
      </c>
    </row>
    <row r="1997" spans="1:9" x14ac:dyDescent="0.25">
      <c r="A1997">
        <v>74203008</v>
      </c>
      <c r="B1997" s="66" t="s">
        <v>6465</v>
      </c>
      <c r="C1997" s="66" t="s">
        <v>6466</v>
      </c>
      <c r="D1997" s="66" t="s">
        <v>6578</v>
      </c>
      <c r="E1997" s="56" t="s">
        <v>6585</v>
      </c>
      <c r="F1997" t="s">
        <v>6051</v>
      </c>
      <c r="G1997" s="66" t="s">
        <v>6470</v>
      </c>
      <c r="H1997" s="66" t="e">
        <v>#N/A</v>
      </c>
      <c r="I1997" s="66" t="e">
        <v>#N/A</v>
      </c>
    </row>
    <row r="1998" spans="1:9" x14ac:dyDescent="0.25">
      <c r="A1998">
        <v>74203008</v>
      </c>
      <c r="B1998" s="66" t="s">
        <v>6465</v>
      </c>
      <c r="C1998" s="66" t="s">
        <v>6466</v>
      </c>
      <c r="D1998" s="66" t="s">
        <v>6578</v>
      </c>
      <c r="E1998" s="56" t="s">
        <v>6585</v>
      </c>
      <c r="F1998" t="s">
        <v>6051</v>
      </c>
      <c r="G1998" s="66" t="s">
        <v>6470</v>
      </c>
      <c r="H1998" s="66" t="e">
        <v>#N/A</v>
      </c>
      <c r="I1998" s="66" t="e">
        <v>#N/A</v>
      </c>
    </row>
    <row r="1999" spans="1:9" x14ac:dyDescent="0.25">
      <c r="A1999">
        <v>74203008</v>
      </c>
      <c r="B1999" s="66" t="s">
        <v>6465</v>
      </c>
      <c r="C1999" s="66" t="s">
        <v>6466</v>
      </c>
      <c r="D1999" s="66" t="s">
        <v>6578</v>
      </c>
      <c r="E1999" s="56" t="s">
        <v>6583</v>
      </c>
      <c r="F1999" t="s">
        <v>6586</v>
      </c>
      <c r="G1999" s="66" t="s">
        <v>6470</v>
      </c>
      <c r="H1999" s="66" t="s">
        <v>6583</v>
      </c>
      <c r="I1999" s="66" t="s">
        <v>6584</v>
      </c>
    </row>
    <row r="2000" spans="1:9" x14ac:dyDescent="0.25">
      <c r="A2000">
        <v>74203009</v>
      </c>
      <c r="B2000" s="66" t="s">
        <v>6465</v>
      </c>
      <c r="C2000" s="66" t="s">
        <v>6466</v>
      </c>
      <c r="D2000" s="66" t="s">
        <v>6578</v>
      </c>
      <c r="E2000" s="56" t="s">
        <v>6587</v>
      </c>
      <c r="F2000" t="s">
        <v>6588</v>
      </c>
      <c r="G2000" s="66" t="s">
        <v>6470</v>
      </c>
      <c r="H2000" s="66" t="e">
        <v>#N/A</v>
      </c>
      <c r="I2000" s="66" t="e">
        <v>#N/A</v>
      </c>
    </row>
    <row r="2001" spans="1:9" x14ac:dyDescent="0.25">
      <c r="A2001">
        <v>74203009</v>
      </c>
      <c r="B2001" s="66" t="s">
        <v>6465</v>
      </c>
      <c r="C2001" s="66" t="s">
        <v>6466</v>
      </c>
      <c r="D2001" s="66" t="s">
        <v>6578</v>
      </c>
      <c r="E2001" s="56" t="s">
        <v>6587</v>
      </c>
      <c r="F2001" t="s">
        <v>6051</v>
      </c>
      <c r="G2001" s="66" t="s">
        <v>6470</v>
      </c>
      <c r="H2001" s="66" t="e">
        <v>#N/A</v>
      </c>
      <c r="I2001" s="66" t="e">
        <v>#N/A</v>
      </c>
    </row>
    <row r="2002" spans="1:9" x14ac:dyDescent="0.25">
      <c r="A2002">
        <v>74203009</v>
      </c>
      <c r="B2002" s="66" t="s">
        <v>6465</v>
      </c>
      <c r="C2002" s="66" t="s">
        <v>6466</v>
      </c>
      <c r="D2002" s="66" t="s">
        <v>6578</v>
      </c>
      <c r="E2002" s="56" t="s">
        <v>6589</v>
      </c>
      <c r="F2002" t="s">
        <v>6051</v>
      </c>
      <c r="G2002" s="66" t="s">
        <v>6470</v>
      </c>
      <c r="H2002" s="66" t="e">
        <v>#N/A</v>
      </c>
      <c r="I2002" s="66" t="e">
        <v>#N/A</v>
      </c>
    </row>
    <row r="2003" spans="1:9" x14ac:dyDescent="0.25">
      <c r="A2003">
        <v>74203009</v>
      </c>
      <c r="B2003" s="66" t="s">
        <v>6465</v>
      </c>
      <c r="C2003" s="66" t="s">
        <v>6466</v>
      </c>
      <c r="D2003" s="66" t="s">
        <v>6578</v>
      </c>
      <c r="E2003" s="56" t="s">
        <v>6589</v>
      </c>
      <c r="F2003" t="s">
        <v>6051</v>
      </c>
      <c r="G2003" s="66" t="s">
        <v>6470</v>
      </c>
      <c r="H2003" s="66" t="e">
        <v>#N/A</v>
      </c>
      <c r="I2003" s="66" t="e">
        <v>#N/A</v>
      </c>
    </row>
    <row r="2004" spans="1:9" x14ac:dyDescent="0.25">
      <c r="A2004">
        <v>74203010</v>
      </c>
      <c r="B2004" s="66" t="s">
        <v>6465</v>
      </c>
      <c r="C2004" s="66" t="s">
        <v>6466</v>
      </c>
      <c r="D2004" s="66" t="s">
        <v>6578</v>
      </c>
      <c r="E2004" s="56" t="s">
        <v>6590</v>
      </c>
      <c r="F2004" t="s">
        <v>6591</v>
      </c>
      <c r="G2004" s="66" t="s">
        <v>6470</v>
      </c>
      <c r="H2004" s="66" t="s">
        <v>6591</v>
      </c>
      <c r="I2004" s="66" t="s">
        <v>6584</v>
      </c>
    </row>
    <row r="2005" spans="1:9" x14ac:dyDescent="0.25">
      <c r="A2005">
        <v>74203010</v>
      </c>
      <c r="B2005" s="66" t="s">
        <v>6465</v>
      </c>
      <c r="C2005" s="66" t="s">
        <v>6466</v>
      </c>
      <c r="D2005" s="66" t="s">
        <v>6578</v>
      </c>
      <c r="E2005" s="56" t="s">
        <v>5883</v>
      </c>
      <c r="F2005" t="s">
        <v>6051</v>
      </c>
      <c r="G2005" s="66" t="s">
        <v>6470</v>
      </c>
      <c r="H2005" s="66" t="e">
        <v>#N/A</v>
      </c>
      <c r="I2005" s="66" t="e">
        <v>#N/A</v>
      </c>
    </row>
    <row r="2006" spans="1:9" x14ac:dyDescent="0.25">
      <c r="A2006">
        <v>74203011</v>
      </c>
      <c r="B2006" s="66" t="s">
        <v>6465</v>
      </c>
      <c r="C2006" s="66" t="s">
        <v>6466</v>
      </c>
      <c r="D2006" s="66" t="s">
        <v>6578</v>
      </c>
      <c r="E2006" s="56" t="s">
        <v>6579</v>
      </c>
      <c r="F2006" t="s">
        <v>6051</v>
      </c>
      <c r="G2006" s="66" t="s">
        <v>6470</v>
      </c>
      <c r="H2006" s="66" t="e">
        <v>#N/A</v>
      </c>
      <c r="I2006" s="66" t="e">
        <v>#N/A</v>
      </c>
    </row>
    <row r="2007" spans="1:9" x14ac:dyDescent="0.25">
      <c r="A2007">
        <v>74203012</v>
      </c>
      <c r="B2007" s="66" t="s">
        <v>6465</v>
      </c>
      <c r="C2007" s="66" t="s">
        <v>6466</v>
      </c>
      <c r="D2007" s="66" t="s">
        <v>6578</v>
      </c>
      <c r="E2007" s="56" t="s">
        <v>6592</v>
      </c>
      <c r="F2007" t="s">
        <v>6593</v>
      </c>
      <c r="G2007" s="66" t="s">
        <v>6594</v>
      </c>
      <c r="H2007" s="66" t="s">
        <v>6593</v>
      </c>
      <c r="I2007" s="66" t="s">
        <v>6584</v>
      </c>
    </row>
    <row r="2008" spans="1:9" x14ac:dyDescent="0.25">
      <c r="A2008">
        <v>74203012</v>
      </c>
      <c r="B2008" s="66" t="s">
        <v>6465</v>
      </c>
      <c r="C2008" s="66" t="s">
        <v>6466</v>
      </c>
      <c r="D2008" s="66" t="s">
        <v>6578</v>
      </c>
      <c r="E2008" s="56" t="s">
        <v>6595</v>
      </c>
      <c r="F2008" t="s">
        <v>6596</v>
      </c>
      <c r="G2008" s="66" t="s">
        <v>6594</v>
      </c>
      <c r="H2008" s="66" t="e">
        <v>#N/A</v>
      </c>
      <c r="I2008" s="66" t="e">
        <v>#N/A</v>
      </c>
    </row>
    <row r="2009" spans="1:9" x14ac:dyDescent="0.25">
      <c r="A2009">
        <v>74203013</v>
      </c>
      <c r="B2009" s="66" t="s">
        <v>6465</v>
      </c>
      <c r="C2009" s="66" t="s">
        <v>6466</v>
      </c>
      <c r="D2009" s="66" t="s">
        <v>6578</v>
      </c>
      <c r="E2009" s="56" t="s">
        <v>6597</v>
      </c>
      <c r="F2009" t="s">
        <v>6598</v>
      </c>
      <c r="G2009" s="66" t="s">
        <v>6594</v>
      </c>
      <c r="H2009" s="66" t="s">
        <v>6598</v>
      </c>
      <c r="I2009" s="66" t="s">
        <v>6584</v>
      </c>
    </row>
    <row r="2010" spans="1:9" x14ac:dyDescent="0.25">
      <c r="A2010">
        <v>74203013</v>
      </c>
      <c r="B2010" s="66" t="s">
        <v>6465</v>
      </c>
      <c r="C2010" s="66" t="s">
        <v>6466</v>
      </c>
      <c r="D2010" s="66" t="s">
        <v>6578</v>
      </c>
      <c r="E2010" s="56" t="s">
        <v>6597</v>
      </c>
      <c r="F2010" t="s">
        <v>6598</v>
      </c>
      <c r="G2010" s="66" t="s">
        <v>6594</v>
      </c>
      <c r="H2010" s="66" t="s">
        <v>6598</v>
      </c>
      <c r="I2010" s="66" t="s">
        <v>6584</v>
      </c>
    </row>
    <row r="2011" spans="1:9" x14ac:dyDescent="0.25">
      <c r="A2011">
        <v>74203013</v>
      </c>
      <c r="B2011" s="66" t="s">
        <v>6465</v>
      </c>
      <c r="C2011" s="66" t="s">
        <v>6466</v>
      </c>
      <c r="D2011" s="66" t="s">
        <v>6578</v>
      </c>
      <c r="E2011" s="56" t="s">
        <v>6599</v>
      </c>
      <c r="F2011" t="s">
        <v>6598</v>
      </c>
      <c r="G2011" s="66" t="s">
        <v>6594</v>
      </c>
      <c r="H2011" s="66" t="s">
        <v>6598</v>
      </c>
      <c r="I2011" s="66" t="s">
        <v>6584</v>
      </c>
    </row>
    <row r="2012" spans="1:9" x14ac:dyDescent="0.25">
      <c r="A2012">
        <v>74205001</v>
      </c>
      <c r="B2012" s="66" t="s">
        <v>6465</v>
      </c>
      <c r="C2012" s="66" t="s">
        <v>6600</v>
      </c>
      <c r="D2012" s="66" t="s">
        <v>6601</v>
      </c>
      <c r="E2012" s="56" t="s">
        <v>6602</v>
      </c>
      <c r="F2012" t="s">
        <v>6603</v>
      </c>
      <c r="G2012" s="66" t="s">
        <v>6604</v>
      </c>
      <c r="H2012" s="66" t="s">
        <v>6603</v>
      </c>
      <c r="I2012" s="66" t="s">
        <v>6605</v>
      </c>
    </row>
    <row r="2013" spans="1:9" x14ac:dyDescent="0.25">
      <c r="A2013">
        <v>74205001</v>
      </c>
      <c r="B2013" s="66" t="s">
        <v>6465</v>
      </c>
      <c r="C2013" s="66" t="s">
        <v>6600</v>
      </c>
      <c r="D2013" s="66" t="s">
        <v>6601</v>
      </c>
      <c r="E2013" s="56" t="s">
        <v>6606</v>
      </c>
      <c r="F2013" t="s">
        <v>6603</v>
      </c>
      <c r="G2013" s="66" t="s">
        <v>6604</v>
      </c>
      <c r="H2013" s="66" t="s">
        <v>6603</v>
      </c>
      <c r="I2013" s="66" t="s">
        <v>6605</v>
      </c>
    </row>
    <row r="2014" spans="1:9" x14ac:dyDescent="0.25">
      <c r="A2014">
        <v>74205002</v>
      </c>
      <c r="B2014" s="66" t="s">
        <v>6465</v>
      </c>
      <c r="C2014" s="66" t="s">
        <v>6600</v>
      </c>
      <c r="D2014" s="66" t="s">
        <v>6601</v>
      </c>
      <c r="E2014" s="56" t="s">
        <v>6607</v>
      </c>
      <c r="F2014" t="s">
        <v>6603</v>
      </c>
      <c r="G2014" s="66" t="s">
        <v>6604</v>
      </c>
      <c r="H2014" s="66" t="s">
        <v>6603</v>
      </c>
      <c r="I2014" s="66" t="s">
        <v>6605</v>
      </c>
    </row>
    <row r="2015" spans="1:9" x14ac:dyDescent="0.25">
      <c r="A2015">
        <v>74205003</v>
      </c>
      <c r="B2015" s="66" t="s">
        <v>6465</v>
      </c>
      <c r="C2015" s="66" t="s">
        <v>6600</v>
      </c>
      <c r="D2015" s="66" t="s">
        <v>6601</v>
      </c>
      <c r="E2015" s="56" t="s">
        <v>6608</v>
      </c>
      <c r="F2015" t="s">
        <v>6609</v>
      </c>
      <c r="G2015" s="66" t="s">
        <v>6604</v>
      </c>
      <c r="H2015" s="66" t="e">
        <v>#N/A</v>
      </c>
      <c r="I2015" s="66" t="e">
        <v>#N/A</v>
      </c>
    </row>
    <row r="2016" spans="1:9" x14ac:dyDescent="0.25">
      <c r="A2016">
        <v>74205004</v>
      </c>
      <c r="B2016" s="66" t="s">
        <v>6465</v>
      </c>
      <c r="C2016" s="66" t="s">
        <v>6600</v>
      </c>
      <c r="D2016" s="66" t="s">
        <v>6601</v>
      </c>
      <c r="E2016" s="56" t="s">
        <v>6610</v>
      </c>
      <c r="F2016" t="s">
        <v>6610</v>
      </c>
      <c r="G2016" s="66" t="s">
        <v>6604</v>
      </c>
      <c r="H2016" s="66" t="e">
        <v>#N/A</v>
      </c>
      <c r="I2016" s="66" t="e">
        <v>#N/A</v>
      </c>
    </row>
    <row r="2017" spans="1:9" x14ac:dyDescent="0.25">
      <c r="A2017">
        <v>74205004</v>
      </c>
      <c r="B2017" s="66" t="s">
        <v>6465</v>
      </c>
      <c r="C2017" s="66" t="s">
        <v>6600</v>
      </c>
      <c r="D2017" s="66" t="s">
        <v>6601</v>
      </c>
      <c r="E2017" s="56" t="s">
        <v>6610</v>
      </c>
      <c r="F2017" t="s">
        <v>6603</v>
      </c>
      <c r="G2017" s="66" t="s">
        <v>6604</v>
      </c>
      <c r="H2017" s="66" t="s">
        <v>6603</v>
      </c>
      <c r="I2017" s="66" t="s">
        <v>6605</v>
      </c>
    </row>
    <row r="2018" spans="1:9" x14ac:dyDescent="0.25">
      <c r="A2018">
        <v>74205005</v>
      </c>
      <c r="B2018" s="66" t="s">
        <v>6465</v>
      </c>
      <c r="C2018" s="66" t="s">
        <v>6600</v>
      </c>
      <c r="D2018" s="66" t="s">
        <v>6601</v>
      </c>
      <c r="E2018" s="56" t="s">
        <v>6611</v>
      </c>
      <c r="F2018" t="s">
        <v>6603</v>
      </c>
      <c r="G2018" s="66" t="s">
        <v>6604</v>
      </c>
      <c r="H2018" s="66" t="s">
        <v>6603</v>
      </c>
      <c r="I2018" s="66" t="s">
        <v>6605</v>
      </c>
    </row>
    <row r="2019" spans="1:9" x14ac:dyDescent="0.25">
      <c r="A2019">
        <v>74205005</v>
      </c>
      <c r="B2019" s="66" t="s">
        <v>6465</v>
      </c>
      <c r="C2019" s="66" t="s">
        <v>6600</v>
      </c>
      <c r="D2019" s="66" t="s">
        <v>6601</v>
      </c>
      <c r="E2019" s="56" t="s">
        <v>6612</v>
      </c>
      <c r="F2019" t="s">
        <v>6603</v>
      </c>
      <c r="G2019" s="66" t="s">
        <v>6604</v>
      </c>
      <c r="H2019" s="66" t="s">
        <v>6603</v>
      </c>
      <c r="I2019" s="66" t="s">
        <v>6605</v>
      </c>
    </row>
    <row r="2020" spans="1:9" x14ac:dyDescent="0.25">
      <c r="A2020">
        <v>74205005</v>
      </c>
      <c r="B2020" s="66" t="s">
        <v>6465</v>
      </c>
      <c r="C2020" s="66" t="s">
        <v>6600</v>
      </c>
      <c r="D2020" s="66" t="s">
        <v>6601</v>
      </c>
      <c r="E2020" s="56" t="s">
        <v>6613</v>
      </c>
      <c r="F2020" t="s">
        <v>6603</v>
      </c>
      <c r="G2020" s="66" t="s">
        <v>6604</v>
      </c>
      <c r="H2020" s="66" t="s">
        <v>6603</v>
      </c>
      <c r="I2020" s="66" t="s">
        <v>6605</v>
      </c>
    </row>
    <row r="2021" spans="1:9" x14ac:dyDescent="0.25">
      <c r="A2021">
        <v>74205005</v>
      </c>
      <c r="B2021" s="66" t="s">
        <v>6465</v>
      </c>
      <c r="C2021" s="66" t="s">
        <v>6600</v>
      </c>
      <c r="D2021" s="66" t="s">
        <v>6601</v>
      </c>
      <c r="E2021" s="56" t="s">
        <v>6613</v>
      </c>
      <c r="F2021" t="s">
        <v>6614</v>
      </c>
      <c r="G2021" s="66" t="s">
        <v>6604</v>
      </c>
      <c r="H2021" s="66" t="e">
        <v>#N/A</v>
      </c>
      <c r="I2021" s="66" t="e">
        <v>#N/A</v>
      </c>
    </row>
    <row r="2022" spans="1:9" x14ac:dyDescent="0.25">
      <c r="A2022">
        <v>74205005</v>
      </c>
      <c r="B2022" s="66" t="s">
        <v>6465</v>
      </c>
      <c r="C2022" s="66" t="s">
        <v>6600</v>
      </c>
      <c r="D2022" s="66" t="s">
        <v>6601</v>
      </c>
      <c r="E2022" s="56" t="s">
        <v>6613</v>
      </c>
      <c r="F2022" t="s">
        <v>6603</v>
      </c>
      <c r="G2022" s="66" t="s">
        <v>6604</v>
      </c>
      <c r="H2022" s="66" t="s">
        <v>6603</v>
      </c>
      <c r="I2022" s="66" t="s">
        <v>6605</v>
      </c>
    </row>
    <row r="2023" spans="1:9" x14ac:dyDescent="0.25">
      <c r="A2023">
        <v>74205006</v>
      </c>
      <c r="B2023" s="66" t="s">
        <v>6465</v>
      </c>
      <c r="C2023" s="66" t="s">
        <v>6600</v>
      </c>
      <c r="D2023" s="66" t="s">
        <v>6601</v>
      </c>
      <c r="E2023" s="56" t="s">
        <v>6615</v>
      </c>
      <c r="F2023" t="s">
        <v>6603</v>
      </c>
      <c r="G2023" s="66" t="s">
        <v>6604</v>
      </c>
      <c r="H2023" s="66" t="s">
        <v>6603</v>
      </c>
      <c r="I2023" s="66" t="s">
        <v>6605</v>
      </c>
    </row>
    <row r="2024" spans="1:9" x14ac:dyDescent="0.25">
      <c r="A2024">
        <v>74205006</v>
      </c>
      <c r="B2024" s="66" t="s">
        <v>6465</v>
      </c>
      <c r="C2024" s="66" t="s">
        <v>6600</v>
      </c>
      <c r="D2024" s="66" t="s">
        <v>6601</v>
      </c>
      <c r="E2024" s="56" t="s">
        <v>6616</v>
      </c>
      <c r="F2024" t="s">
        <v>6603</v>
      </c>
      <c r="G2024" s="66" t="s">
        <v>6604</v>
      </c>
      <c r="H2024" s="66" t="s">
        <v>6603</v>
      </c>
      <c r="I2024" s="66" t="s">
        <v>6605</v>
      </c>
    </row>
    <row r="2025" spans="1:9" x14ac:dyDescent="0.25">
      <c r="A2025">
        <v>74205007</v>
      </c>
      <c r="B2025" s="66" t="s">
        <v>6465</v>
      </c>
      <c r="C2025" s="66" t="s">
        <v>6600</v>
      </c>
      <c r="D2025" s="66" t="s">
        <v>6601</v>
      </c>
      <c r="E2025" s="56" t="s">
        <v>6616</v>
      </c>
      <c r="F2025" t="s">
        <v>6603</v>
      </c>
      <c r="G2025" s="66" t="s">
        <v>6604</v>
      </c>
      <c r="H2025" s="66" t="s">
        <v>6603</v>
      </c>
      <c r="I2025" s="66" t="s">
        <v>6605</v>
      </c>
    </row>
    <row r="2026" spans="1:9" x14ac:dyDescent="0.25">
      <c r="A2026">
        <v>74205007</v>
      </c>
      <c r="B2026" s="66" t="s">
        <v>6465</v>
      </c>
      <c r="C2026" s="66" t="s">
        <v>6600</v>
      </c>
      <c r="D2026" s="66" t="s">
        <v>6601</v>
      </c>
      <c r="E2026" s="56" t="s">
        <v>6617</v>
      </c>
      <c r="F2026" t="s">
        <v>6618</v>
      </c>
      <c r="G2026" s="66" t="s">
        <v>6604</v>
      </c>
      <c r="H2026" s="66" t="e">
        <v>#N/A</v>
      </c>
      <c r="I2026" s="66" t="e">
        <v>#N/A</v>
      </c>
    </row>
    <row r="2027" spans="1:9" x14ac:dyDescent="0.25">
      <c r="A2027">
        <v>74205008</v>
      </c>
      <c r="B2027" s="66" t="s">
        <v>6465</v>
      </c>
      <c r="C2027" s="66" t="s">
        <v>6600</v>
      </c>
      <c r="D2027" s="66" t="s">
        <v>6601</v>
      </c>
      <c r="E2027" s="56" t="s">
        <v>6619</v>
      </c>
      <c r="F2027" t="s">
        <v>6603</v>
      </c>
      <c r="G2027" s="66" t="s">
        <v>6604</v>
      </c>
      <c r="H2027" s="66" t="s">
        <v>6603</v>
      </c>
      <c r="I2027" s="66" t="s">
        <v>6605</v>
      </c>
    </row>
    <row r="2028" spans="1:9" x14ac:dyDescent="0.25">
      <c r="A2028">
        <v>74205008</v>
      </c>
      <c r="B2028" s="66" t="s">
        <v>6465</v>
      </c>
      <c r="C2028" s="66" t="s">
        <v>6600</v>
      </c>
      <c r="D2028" s="66" t="s">
        <v>6601</v>
      </c>
      <c r="E2028" s="56" t="s">
        <v>6620</v>
      </c>
      <c r="F2028" t="s">
        <v>6603</v>
      </c>
      <c r="G2028" s="66" t="s">
        <v>6604</v>
      </c>
      <c r="H2028" s="66" t="s">
        <v>6603</v>
      </c>
      <c r="I2028" s="66" t="s">
        <v>6605</v>
      </c>
    </row>
    <row r="2029" spans="1:9" x14ac:dyDescent="0.25">
      <c r="A2029">
        <v>74205008</v>
      </c>
      <c r="B2029" s="66" t="s">
        <v>6465</v>
      </c>
      <c r="C2029" s="66" t="s">
        <v>6600</v>
      </c>
      <c r="D2029" s="66" t="s">
        <v>6601</v>
      </c>
      <c r="E2029" s="56" t="s">
        <v>6611</v>
      </c>
      <c r="F2029" t="s">
        <v>6603</v>
      </c>
      <c r="G2029" s="66" t="s">
        <v>6604</v>
      </c>
      <c r="H2029" s="66" t="s">
        <v>6603</v>
      </c>
      <c r="I2029" s="66" t="s">
        <v>6605</v>
      </c>
    </row>
    <row r="2030" spans="1:9" x14ac:dyDescent="0.25">
      <c r="A2030">
        <v>74205008</v>
      </c>
      <c r="B2030" s="66" t="s">
        <v>6465</v>
      </c>
      <c r="C2030" s="66" t="s">
        <v>6600</v>
      </c>
      <c r="D2030" s="66" t="s">
        <v>6601</v>
      </c>
      <c r="E2030" s="56" t="s">
        <v>6621</v>
      </c>
      <c r="F2030" t="s">
        <v>6603</v>
      </c>
      <c r="G2030" s="66" t="s">
        <v>6604</v>
      </c>
      <c r="H2030" s="66" t="s">
        <v>6603</v>
      </c>
      <c r="I2030" s="66" t="s">
        <v>6605</v>
      </c>
    </row>
    <row r="2031" spans="1:9" x14ac:dyDescent="0.25">
      <c r="A2031">
        <v>74205009</v>
      </c>
      <c r="B2031" s="66" t="s">
        <v>6465</v>
      </c>
      <c r="C2031" s="66" t="s">
        <v>6600</v>
      </c>
      <c r="D2031" s="66" t="s">
        <v>6601</v>
      </c>
      <c r="E2031" s="56" t="s">
        <v>6622</v>
      </c>
      <c r="F2031" t="s">
        <v>6603</v>
      </c>
      <c r="G2031" s="66" t="s">
        <v>6604</v>
      </c>
      <c r="H2031" s="66" t="s">
        <v>6603</v>
      </c>
      <c r="I2031" s="66" t="s">
        <v>6605</v>
      </c>
    </row>
    <row r="2032" spans="1:9" x14ac:dyDescent="0.25">
      <c r="A2032">
        <v>74205009</v>
      </c>
      <c r="B2032" s="66" t="s">
        <v>6465</v>
      </c>
      <c r="C2032" s="66" t="s">
        <v>6600</v>
      </c>
      <c r="D2032" s="66" t="s">
        <v>6601</v>
      </c>
      <c r="E2032" s="56" t="s">
        <v>6615</v>
      </c>
      <c r="F2032" t="s">
        <v>6603</v>
      </c>
      <c r="G2032" s="66" t="s">
        <v>6604</v>
      </c>
      <c r="H2032" s="66" t="s">
        <v>6603</v>
      </c>
      <c r="I2032" s="66" t="s">
        <v>6605</v>
      </c>
    </row>
    <row r="2033" spans="1:9" x14ac:dyDescent="0.25">
      <c r="A2033">
        <v>74205009</v>
      </c>
      <c r="B2033" s="66" t="s">
        <v>6465</v>
      </c>
      <c r="C2033" s="66" t="s">
        <v>6600</v>
      </c>
      <c r="D2033" s="66" t="s">
        <v>6601</v>
      </c>
      <c r="E2033" s="56" t="s">
        <v>6615</v>
      </c>
      <c r="F2033" t="s">
        <v>6603</v>
      </c>
      <c r="G2033" s="66" t="s">
        <v>6604</v>
      </c>
      <c r="H2033" s="66" t="s">
        <v>6603</v>
      </c>
      <c r="I2033" s="66" t="s">
        <v>6605</v>
      </c>
    </row>
    <row r="2034" spans="1:9" x14ac:dyDescent="0.25">
      <c r="A2034">
        <v>74205009</v>
      </c>
      <c r="B2034" s="66" t="s">
        <v>6465</v>
      </c>
      <c r="C2034" s="66" t="s">
        <v>6600</v>
      </c>
      <c r="D2034" s="66" t="s">
        <v>6601</v>
      </c>
      <c r="E2034" s="56" t="s">
        <v>6606</v>
      </c>
      <c r="F2034" t="s">
        <v>6603</v>
      </c>
      <c r="G2034" s="66" t="s">
        <v>6604</v>
      </c>
      <c r="H2034" s="66" t="s">
        <v>6603</v>
      </c>
      <c r="I2034" s="66" t="s">
        <v>6605</v>
      </c>
    </row>
    <row r="2035" spans="1:9" x14ac:dyDescent="0.25">
      <c r="A2035">
        <v>74205010</v>
      </c>
      <c r="B2035" s="66" t="s">
        <v>6465</v>
      </c>
      <c r="C2035" s="66" t="s">
        <v>6600</v>
      </c>
      <c r="D2035" s="66" t="s">
        <v>6601</v>
      </c>
      <c r="E2035" s="56" t="s">
        <v>6621</v>
      </c>
      <c r="F2035" t="s">
        <v>6603</v>
      </c>
      <c r="G2035" s="66" t="s">
        <v>6604</v>
      </c>
      <c r="H2035" s="66" t="s">
        <v>6603</v>
      </c>
      <c r="I2035" s="66" t="s">
        <v>6605</v>
      </c>
    </row>
    <row r="2036" spans="1:9" x14ac:dyDescent="0.25">
      <c r="A2036">
        <v>74205011</v>
      </c>
      <c r="B2036" s="66" t="s">
        <v>6465</v>
      </c>
      <c r="C2036" s="66" t="s">
        <v>6600</v>
      </c>
      <c r="D2036" s="66" t="s">
        <v>6601</v>
      </c>
      <c r="E2036" s="56" t="s">
        <v>6623</v>
      </c>
      <c r="F2036" t="s">
        <v>6603</v>
      </c>
      <c r="G2036" s="66" t="s">
        <v>6604</v>
      </c>
      <c r="H2036" s="66" t="s">
        <v>6603</v>
      </c>
      <c r="I2036" s="66" t="s">
        <v>6605</v>
      </c>
    </row>
    <row r="2037" spans="1:9" x14ac:dyDescent="0.25">
      <c r="A2037">
        <v>74205015</v>
      </c>
      <c r="B2037" s="66" t="s">
        <v>6465</v>
      </c>
      <c r="C2037" s="66" t="s">
        <v>6600</v>
      </c>
      <c r="D2037" s="66" t="s">
        <v>6601</v>
      </c>
      <c r="E2037" s="56" t="s">
        <v>6624</v>
      </c>
      <c r="F2037" t="s">
        <v>6603</v>
      </c>
      <c r="G2037" s="66" t="s">
        <v>6604</v>
      </c>
      <c r="H2037" s="66" t="s">
        <v>6603</v>
      </c>
      <c r="I2037" s="66" t="s">
        <v>6605</v>
      </c>
    </row>
    <row r="2038" spans="1:9" x14ac:dyDescent="0.25">
      <c r="A2038">
        <v>74205016</v>
      </c>
      <c r="B2038" s="66" t="s">
        <v>6465</v>
      </c>
      <c r="C2038" s="66" t="s">
        <v>6600</v>
      </c>
      <c r="D2038" s="66" t="s">
        <v>6601</v>
      </c>
      <c r="E2038" s="56" t="s">
        <v>6625</v>
      </c>
      <c r="F2038" t="s">
        <v>6603</v>
      </c>
      <c r="G2038" s="66" t="s">
        <v>6604</v>
      </c>
      <c r="H2038" s="66" t="s">
        <v>6603</v>
      </c>
      <c r="I2038" s="66" t="s">
        <v>6605</v>
      </c>
    </row>
    <row r="2039" spans="1:9" x14ac:dyDescent="0.25">
      <c r="A2039">
        <v>74205016</v>
      </c>
      <c r="B2039" s="66" t="s">
        <v>6465</v>
      </c>
      <c r="C2039" s="66" t="s">
        <v>6600</v>
      </c>
      <c r="D2039" s="66" t="s">
        <v>6601</v>
      </c>
      <c r="E2039" s="56" t="s">
        <v>6625</v>
      </c>
      <c r="F2039" t="s">
        <v>6603</v>
      </c>
      <c r="G2039" s="66" t="s">
        <v>6604</v>
      </c>
      <c r="H2039" s="66" t="s">
        <v>6603</v>
      </c>
      <c r="I2039" s="66" t="s">
        <v>6605</v>
      </c>
    </row>
    <row r="2040" spans="1:9" x14ac:dyDescent="0.25">
      <c r="A2040">
        <v>74205016</v>
      </c>
      <c r="B2040" s="66" t="s">
        <v>6465</v>
      </c>
      <c r="C2040" s="66" t="s">
        <v>6600</v>
      </c>
      <c r="D2040" s="66" t="s">
        <v>6601</v>
      </c>
      <c r="E2040" s="56" t="s">
        <v>6625</v>
      </c>
      <c r="F2040" t="s">
        <v>6603</v>
      </c>
      <c r="G2040" s="66" t="s">
        <v>6604</v>
      </c>
      <c r="H2040" s="66" t="s">
        <v>6603</v>
      </c>
      <c r="I2040" s="66" t="s">
        <v>6605</v>
      </c>
    </row>
    <row r="2041" spans="1:9" x14ac:dyDescent="0.25">
      <c r="A2041">
        <v>74205016</v>
      </c>
      <c r="B2041" s="66" t="s">
        <v>6465</v>
      </c>
      <c r="C2041" s="66" t="s">
        <v>6600</v>
      </c>
      <c r="D2041" s="66" t="s">
        <v>6601</v>
      </c>
      <c r="E2041" s="56" t="s">
        <v>6625</v>
      </c>
      <c r="F2041" t="s">
        <v>6603</v>
      </c>
      <c r="G2041" s="66" t="s">
        <v>6604</v>
      </c>
      <c r="H2041" s="66" t="s">
        <v>6603</v>
      </c>
      <c r="I2041" s="66" t="s">
        <v>6605</v>
      </c>
    </row>
    <row r="2042" spans="1:9" x14ac:dyDescent="0.25">
      <c r="A2042">
        <v>74205016</v>
      </c>
      <c r="B2042" s="66" t="s">
        <v>6465</v>
      </c>
      <c r="C2042" s="66" t="s">
        <v>6600</v>
      </c>
      <c r="D2042" s="66" t="s">
        <v>6601</v>
      </c>
      <c r="E2042" s="56" t="s">
        <v>6625</v>
      </c>
      <c r="F2042" t="s">
        <v>6603</v>
      </c>
      <c r="G2042" s="66" t="s">
        <v>6604</v>
      </c>
      <c r="H2042" s="66" t="s">
        <v>6603</v>
      </c>
      <c r="I2042" s="66" t="s">
        <v>6605</v>
      </c>
    </row>
    <row r="2043" spans="1:9" x14ac:dyDescent="0.25">
      <c r="A2043">
        <v>74205017</v>
      </c>
      <c r="B2043" s="66" t="s">
        <v>6465</v>
      </c>
      <c r="C2043" s="66" t="s">
        <v>6600</v>
      </c>
      <c r="D2043" s="66" t="s">
        <v>6601</v>
      </c>
      <c r="E2043" s="56" t="s">
        <v>6626</v>
      </c>
      <c r="F2043" t="s">
        <v>6627</v>
      </c>
      <c r="G2043" s="66" t="s">
        <v>6604</v>
      </c>
      <c r="H2043" s="66" t="s">
        <v>6627</v>
      </c>
      <c r="I2043" s="66" t="s">
        <v>6605</v>
      </c>
    </row>
    <row r="2044" spans="1:9" x14ac:dyDescent="0.25">
      <c r="A2044">
        <v>74205018</v>
      </c>
      <c r="B2044" s="66" t="s">
        <v>6465</v>
      </c>
      <c r="C2044" s="66" t="s">
        <v>6600</v>
      </c>
      <c r="D2044" s="66" t="s">
        <v>6601</v>
      </c>
      <c r="E2044" s="56" t="s">
        <v>6625</v>
      </c>
      <c r="F2044" t="s">
        <v>6603</v>
      </c>
      <c r="G2044" s="66" t="s">
        <v>6604</v>
      </c>
      <c r="H2044" s="66" t="s">
        <v>6603</v>
      </c>
      <c r="I2044" s="66" t="s">
        <v>6605</v>
      </c>
    </row>
    <row r="2045" spans="1:9" x14ac:dyDescent="0.25">
      <c r="A2045">
        <v>74205018</v>
      </c>
      <c r="B2045" s="66" t="s">
        <v>6465</v>
      </c>
      <c r="C2045" s="66" t="s">
        <v>6600</v>
      </c>
      <c r="D2045" s="66" t="s">
        <v>6601</v>
      </c>
      <c r="E2045" s="56" t="s">
        <v>6625</v>
      </c>
      <c r="F2045" t="s">
        <v>6603</v>
      </c>
      <c r="G2045" s="66" t="s">
        <v>6604</v>
      </c>
      <c r="H2045" s="66" t="s">
        <v>6603</v>
      </c>
      <c r="I2045" s="66" t="s">
        <v>6605</v>
      </c>
    </row>
    <row r="2046" spans="1:9" x14ac:dyDescent="0.25">
      <c r="A2046">
        <v>74205019</v>
      </c>
      <c r="B2046" s="66" t="s">
        <v>6465</v>
      </c>
      <c r="C2046" s="66" t="s">
        <v>6600</v>
      </c>
      <c r="D2046" s="66" t="s">
        <v>6601</v>
      </c>
      <c r="E2046" s="56" t="s">
        <v>6625</v>
      </c>
      <c r="F2046" t="s">
        <v>6603</v>
      </c>
      <c r="G2046" s="66" t="s">
        <v>6604</v>
      </c>
      <c r="H2046" s="66" t="s">
        <v>6603</v>
      </c>
      <c r="I2046" s="66" t="s">
        <v>6605</v>
      </c>
    </row>
    <row r="2047" spans="1:9" x14ac:dyDescent="0.25">
      <c r="A2047">
        <v>74205019</v>
      </c>
      <c r="B2047" s="66" t="s">
        <v>6465</v>
      </c>
      <c r="C2047" s="66" t="s">
        <v>6600</v>
      </c>
      <c r="D2047" s="66" t="s">
        <v>6601</v>
      </c>
      <c r="E2047" s="56" t="s">
        <v>6625</v>
      </c>
      <c r="F2047" t="s">
        <v>6603</v>
      </c>
      <c r="G2047" s="66" t="s">
        <v>6604</v>
      </c>
      <c r="H2047" s="66" t="s">
        <v>6603</v>
      </c>
      <c r="I2047" s="66" t="s">
        <v>6605</v>
      </c>
    </row>
    <row r="2048" spans="1:9" x14ac:dyDescent="0.25">
      <c r="A2048">
        <v>74205019</v>
      </c>
      <c r="B2048" s="66" t="s">
        <v>6465</v>
      </c>
      <c r="C2048" s="66" t="s">
        <v>6600</v>
      </c>
      <c r="D2048" s="66" t="s">
        <v>6601</v>
      </c>
      <c r="E2048" s="56" t="s">
        <v>6628</v>
      </c>
      <c r="F2048" t="s">
        <v>6603</v>
      </c>
      <c r="G2048" s="66" t="s">
        <v>6604</v>
      </c>
      <c r="H2048" s="66" t="s">
        <v>6603</v>
      </c>
      <c r="I2048" s="66" t="s">
        <v>6605</v>
      </c>
    </row>
    <row r="2049" spans="1:9" x14ac:dyDescent="0.25">
      <c r="A2049">
        <v>74205020</v>
      </c>
      <c r="B2049" s="66" t="s">
        <v>6465</v>
      </c>
      <c r="C2049" s="66" t="s">
        <v>6600</v>
      </c>
      <c r="D2049" s="66" t="s">
        <v>6601</v>
      </c>
      <c r="E2049" s="56" t="s">
        <v>6621</v>
      </c>
      <c r="F2049" t="s">
        <v>6603</v>
      </c>
      <c r="G2049" s="66" t="s">
        <v>6604</v>
      </c>
      <c r="H2049" s="66" t="s">
        <v>6603</v>
      </c>
      <c r="I2049" s="66" t="s">
        <v>6605</v>
      </c>
    </row>
    <row r="2050" spans="1:9" x14ac:dyDescent="0.25">
      <c r="A2050">
        <v>74205023</v>
      </c>
      <c r="B2050" s="66" t="s">
        <v>6465</v>
      </c>
      <c r="C2050" s="66" t="s">
        <v>6600</v>
      </c>
      <c r="D2050" s="66" t="s">
        <v>6601</v>
      </c>
      <c r="E2050" s="56" t="s">
        <v>6629</v>
      </c>
      <c r="F2050" t="s">
        <v>6630</v>
      </c>
      <c r="G2050" s="66" t="s">
        <v>6604</v>
      </c>
      <c r="H2050" s="66" t="e">
        <v>#N/A</v>
      </c>
      <c r="I2050" s="66" t="e">
        <v>#N/A</v>
      </c>
    </row>
    <row r="2051" spans="1:9" x14ac:dyDescent="0.25">
      <c r="A2051">
        <v>74205025</v>
      </c>
      <c r="B2051" s="66" t="s">
        <v>6465</v>
      </c>
      <c r="C2051" s="66" t="s">
        <v>6600</v>
      </c>
      <c r="D2051" s="66" t="s">
        <v>6601</v>
      </c>
      <c r="E2051" s="56" t="s">
        <v>6631</v>
      </c>
      <c r="F2051" t="s">
        <v>6627</v>
      </c>
      <c r="G2051" s="66" t="s">
        <v>6604</v>
      </c>
      <c r="H2051" s="66" t="s">
        <v>6627</v>
      </c>
      <c r="I2051" s="66" t="s">
        <v>6605</v>
      </c>
    </row>
    <row r="2052" spans="1:9" x14ac:dyDescent="0.25">
      <c r="A2052">
        <v>74205026</v>
      </c>
      <c r="B2052" s="66" t="s">
        <v>6465</v>
      </c>
      <c r="C2052" s="66" t="s">
        <v>6600</v>
      </c>
      <c r="D2052" s="66" t="s">
        <v>6601</v>
      </c>
      <c r="E2052" s="56" t="s">
        <v>6632</v>
      </c>
      <c r="F2052" t="s">
        <v>6627</v>
      </c>
      <c r="G2052" s="66" t="s">
        <v>6604</v>
      </c>
      <c r="H2052" s="66" t="s">
        <v>6627</v>
      </c>
      <c r="I2052" s="66" t="s">
        <v>6605</v>
      </c>
    </row>
    <row r="2053" spans="1:9" x14ac:dyDescent="0.25">
      <c r="A2053">
        <v>74205026</v>
      </c>
      <c r="B2053" s="66" t="s">
        <v>6465</v>
      </c>
      <c r="C2053" s="66" t="s">
        <v>6600</v>
      </c>
      <c r="D2053" s="66" t="s">
        <v>6601</v>
      </c>
      <c r="E2053" s="56" t="s">
        <v>6632</v>
      </c>
      <c r="F2053" t="s">
        <v>6627</v>
      </c>
      <c r="G2053" s="66" t="s">
        <v>6604</v>
      </c>
      <c r="H2053" s="66" t="s">
        <v>6627</v>
      </c>
      <c r="I2053" s="66" t="s">
        <v>6605</v>
      </c>
    </row>
    <row r="2054" spans="1:9" x14ac:dyDescent="0.25">
      <c r="A2054">
        <v>74205026</v>
      </c>
      <c r="B2054" s="66" t="s">
        <v>6465</v>
      </c>
      <c r="C2054" s="66" t="s">
        <v>6600</v>
      </c>
      <c r="D2054" s="66" t="s">
        <v>6601</v>
      </c>
      <c r="E2054" s="56" t="s">
        <v>6632</v>
      </c>
      <c r="F2054" t="s">
        <v>6627</v>
      </c>
      <c r="G2054" s="66" t="s">
        <v>6604</v>
      </c>
      <c r="H2054" s="66" t="s">
        <v>6627</v>
      </c>
      <c r="I2054" s="66" t="s">
        <v>6605</v>
      </c>
    </row>
    <row r="2055" spans="1:9" x14ac:dyDescent="0.25">
      <c r="A2055">
        <v>74205026</v>
      </c>
      <c r="B2055" s="66" t="s">
        <v>6465</v>
      </c>
      <c r="C2055" s="66" t="s">
        <v>6600</v>
      </c>
      <c r="D2055" s="66" t="s">
        <v>6601</v>
      </c>
      <c r="E2055" s="56" t="s">
        <v>6633</v>
      </c>
      <c r="F2055" t="s">
        <v>6627</v>
      </c>
      <c r="G2055" s="66" t="s">
        <v>6604</v>
      </c>
      <c r="H2055" s="66" t="s">
        <v>6627</v>
      </c>
      <c r="I2055" s="66" t="s">
        <v>6605</v>
      </c>
    </row>
    <row r="2056" spans="1:9" x14ac:dyDescent="0.25">
      <c r="A2056">
        <v>74205026</v>
      </c>
      <c r="B2056" s="66" t="s">
        <v>6465</v>
      </c>
      <c r="C2056" s="66" t="s">
        <v>6600</v>
      </c>
      <c r="D2056" s="66" t="s">
        <v>6601</v>
      </c>
      <c r="E2056" s="56" t="s">
        <v>6634</v>
      </c>
      <c r="F2056" t="s">
        <v>6627</v>
      </c>
      <c r="G2056" s="66" t="s">
        <v>6604</v>
      </c>
      <c r="H2056" s="66" t="s">
        <v>6627</v>
      </c>
      <c r="I2056" s="66" t="s">
        <v>6605</v>
      </c>
    </row>
    <row r="2057" spans="1:9" x14ac:dyDescent="0.25">
      <c r="A2057">
        <v>74205027</v>
      </c>
      <c r="B2057" s="66" t="s">
        <v>6465</v>
      </c>
      <c r="C2057" s="66" t="s">
        <v>6600</v>
      </c>
      <c r="D2057" s="66" t="s">
        <v>6601</v>
      </c>
      <c r="E2057" s="56" t="s">
        <v>6635</v>
      </c>
      <c r="F2057" t="s">
        <v>6627</v>
      </c>
      <c r="G2057" s="66" t="s">
        <v>6604</v>
      </c>
      <c r="H2057" s="66" t="s">
        <v>6627</v>
      </c>
      <c r="I2057" s="66" t="s">
        <v>6605</v>
      </c>
    </row>
    <row r="2058" spans="1:9" x14ac:dyDescent="0.25">
      <c r="A2058">
        <v>74205027</v>
      </c>
      <c r="B2058" s="66" t="s">
        <v>6465</v>
      </c>
      <c r="C2058" s="66" t="s">
        <v>6600</v>
      </c>
      <c r="D2058" s="66" t="s">
        <v>6601</v>
      </c>
      <c r="E2058" s="56" t="s">
        <v>6635</v>
      </c>
      <c r="F2058" t="s">
        <v>6627</v>
      </c>
      <c r="G2058" s="66" t="s">
        <v>6604</v>
      </c>
      <c r="H2058" s="66" t="s">
        <v>6627</v>
      </c>
      <c r="I2058" s="66" t="s">
        <v>6605</v>
      </c>
    </row>
    <row r="2059" spans="1:9" x14ac:dyDescent="0.25">
      <c r="A2059">
        <v>74205028</v>
      </c>
      <c r="B2059" s="66" t="s">
        <v>6465</v>
      </c>
      <c r="C2059" s="66" t="s">
        <v>6600</v>
      </c>
      <c r="D2059" s="66" t="s">
        <v>6601</v>
      </c>
      <c r="E2059" s="56" t="s">
        <v>6635</v>
      </c>
      <c r="F2059" t="s">
        <v>6627</v>
      </c>
      <c r="G2059" s="66" t="s">
        <v>6604</v>
      </c>
      <c r="H2059" s="66" t="s">
        <v>6627</v>
      </c>
      <c r="I2059" s="66" t="s">
        <v>6605</v>
      </c>
    </row>
    <row r="2060" spans="1:9" x14ac:dyDescent="0.25">
      <c r="A2060">
        <v>74205032</v>
      </c>
      <c r="B2060" s="66" t="s">
        <v>6465</v>
      </c>
      <c r="C2060" s="66" t="s">
        <v>6600</v>
      </c>
      <c r="D2060" s="66" t="s">
        <v>6601</v>
      </c>
      <c r="E2060" s="56" t="s">
        <v>6636</v>
      </c>
      <c r="F2060" t="s">
        <v>6627</v>
      </c>
      <c r="G2060" s="66" t="s">
        <v>6604</v>
      </c>
      <c r="H2060" s="66" t="s">
        <v>6627</v>
      </c>
      <c r="I2060" s="66" t="s">
        <v>6605</v>
      </c>
    </row>
    <row r="2061" spans="1:9" x14ac:dyDescent="0.25">
      <c r="A2061">
        <v>74205032</v>
      </c>
      <c r="B2061" s="66" t="s">
        <v>6465</v>
      </c>
      <c r="C2061" s="66" t="s">
        <v>6600</v>
      </c>
      <c r="D2061" s="66" t="s">
        <v>6601</v>
      </c>
      <c r="E2061" s="56" t="s">
        <v>6636</v>
      </c>
      <c r="F2061" t="s">
        <v>6627</v>
      </c>
      <c r="G2061" s="66" t="s">
        <v>6604</v>
      </c>
      <c r="H2061" s="66" t="s">
        <v>6627</v>
      </c>
      <c r="I2061" s="66" t="s">
        <v>6605</v>
      </c>
    </row>
    <row r="2062" spans="1:9" x14ac:dyDescent="0.25">
      <c r="A2062">
        <v>74205032</v>
      </c>
      <c r="B2062" s="66" t="s">
        <v>6465</v>
      </c>
      <c r="C2062" s="66" t="s">
        <v>6600</v>
      </c>
      <c r="D2062" s="66" t="s">
        <v>6601</v>
      </c>
      <c r="E2062" s="56" t="s">
        <v>6636</v>
      </c>
      <c r="F2062" t="s">
        <v>6627</v>
      </c>
      <c r="G2062" s="66" t="s">
        <v>6604</v>
      </c>
      <c r="H2062" s="66" t="s">
        <v>6627</v>
      </c>
      <c r="I2062" s="66" t="s">
        <v>6605</v>
      </c>
    </row>
    <row r="2063" spans="1:9" x14ac:dyDescent="0.25">
      <c r="A2063">
        <v>74205032</v>
      </c>
      <c r="B2063" s="66" t="s">
        <v>6465</v>
      </c>
      <c r="C2063" s="66" t="s">
        <v>6600</v>
      </c>
      <c r="D2063" s="66" t="s">
        <v>6601</v>
      </c>
      <c r="E2063" s="56" t="s">
        <v>6637</v>
      </c>
      <c r="F2063" t="s">
        <v>6627</v>
      </c>
      <c r="G2063" s="66" t="s">
        <v>6604</v>
      </c>
      <c r="H2063" s="66" t="s">
        <v>6627</v>
      </c>
      <c r="I2063" s="66" t="s">
        <v>6605</v>
      </c>
    </row>
    <row r="2064" spans="1:9" x14ac:dyDescent="0.25">
      <c r="A2064">
        <v>74205035</v>
      </c>
      <c r="B2064" s="66" t="s">
        <v>6465</v>
      </c>
      <c r="C2064" s="66" t="s">
        <v>6600</v>
      </c>
      <c r="D2064" s="66" t="s">
        <v>6601</v>
      </c>
      <c r="E2064" s="56" t="s">
        <v>6637</v>
      </c>
      <c r="F2064" t="s">
        <v>6627</v>
      </c>
      <c r="G2064" s="66" t="s">
        <v>6604</v>
      </c>
      <c r="H2064" s="66" t="s">
        <v>6627</v>
      </c>
      <c r="I2064" s="66" t="s">
        <v>6605</v>
      </c>
    </row>
    <row r="2065" spans="1:9" x14ac:dyDescent="0.25">
      <c r="A2065">
        <v>74205035</v>
      </c>
      <c r="B2065" s="66" t="s">
        <v>6465</v>
      </c>
      <c r="C2065" s="66" t="s">
        <v>6600</v>
      </c>
      <c r="D2065" s="66" t="s">
        <v>6601</v>
      </c>
      <c r="E2065" s="56" t="s">
        <v>6637</v>
      </c>
      <c r="F2065" t="s">
        <v>6627</v>
      </c>
      <c r="G2065" s="66" t="s">
        <v>6604</v>
      </c>
      <c r="H2065" s="66" t="s">
        <v>6627</v>
      </c>
      <c r="I2065" s="66" t="s">
        <v>6605</v>
      </c>
    </row>
    <row r="2066" spans="1:9" x14ac:dyDescent="0.25">
      <c r="A2066">
        <v>74801001</v>
      </c>
      <c r="B2066" s="66" t="s">
        <v>6465</v>
      </c>
      <c r="C2066" s="66" t="s">
        <v>6600</v>
      </c>
      <c r="D2066" s="66" t="s">
        <v>6638</v>
      </c>
      <c r="E2066" s="56" t="s">
        <v>6639</v>
      </c>
      <c r="F2066" t="s">
        <v>6640</v>
      </c>
      <c r="G2066" s="66" t="s">
        <v>6604</v>
      </c>
      <c r="H2066" s="66" t="e">
        <v>#N/A</v>
      </c>
      <c r="I2066" s="66" t="e">
        <v>#N/A</v>
      </c>
    </row>
    <row r="2067" spans="1:9" x14ac:dyDescent="0.25">
      <c r="A2067">
        <v>74801002</v>
      </c>
      <c r="B2067" s="66" t="s">
        <v>6465</v>
      </c>
      <c r="C2067" s="66" t="s">
        <v>6600</v>
      </c>
      <c r="D2067" s="66" t="s">
        <v>6638</v>
      </c>
      <c r="E2067" s="56" t="s">
        <v>6639</v>
      </c>
      <c r="F2067" t="s">
        <v>5815</v>
      </c>
      <c r="G2067" s="66" t="s">
        <v>6604</v>
      </c>
      <c r="H2067" s="66" t="e">
        <v>#N/A</v>
      </c>
      <c r="I2067" s="66" t="e">
        <v>#N/A</v>
      </c>
    </row>
    <row r="2068" spans="1:9" x14ac:dyDescent="0.25">
      <c r="A2068">
        <v>74801002</v>
      </c>
      <c r="B2068" s="66" t="s">
        <v>6465</v>
      </c>
      <c r="C2068" s="66" t="s">
        <v>6600</v>
      </c>
      <c r="D2068" s="66" t="s">
        <v>6638</v>
      </c>
      <c r="E2068" s="56" t="s">
        <v>6641</v>
      </c>
      <c r="F2068" t="s">
        <v>6642</v>
      </c>
      <c r="G2068" s="66" t="s">
        <v>6604</v>
      </c>
      <c r="H2068" s="66" t="e">
        <v>#N/A</v>
      </c>
      <c r="I2068" s="66" t="e">
        <v>#N/A</v>
      </c>
    </row>
    <row r="2069" spans="1:9" x14ac:dyDescent="0.25">
      <c r="A2069">
        <v>74801003</v>
      </c>
      <c r="B2069" s="66" t="s">
        <v>6465</v>
      </c>
      <c r="C2069" s="66" t="s">
        <v>6600</v>
      </c>
      <c r="D2069" s="66" t="s">
        <v>6638</v>
      </c>
      <c r="E2069" s="56" t="s">
        <v>6643</v>
      </c>
      <c r="F2069" t="s">
        <v>6643</v>
      </c>
      <c r="G2069" s="66" t="s">
        <v>6604</v>
      </c>
      <c r="H2069" s="66" t="e">
        <v>#N/A</v>
      </c>
      <c r="I2069" s="66" t="e">
        <v>#N/A</v>
      </c>
    </row>
    <row r="2070" spans="1:9" x14ac:dyDescent="0.25">
      <c r="A2070">
        <v>74801003</v>
      </c>
      <c r="B2070" s="66" t="s">
        <v>6465</v>
      </c>
      <c r="C2070" s="66" t="s">
        <v>6600</v>
      </c>
      <c r="D2070" s="66" t="s">
        <v>6638</v>
      </c>
      <c r="E2070" s="56" t="s">
        <v>6643</v>
      </c>
      <c r="F2070" t="s">
        <v>6644</v>
      </c>
      <c r="G2070" s="66" t="s">
        <v>6604</v>
      </c>
      <c r="H2070" s="66" t="s">
        <v>6644</v>
      </c>
      <c r="I2070" s="66" t="s">
        <v>6605</v>
      </c>
    </row>
    <row r="2071" spans="1:9" x14ac:dyDescent="0.25">
      <c r="A2071">
        <v>74801003</v>
      </c>
      <c r="B2071" s="66" t="s">
        <v>6465</v>
      </c>
      <c r="C2071" s="66" t="s">
        <v>6600</v>
      </c>
      <c r="D2071" s="66" t="s">
        <v>6638</v>
      </c>
      <c r="E2071" s="56" t="s">
        <v>6643</v>
      </c>
      <c r="F2071" t="s">
        <v>6640</v>
      </c>
      <c r="G2071" s="66" t="s">
        <v>6604</v>
      </c>
      <c r="H2071" s="66" t="e">
        <v>#N/A</v>
      </c>
      <c r="I2071" s="66" t="e">
        <v>#N/A</v>
      </c>
    </row>
    <row r="2072" spans="1:9" x14ac:dyDescent="0.25">
      <c r="A2072">
        <v>74801004</v>
      </c>
      <c r="B2072" s="66" t="s">
        <v>6465</v>
      </c>
      <c r="C2072" s="66" t="s">
        <v>6600</v>
      </c>
      <c r="D2072" s="66" t="s">
        <v>6638</v>
      </c>
      <c r="E2072" s="56" t="s">
        <v>6645</v>
      </c>
      <c r="F2072" t="s">
        <v>6640</v>
      </c>
      <c r="G2072" s="66" t="s">
        <v>6604</v>
      </c>
      <c r="H2072" s="66" t="e">
        <v>#N/A</v>
      </c>
      <c r="I2072" s="66" t="e">
        <v>#N/A</v>
      </c>
    </row>
    <row r="2073" spans="1:9" x14ac:dyDescent="0.25">
      <c r="A2073">
        <v>74801006</v>
      </c>
      <c r="B2073" s="66" t="s">
        <v>6465</v>
      </c>
      <c r="C2073" s="66" t="s">
        <v>6600</v>
      </c>
      <c r="D2073" s="66" t="s">
        <v>6638</v>
      </c>
      <c r="E2073" s="56" t="s">
        <v>6450</v>
      </c>
      <c r="F2073" t="s">
        <v>6644</v>
      </c>
      <c r="G2073" s="66" t="s">
        <v>6604</v>
      </c>
      <c r="H2073" s="66" t="s">
        <v>6644</v>
      </c>
      <c r="I2073" s="66" t="s">
        <v>6605</v>
      </c>
    </row>
    <row r="2074" spans="1:9" x14ac:dyDescent="0.25">
      <c r="A2074">
        <v>74801007</v>
      </c>
      <c r="B2074" s="66" t="s">
        <v>6465</v>
      </c>
      <c r="C2074" s="66" t="s">
        <v>6600</v>
      </c>
      <c r="D2074" s="66" t="s">
        <v>6638</v>
      </c>
      <c r="E2074" s="56" t="s">
        <v>6646</v>
      </c>
      <c r="F2074" t="s">
        <v>6644</v>
      </c>
      <c r="G2074" s="66" t="s">
        <v>6604</v>
      </c>
      <c r="H2074" s="66" t="s">
        <v>6644</v>
      </c>
      <c r="I2074" s="66" t="s">
        <v>6605</v>
      </c>
    </row>
    <row r="2075" spans="1:9" x14ac:dyDescent="0.25">
      <c r="A2075">
        <v>74801009</v>
      </c>
      <c r="B2075" s="66" t="s">
        <v>6465</v>
      </c>
      <c r="C2075" s="66" t="s">
        <v>6600</v>
      </c>
      <c r="D2075" s="66" t="s">
        <v>6638</v>
      </c>
      <c r="E2075" s="56" t="s">
        <v>6647</v>
      </c>
      <c r="F2075" t="s">
        <v>6644</v>
      </c>
      <c r="G2075" s="66" t="s">
        <v>6604</v>
      </c>
      <c r="H2075" s="66" t="s">
        <v>6644</v>
      </c>
      <c r="I2075" s="66" t="s">
        <v>6605</v>
      </c>
    </row>
    <row r="2076" spans="1:9" x14ac:dyDescent="0.25">
      <c r="A2076">
        <v>74801009</v>
      </c>
      <c r="B2076" s="66" t="s">
        <v>6465</v>
      </c>
      <c r="C2076" s="66" t="s">
        <v>6600</v>
      </c>
      <c r="D2076" s="66" t="s">
        <v>6638</v>
      </c>
      <c r="E2076" s="56" t="s">
        <v>6648</v>
      </c>
      <c r="F2076" t="s">
        <v>6644</v>
      </c>
      <c r="G2076" s="66" t="s">
        <v>6604</v>
      </c>
      <c r="H2076" s="66" t="s">
        <v>6644</v>
      </c>
      <c r="I2076" s="66" t="s">
        <v>6605</v>
      </c>
    </row>
    <row r="2077" spans="1:9" x14ac:dyDescent="0.25">
      <c r="A2077">
        <v>74801009</v>
      </c>
      <c r="B2077" s="66" t="s">
        <v>6465</v>
      </c>
      <c r="C2077" s="66" t="s">
        <v>6600</v>
      </c>
      <c r="D2077" s="66" t="s">
        <v>6638</v>
      </c>
      <c r="E2077" s="56" t="s">
        <v>6648</v>
      </c>
      <c r="F2077" t="s">
        <v>5815</v>
      </c>
      <c r="G2077" s="66" t="s">
        <v>6604</v>
      </c>
      <c r="H2077" s="66" t="e">
        <v>#N/A</v>
      </c>
      <c r="I2077" s="66" t="e">
        <v>#N/A</v>
      </c>
    </row>
    <row r="2078" spans="1:9" x14ac:dyDescent="0.25">
      <c r="A2078">
        <v>74801009</v>
      </c>
      <c r="B2078" s="66" t="s">
        <v>6465</v>
      </c>
      <c r="C2078" s="66" t="s">
        <v>6600</v>
      </c>
      <c r="D2078" s="66" t="s">
        <v>6638</v>
      </c>
      <c r="E2078" s="56" t="s">
        <v>6648</v>
      </c>
      <c r="F2078" t="s">
        <v>6644</v>
      </c>
      <c r="G2078" s="66" t="s">
        <v>6604</v>
      </c>
      <c r="H2078" s="66" t="s">
        <v>6644</v>
      </c>
      <c r="I2078" s="66" t="s">
        <v>6605</v>
      </c>
    </row>
    <row r="2079" spans="1:9" x14ac:dyDescent="0.25">
      <c r="A2079">
        <v>74801009</v>
      </c>
      <c r="B2079" s="66" t="s">
        <v>6465</v>
      </c>
      <c r="C2079" s="66" t="s">
        <v>6600</v>
      </c>
      <c r="D2079" s="66" t="s">
        <v>6638</v>
      </c>
      <c r="E2079" s="56" t="s">
        <v>6648</v>
      </c>
      <c r="F2079" t="s">
        <v>6644</v>
      </c>
      <c r="G2079" s="66" t="s">
        <v>6604</v>
      </c>
      <c r="H2079" s="66" t="s">
        <v>6644</v>
      </c>
      <c r="I2079" s="66" t="s">
        <v>6605</v>
      </c>
    </row>
    <row r="2080" spans="1:9" x14ac:dyDescent="0.25">
      <c r="A2080">
        <v>74801010</v>
      </c>
      <c r="B2080" s="66" t="s">
        <v>6465</v>
      </c>
      <c r="C2080" s="66" t="s">
        <v>6600</v>
      </c>
      <c r="D2080" s="66" t="s">
        <v>6638</v>
      </c>
      <c r="E2080" s="56" t="s">
        <v>6649</v>
      </c>
      <c r="F2080" t="s">
        <v>6644</v>
      </c>
      <c r="G2080" s="66" t="s">
        <v>6604</v>
      </c>
      <c r="H2080" s="66" t="s">
        <v>6644</v>
      </c>
      <c r="I2080" s="66" t="s">
        <v>6605</v>
      </c>
    </row>
    <row r="2081" spans="1:9" x14ac:dyDescent="0.25">
      <c r="A2081">
        <v>74801010</v>
      </c>
      <c r="B2081" s="66" t="s">
        <v>6465</v>
      </c>
      <c r="C2081" s="66" t="s">
        <v>6600</v>
      </c>
      <c r="D2081" s="66" t="s">
        <v>6638</v>
      </c>
      <c r="E2081" s="56" t="s">
        <v>6649</v>
      </c>
      <c r="F2081" t="s">
        <v>6640</v>
      </c>
      <c r="G2081" s="66" t="s">
        <v>6604</v>
      </c>
      <c r="H2081" s="66" t="e">
        <v>#N/A</v>
      </c>
      <c r="I2081" s="66" t="e">
        <v>#N/A</v>
      </c>
    </row>
    <row r="2082" spans="1:9" x14ac:dyDescent="0.25">
      <c r="A2082">
        <v>74801012</v>
      </c>
      <c r="B2082" s="66" t="s">
        <v>6465</v>
      </c>
      <c r="C2082" s="66" t="s">
        <v>6600</v>
      </c>
      <c r="D2082" s="66" t="s">
        <v>6638</v>
      </c>
      <c r="E2082" s="56" t="s">
        <v>6649</v>
      </c>
      <c r="F2082" t="s">
        <v>6644</v>
      </c>
      <c r="G2082" s="66" t="s">
        <v>6604</v>
      </c>
      <c r="H2082" s="66" t="s">
        <v>6644</v>
      </c>
      <c r="I2082" s="66" t="s">
        <v>6605</v>
      </c>
    </row>
    <row r="2083" spans="1:9" x14ac:dyDescent="0.25">
      <c r="A2083">
        <v>74801012</v>
      </c>
      <c r="B2083" s="66" t="s">
        <v>6465</v>
      </c>
      <c r="C2083" s="66" t="s">
        <v>6600</v>
      </c>
      <c r="D2083" s="66" t="s">
        <v>6638</v>
      </c>
      <c r="E2083" s="56" t="s">
        <v>6649</v>
      </c>
      <c r="F2083" t="s">
        <v>6644</v>
      </c>
      <c r="G2083" s="66" t="s">
        <v>6604</v>
      </c>
      <c r="H2083" s="66" t="s">
        <v>6644</v>
      </c>
      <c r="I2083" s="66" t="s">
        <v>6605</v>
      </c>
    </row>
    <row r="2084" spans="1:9" x14ac:dyDescent="0.25">
      <c r="A2084">
        <v>74801012</v>
      </c>
      <c r="B2084" s="66" t="s">
        <v>6465</v>
      </c>
      <c r="C2084" s="66" t="s">
        <v>6600</v>
      </c>
      <c r="D2084" s="66" t="s">
        <v>6638</v>
      </c>
      <c r="E2084" s="56" t="s">
        <v>6649</v>
      </c>
      <c r="F2084" t="s">
        <v>6650</v>
      </c>
      <c r="G2084" s="66" t="s">
        <v>6604</v>
      </c>
      <c r="H2084" s="66" t="e">
        <v>#N/A</v>
      </c>
      <c r="I2084" s="66" t="e">
        <v>#N/A</v>
      </c>
    </row>
    <row r="2085" spans="1:9" x14ac:dyDescent="0.25">
      <c r="A2085">
        <v>74801013</v>
      </c>
      <c r="B2085" s="66" t="s">
        <v>6465</v>
      </c>
      <c r="C2085" s="66" t="s">
        <v>6600</v>
      </c>
      <c r="D2085" s="66" t="s">
        <v>6638</v>
      </c>
      <c r="E2085" s="56" t="s">
        <v>6651</v>
      </c>
      <c r="F2085" t="s">
        <v>6640</v>
      </c>
      <c r="G2085" s="66" t="s">
        <v>6604</v>
      </c>
      <c r="H2085" s="66" t="e">
        <v>#N/A</v>
      </c>
      <c r="I2085" s="66" t="e">
        <v>#N/A</v>
      </c>
    </row>
    <row r="2086" spans="1:9" x14ac:dyDescent="0.25">
      <c r="A2086">
        <v>74801013</v>
      </c>
      <c r="B2086" s="66" t="s">
        <v>6465</v>
      </c>
      <c r="C2086" s="66" t="s">
        <v>6600</v>
      </c>
      <c r="D2086" s="66" t="s">
        <v>6638</v>
      </c>
      <c r="E2086" s="56" t="s">
        <v>6651</v>
      </c>
      <c r="F2086" t="s">
        <v>6644</v>
      </c>
      <c r="G2086" s="66" t="s">
        <v>6604</v>
      </c>
      <c r="H2086" s="66" t="s">
        <v>6644</v>
      </c>
      <c r="I2086" s="66" t="s">
        <v>6605</v>
      </c>
    </row>
    <row r="2087" spans="1:9" x14ac:dyDescent="0.25">
      <c r="A2087">
        <v>74801013</v>
      </c>
      <c r="B2087" s="66" t="s">
        <v>6465</v>
      </c>
      <c r="C2087" s="66" t="s">
        <v>6600</v>
      </c>
      <c r="D2087" s="66" t="s">
        <v>6638</v>
      </c>
      <c r="E2087" s="56" t="s">
        <v>6651</v>
      </c>
      <c r="F2087" t="s">
        <v>6640</v>
      </c>
      <c r="G2087" s="66" t="s">
        <v>6604</v>
      </c>
      <c r="H2087" s="66" t="e">
        <v>#N/A</v>
      </c>
      <c r="I2087" s="66" t="e">
        <v>#N/A</v>
      </c>
    </row>
    <row r="2088" spans="1:9" x14ac:dyDescent="0.25">
      <c r="A2088">
        <v>74801013</v>
      </c>
      <c r="B2088" s="66" t="s">
        <v>6465</v>
      </c>
      <c r="C2088" s="66" t="s">
        <v>6600</v>
      </c>
      <c r="D2088" s="66" t="s">
        <v>6638</v>
      </c>
      <c r="E2088" s="56" t="s">
        <v>6651</v>
      </c>
      <c r="F2088" t="s">
        <v>6652</v>
      </c>
      <c r="G2088" s="66" t="s">
        <v>6604</v>
      </c>
      <c r="H2088" s="66" t="s">
        <v>6652</v>
      </c>
      <c r="I2088" s="66" t="s">
        <v>6605</v>
      </c>
    </row>
    <row r="2089" spans="1:9" x14ac:dyDescent="0.25">
      <c r="A2089">
        <v>74801014</v>
      </c>
      <c r="B2089" s="66" t="s">
        <v>6465</v>
      </c>
      <c r="C2089" s="66" t="s">
        <v>6600</v>
      </c>
      <c r="D2089" s="66" t="s">
        <v>6638</v>
      </c>
      <c r="E2089" s="56" t="s">
        <v>6653</v>
      </c>
      <c r="F2089" t="s">
        <v>6640</v>
      </c>
      <c r="G2089" s="66" t="s">
        <v>6604</v>
      </c>
      <c r="H2089" s="66" t="e">
        <v>#N/A</v>
      </c>
      <c r="I2089" s="66" t="e">
        <v>#N/A</v>
      </c>
    </row>
    <row r="2090" spans="1:9" x14ac:dyDescent="0.25">
      <c r="A2090">
        <v>74801015</v>
      </c>
      <c r="B2090" s="66" t="s">
        <v>6465</v>
      </c>
      <c r="C2090" s="66" t="s">
        <v>6600</v>
      </c>
      <c r="D2090" s="66" t="s">
        <v>6638</v>
      </c>
      <c r="E2090" s="56" t="s">
        <v>6654</v>
      </c>
      <c r="F2090" t="s">
        <v>6652</v>
      </c>
      <c r="G2090" s="66" t="s">
        <v>6604</v>
      </c>
      <c r="H2090" s="66" t="s">
        <v>6652</v>
      </c>
      <c r="I2090" s="66" t="s">
        <v>6605</v>
      </c>
    </row>
    <row r="2091" spans="1:9" x14ac:dyDescent="0.25">
      <c r="A2091">
        <v>74801015</v>
      </c>
      <c r="B2091" s="66" t="s">
        <v>6465</v>
      </c>
      <c r="C2091" s="66" t="s">
        <v>6600</v>
      </c>
      <c r="D2091" s="66" t="s">
        <v>6638</v>
      </c>
      <c r="E2091" s="56" t="s">
        <v>6654</v>
      </c>
      <c r="F2091" t="s">
        <v>6644</v>
      </c>
      <c r="G2091" s="66" t="s">
        <v>6604</v>
      </c>
      <c r="H2091" s="66" t="s">
        <v>6644</v>
      </c>
      <c r="I2091" s="66" t="s">
        <v>6605</v>
      </c>
    </row>
    <row r="2092" spans="1:9" x14ac:dyDescent="0.25">
      <c r="A2092">
        <v>74801016</v>
      </c>
      <c r="B2092" s="66" t="s">
        <v>6465</v>
      </c>
      <c r="C2092" s="66" t="s">
        <v>6600</v>
      </c>
      <c r="D2092" s="66" t="s">
        <v>6638</v>
      </c>
      <c r="E2092" s="56" t="s">
        <v>6647</v>
      </c>
      <c r="F2092" t="s">
        <v>6644</v>
      </c>
      <c r="G2092" s="66" t="s">
        <v>6604</v>
      </c>
      <c r="H2092" s="66" t="s">
        <v>6644</v>
      </c>
      <c r="I2092" s="66" t="s">
        <v>6605</v>
      </c>
    </row>
    <row r="2093" spans="1:9" x14ac:dyDescent="0.25">
      <c r="A2093">
        <v>74801016</v>
      </c>
      <c r="B2093" s="66" t="s">
        <v>6465</v>
      </c>
      <c r="C2093" s="66" t="s">
        <v>6600</v>
      </c>
      <c r="D2093" s="66" t="s">
        <v>6638</v>
      </c>
      <c r="E2093" s="56" t="s">
        <v>6655</v>
      </c>
      <c r="F2093" t="s">
        <v>6644</v>
      </c>
      <c r="G2093" s="66" t="s">
        <v>6604</v>
      </c>
      <c r="H2093" s="66" t="s">
        <v>6644</v>
      </c>
      <c r="I2093" s="66" t="s">
        <v>6605</v>
      </c>
    </row>
    <row r="2094" spans="1:9" x14ac:dyDescent="0.25">
      <c r="A2094">
        <v>74801017</v>
      </c>
      <c r="B2094" s="66" t="s">
        <v>6465</v>
      </c>
      <c r="C2094" s="66" t="s">
        <v>6600</v>
      </c>
      <c r="D2094" s="66" t="s">
        <v>6638</v>
      </c>
      <c r="E2094" s="56" t="s">
        <v>6656</v>
      </c>
      <c r="F2094" t="s">
        <v>6644</v>
      </c>
      <c r="G2094" s="66" t="s">
        <v>6604</v>
      </c>
      <c r="H2094" s="66" t="s">
        <v>6644</v>
      </c>
      <c r="I2094" s="66" t="s">
        <v>6605</v>
      </c>
    </row>
    <row r="2095" spans="1:9" x14ac:dyDescent="0.25">
      <c r="A2095">
        <v>74801017</v>
      </c>
      <c r="B2095" s="66" t="s">
        <v>6465</v>
      </c>
      <c r="C2095" s="66" t="s">
        <v>6600</v>
      </c>
      <c r="D2095" s="66" t="s">
        <v>6638</v>
      </c>
      <c r="E2095" s="56" t="s">
        <v>6657</v>
      </c>
      <c r="F2095" t="s">
        <v>6658</v>
      </c>
      <c r="G2095" s="66" t="s">
        <v>6604</v>
      </c>
      <c r="H2095" s="66" t="e">
        <v>#N/A</v>
      </c>
      <c r="I2095" s="66" t="e">
        <v>#N/A</v>
      </c>
    </row>
    <row r="2096" spans="1:9" x14ac:dyDescent="0.25">
      <c r="A2096">
        <v>74801017</v>
      </c>
      <c r="B2096" s="66" t="s">
        <v>6465</v>
      </c>
      <c r="C2096" s="66" t="s">
        <v>6600</v>
      </c>
      <c r="D2096" s="66" t="s">
        <v>6638</v>
      </c>
      <c r="E2096" s="56" t="s">
        <v>6657</v>
      </c>
      <c r="F2096" t="s">
        <v>6644</v>
      </c>
      <c r="G2096" s="66" t="s">
        <v>6604</v>
      </c>
      <c r="H2096" s="66" t="s">
        <v>6644</v>
      </c>
      <c r="I2096" s="66" t="s">
        <v>6605</v>
      </c>
    </row>
    <row r="2097" spans="1:9" x14ac:dyDescent="0.25">
      <c r="A2097">
        <v>74801018</v>
      </c>
      <c r="B2097" s="66" t="s">
        <v>6465</v>
      </c>
      <c r="C2097" s="66" t="s">
        <v>6600</v>
      </c>
      <c r="D2097" s="66" t="s">
        <v>6638</v>
      </c>
      <c r="E2097" s="56" t="s">
        <v>6659</v>
      </c>
      <c r="F2097" t="s">
        <v>6644</v>
      </c>
      <c r="G2097" s="66" t="s">
        <v>6604</v>
      </c>
      <c r="H2097" s="66" t="s">
        <v>6644</v>
      </c>
      <c r="I2097" s="66" t="s">
        <v>6605</v>
      </c>
    </row>
    <row r="2098" spans="1:9" x14ac:dyDescent="0.25">
      <c r="A2098">
        <v>74801018</v>
      </c>
      <c r="B2098" s="66" t="s">
        <v>6465</v>
      </c>
      <c r="C2098" s="66" t="s">
        <v>6600</v>
      </c>
      <c r="D2098" s="66" t="s">
        <v>6638</v>
      </c>
      <c r="E2098" s="56" t="s">
        <v>6660</v>
      </c>
      <c r="F2098" t="s">
        <v>6644</v>
      </c>
      <c r="G2098" s="66" t="s">
        <v>6604</v>
      </c>
      <c r="H2098" s="66" t="s">
        <v>6644</v>
      </c>
      <c r="I2098" s="66" t="s">
        <v>6605</v>
      </c>
    </row>
    <row r="2099" spans="1:9" x14ac:dyDescent="0.25">
      <c r="A2099">
        <v>74801018</v>
      </c>
      <c r="B2099" s="66" t="s">
        <v>6465</v>
      </c>
      <c r="C2099" s="66" t="s">
        <v>6600</v>
      </c>
      <c r="D2099" s="66" t="s">
        <v>6638</v>
      </c>
      <c r="E2099" s="56" t="s">
        <v>6660</v>
      </c>
      <c r="F2099" t="s">
        <v>6644</v>
      </c>
      <c r="G2099" s="66" t="s">
        <v>6604</v>
      </c>
      <c r="H2099" s="66" t="s">
        <v>6644</v>
      </c>
      <c r="I2099" s="66" t="s">
        <v>6605</v>
      </c>
    </row>
    <row r="2100" spans="1:9" x14ac:dyDescent="0.25">
      <c r="A2100">
        <v>74801018</v>
      </c>
      <c r="B2100" s="66" t="s">
        <v>6465</v>
      </c>
      <c r="C2100" s="66" t="s">
        <v>6600</v>
      </c>
      <c r="D2100" s="66" t="s">
        <v>6638</v>
      </c>
      <c r="E2100" s="56" t="s">
        <v>6661</v>
      </c>
      <c r="F2100" t="s">
        <v>6644</v>
      </c>
      <c r="G2100" s="66" t="s">
        <v>6604</v>
      </c>
      <c r="H2100" s="66" t="s">
        <v>6644</v>
      </c>
      <c r="I2100" s="66" t="s">
        <v>6605</v>
      </c>
    </row>
    <row r="2101" spans="1:9" x14ac:dyDescent="0.25">
      <c r="A2101">
        <v>74801019</v>
      </c>
      <c r="B2101" s="66" t="s">
        <v>6465</v>
      </c>
      <c r="C2101" s="66" t="s">
        <v>6600</v>
      </c>
      <c r="D2101" s="66" t="s">
        <v>6638</v>
      </c>
      <c r="E2101" s="56" t="s">
        <v>6649</v>
      </c>
      <c r="F2101" t="s">
        <v>6644</v>
      </c>
      <c r="G2101" s="66" t="s">
        <v>6604</v>
      </c>
      <c r="H2101" s="66" t="s">
        <v>6644</v>
      </c>
      <c r="I2101" s="66" t="s">
        <v>6605</v>
      </c>
    </row>
    <row r="2102" spans="1:9" x14ac:dyDescent="0.25">
      <c r="A2102">
        <v>74801019</v>
      </c>
      <c r="B2102" s="66" t="s">
        <v>6465</v>
      </c>
      <c r="C2102" s="66" t="s">
        <v>6600</v>
      </c>
      <c r="D2102" s="66" t="s">
        <v>6638</v>
      </c>
      <c r="E2102" s="56" t="s">
        <v>6646</v>
      </c>
      <c r="F2102" t="s">
        <v>6644</v>
      </c>
      <c r="G2102" s="66" t="s">
        <v>6604</v>
      </c>
      <c r="H2102" s="66" t="s">
        <v>6644</v>
      </c>
      <c r="I2102" s="66" t="s">
        <v>6605</v>
      </c>
    </row>
    <row r="2103" spans="1:9" x14ac:dyDescent="0.25">
      <c r="A2103">
        <v>74801020</v>
      </c>
      <c r="B2103" s="66" t="s">
        <v>6465</v>
      </c>
      <c r="C2103" s="66" t="s">
        <v>6600</v>
      </c>
      <c r="D2103" s="66" t="s">
        <v>6638</v>
      </c>
      <c r="E2103" s="56" t="s">
        <v>6656</v>
      </c>
      <c r="F2103" t="s">
        <v>6656</v>
      </c>
      <c r="G2103" s="66" t="s">
        <v>6604</v>
      </c>
      <c r="H2103" s="66" t="e">
        <v>#N/A</v>
      </c>
      <c r="I2103" s="66" t="e">
        <v>#N/A</v>
      </c>
    </row>
    <row r="2104" spans="1:9" x14ac:dyDescent="0.25">
      <c r="A2104">
        <v>74801020</v>
      </c>
      <c r="B2104" s="66" t="s">
        <v>6465</v>
      </c>
      <c r="C2104" s="66" t="s">
        <v>6600</v>
      </c>
      <c r="D2104" s="66" t="s">
        <v>6638</v>
      </c>
      <c r="E2104" s="56" t="s">
        <v>6656</v>
      </c>
      <c r="F2104" t="s">
        <v>6644</v>
      </c>
      <c r="G2104" s="66" t="s">
        <v>6604</v>
      </c>
      <c r="H2104" s="66" t="s">
        <v>6644</v>
      </c>
      <c r="I2104" s="66" t="s">
        <v>6605</v>
      </c>
    </row>
    <row r="2105" spans="1:9" x14ac:dyDescent="0.25">
      <c r="A2105">
        <v>74801020</v>
      </c>
      <c r="B2105" s="66" t="s">
        <v>6465</v>
      </c>
      <c r="C2105" s="66" t="s">
        <v>6600</v>
      </c>
      <c r="D2105" s="66" t="s">
        <v>6638</v>
      </c>
      <c r="E2105" s="56" t="s">
        <v>6657</v>
      </c>
      <c r="F2105" t="s">
        <v>6656</v>
      </c>
      <c r="G2105" s="66" t="s">
        <v>6604</v>
      </c>
      <c r="H2105" s="66" t="e">
        <v>#N/A</v>
      </c>
      <c r="I2105" s="66" t="e">
        <v>#N/A</v>
      </c>
    </row>
    <row r="2106" spans="1:9" x14ac:dyDescent="0.25">
      <c r="A2106">
        <v>74801020</v>
      </c>
      <c r="B2106" s="66" t="s">
        <v>6465</v>
      </c>
      <c r="C2106" s="66" t="s">
        <v>6600</v>
      </c>
      <c r="D2106" s="66" t="s">
        <v>6638</v>
      </c>
      <c r="E2106" s="56" t="s">
        <v>6662</v>
      </c>
      <c r="F2106" t="s">
        <v>6644</v>
      </c>
      <c r="G2106" s="66" t="s">
        <v>6604</v>
      </c>
      <c r="H2106" s="66" t="s">
        <v>6644</v>
      </c>
      <c r="I2106" s="66" t="s">
        <v>6605</v>
      </c>
    </row>
    <row r="2107" spans="1:9" x14ac:dyDescent="0.25">
      <c r="A2107">
        <v>74801020</v>
      </c>
      <c r="B2107" s="66" t="s">
        <v>6465</v>
      </c>
      <c r="C2107" s="66" t="s">
        <v>6600</v>
      </c>
      <c r="D2107" s="66" t="s">
        <v>6638</v>
      </c>
      <c r="E2107" s="56" t="s">
        <v>6662</v>
      </c>
      <c r="F2107" t="s">
        <v>6644</v>
      </c>
      <c r="G2107" s="66" t="s">
        <v>6604</v>
      </c>
      <c r="H2107" s="66" t="s">
        <v>6644</v>
      </c>
      <c r="I2107" s="66" t="s">
        <v>6605</v>
      </c>
    </row>
    <row r="2108" spans="1:9" x14ac:dyDescent="0.25">
      <c r="A2108">
        <v>74801020</v>
      </c>
      <c r="B2108" s="66" t="s">
        <v>6465</v>
      </c>
      <c r="C2108" s="66" t="s">
        <v>6600</v>
      </c>
      <c r="D2108" s="66" t="s">
        <v>6638</v>
      </c>
      <c r="E2108" s="56" t="s">
        <v>6662</v>
      </c>
      <c r="F2108" t="s">
        <v>6644</v>
      </c>
      <c r="G2108" s="66" t="s">
        <v>6604</v>
      </c>
      <c r="H2108" s="66" t="s">
        <v>6644</v>
      </c>
      <c r="I2108" s="66" t="s">
        <v>6605</v>
      </c>
    </row>
    <row r="2109" spans="1:9" x14ac:dyDescent="0.25">
      <c r="A2109">
        <v>74801020</v>
      </c>
      <c r="B2109" s="66" t="s">
        <v>6465</v>
      </c>
      <c r="C2109" s="66" t="s">
        <v>6600</v>
      </c>
      <c r="D2109" s="66" t="s">
        <v>6638</v>
      </c>
      <c r="E2109" s="56" t="s">
        <v>6662</v>
      </c>
      <c r="F2109" t="s">
        <v>6644</v>
      </c>
      <c r="G2109" s="66" t="s">
        <v>6604</v>
      </c>
      <c r="H2109" s="66" t="s">
        <v>6644</v>
      </c>
      <c r="I2109" s="66" t="s">
        <v>6605</v>
      </c>
    </row>
    <row r="2110" spans="1:9" x14ac:dyDescent="0.25">
      <c r="A2110">
        <v>74801020</v>
      </c>
      <c r="B2110" s="66" t="s">
        <v>6465</v>
      </c>
      <c r="C2110" s="66" t="s">
        <v>6600</v>
      </c>
      <c r="D2110" s="66" t="s">
        <v>6638</v>
      </c>
      <c r="E2110" s="56" t="s">
        <v>6662</v>
      </c>
      <c r="F2110" t="s">
        <v>6644</v>
      </c>
      <c r="G2110" s="66" t="s">
        <v>6604</v>
      </c>
      <c r="H2110" s="66" t="s">
        <v>6644</v>
      </c>
      <c r="I2110" s="66" t="s">
        <v>6605</v>
      </c>
    </row>
    <row r="2111" spans="1:9" x14ac:dyDescent="0.25">
      <c r="A2111">
        <v>74801021</v>
      </c>
      <c r="B2111" s="66" t="s">
        <v>6465</v>
      </c>
      <c r="C2111" s="66" t="s">
        <v>6600</v>
      </c>
      <c r="D2111" s="66" t="s">
        <v>6638</v>
      </c>
      <c r="E2111" s="56" t="s">
        <v>6663</v>
      </c>
      <c r="F2111" t="s">
        <v>6644</v>
      </c>
      <c r="G2111" s="66" t="s">
        <v>6604</v>
      </c>
      <c r="H2111" s="66" t="s">
        <v>6644</v>
      </c>
      <c r="I2111" s="66" t="s">
        <v>6605</v>
      </c>
    </row>
    <row r="2112" spans="1:9" x14ac:dyDescent="0.25">
      <c r="A2112">
        <v>74801022</v>
      </c>
      <c r="B2112" s="66" t="s">
        <v>6465</v>
      </c>
      <c r="C2112" s="66" t="s">
        <v>6600</v>
      </c>
      <c r="D2112" s="66" t="s">
        <v>6638</v>
      </c>
      <c r="E2112" s="56" t="s">
        <v>6663</v>
      </c>
      <c r="F2112" t="s">
        <v>6663</v>
      </c>
      <c r="G2112" s="66" t="s">
        <v>6604</v>
      </c>
      <c r="H2112" s="66" t="e">
        <v>#N/A</v>
      </c>
      <c r="I2112" s="66" t="e">
        <v>#N/A</v>
      </c>
    </row>
    <row r="2113" spans="1:9" x14ac:dyDescent="0.25">
      <c r="A2113">
        <v>74801022</v>
      </c>
      <c r="B2113" s="66" t="s">
        <v>6465</v>
      </c>
      <c r="C2113" s="66" t="s">
        <v>6600</v>
      </c>
      <c r="D2113" s="66" t="s">
        <v>6638</v>
      </c>
      <c r="E2113" s="56" t="s">
        <v>6664</v>
      </c>
      <c r="F2113" t="s">
        <v>6644</v>
      </c>
      <c r="G2113" s="66" t="s">
        <v>6604</v>
      </c>
      <c r="H2113" s="66" t="s">
        <v>6644</v>
      </c>
      <c r="I2113" s="66" t="s">
        <v>6605</v>
      </c>
    </row>
    <row r="2114" spans="1:9" x14ac:dyDescent="0.25">
      <c r="A2114">
        <v>74801023</v>
      </c>
      <c r="B2114" s="66" t="s">
        <v>6465</v>
      </c>
      <c r="C2114" s="66" t="s">
        <v>6600</v>
      </c>
      <c r="D2114" s="66" t="s">
        <v>6638</v>
      </c>
      <c r="E2114" s="56" t="s">
        <v>6665</v>
      </c>
      <c r="F2114" t="s">
        <v>6666</v>
      </c>
      <c r="G2114" s="66" t="s">
        <v>6604</v>
      </c>
      <c r="H2114" s="66" t="s">
        <v>6666</v>
      </c>
      <c r="I2114" s="66" t="s">
        <v>6605</v>
      </c>
    </row>
    <row r="2115" spans="1:9" x14ac:dyDescent="0.25">
      <c r="A2115">
        <v>74801024</v>
      </c>
      <c r="B2115" s="66" t="s">
        <v>6465</v>
      </c>
      <c r="C2115" s="66" t="s">
        <v>6600</v>
      </c>
      <c r="D2115" s="66" t="s">
        <v>6638</v>
      </c>
      <c r="E2115" s="56" t="s">
        <v>6667</v>
      </c>
      <c r="F2115" t="s">
        <v>6640</v>
      </c>
      <c r="G2115" s="66" t="s">
        <v>6604</v>
      </c>
      <c r="H2115" s="66" t="e">
        <v>#N/A</v>
      </c>
      <c r="I2115" s="66" t="e">
        <v>#N/A</v>
      </c>
    </row>
    <row r="2116" spans="1:9" x14ac:dyDescent="0.25">
      <c r="A2116">
        <v>74801024</v>
      </c>
      <c r="B2116" s="66" t="s">
        <v>6465</v>
      </c>
      <c r="C2116" s="66" t="s">
        <v>6600</v>
      </c>
      <c r="D2116" s="66" t="s">
        <v>6638</v>
      </c>
      <c r="E2116" s="56" t="s">
        <v>6667</v>
      </c>
      <c r="F2116" t="s">
        <v>6644</v>
      </c>
      <c r="G2116" s="66" t="s">
        <v>6604</v>
      </c>
      <c r="H2116" s="66" t="s">
        <v>6644</v>
      </c>
      <c r="I2116" s="66" t="s">
        <v>6605</v>
      </c>
    </row>
    <row r="2117" spans="1:9" x14ac:dyDescent="0.25">
      <c r="A2117">
        <v>74801025</v>
      </c>
      <c r="B2117" s="66" t="s">
        <v>6465</v>
      </c>
      <c r="C2117" s="66" t="s">
        <v>6600</v>
      </c>
      <c r="D2117" s="66" t="s">
        <v>6638</v>
      </c>
      <c r="E2117" s="56" t="s">
        <v>6667</v>
      </c>
      <c r="F2117" t="s">
        <v>6644</v>
      </c>
      <c r="G2117" s="66" t="s">
        <v>6604</v>
      </c>
      <c r="H2117" s="66" t="s">
        <v>6644</v>
      </c>
      <c r="I2117" s="66" t="s">
        <v>6605</v>
      </c>
    </row>
    <row r="2118" spans="1:9" x14ac:dyDescent="0.25">
      <c r="A2118">
        <v>74801026</v>
      </c>
      <c r="B2118" s="66" t="s">
        <v>6465</v>
      </c>
      <c r="C2118" s="66" t="s">
        <v>6600</v>
      </c>
      <c r="D2118" s="66" t="s">
        <v>6638</v>
      </c>
      <c r="E2118" s="56" t="s">
        <v>6668</v>
      </c>
      <c r="F2118" t="s">
        <v>6669</v>
      </c>
      <c r="G2118" s="66" t="s">
        <v>6604</v>
      </c>
      <c r="H2118" s="66" t="e">
        <v>#N/A</v>
      </c>
      <c r="I2118" s="66" t="e">
        <v>#N/A</v>
      </c>
    </row>
    <row r="2119" spans="1:9" x14ac:dyDescent="0.25">
      <c r="A2119">
        <v>74801026</v>
      </c>
      <c r="B2119" s="66" t="s">
        <v>6465</v>
      </c>
      <c r="C2119" s="66" t="s">
        <v>6600</v>
      </c>
      <c r="D2119" s="66" t="s">
        <v>6638</v>
      </c>
      <c r="E2119" s="56" t="s">
        <v>6670</v>
      </c>
      <c r="F2119" t="s">
        <v>6671</v>
      </c>
      <c r="G2119" s="66" t="s">
        <v>6604</v>
      </c>
      <c r="H2119" s="66" t="e">
        <v>#N/A</v>
      </c>
      <c r="I2119" s="66" t="e">
        <v>#N/A</v>
      </c>
    </row>
    <row r="2120" spans="1:9" x14ac:dyDescent="0.25">
      <c r="A2120">
        <v>74801027</v>
      </c>
      <c r="B2120" s="66" t="s">
        <v>6465</v>
      </c>
      <c r="C2120" s="66" t="s">
        <v>6600</v>
      </c>
      <c r="D2120" s="66" t="s">
        <v>6638</v>
      </c>
      <c r="E2120" s="56" t="s">
        <v>6672</v>
      </c>
      <c r="F2120" t="s">
        <v>6644</v>
      </c>
      <c r="G2120" s="66" t="s">
        <v>6604</v>
      </c>
      <c r="H2120" s="66" t="s">
        <v>6644</v>
      </c>
      <c r="I2120" s="66" t="s">
        <v>6605</v>
      </c>
    </row>
    <row r="2121" spans="1:9" x14ac:dyDescent="0.25">
      <c r="A2121">
        <v>74801028</v>
      </c>
      <c r="B2121" s="66" t="s">
        <v>6465</v>
      </c>
      <c r="C2121" s="66" t="s">
        <v>6600</v>
      </c>
      <c r="D2121" s="66" t="s">
        <v>6638</v>
      </c>
      <c r="E2121" s="56" t="s">
        <v>6673</v>
      </c>
      <c r="F2121" t="s">
        <v>6674</v>
      </c>
      <c r="G2121" s="66" t="s">
        <v>6604</v>
      </c>
      <c r="H2121" s="66" t="e">
        <v>#N/A</v>
      </c>
      <c r="I2121" s="66" t="e">
        <v>#N/A</v>
      </c>
    </row>
    <row r="2122" spans="1:9" x14ac:dyDescent="0.25">
      <c r="A2122">
        <v>74801030</v>
      </c>
      <c r="B2122" s="66" t="s">
        <v>6465</v>
      </c>
      <c r="C2122" s="66" t="s">
        <v>6600</v>
      </c>
      <c r="D2122" s="66" t="s">
        <v>6638</v>
      </c>
      <c r="E2122" s="56" t="s">
        <v>6675</v>
      </c>
      <c r="F2122" t="s">
        <v>6644</v>
      </c>
      <c r="G2122" s="66" t="s">
        <v>6604</v>
      </c>
      <c r="H2122" s="66" t="s">
        <v>6644</v>
      </c>
      <c r="I2122" s="66" t="s">
        <v>6605</v>
      </c>
    </row>
    <row r="2123" spans="1:9" x14ac:dyDescent="0.25">
      <c r="A2123">
        <v>74801030</v>
      </c>
      <c r="B2123" s="66" t="s">
        <v>6465</v>
      </c>
      <c r="C2123" s="66" t="s">
        <v>6600</v>
      </c>
      <c r="D2123" s="66" t="s">
        <v>6638</v>
      </c>
      <c r="E2123" s="56" t="s">
        <v>6676</v>
      </c>
      <c r="F2123" t="s">
        <v>6644</v>
      </c>
      <c r="G2123" s="66" t="s">
        <v>6604</v>
      </c>
      <c r="H2123" s="66" t="s">
        <v>6644</v>
      </c>
      <c r="I2123" s="66" t="s">
        <v>6605</v>
      </c>
    </row>
    <row r="2124" spans="1:9" x14ac:dyDescent="0.25">
      <c r="A2124">
        <v>74801030</v>
      </c>
      <c r="B2124" s="66" t="s">
        <v>6465</v>
      </c>
      <c r="C2124" s="66" t="s">
        <v>6600</v>
      </c>
      <c r="D2124" s="66" t="s">
        <v>6638</v>
      </c>
      <c r="E2124" s="56" t="s">
        <v>6677</v>
      </c>
      <c r="F2124" t="s">
        <v>6678</v>
      </c>
      <c r="G2124" s="66" t="s">
        <v>6604</v>
      </c>
      <c r="H2124" s="66" t="s">
        <v>6678</v>
      </c>
      <c r="I2124" s="66" t="s">
        <v>6605</v>
      </c>
    </row>
    <row r="2125" spans="1:9" x14ac:dyDescent="0.25">
      <c r="A2125">
        <v>74801031</v>
      </c>
      <c r="B2125" s="66" t="s">
        <v>6465</v>
      </c>
      <c r="C2125" s="66" t="s">
        <v>6600</v>
      </c>
      <c r="D2125" s="66" t="s">
        <v>6638</v>
      </c>
      <c r="E2125" s="56" t="s">
        <v>6679</v>
      </c>
      <c r="F2125" t="s">
        <v>6680</v>
      </c>
      <c r="G2125" s="66" t="s">
        <v>6604</v>
      </c>
      <c r="H2125" s="66" t="s">
        <v>6680</v>
      </c>
      <c r="I2125" s="66" t="s">
        <v>6605</v>
      </c>
    </row>
    <row r="2126" spans="1:9" x14ac:dyDescent="0.25">
      <c r="A2126">
        <v>74801031</v>
      </c>
      <c r="B2126" s="66" t="s">
        <v>6465</v>
      </c>
      <c r="C2126" s="66" t="s">
        <v>6600</v>
      </c>
      <c r="D2126" s="66" t="s">
        <v>6638</v>
      </c>
      <c r="E2126" s="56" t="s">
        <v>6679</v>
      </c>
      <c r="F2126" t="s">
        <v>6644</v>
      </c>
      <c r="G2126" s="66" t="s">
        <v>6604</v>
      </c>
      <c r="H2126" s="66" t="s">
        <v>6644</v>
      </c>
      <c r="I2126" s="66" t="s">
        <v>6605</v>
      </c>
    </row>
    <row r="2127" spans="1:9" x14ac:dyDescent="0.25">
      <c r="A2127">
        <v>74801031</v>
      </c>
      <c r="B2127" s="66" t="s">
        <v>6465</v>
      </c>
      <c r="C2127" s="66" t="s">
        <v>6600</v>
      </c>
      <c r="D2127" s="66" t="s">
        <v>6638</v>
      </c>
      <c r="E2127" s="56" t="s">
        <v>6681</v>
      </c>
      <c r="F2127" t="s">
        <v>6680</v>
      </c>
      <c r="G2127" s="66" t="s">
        <v>6604</v>
      </c>
      <c r="H2127" s="66" t="s">
        <v>6680</v>
      </c>
      <c r="I2127" s="66" t="s">
        <v>6605</v>
      </c>
    </row>
    <row r="2128" spans="1:9" x14ac:dyDescent="0.25">
      <c r="A2128">
        <v>74801031</v>
      </c>
      <c r="B2128" s="66" t="s">
        <v>6465</v>
      </c>
      <c r="C2128" s="66" t="s">
        <v>6600</v>
      </c>
      <c r="D2128" s="66" t="s">
        <v>6638</v>
      </c>
      <c r="E2128" s="56" t="s">
        <v>6682</v>
      </c>
      <c r="F2128" t="s">
        <v>6683</v>
      </c>
      <c r="G2128" s="66" t="s">
        <v>6604</v>
      </c>
      <c r="H2128" s="66" t="e">
        <v>#N/A</v>
      </c>
      <c r="I2128" s="66" t="e">
        <v>#N/A</v>
      </c>
    </row>
    <row r="2129" spans="1:9" x14ac:dyDescent="0.25">
      <c r="A2129">
        <v>74801032</v>
      </c>
      <c r="B2129" s="66" t="s">
        <v>6465</v>
      </c>
      <c r="C2129" s="66" t="s">
        <v>6600</v>
      </c>
      <c r="D2129" s="66" t="s">
        <v>6638</v>
      </c>
      <c r="E2129" s="56" t="s">
        <v>6679</v>
      </c>
      <c r="F2129" t="s">
        <v>6684</v>
      </c>
      <c r="G2129" s="66" t="s">
        <v>6604</v>
      </c>
      <c r="H2129" s="66" t="e">
        <v>#N/A</v>
      </c>
      <c r="I2129" s="66" t="e">
        <v>#N/A</v>
      </c>
    </row>
    <row r="2130" spans="1:9" x14ac:dyDescent="0.25">
      <c r="A2130">
        <v>74801032</v>
      </c>
      <c r="B2130" s="66" t="s">
        <v>6465</v>
      </c>
      <c r="C2130" s="66" t="s">
        <v>6600</v>
      </c>
      <c r="D2130" s="66" t="s">
        <v>6638</v>
      </c>
      <c r="E2130" s="56" t="s">
        <v>6679</v>
      </c>
      <c r="F2130" t="s">
        <v>6640</v>
      </c>
      <c r="G2130" s="66" t="s">
        <v>6604</v>
      </c>
      <c r="H2130" s="66" t="e">
        <v>#N/A</v>
      </c>
      <c r="I2130" s="66" t="e">
        <v>#N/A</v>
      </c>
    </row>
    <row r="2131" spans="1:9" x14ac:dyDescent="0.25">
      <c r="A2131">
        <v>74801032</v>
      </c>
      <c r="B2131" s="66" t="s">
        <v>6465</v>
      </c>
      <c r="C2131" s="66" t="s">
        <v>6600</v>
      </c>
      <c r="D2131" s="66" t="s">
        <v>6638</v>
      </c>
      <c r="E2131" s="56" t="s">
        <v>6679</v>
      </c>
      <c r="F2131" t="s">
        <v>6644</v>
      </c>
      <c r="G2131" s="66" t="s">
        <v>6604</v>
      </c>
      <c r="H2131" s="66" t="s">
        <v>6644</v>
      </c>
      <c r="I2131" s="66" t="s">
        <v>6605</v>
      </c>
    </row>
    <row r="2132" spans="1:9" x14ac:dyDescent="0.25">
      <c r="A2132">
        <v>74801032</v>
      </c>
      <c r="B2132" s="66" t="s">
        <v>6465</v>
      </c>
      <c r="C2132" s="66" t="s">
        <v>6600</v>
      </c>
      <c r="D2132" s="66" t="s">
        <v>6638</v>
      </c>
      <c r="E2132" s="56" t="s">
        <v>6685</v>
      </c>
      <c r="F2132" t="s">
        <v>6686</v>
      </c>
      <c r="G2132" s="66" t="s">
        <v>6604</v>
      </c>
      <c r="H2132" s="66" t="e">
        <v>#N/A</v>
      </c>
      <c r="I2132" s="66" t="e">
        <v>#N/A</v>
      </c>
    </row>
    <row r="2133" spans="1:9" x14ac:dyDescent="0.25">
      <c r="A2133">
        <v>74801032</v>
      </c>
      <c r="B2133" s="66" t="s">
        <v>6465</v>
      </c>
      <c r="C2133" s="66" t="s">
        <v>6600</v>
      </c>
      <c r="D2133" s="66" t="s">
        <v>6638</v>
      </c>
      <c r="E2133" s="56" t="s">
        <v>6685</v>
      </c>
      <c r="F2133" t="s">
        <v>5884</v>
      </c>
      <c r="G2133" s="66" t="s">
        <v>6604</v>
      </c>
      <c r="H2133" s="66" t="e">
        <v>#N/A</v>
      </c>
      <c r="I2133" s="66" t="e">
        <v>#N/A</v>
      </c>
    </row>
    <row r="2134" spans="1:9" x14ac:dyDescent="0.25">
      <c r="A2134">
        <v>74801032</v>
      </c>
      <c r="B2134" s="66" t="s">
        <v>6465</v>
      </c>
      <c r="C2134" s="66" t="s">
        <v>6600</v>
      </c>
      <c r="D2134" s="66" t="s">
        <v>6638</v>
      </c>
      <c r="E2134" s="56" t="s">
        <v>6685</v>
      </c>
      <c r="F2134" t="s">
        <v>6644</v>
      </c>
      <c r="G2134" s="66" t="s">
        <v>6604</v>
      </c>
      <c r="H2134" s="66" t="s">
        <v>6644</v>
      </c>
      <c r="I2134" s="66" t="s">
        <v>6605</v>
      </c>
    </row>
    <row r="2135" spans="1:9" x14ac:dyDescent="0.25">
      <c r="A2135">
        <v>74801032</v>
      </c>
      <c r="B2135" s="66" t="s">
        <v>6465</v>
      </c>
      <c r="C2135" s="66" t="s">
        <v>6600</v>
      </c>
      <c r="D2135" s="66" t="s">
        <v>6638</v>
      </c>
      <c r="E2135" s="56" t="s">
        <v>6687</v>
      </c>
      <c r="F2135" t="s">
        <v>6680</v>
      </c>
      <c r="G2135" s="66" t="s">
        <v>6604</v>
      </c>
      <c r="H2135" s="66" t="s">
        <v>6680</v>
      </c>
      <c r="I2135" s="66" t="s">
        <v>6605</v>
      </c>
    </row>
    <row r="2136" spans="1:9" x14ac:dyDescent="0.25">
      <c r="A2136">
        <v>74801032</v>
      </c>
      <c r="B2136" s="66" t="s">
        <v>6465</v>
      </c>
      <c r="C2136" s="66" t="s">
        <v>6600</v>
      </c>
      <c r="D2136" s="66" t="s">
        <v>6638</v>
      </c>
      <c r="E2136" s="56" t="s">
        <v>6687</v>
      </c>
      <c r="F2136" t="s">
        <v>6680</v>
      </c>
      <c r="G2136" s="66" t="s">
        <v>6604</v>
      </c>
      <c r="H2136" s="66" t="s">
        <v>6680</v>
      </c>
      <c r="I2136" s="66" t="s">
        <v>6605</v>
      </c>
    </row>
    <row r="2137" spans="1:9" x14ac:dyDescent="0.25">
      <c r="A2137">
        <v>74801033</v>
      </c>
      <c r="B2137" s="66" t="s">
        <v>6465</v>
      </c>
      <c r="C2137" s="66" t="s">
        <v>6600</v>
      </c>
      <c r="D2137" s="66" t="s">
        <v>6638</v>
      </c>
      <c r="E2137" s="56" t="s">
        <v>6679</v>
      </c>
      <c r="F2137" t="s">
        <v>6640</v>
      </c>
      <c r="G2137" s="66" t="s">
        <v>6604</v>
      </c>
      <c r="H2137" s="66" t="e">
        <v>#N/A</v>
      </c>
      <c r="I2137" s="66" t="e">
        <v>#N/A</v>
      </c>
    </row>
    <row r="2138" spans="1:9" x14ac:dyDescent="0.25">
      <c r="A2138">
        <v>74801033</v>
      </c>
      <c r="B2138" s="66" t="s">
        <v>6465</v>
      </c>
      <c r="C2138" s="66" t="s">
        <v>6600</v>
      </c>
      <c r="D2138" s="66" t="s">
        <v>6638</v>
      </c>
      <c r="E2138" s="56" t="s">
        <v>6688</v>
      </c>
      <c r="F2138" t="s">
        <v>6689</v>
      </c>
      <c r="G2138" s="66" t="s">
        <v>6690</v>
      </c>
      <c r="H2138" s="66" t="s">
        <v>6689</v>
      </c>
      <c r="I2138" s="66" t="s">
        <v>6251</v>
      </c>
    </row>
    <row r="2139" spans="1:9" x14ac:dyDescent="0.25">
      <c r="A2139">
        <v>74801033</v>
      </c>
      <c r="B2139" s="66" t="s">
        <v>6465</v>
      </c>
      <c r="C2139" s="66" t="s">
        <v>6600</v>
      </c>
      <c r="D2139" s="66" t="s">
        <v>6638</v>
      </c>
      <c r="E2139" s="56" t="s">
        <v>6688</v>
      </c>
      <c r="F2139" t="s">
        <v>6644</v>
      </c>
      <c r="G2139" s="66" t="s">
        <v>6690</v>
      </c>
      <c r="H2139" s="66" t="s">
        <v>6644</v>
      </c>
      <c r="I2139" s="66" t="s">
        <v>6605</v>
      </c>
    </row>
    <row r="2140" spans="1:9" x14ac:dyDescent="0.25">
      <c r="A2140">
        <v>74801033</v>
      </c>
      <c r="B2140" s="66" t="s">
        <v>6465</v>
      </c>
      <c r="C2140" s="66" t="s">
        <v>6600</v>
      </c>
      <c r="D2140" s="66" t="s">
        <v>6638</v>
      </c>
      <c r="E2140" s="56" t="s">
        <v>6691</v>
      </c>
      <c r="F2140" t="s">
        <v>6644</v>
      </c>
      <c r="G2140" s="66" t="s">
        <v>6604</v>
      </c>
      <c r="H2140" s="66" t="s">
        <v>6644</v>
      </c>
      <c r="I2140" s="66" t="s">
        <v>6605</v>
      </c>
    </row>
    <row r="2141" spans="1:9" x14ac:dyDescent="0.25">
      <c r="A2141">
        <v>74801033</v>
      </c>
      <c r="B2141" s="66" t="s">
        <v>6465</v>
      </c>
      <c r="C2141" s="66" t="s">
        <v>6600</v>
      </c>
      <c r="D2141" s="66" t="s">
        <v>6638</v>
      </c>
      <c r="E2141" s="56" t="s">
        <v>6692</v>
      </c>
      <c r="F2141" t="s">
        <v>6666</v>
      </c>
      <c r="G2141" s="66" t="s">
        <v>6604</v>
      </c>
      <c r="H2141" s="66" t="s">
        <v>6666</v>
      </c>
      <c r="I2141" s="66" t="s">
        <v>6605</v>
      </c>
    </row>
    <row r="2142" spans="1:9" x14ac:dyDescent="0.25">
      <c r="A2142">
        <v>74801034</v>
      </c>
      <c r="B2142" s="66" t="s">
        <v>6465</v>
      </c>
      <c r="C2142" s="66" t="s">
        <v>6600</v>
      </c>
      <c r="D2142" s="66" t="s">
        <v>6638</v>
      </c>
      <c r="E2142" s="56" t="s">
        <v>6693</v>
      </c>
      <c r="F2142" t="s">
        <v>6652</v>
      </c>
      <c r="G2142" s="66" t="s">
        <v>6604</v>
      </c>
      <c r="H2142" s="66" t="s">
        <v>6652</v>
      </c>
      <c r="I2142" s="66" t="s">
        <v>6605</v>
      </c>
    </row>
    <row r="2143" spans="1:9" x14ac:dyDescent="0.25">
      <c r="A2143">
        <v>74801034</v>
      </c>
      <c r="B2143" s="66" t="s">
        <v>6465</v>
      </c>
      <c r="C2143" s="66" t="s">
        <v>6600</v>
      </c>
      <c r="D2143" s="66" t="s">
        <v>6638</v>
      </c>
      <c r="E2143" s="56" t="s">
        <v>6693</v>
      </c>
      <c r="F2143" t="s">
        <v>6640</v>
      </c>
      <c r="G2143" s="66" t="s">
        <v>6604</v>
      </c>
      <c r="H2143" s="66" t="e">
        <v>#N/A</v>
      </c>
      <c r="I2143" s="66" t="e">
        <v>#N/A</v>
      </c>
    </row>
    <row r="2144" spans="1:9" x14ac:dyDescent="0.25">
      <c r="A2144">
        <v>74801034</v>
      </c>
      <c r="B2144" s="66" t="s">
        <v>6465</v>
      </c>
      <c r="C2144" s="66" t="s">
        <v>6600</v>
      </c>
      <c r="D2144" s="66" t="s">
        <v>6638</v>
      </c>
      <c r="E2144" s="56" t="s">
        <v>6694</v>
      </c>
      <c r="F2144" t="s">
        <v>6640</v>
      </c>
      <c r="G2144" s="66" t="s">
        <v>6604</v>
      </c>
      <c r="H2144" s="66" t="e">
        <v>#N/A</v>
      </c>
      <c r="I2144" s="66" t="e">
        <v>#N/A</v>
      </c>
    </row>
    <row r="2145" spans="1:9" x14ac:dyDescent="0.25">
      <c r="A2145">
        <v>74801035</v>
      </c>
      <c r="B2145" s="66" t="s">
        <v>6465</v>
      </c>
      <c r="C2145" s="66" t="s">
        <v>6600</v>
      </c>
      <c r="D2145" s="66" t="s">
        <v>6638</v>
      </c>
      <c r="E2145" s="56" t="s">
        <v>6639</v>
      </c>
      <c r="F2145" t="s">
        <v>6644</v>
      </c>
      <c r="G2145" s="66" t="s">
        <v>6604</v>
      </c>
      <c r="H2145" s="66" t="s">
        <v>6644</v>
      </c>
      <c r="I2145" s="66" t="s">
        <v>6605</v>
      </c>
    </row>
    <row r="2146" spans="1:9" x14ac:dyDescent="0.25">
      <c r="A2146">
        <v>74801035</v>
      </c>
      <c r="B2146" s="66" t="s">
        <v>6465</v>
      </c>
      <c r="C2146" s="66" t="s">
        <v>6600</v>
      </c>
      <c r="D2146" s="66" t="s">
        <v>6638</v>
      </c>
      <c r="E2146" s="56" t="s">
        <v>6695</v>
      </c>
      <c r="F2146" t="s">
        <v>6696</v>
      </c>
      <c r="G2146" s="66" t="s">
        <v>6604</v>
      </c>
      <c r="H2146" s="66" t="e">
        <v>#N/A</v>
      </c>
      <c r="I2146" s="66" t="e">
        <v>#N/A</v>
      </c>
    </row>
    <row r="2147" spans="1:9" x14ac:dyDescent="0.25">
      <c r="A2147">
        <v>74801036</v>
      </c>
      <c r="B2147" s="66" t="s">
        <v>6465</v>
      </c>
      <c r="C2147" s="66" t="s">
        <v>6600</v>
      </c>
      <c r="D2147" s="66" t="s">
        <v>6638</v>
      </c>
      <c r="E2147" s="56" t="s">
        <v>6697</v>
      </c>
      <c r="F2147" t="s">
        <v>6644</v>
      </c>
      <c r="G2147" s="66" t="s">
        <v>6604</v>
      </c>
      <c r="H2147" s="66" t="s">
        <v>6644</v>
      </c>
      <c r="I2147" s="66" t="s">
        <v>6605</v>
      </c>
    </row>
    <row r="2148" spans="1:9" x14ac:dyDescent="0.25">
      <c r="A2148">
        <v>74801037</v>
      </c>
      <c r="B2148" s="66" t="s">
        <v>6465</v>
      </c>
      <c r="C2148" s="66" t="s">
        <v>6600</v>
      </c>
      <c r="D2148" s="66" t="s">
        <v>6638</v>
      </c>
      <c r="E2148" s="56" t="s">
        <v>6662</v>
      </c>
      <c r="F2148" t="s">
        <v>6698</v>
      </c>
      <c r="G2148" s="66" t="s">
        <v>6604</v>
      </c>
      <c r="H2148" s="66" t="e">
        <v>#N/A</v>
      </c>
      <c r="I2148" s="66" t="e">
        <v>#N/A</v>
      </c>
    </row>
    <row r="2149" spans="1:9" x14ac:dyDescent="0.25">
      <c r="A2149">
        <v>74801037</v>
      </c>
      <c r="B2149" s="66" t="s">
        <v>6465</v>
      </c>
      <c r="C2149" s="66" t="s">
        <v>6600</v>
      </c>
      <c r="D2149" s="66" t="s">
        <v>6638</v>
      </c>
      <c r="E2149" s="56" t="s">
        <v>6662</v>
      </c>
      <c r="F2149" t="s">
        <v>6644</v>
      </c>
      <c r="G2149" s="66" t="s">
        <v>6604</v>
      </c>
      <c r="H2149" s="66" t="s">
        <v>6644</v>
      </c>
      <c r="I2149" s="66" t="s">
        <v>6605</v>
      </c>
    </row>
    <row r="2150" spans="1:9" x14ac:dyDescent="0.25">
      <c r="A2150">
        <v>74801037</v>
      </c>
      <c r="B2150" s="66" t="s">
        <v>6465</v>
      </c>
      <c r="C2150" s="66" t="s">
        <v>6600</v>
      </c>
      <c r="D2150" s="66" t="s">
        <v>6638</v>
      </c>
      <c r="E2150" s="56" t="s">
        <v>6659</v>
      </c>
      <c r="F2150" t="s">
        <v>6644</v>
      </c>
      <c r="G2150" s="66" t="s">
        <v>6604</v>
      </c>
      <c r="H2150" s="66" t="s">
        <v>6644</v>
      </c>
      <c r="I2150" s="66" t="s">
        <v>6605</v>
      </c>
    </row>
    <row r="2151" spans="1:9" x14ac:dyDescent="0.25">
      <c r="A2151">
        <v>74801037</v>
      </c>
      <c r="B2151" s="66" t="s">
        <v>6465</v>
      </c>
      <c r="C2151" s="66" t="s">
        <v>6600</v>
      </c>
      <c r="D2151" s="66" t="s">
        <v>6638</v>
      </c>
      <c r="E2151" s="56" t="s">
        <v>6659</v>
      </c>
      <c r="F2151" t="s">
        <v>6644</v>
      </c>
      <c r="G2151" s="66" t="s">
        <v>6604</v>
      </c>
      <c r="H2151" s="66" t="s">
        <v>6644</v>
      </c>
      <c r="I2151" s="66" t="s">
        <v>6605</v>
      </c>
    </row>
    <row r="2152" spans="1:9" x14ac:dyDescent="0.25">
      <c r="A2152">
        <v>74801038</v>
      </c>
      <c r="B2152" s="66" t="s">
        <v>6465</v>
      </c>
      <c r="C2152" s="66" t="s">
        <v>6600</v>
      </c>
      <c r="D2152" s="66" t="s">
        <v>6638</v>
      </c>
      <c r="E2152" s="56" t="s">
        <v>6699</v>
      </c>
      <c r="F2152" t="s">
        <v>6644</v>
      </c>
      <c r="G2152" s="66" t="s">
        <v>6604</v>
      </c>
      <c r="H2152" s="66" t="s">
        <v>6644</v>
      </c>
      <c r="I2152" s="66" t="s">
        <v>6605</v>
      </c>
    </row>
    <row r="2153" spans="1:9" x14ac:dyDescent="0.25">
      <c r="A2153">
        <v>74801039</v>
      </c>
      <c r="B2153" s="66" t="s">
        <v>6465</v>
      </c>
      <c r="C2153" s="66" t="s">
        <v>6600</v>
      </c>
      <c r="D2153" s="66" t="s">
        <v>6638</v>
      </c>
      <c r="E2153" s="56" t="s">
        <v>6700</v>
      </c>
      <c r="F2153" t="s">
        <v>6701</v>
      </c>
      <c r="G2153" s="66" t="s">
        <v>6604</v>
      </c>
      <c r="H2153" s="66" t="e">
        <v>#N/A</v>
      </c>
      <c r="I2153" s="66" t="e">
        <v>#N/A</v>
      </c>
    </row>
    <row r="2154" spans="1:9" x14ac:dyDescent="0.25">
      <c r="A2154">
        <v>74801039</v>
      </c>
      <c r="B2154" s="66" t="s">
        <v>6465</v>
      </c>
      <c r="C2154" s="66" t="s">
        <v>6600</v>
      </c>
      <c r="D2154" s="66" t="s">
        <v>6638</v>
      </c>
      <c r="E2154" s="56" t="s">
        <v>6702</v>
      </c>
      <c r="F2154" t="s">
        <v>6644</v>
      </c>
      <c r="G2154" s="66" t="s">
        <v>6604</v>
      </c>
      <c r="H2154" s="66" t="s">
        <v>6644</v>
      </c>
      <c r="I2154" s="66" t="s">
        <v>6605</v>
      </c>
    </row>
    <row r="2155" spans="1:9" x14ac:dyDescent="0.25">
      <c r="A2155">
        <v>74801039</v>
      </c>
      <c r="B2155" s="66" t="s">
        <v>6465</v>
      </c>
      <c r="C2155" s="66" t="s">
        <v>6600</v>
      </c>
      <c r="D2155" s="66" t="s">
        <v>6638</v>
      </c>
      <c r="E2155" s="56" t="s">
        <v>6672</v>
      </c>
      <c r="F2155" t="s">
        <v>6644</v>
      </c>
      <c r="G2155" s="66" t="s">
        <v>6604</v>
      </c>
      <c r="H2155" s="66" t="s">
        <v>6644</v>
      </c>
      <c r="I2155" s="66" t="s">
        <v>6605</v>
      </c>
    </row>
    <row r="2156" spans="1:9" x14ac:dyDescent="0.25">
      <c r="A2156">
        <v>74804001</v>
      </c>
      <c r="B2156" s="66" t="s">
        <v>6465</v>
      </c>
      <c r="C2156" s="66" t="s">
        <v>6600</v>
      </c>
      <c r="D2156" s="66" t="s">
        <v>6703</v>
      </c>
      <c r="E2156" s="56" t="s">
        <v>6704</v>
      </c>
      <c r="F2156" t="s">
        <v>6705</v>
      </c>
      <c r="G2156" s="66" t="s">
        <v>6604</v>
      </c>
      <c r="H2156" s="66" t="e">
        <v>#N/A</v>
      </c>
      <c r="I2156" s="66" t="e">
        <v>#N/A</v>
      </c>
    </row>
    <row r="2157" spans="1:9" x14ac:dyDescent="0.25">
      <c r="A2157">
        <v>74804001</v>
      </c>
      <c r="B2157" s="66" t="s">
        <v>6465</v>
      </c>
      <c r="C2157" s="66" t="s">
        <v>6600</v>
      </c>
      <c r="D2157" s="66" t="s">
        <v>6703</v>
      </c>
      <c r="E2157" s="56" t="s">
        <v>6706</v>
      </c>
      <c r="F2157" t="s">
        <v>6707</v>
      </c>
      <c r="G2157" s="66" t="s">
        <v>6604</v>
      </c>
      <c r="H2157" s="66" t="e">
        <v>#N/A</v>
      </c>
      <c r="I2157" s="66" t="e">
        <v>#N/A</v>
      </c>
    </row>
    <row r="2158" spans="1:9" x14ac:dyDescent="0.25">
      <c r="A2158">
        <v>74804001</v>
      </c>
      <c r="B2158" s="66" t="s">
        <v>6465</v>
      </c>
      <c r="C2158" s="66" t="s">
        <v>6600</v>
      </c>
      <c r="D2158" s="66" t="s">
        <v>6703</v>
      </c>
      <c r="E2158" s="56" t="s">
        <v>6706</v>
      </c>
      <c r="F2158" t="s">
        <v>6708</v>
      </c>
      <c r="G2158" s="66" t="s">
        <v>6604</v>
      </c>
      <c r="H2158" s="66" t="s">
        <v>6708</v>
      </c>
      <c r="I2158" s="66" t="s">
        <v>6605</v>
      </c>
    </row>
    <row r="2159" spans="1:9" x14ac:dyDescent="0.25">
      <c r="A2159">
        <v>74804002</v>
      </c>
      <c r="B2159" s="66" t="s">
        <v>6465</v>
      </c>
      <c r="C2159" s="66" t="s">
        <v>6600</v>
      </c>
      <c r="D2159" s="66" t="s">
        <v>6703</v>
      </c>
      <c r="E2159" s="56" t="s">
        <v>6706</v>
      </c>
      <c r="F2159" t="s">
        <v>6707</v>
      </c>
      <c r="G2159" s="66" t="s">
        <v>6604</v>
      </c>
      <c r="H2159" s="66" t="e">
        <v>#N/A</v>
      </c>
      <c r="I2159" s="66" t="e">
        <v>#N/A</v>
      </c>
    </row>
    <row r="2160" spans="1:9" x14ac:dyDescent="0.25">
      <c r="A2160">
        <v>74804003</v>
      </c>
      <c r="B2160" s="66" t="s">
        <v>6465</v>
      </c>
      <c r="C2160" s="66" t="s">
        <v>6600</v>
      </c>
      <c r="D2160" s="66" t="s">
        <v>6703</v>
      </c>
      <c r="E2160" s="56" t="s">
        <v>6709</v>
      </c>
      <c r="F2160" t="s">
        <v>5815</v>
      </c>
      <c r="G2160" s="66" t="s">
        <v>6604</v>
      </c>
      <c r="H2160" s="66" t="e">
        <v>#N/A</v>
      </c>
      <c r="I2160" s="66" t="e">
        <v>#N/A</v>
      </c>
    </row>
    <row r="2161" spans="1:9" x14ac:dyDescent="0.25">
      <c r="A2161">
        <v>74804005</v>
      </c>
      <c r="B2161" s="66" t="s">
        <v>6465</v>
      </c>
      <c r="C2161" s="66" t="s">
        <v>6600</v>
      </c>
      <c r="D2161" s="66" t="s">
        <v>6703</v>
      </c>
      <c r="E2161" s="56" t="s">
        <v>6710</v>
      </c>
      <c r="F2161" t="s">
        <v>6708</v>
      </c>
      <c r="G2161" s="66" t="s">
        <v>6604</v>
      </c>
      <c r="H2161" s="66" t="s">
        <v>6708</v>
      </c>
      <c r="I2161" s="66" t="s">
        <v>6605</v>
      </c>
    </row>
    <row r="2162" spans="1:9" x14ac:dyDescent="0.25">
      <c r="A2162">
        <v>74804006</v>
      </c>
      <c r="B2162" s="66" t="s">
        <v>6465</v>
      </c>
      <c r="C2162" s="66" t="s">
        <v>6600</v>
      </c>
      <c r="D2162" s="66" t="s">
        <v>6703</v>
      </c>
      <c r="E2162" s="56" t="s">
        <v>6711</v>
      </c>
      <c r="F2162" t="s">
        <v>6708</v>
      </c>
      <c r="G2162" s="66" t="s">
        <v>6604</v>
      </c>
      <c r="H2162" s="66" t="s">
        <v>6708</v>
      </c>
      <c r="I2162" s="66" t="s">
        <v>6605</v>
      </c>
    </row>
    <row r="2163" spans="1:9" x14ac:dyDescent="0.25">
      <c r="A2163">
        <v>74804007</v>
      </c>
      <c r="B2163" s="66" t="s">
        <v>6465</v>
      </c>
      <c r="C2163" s="66" t="s">
        <v>6600</v>
      </c>
      <c r="D2163" s="66" t="s">
        <v>6703</v>
      </c>
      <c r="E2163" s="56" t="s">
        <v>6711</v>
      </c>
      <c r="F2163" t="s">
        <v>5815</v>
      </c>
      <c r="G2163" s="66" t="s">
        <v>6604</v>
      </c>
      <c r="H2163" s="66" t="e">
        <v>#N/A</v>
      </c>
      <c r="I2163" s="66" t="e">
        <v>#N/A</v>
      </c>
    </row>
    <row r="2164" spans="1:9" x14ac:dyDescent="0.25">
      <c r="A2164">
        <v>74804007</v>
      </c>
      <c r="B2164" s="66" t="s">
        <v>6465</v>
      </c>
      <c r="C2164" s="66" t="s">
        <v>6600</v>
      </c>
      <c r="D2164" s="66" t="s">
        <v>6703</v>
      </c>
      <c r="E2164" s="56" t="s">
        <v>6711</v>
      </c>
      <c r="F2164" t="s">
        <v>6708</v>
      </c>
      <c r="G2164" s="66" t="s">
        <v>6604</v>
      </c>
      <c r="H2164" s="66" t="s">
        <v>6708</v>
      </c>
      <c r="I2164" s="66" t="s">
        <v>6605</v>
      </c>
    </row>
    <row r="2165" spans="1:9" x14ac:dyDescent="0.25">
      <c r="A2165">
        <v>74804007</v>
      </c>
      <c r="B2165" s="66" t="s">
        <v>6465</v>
      </c>
      <c r="C2165" s="66" t="s">
        <v>6600</v>
      </c>
      <c r="D2165" s="66" t="s">
        <v>6703</v>
      </c>
      <c r="E2165" s="56" t="s">
        <v>6711</v>
      </c>
      <c r="F2165" t="s">
        <v>6708</v>
      </c>
      <c r="G2165" s="66" t="s">
        <v>6604</v>
      </c>
      <c r="H2165" s="66" t="s">
        <v>6708</v>
      </c>
      <c r="I2165" s="66" t="s">
        <v>6605</v>
      </c>
    </row>
    <row r="2166" spans="1:9" x14ac:dyDescent="0.25">
      <c r="A2166">
        <v>74804007</v>
      </c>
      <c r="B2166" s="66" t="s">
        <v>6465</v>
      </c>
      <c r="C2166" s="66" t="s">
        <v>6600</v>
      </c>
      <c r="D2166" s="66" t="s">
        <v>6703</v>
      </c>
      <c r="E2166" s="56" t="s">
        <v>6711</v>
      </c>
      <c r="F2166" t="s">
        <v>6708</v>
      </c>
      <c r="G2166" s="66" t="s">
        <v>6604</v>
      </c>
      <c r="H2166" s="66" t="s">
        <v>6708</v>
      </c>
      <c r="I2166" s="66" t="s">
        <v>6605</v>
      </c>
    </row>
    <row r="2167" spans="1:9" x14ac:dyDescent="0.25">
      <c r="A2167">
        <v>74804010</v>
      </c>
      <c r="B2167" s="66" t="s">
        <v>6465</v>
      </c>
      <c r="C2167" s="66" t="s">
        <v>6600</v>
      </c>
      <c r="D2167" s="66" t="s">
        <v>6703</v>
      </c>
      <c r="E2167" s="56" t="s">
        <v>6711</v>
      </c>
      <c r="F2167" t="s">
        <v>6708</v>
      </c>
      <c r="G2167" s="66" t="s">
        <v>6604</v>
      </c>
      <c r="H2167" s="66" t="s">
        <v>6708</v>
      </c>
      <c r="I2167" s="66" t="s">
        <v>6605</v>
      </c>
    </row>
    <row r="2168" spans="1:9" x14ac:dyDescent="0.25">
      <c r="A2168">
        <v>74804010</v>
      </c>
      <c r="B2168" s="66" t="s">
        <v>6465</v>
      </c>
      <c r="C2168" s="66" t="s">
        <v>6600</v>
      </c>
      <c r="D2168" s="66" t="s">
        <v>6703</v>
      </c>
      <c r="E2168" s="56" t="s">
        <v>6711</v>
      </c>
      <c r="F2168" t="s">
        <v>6708</v>
      </c>
      <c r="G2168" s="66" t="s">
        <v>6604</v>
      </c>
      <c r="H2168" s="66" t="s">
        <v>6708</v>
      </c>
      <c r="I2168" s="66" t="s">
        <v>6605</v>
      </c>
    </row>
    <row r="2169" spans="1:9" x14ac:dyDescent="0.25">
      <c r="A2169">
        <v>74804010</v>
      </c>
      <c r="B2169" s="66" t="s">
        <v>6465</v>
      </c>
      <c r="C2169" s="66" t="s">
        <v>6600</v>
      </c>
      <c r="D2169" s="66" t="s">
        <v>6703</v>
      </c>
      <c r="E2169" s="56" t="s">
        <v>6711</v>
      </c>
      <c r="F2169" t="s">
        <v>6712</v>
      </c>
      <c r="G2169" s="66" t="s">
        <v>6604</v>
      </c>
      <c r="H2169" s="66" t="e">
        <v>#N/A</v>
      </c>
      <c r="I2169" s="66" t="e">
        <v>#N/A</v>
      </c>
    </row>
    <row r="2170" spans="1:9" x14ac:dyDescent="0.25">
      <c r="A2170">
        <v>74804011</v>
      </c>
      <c r="B2170" s="66" t="s">
        <v>6465</v>
      </c>
      <c r="C2170" s="66" t="s">
        <v>6600</v>
      </c>
      <c r="D2170" s="66" t="s">
        <v>6703</v>
      </c>
      <c r="E2170" s="56" t="s">
        <v>6713</v>
      </c>
      <c r="F2170" t="s">
        <v>6707</v>
      </c>
      <c r="G2170" s="66" t="s">
        <v>6604</v>
      </c>
      <c r="H2170" s="66" t="e">
        <v>#N/A</v>
      </c>
      <c r="I2170" s="66" t="e">
        <v>#N/A</v>
      </c>
    </row>
    <row r="2171" spans="1:9" x14ac:dyDescent="0.25">
      <c r="A2171">
        <v>74804012</v>
      </c>
      <c r="B2171" s="66" t="s">
        <v>6465</v>
      </c>
      <c r="C2171" s="66" t="s">
        <v>6600</v>
      </c>
      <c r="D2171" s="66" t="s">
        <v>6703</v>
      </c>
      <c r="E2171" s="56" t="s">
        <v>6714</v>
      </c>
      <c r="F2171" t="s">
        <v>6715</v>
      </c>
      <c r="G2171" s="66" t="s">
        <v>6604</v>
      </c>
      <c r="H2171" s="66" t="e">
        <v>#N/A</v>
      </c>
      <c r="I2171" s="66" t="e">
        <v>#N/A</v>
      </c>
    </row>
    <row r="2172" spans="1:9" x14ac:dyDescent="0.25">
      <c r="A2172">
        <v>74804013</v>
      </c>
      <c r="B2172" s="66" t="s">
        <v>6465</v>
      </c>
      <c r="C2172" s="66" t="s">
        <v>6600</v>
      </c>
      <c r="D2172" s="66" t="s">
        <v>6703</v>
      </c>
      <c r="E2172" s="56" t="s">
        <v>6716</v>
      </c>
      <c r="F2172" t="s">
        <v>6708</v>
      </c>
      <c r="G2172" s="66" t="s">
        <v>6604</v>
      </c>
      <c r="H2172" s="66" t="s">
        <v>6708</v>
      </c>
      <c r="I2172" s="66" t="s">
        <v>6605</v>
      </c>
    </row>
    <row r="2173" spans="1:9" x14ac:dyDescent="0.25">
      <c r="A2173">
        <v>74804015</v>
      </c>
      <c r="B2173" s="66" t="s">
        <v>6465</v>
      </c>
      <c r="C2173" s="66" t="s">
        <v>6600</v>
      </c>
      <c r="D2173" s="66" t="s">
        <v>6703</v>
      </c>
      <c r="E2173" s="56" t="s">
        <v>6717</v>
      </c>
      <c r="F2173" t="s">
        <v>6708</v>
      </c>
      <c r="G2173" s="66" t="s">
        <v>6604</v>
      </c>
      <c r="H2173" s="66" t="s">
        <v>6708</v>
      </c>
      <c r="I2173" s="66" t="s">
        <v>6605</v>
      </c>
    </row>
    <row r="2174" spans="1:9" x14ac:dyDescent="0.25">
      <c r="A2174">
        <v>74804016</v>
      </c>
      <c r="B2174" s="66" t="s">
        <v>6465</v>
      </c>
      <c r="C2174" s="66" t="s">
        <v>6600</v>
      </c>
      <c r="D2174" s="66" t="s">
        <v>6703</v>
      </c>
      <c r="E2174" s="56" t="s">
        <v>6718</v>
      </c>
      <c r="F2174" t="s">
        <v>6708</v>
      </c>
      <c r="G2174" s="66" t="s">
        <v>6604</v>
      </c>
      <c r="H2174" s="66" t="s">
        <v>6708</v>
      </c>
      <c r="I2174" s="66" t="s">
        <v>6605</v>
      </c>
    </row>
    <row r="2175" spans="1:9" x14ac:dyDescent="0.25">
      <c r="A2175">
        <v>74804016</v>
      </c>
      <c r="B2175" s="66" t="s">
        <v>6465</v>
      </c>
      <c r="C2175" s="66" t="s">
        <v>6600</v>
      </c>
      <c r="D2175" s="66" t="s">
        <v>6703</v>
      </c>
      <c r="E2175" s="56" t="s">
        <v>6718</v>
      </c>
      <c r="F2175" t="s">
        <v>6708</v>
      </c>
      <c r="G2175" s="66" t="s">
        <v>6604</v>
      </c>
      <c r="H2175" s="66" t="s">
        <v>6708</v>
      </c>
      <c r="I2175" s="66" t="s">
        <v>6605</v>
      </c>
    </row>
    <row r="2176" spans="1:9" x14ac:dyDescent="0.25">
      <c r="A2176">
        <v>74804016</v>
      </c>
      <c r="B2176" s="66" t="s">
        <v>6465</v>
      </c>
      <c r="C2176" s="66" t="s">
        <v>6600</v>
      </c>
      <c r="D2176" s="66" t="s">
        <v>6703</v>
      </c>
      <c r="E2176" s="56" t="s">
        <v>6719</v>
      </c>
      <c r="F2176" t="s">
        <v>6708</v>
      </c>
      <c r="G2176" s="66" t="s">
        <v>6604</v>
      </c>
      <c r="H2176" s="66" t="s">
        <v>6708</v>
      </c>
      <c r="I2176" s="66" t="s">
        <v>6605</v>
      </c>
    </row>
    <row r="2177" spans="1:9" x14ac:dyDescent="0.25">
      <c r="A2177">
        <v>74804016</v>
      </c>
      <c r="B2177" s="66" t="s">
        <v>6465</v>
      </c>
      <c r="C2177" s="66" t="s">
        <v>6600</v>
      </c>
      <c r="D2177" s="66" t="s">
        <v>6703</v>
      </c>
      <c r="E2177" s="56" t="s">
        <v>6720</v>
      </c>
      <c r="F2177" t="s">
        <v>6708</v>
      </c>
      <c r="G2177" s="66" t="s">
        <v>6604</v>
      </c>
      <c r="H2177" s="66" t="s">
        <v>6708</v>
      </c>
      <c r="I2177" s="66" t="s">
        <v>6605</v>
      </c>
    </row>
    <row r="2178" spans="1:9" x14ac:dyDescent="0.25">
      <c r="A2178">
        <v>74804018</v>
      </c>
      <c r="B2178" s="66" t="s">
        <v>6465</v>
      </c>
      <c r="C2178" s="66" t="s">
        <v>6600</v>
      </c>
      <c r="D2178" s="66" t="s">
        <v>6703</v>
      </c>
      <c r="E2178" s="56" t="s">
        <v>6721</v>
      </c>
      <c r="F2178" t="s">
        <v>6708</v>
      </c>
      <c r="G2178" s="66" t="s">
        <v>6604</v>
      </c>
      <c r="H2178" s="66" t="s">
        <v>6708</v>
      </c>
      <c r="I2178" s="66" t="s">
        <v>6605</v>
      </c>
    </row>
    <row r="2179" spans="1:9" x14ac:dyDescent="0.25">
      <c r="A2179">
        <v>74804018</v>
      </c>
      <c r="B2179" s="66" t="s">
        <v>6465</v>
      </c>
      <c r="C2179" s="66" t="s">
        <v>6600</v>
      </c>
      <c r="D2179" s="66" t="s">
        <v>6703</v>
      </c>
      <c r="E2179" s="56" t="s">
        <v>6721</v>
      </c>
      <c r="F2179" t="s">
        <v>6708</v>
      </c>
      <c r="G2179" s="66" t="s">
        <v>6604</v>
      </c>
      <c r="H2179" s="66" t="s">
        <v>6708</v>
      </c>
      <c r="I2179" s="66" t="s">
        <v>6605</v>
      </c>
    </row>
    <row r="2180" spans="1:9" x14ac:dyDescent="0.25">
      <c r="A2180">
        <v>74804020</v>
      </c>
      <c r="B2180" s="66" t="s">
        <v>6465</v>
      </c>
      <c r="C2180" s="66" t="s">
        <v>6600</v>
      </c>
      <c r="D2180" s="66" t="s">
        <v>6703</v>
      </c>
      <c r="E2180" s="56" t="s">
        <v>6713</v>
      </c>
      <c r="F2180" t="s">
        <v>6708</v>
      </c>
      <c r="G2180" s="66" t="s">
        <v>6604</v>
      </c>
      <c r="H2180" s="66" t="s">
        <v>6708</v>
      </c>
      <c r="I2180" s="66" t="s">
        <v>6605</v>
      </c>
    </row>
    <row r="2181" spans="1:9" x14ac:dyDescent="0.25">
      <c r="A2181">
        <v>74804021</v>
      </c>
      <c r="B2181" s="66" t="s">
        <v>6465</v>
      </c>
      <c r="C2181" s="66" t="s">
        <v>6600</v>
      </c>
      <c r="D2181" s="66" t="s">
        <v>6703</v>
      </c>
      <c r="E2181" s="56" t="s">
        <v>6722</v>
      </c>
      <c r="F2181" t="s">
        <v>6723</v>
      </c>
      <c r="G2181" s="66" t="s">
        <v>6604</v>
      </c>
      <c r="H2181" s="66" t="s">
        <v>6723</v>
      </c>
      <c r="I2181" s="66" t="s">
        <v>6605</v>
      </c>
    </row>
    <row r="2182" spans="1:9" x14ac:dyDescent="0.25">
      <c r="A2182">
        <v>74804021</v>
      </c>
      <c r="B2182" s="66" t="s">
        <v>6465</v>
      </c>
      <c r="C2182" s="66" t="s">
        <v>6600</v>
      </c>
      <c r="D2182" s="66" t="s">
        <v>6703</v>
      </c>
      <c r="E2182" s="56" t="s">
        <v>6722</v>
      </c>
      <c r="F2182" t="s">
        <v>6723</v>
      </c>
      <c r="G2182" s="66" t="s">
        <v>6604</v>
      </c>
      <c r="H2182" s="66" t="s">
        <v>6723</v>
      </c>
      <c r="I2182" s="66" t="s">
        <v>6605</v>
      </c>
    </row>
    <row r="2183" spans="1:9" x14ac:dyDescent="0.25">
      <c r="A2183">
        <v>74804021</v>
      </c>
      <c r="B2183" s="66" t="s">
        <v>6465</v>
      </c>
      <c r="C2183" s="66" t="s">
        <v>6600</v>
      </c>
      <c r="D2183" s="66" t="s">
        <v>6703</v>
      </c>
      <c r="E2183" s="56" t="s">
        <v>6724</v>
      </c>
      <c r="F2183" t="s">
        <v>6723</v>
      </c>
      <c r="G2183" s="66" t="s">
        <v>6604</v>
      </c>
      <c r="H2183" s="66" t="s">
        <v>6723</v>
      </c>
      <c r="I2183" s="66" t="s">
        <v>6605</v>
      </c>
    </row>
    <row r="2184" spans="1:9" x14ac:dyDescent="0.25">
      <c r="A2184">
        <v>74804023</v>
      </c>
      <c r="B2184" s="66" t="s">
        <v>6465</v>
      </c>
      <c r="C2184" s="66" t="s">
        <v>6600</v>
      </c>
      <c r="D2184" s="66" t="s">
        <v>6703</v>
      </c>
      <c r="E2184" s="56" t="s">
        <v>6713</v>
      </c>
      <c r="F2184" t="s">
        <v>6708</v>
      </c>
      <c r="G2184" s="66" t="s">
        <v>6604</v>
      </c>
      <c r="H2184" s="66" t="s">
        <v>6708</v>
      </c>
      <c r="I2184" s="66" t="s">
        <v>6605</v>
      </c>
    </row>
    <row r="2185" spans="1:9" x14ac:dyDescent="0.25">
      <c r="A2185">
        <v>74804024</v>
      </c>
      <c r="B2185" s="66" t="s">
        <v>6465</v>
      </c>
      <c r="C2185" s="66" t="s">
        <v>6600</v>
      </c>
      <c r="D2185" s="66" t="s">
        <v>6703</v>
      </c>
      <c r="E2185" s="56" t="s">
        <v>6704</v>
      </c>
      <c r="F2185" t="s">
        <v>6723</v>
      </c>
      <c r="G2185" s="66" t="s">
        <v>6604</v>
      </c>
      <c r="H2185" s="66" t="s">
        <v>6723</v>
      </c>
      <c r="I2185" s="66" t="s">
        <v>6605</v>
      </c>
    </row>
    <row r="2186" spans="1:9" x14ac:dyDescent="0.25">
      <c r="A2186">
        <v>74804024</v>
      </c>
      <c r="B2186" s="66" t="s">
        <v>6465</v>
      </c>
      <c r="C2186" s="66" t="s">
        <v>6600</v>
      </c>
      <c r="D2186" s="66" t="s">
        <v>6703</v>
      </c>
      <c r="E2186" s="56" t="s">
        <v>6722</v>
      </c>
      <c r="F2186" t="s">
        <v>6723</v>
      </c>
      <c r="G2186" s="66" t="s">
        <v>6604</v>
      </c>
      <c r="H2186" s="66" t="s">
        <v>6723</v>
      </c>
      <c r="I2186" s="66" t="s">
        <v>6605</v>
      </c>
    </row>
    <row r="2187" spans="1:9" x14ac:dyDescent="0.25">
      <c r="A2187">
        <v>74804024</v>
      </c>
      <c r="B2187" s="66" t="s">
        <v>6465</v>
      </c>
      <c r="C2187" s="66" t="s">
        <v>6600</v>
      </c>
      <c r="D2187" s="66" t="s">
        <v>6703</v>
      </c>
      <c r="E2187" s="56" t="s">
        <v>6725</v>
      </c>
      <c r="F2187" t="s">
        <v>6723</v>
      </c>
      <c r="G2187" s="66" t="s">
        <v>6604</v>
      </c>
      <c r="H2187" s="66" t="s">
        <v>6723</v>
      </c>
      <c r="I2187" s="66" t="s">
        <v>6605</v>
      </c>
    </row>
    <row r="2188" spans="1:9" x14ac:dyDescent="0.25">
      <c r="A2188">
        <v>74804024</v>
      </c>
      <c r="B2188" s="66" t="s">
        <v>6465</v>
      </c>
      <c r="C2188" s="66" t="s">
        <v>6600</v>
      </c>
      <c r="D2188" s="66" t="s">
        <v>6703</v>
      </c>
      <c r="E2188" s="56" t="s">
        <v>6725</v>
      </c>
      <c r="F2188" t="s">
        <v>6723</v>
      </c>
      <c r="G2188" s="66" t="s">
        <v>6604</v>
      </c>
      <c r="H2188" s="66" t="s">
        <v>6723</v>
      </c>
      <c r="I2188" s="66" t="s">
        <v>6605</v>
      </c>
    </row>
    <row r="2189" spans="1:9" x14ac:dyDescent="0.25">
      <c r="A2189">
        <v>74804025</v>
      </c>
      <c r="B2189" s="66" t="s">
        <v>6465</v>
      </c>
      <c r="C2189" s="66" t="s">
        <v>6600</v>
      </c>
      <c r="D2189" s="66" t="s">
        <v>6703</v>
      </c>
      <c r="E2189" s="56" t="s">
        <v>6726</v>
      </c>
      <c r="F2189" t="s">
        <v>6723</v>
      </c>
      <c r="G2189" s="66" t="s">
        <v>6604</v>
      </c>
      <c r="H2189" s="66" t="s">
        <v>6723</v>
      </c>
      <c r="I2189" s="66" t="s">
        <v>6605</v>
      </c>
    </row>
    <row r="2190" spans="1:9" x14ac:dyDescent="0.25">
      <c r="A2190">
        <v>74804025</v>
      </c>
      <c r="B2190" s="66" t="s">
        <v>6465</v>
      </c>
      <c r="C2190" s="66" t="s">
        <v>6600</v>
      </c>
      <c r="D2190" s="66" t="s">
        <v>6703</v>
      </c>
      <c r="E2190" s="56" t="s">
        <v>6727</v>
      </c>
      <c r="F2190" t="s">
        <v>6723</v>
      </c>
      <c r="G2190" s="66" t="s">
        <v>6604</v>
      </c>
      <c r="H2190" s="66" t="s">
        <v>6723</v>
      </c>
      <c r="I2190" s="66" t="s">
        <v>6605</v>
      </c>
    </row>
    <row r="2191" spans="1:9" x14ac:dyDescent="0.25">
      <c r="A2191">
        <v>74804026</v>
      </c>
      <c r="B2191" s="66" t="s">
        <v>6465</v>
      </c>
      <c r="C2191" s="66" t="s">
        <v>6600</v>
      </c>
      <c r="D2191" s="66" t="s">
        <v>6703</v>
      </c>
      <c r="E2191" s="56" t="s">
        <v>6728</v>
      </c>
      <c r="F2191" t="s">
        <v>6723</v>
      </c>
      <c r="G2191" s="66" t="s">
        <v>6604</v>
      </c>
      <c r="H2191" s="66" t="s">
        <v>6723</v>
      </c>
      <c r="I2191" s="66" t="s">
        <v>6605</v>
      </c>
    </row>
    <row r="2192" spans="1:9" x14ac:dyDescent="0.25">
      <c r="A2192">
        <v>74804027</v>
      </c>
      <c r="B2192" s="66" t="s">
        <v>6465</v>
      </c>
      <c r="C2192" s="66" t="s">
        <v>6600</v>
      </c>
      <c r="D2192" s="66" t="s">
        <v>6703</v>
      </c>
      <c r="E2192" s="56" t="s">
        <v>6729</v>
      </c>
      <c r="F2192" t="s">
        <v>6708</v>
      </c>
      <c r="G2192" s="66" t="s">
        <v>6604</v>
      </c>
      <c r="H2192" s="66" t="s">
        <v>6708</v>
      </c>
      <c r="I2192" s="66" t="s">
        <v>6605</v>
      </c>
    </row>
    <row r="2193" spans="1:9" x14ac:dyDescent="0.25">
      <c r="A2193">
        <v>74804028</v>
      </c>
      <c r="B2193" s="66" t="s">
        <v>6465</v>
      </c>
      <c r="C2193" s="66" t="s">
        <v>6600</v>
      </c>
      <c r="D2193" s="66" t="s">
        <v>6703</v>
      </c>
      <c r="E2193" s="56" t="s">
        <v>6730</v>
      </c>
      <c r="F2193" t="s">
        <v>6708</v>
      </c>
      <c r="G2193" s="66" t="s">
        <v>6604</v>
      </c>
      <c r="H2193" s="66" t="s">
        <v>6708</v>
      </c>
      <c r="I2193" s="66" t="s">
        <v>6605</v>
      </c>
    </row>
    <row r="2194" spans="1:9" x14ac:dyDescent="0.25">
      <c r="A2194">
        <v>74804028</v>
      </c>
      <c r="B2194" s="66" t="s">
        <v>6465</v>
      </c>
      <c r="C2194" s="66" t="s">
        <v>6600</v>
      </c>
      <c r="D2194" s="66" t="s">
        <v>6703</v>
      </c>
      <c r="E2194" s="56" t="s">
        <v>6731</v>
      </c>
      <c r="F2194" t="s">
        <v>6708</v>
      </c>
      <c r="G2194" s="66" t="s">
        <v>6604</v>
      </c>
      <c r="H2194" s="66" t="s">
        <v>6708</v>
      </c>
      <c r="I2194" s="66" t="s">
        <v>6605</v>
      </c>
    </row>
    <row r="2195" spans="1:9" x14ac:dyDescent="0.25">
      <c r="A2195">
        <v>79700001</v>
      </c>
      <c r="B2195" s="66" t="s">
        <v>6465</v>
      </c>
      <c r="C2195" s="66" t="s">
        <v>6732</v>
      </c>
      <c r="D2195" s="66" t="s">
        <v>6732</v>
      </c>
      <c r="E2195" s="56" t="s">
        <v>6733</v>
      </c>
      <c r="F2195" t="s">
        <v>6733</v>
      </c>
      <c r="G2195" s="66" t="s">
        <v>6734</v>
      </c>
      <c r="H2195" s="66" t="e">
        <v>#N/A</v>
      </c>
      <c r="I2195" s="66" t="e">
        <v>#N/A</v>
      </c>
    </row>
    <row r="2196" spans="1:9" x14ac:dyDescent="0.25">
      <c r="A2196">
        <v>79700001</v>
      </c>
      <c r="B2196" s="66" t="s">
        <v>6465</v>
      </c>
      <c r="C2196" s="66" t="s">
        <v>6732</v>
      </c>
      <c r="D2196" s="66" t="s">
        <v>6732</v>
      </c>
      <c r="E2196" s="56" t="s">
        <v>6733</v>
      </c>
      <c r="F2196" t="s">
        <v>6735</v>
      </c>
      <c r="G2196" s="66" t="s">
        <v>6734</v>
      </c>
      <c r="H2196" s="66" t="e">
        <v>#N/A</v>
      </c>
      <c r="I2196" s="66" t="e">
        <v>#N/A</v>
      </c>
    </row>
    <row r="2197" spans="1:9" x14ac:dyDescent="0.25">
      <c r="A2197">
        <v>79700001</v>
      </c>
      <c r="B2197" s="66" t="s">
        <v>6465</v>
      </c>
      <c r="C2197" s="66" t="s">
        <v>6732</v>
      </c>
      <c r="D2197" s="66" t="s">
        <v>6732</v>
      </c>
      <c r="E2197" s="56" t="s">
        <v>6736</v>
      </c>
      <c r="F2197" t="s">
        <v>6737</v>
      </c>
      <c r="G2197" s="66" t="s">
        <v>6734</v>
      </c>
      <c r="H2197" s="66" t="e">
        <v>#N/A</v>
      </c>
      <c r="I2197" s="66" t="e">
        <v>#N/A</v>
      </c>
    </row>
    <row r="2198" spans="1:9" x14ac:dyDescent="0.25">
      <c r="A2198">
        <v>79700001</v>
      </c>
      <c r="B2198" s="66" t="s">
        <v>6465</v>
      </c>
      <c r="C2198" s="66" t="s">
        <v>6732</v>
      </c>
      <c r="D2198" s="66" t="s">
        <v>6732</v>
      </c>
      <c r="E2198" s="56" t="s">
        <v>6738</v>
      </c>
      <c r="F2198" t="s">
        <v>6739</v>
      </c>
      <c r="G2198" s="66" t="s">
        <v>6734</v>
      </c>
      <c r="H2198" s="66" t="s">
        <v>6739</v>
      </c>
      <c r="I2198" s="66" t="s">
        <v>6740</v>
      </c>
    </row>
    <row r="2199" spans="1:9" x14ac:dyDescent="0.25">
      <c r="A2199">
        <v>79700001</v>
      </c>
      <c r="B2199" s="66" t="s">
        <v>6465</v>
      </c>
      <c r="C2199" s="66" t="s">
        <v>6732</v>
      </c>
      <c r="D2199" s="66" t="s">
        <v>6732</v>
      </c>
      <c r="E2199" s="56" t="s">
        <v>6738</v>
      </c>
      <c r="F2199" t="s">
        <v>6739</v>
      </c>
      <c r="G2199" s="66" t="s">
        <v>6734</v>
      </c>
      <c r="H2199" s="66" t="s">
        <v>6739</v>
      </c>
      <c r="I2199" s="66" t="s">
        <v>6740</v>
      </c>
    </row>
    <row r="2200" spans="1:9" x14ac:dyDescent="0.25">
      <c r="A2200">
        <v>79700001</v>
      </c>
      <c r="B2200" s="66" t="s">
        <v>6465</v>
      </c>
      <c r="C2200" s="66" t="s">
        <v>6732</v>
      </c>
      <c r="D2200" s="66" t="s">
        <v>6732</v>
      </c>
      <c r="E2200" s="56" t="s">
        <v>6741</v>
      </c>
      <c r="F2200" t="s">
        <v>6739</v>
      </c>
      <c r="G2200" s="66" t="s">
        <v>6734</v>
      </c>
      <c r="H2200" s="66" t="s">
        <v>6739</v>
      </c>
      <c r="I2200" s="66" t="s">
        <v>6740</v>
      </c>
    </row>
    <row r="2201" spans="1:9" x14ac:dyDescent="0.25">
      <c r="A2201">
        <v>79700002</v>
      </c>
      <c r="B2201" s="66" t="s">
        <v>6465</v>
      </c>
      <c r="C2201" s="66" t="s">
        <v>6732</v>
      </c>
      <c r="D2201" s="66" t="s">
        <v>6732</v>
      </c>
      <c r="E2201" s="56" t="s">
        <v>6742</v>
      </c>
      <c r="F2201" t="s">
        <v>6743</v>
      </c>
      <c r="G2201" s="66" t="s">
        <v>6734</v>
      </c>
      <c r="H2201" s="66" t="s">
        <v>6743</v>
      </c>
      <c r="I2201" s="66" t="s">
        <v>6740</v>
      </c>
    </row>
    <row r="2202" spans="1:9" x14ac:dyDescent="0.25">
      <c r="A2202">
        <v>79700002</v>
      </c>
      <c r="B2202" s="66" t="s">
        <v>6465</v>
      </c>
      <c r="C2202" s="66" t="s">
        <v>6732</v>
      </c>
      <c r="D2202" s="66" t="s">
        <v>6732</v>
      </c>
      <c r="E2202" s="56" t="s">
        <v>6744</v>
      </c>
      <c r="F2202" t="s">
        <v>6743</v>
      </c>
      <c r="G2202" s="66" t="s">
        <v>6734</v>
      </c>
      <c r="H2202" s="66" t="s">
        <v>6743</v>
      </c>
      <c r="I2202" s="66" t="s">
        <v>6740</v>
      </c>
    </row>
    <row r="2203" spans="1:9" x14ac:dyDescent="0.25">
      <c r="A2203">
        <v>79700002</v>
      </c>
      <c r="B2203" s="66" t="s">
        <v>6465</v>
      </c>
      <c r="C2203" s="66" t="s">
        <v>6732</v>
      </c>
      <c r="D2203" s="66" t="s">
        <v>6732</v>
      </c>
      <c r="E2203" s="56" t="s">
        <v>6744</v>
      </c>
      <c r="F2203" t="s">
        <v>6745</v>
      </c>
      <c r="G2203" s="66" t="s">
        <v>6734</v>
      </c>
      <c r="H2203" s="66" t="s">
        <v>6745</v>
      </c>
      <c r="I2203" s="66" t="s">
        <v>6740</v>
      </c>
    </row>
    <row r="2204" spans="1:9" x14ac:dyDescent="0.25">
      <c r="A2204">
        <v>79700002</v>
      </c>
      <c r="B2204" s="66" t="s">
        <v>6465</v>
      </c>
      <c r="C2204" s="66" t="s">
        <v>6732</v>
      </c>
      <c r="D2204" s="66" t="s">
        <v>6732</v>
      </c>
      <c r="E2204" s="56" t="s">
        <v>6746</v>
      </c>
      <c r="F2204" t="s">
        <v>6745</v>
      </c>
      <c r="G2204" s="66" t="s">
        <v>6734</v>
      </c>
      <c r="H2204" s="66" t="s">
        <v>6745</v>
      </c>
      <c r="I2204" s="66" t="s">
        <v>6740</v>
      </c>
    </row>
    <row r="2205" spans="1:9" x14ac:dyDescent="0.25">
      <c r="A2205">
        <v>79700003</v>
      </c>
      <c r="B2205" s="66" t="s">
        <v>6465</v>
      </c>
      <c r="C2205" s="66" t="s">
        <v>6732</v>
      </c>
      <c r="D2205" s="66" t="s">
        <v>6732</v>
      </c>
      <c r="E2205" s="56" t="s">
        <v>6747</v>
      </c>
      <c r="F2205" t="s">
        <v>6745</v>
      </c>
      <c r="G2205" s="66" t="s">
        <v>6734</v>
      </c>
      <c r="H2205" s="66" t="s">
        <v>6745</v>
      </c>
      <c r="I2205" s="66" t="s">
        <v>6740</v>
      </c>
    </row>
    <row r="2206" spans="1:9" x14ac:dyDescent="0.25">
      <c r="A2206">
        <v>79700003</v>
      </c>
      <c r="B2206" s="66" t="s">
        <v>6465</v>
      </c>
      <c r="C2206" s="66" t="s">
        <v>6732</v>
      </c>
      <c r="D2206" s="66" t="s">
        <v>6732</v>
      </c>
      <c r="E2206" s="56" t="s">
        <v>6747</v>
      </c>
      <c r="F2206" t="s">
        <v>6743</v>
      </c>
      <c r="G2206" s="66" t="s">
        <v>6734</v>
      </c>
      <c r="H2206" s="66" t="s">
        <v>6743</v>
      </c>
      <c r="I2206" s="66" t="s">
        <v>6740</v>
      </c>
    </row>
    <row r="2207" spans="1:9" x14ac:dyDescent="0.25">
      <c r="A2207">
        <v>79700003</v>
      </c>
      <c r="B2207" s="66" t="s">
        <v>6465</v>
      </c>
      <c r="C2207" s="66" t="s">
        <v>6732</v>
      </c>
      <c r="D2207" s="66" t="s">
        <v>6732</v>
      </c>
      <c r="E2207" s="56" t="s">
        <v>6748</v>
      </c>
      <c r="F2207" t="s">
        <v>6743</v>
      </c>
      <c r="G2207" s="66" t="s">
        <v>6734</v>
      </c>
      <c r="H2207" s="66" t="s">
        <v>6743</v>
      </c>
      <c r="I2207" s="66" t="s">
        <v>6740</v>
      </c>
    </row>
    <row r="2208" spans="1:9" x14ac:dyDescent="0.25">
      <c r="A2208">
        <v>79700004</v>
      </c>
      <c r="B2208" s="66" t="s">
        <v>6465</v>
      </c>
      <c r="C2208" s="66" t="s">
        <v>6732</v>
      </c>
      <c r="D2208" s="66" t="s">
        <v>6732</v>
      </c>
      <c r="E2208" s="56" t="s">
        <v>6749</v>
      </c>
      <c r="F2208" t="s">
        <v>6745</v>
      </c>
      <c r="G2208" s="66" t="s">
        <v>6734</v>
      </c>
      <c r="H2208" s="66" t="s">
        <v>6745</v>
      </c>
      <c r="I2208" s="66" t="s">
        <v>6740</v>
      </c>
    </row>
    <row r="2209" spans="1:9" x14ac:dyDescent="0.25">
      <c r="A2209">
        <v>79700004</v>
      </c>
      <c r="B2209" s="66" t="s">
        <v>6465</v>
      </c>
      <c r="C2209" s="66" t="s">
        <v>6732</v>
      </c>
      <c r="D2209" s="66" t="s">
        <v>6732</v>
      </c>
      <c r="E2209" s="56" t="s">
        <v>6749</v>
      </c>
      <c r="F2209" t="s">
        <v>6745</v>
      </c>
      <c r="G2209" s="66" t="s">
        <v>6734</v>
      </c>
      <c r="H2209" s="66" t="s">
        <v>6745</v>
      </c>
      <c r="I2209" s="66" t="s">
        <v>6740</v>
      </c>
    </row>
    <row r="2210" spans="1:9" x14ac:dyDescent="0.25">
      <c r="A2210">
        <v>79700004</v>
      </c>
      <c r="B2210" s="66" t="s">
        <v>6465</v>
      </c>
      <c r="C2210" s="66" t="s">
        <v>6732</v>
      </c>
      <c r="D2210" s="66" t="s">
        <v>6732</v>
      </c>
      <c r="E2210" s="56" t="s">
        <v>6750</v>
      </c>
      <c r="F2210" t="s">
        <v>6743</v>
      </c>
      <c r="G2210" s="66" t="s">
        <v>6734</v>
      </c>
      <c r="H2210" s="66" t="s">
        <v>6743</v>
      </c>
      <c r="I2210" s="66" t="s">
        <v>6740</v>
      </c>
    </row>
    <row r="2211" spans="1:9" x14ac:dyDescent="0.25">
      <c r="A2211">
        <v>79700004</v>
      </c>
      <c r="B2211" s="66" t="s">
        <v>6465</v>
      </c>
      <c r="C2211" s="66" t="s">
        <v>6732</v>
      </c>
      <c r="D2211" s="66" t="s">
        <v>6732</v>
      </c>
      <c r="E2211" s="56" t="s">
        <v>6751</v>
      </c>
      <c r="F2211" t="s">
        <v>6745</v>
      </c>
      <c r="G2211" s="66" t="s">
        <v>6734</v>
      </c>
      <c r="H2211" s="66" t="s">
        <v>6745</v>
      </c>
      <c r="I2211" s="66" t="s">
        <v>6740</v>
      </c>
    </row>
    <row r="2212" spans="1:9" x14ac:dyDescent="0.25">
      <c r="A2212">
        <v>79700005</v>
      </c>
      <c r="B2212" s="66" t="s">
        <v>6465</v>
      </c>
      <c r="C2212" s="66" t="s">
        <v>6732</v>
      </c>
      <c r="D2212" s="66" t="s">
        <v>6732</v>
      </c>
      <c r="E2212" s="56" t="s">
        <v>6752</v>
      </c>
      <c r="F2212" t="s">
        <v>6743</v>
      </c>
      <c r="G2212" s="66" t="s">
        <v>6734</v>
      </c>
      <c r="H2212" s="66" t="s">
        <v>6743</v>
      </c>
      <c r="I2212" s="66" t="s">
        <v>6740</v>
      </c>
    </row>
    <row r="2213" spans="1:9" x14ac:dyDescent="0.25">
      <c r="A2213">
        <v>79700005</v>
      </c>
      <c r="B2213" s="66" t="s">
        <v>6465</v>
      </c>
      <c r="C2213" s="66" t="s">
        <v>6732</v>
      </c>
      <c r="D2213" s="66" t="s">
        <v>6732</v>
      </c>
      <c r="E2213" s="56" t="s">
        <v>6752</v>
      </c>
      <c r="F2213" t="s">
        <v>6743</v>
      </c>
      <c r="G2213" s="66" t="s">
        <v>6734</v>
      </c>
      <c r="H2213" s="66" t="s">
        <v>6743</v>
      </c>
      <c r="I2213" s="66" t="s">
        <v>6740</v>
      </c>
    </row>
    <row r="2214" spans="1:9" x14ac:dyDescent="0.25">
      <c r="A2214">
        <v>79700005</v>
      </c>
      <c r="B2214" s="66" t="s">
        <v>6465</v>
      </c>
      <c r="C2214" s="66" t="s">
        <v>6732</v>
      </c>
      <c r="D2214" s="66" t="s">
        <v>6732</v>
      </c>
      <c r="E2214" s="56" t="s">
        <v>6752</v>
      </c>
      <c r="F2214" t="s">
        <v>6745</v>
      </c>
      <c r="G2214" s="66" t="s">
        <v>6734</v>
      </c>
      <c r="H2214" s="66" t="s">
        <v>6745</v>
      </c>
      <c r="I2214" s="66" t="s">
        <v>6740</v>
      </c>
    </row>
    <row r="2215" spans="1:9" x14ac:dyDescent="0.25">
      <c r="A2215">
        <v>79700005</v>
      </c>
      <c r="B2215" s="66" t="s">
        <v>6465</v>
      </c>
      <c r="C2215" s="66" t="s">
        <v>6732</v>
      </c>
      <c r="D2215" s="66" t="s">
        <v>6732</v>
      </c>
      <c r="E2215" s="56" t="s">
        <v>6753</v>
      </c>
      <c r="F2215" t="s">
        <v>6743</v>
      </c>
      <c r="G2215" s="66" t="s">
        <v>6734</v>
      </c>
      <c r="H2215" s="66" t="s">
        <v>6743</v>
      </c>
      <c r="I2215" s="66" t="s">
        <v>6740</v>
      </c>
    </row>
    <row r="2216" spans="1:9" x14ac:dyDescent="0.25">
      <c r="A2216">
        <v>79700005</v>
      </c>
      <c r="B2216" s="66" t="s">
        <v>6465</v>
      </c>
      <c r="C2216" s="66" t="s">
        <v>6732</v>
      </c>
      <c r="D2216" s="66" t="s">
        <v>6732</v>
      </c>
      <c r="E2216" s="56" t="s">
        <v>6754</v>
      </c>
      <c r="F2216" t="s">
        <v>6745</v>
      </c>
      <c r="G2216" s="66" t="s">
        <v>6734</v>
      </c>
      <c r="H2216" s="66" t="s">
        <v>6745</v>
      </c>
      <c r="I2216" s="66" t="s">
        <v>6740</v>
      </c>
    </row>
    <row r="2217" spans="1:9" x14ac:dyDescent="0.25">
      <c r="A2217">
        <v>79700005</v>
      </c>
      <c r="B2217" s="66" t="s">
        <v>6465</v>
      </c>
      <c r="C2217" s="66" t="s">
        <v>6732</v>
      </c>
      <c r="D2217" s="66" t="s">
        <v>6732</v>
      </c>
      <c r="E2217" s="56" t="s">
        <v>6754</v>
      </c>
      <c r="F2217" t="s">
        <v>6743</v>
      </c>
      <c r="G2217" s="66" t="s">
        <v>6734</v>
      </c>
      <c r="H2217" s="66" t="s">
        <v>6743</v>
      </c>
      <c r="I2217" s="66" t="s">
        <v>6740</v>
      </c>
    </row>
    <row r="2218" spans="1:9" x14ac:dyDescent="0.25">
      <c r="A2218">
        <v>79700005</v>
      </c>
      <c r="B2218" s="66" t="s">
        <v>6465</v>
      </c>
      <c r="C2218" s="66" t="s">
        <v>6732</v>
      </c>
      <c r="D2218" s="66" t="s">
        <v>6732</v>
      </c>
      <c r="E2218" s="56" t="s">
        <v>6755</v>
      </c>
      <c r="F2218" t="s">
        <v>6743</v>
      </c>
      <c r="G2218" s="66" t="s">
        <v>6734</v>
      </c>
      <c r="H2218" s="66" t="s">
        <v>6743</v>
      </c>
      <c r="I2218" s="66" t="s">
        <v>6740</v>
      </c>
    </row>
    <row r="2219" spans="1:9" x14ac:dyDescent="0.25">
      <c r="A2219">
        <v>79700005</v>
      </c>
      <c r="B2219" s="66" t="s">
        <v>6465</v>
      </c>
      <c r="C2219" s="66" t="s">
        <v>6732</v>
      </c>
      <c r="D2219" s="66" t="s">
        <v>6732</v>
      </c>
      <c r="E2219" s="56" t="s">
        <v>6755</v>
      </c>
      <c r="F2219" t="s">
        <v>6743</v>
      </c>
      <c r="G2219" s="66" t="s">
        <v>6734</v>
      </c>
      <c r="H2219" s="66" t="s">
        <v>6743</v>
      </c>
      <c r="I2219" s="66" t="s">
        <v>6740</v>
      </c>
    </row>
    <row r="2220" spans="1:9" x14ac:dyDescent="0.25">
      <c r="A2220">
        <v>79700006</v>
      </c>
      <c r="B2220" s="66" t="s">
        <v>6465</v>
      </c>
      <c r="C2220" s="66" t="s">
        <v>6732</v>
      </c>
      <c r="D2220" s="66" t="s">
        <v>6732</v>
      </c>
      <c r="E2220" s="56" t="s">
        <v>6755</v>
      </c>
      <c r="F2220" t="s">
        <v>6745</v>
      </c>
      <c r="G2220" s="66" t="s">
        <v>6734</v>
      </c>
      <c r="H2220" s="66" t="s">
        <v>6745</v>
      </c>
      <c r="I2220" s="66" t="s">
        <v>6740</v>
      </c>
    </row>
    <row r="2221" spans="1:9" x14ac:dyDescent="0.25">
      <c r="A2221">
        <v>79700006</v>
      </c>
      <c r="B2221" s="66" t="s">
        <v>6465</v>
      </c>
      <c r="C2221" s="66" t="s">
        <v>6732</v>
      </c>
      <c r="D2221" s="66" t="s">
        <v>6732</v>
      </c>
      <c r="E2221" s="56" t="s">
        <v>6756</v>
      </c>
      <c r="F2221" t="s">
        <v>6757</v>
      </c>
      <c r="G2221" s="66" t="s">
        <v>6734</v>
      </c>
      <c r="H2221" s="66" t="e">
        <v>#N/A</v>
      </c>
      <c r="I2221" s="66" t="e">
        <v>#N/A</v>
      </c>
    </row>
    <row r="2222" spans="1:9" x14ac:dyDescent="0.25">
      <c r="A2222">
        <v>79700006</v>
      </c>
      <c r="B2222" s="66" t="s">
        <v>6465</v>
      </c>
      <c r="C2222" s="66" t="s">
        <v>6732</v>
      </c>
      <c r="D2222" s="66" t="s">
        <v>6732</v>
      </c>
      <c r="E2222" s="56" t="s">
        <v>6758</v>
      </c>
      <c r="F2222" t="s">
        <v>6745</v>
      </c>
      <c r="G2222" s="66" t="s">
        <v>6734</v>
      </c>
      <c r="H2222" s="66" t="s">
        <v>6745</v>
      </c>
      <c r="I2222" s="66" t="s">
        <v>6740</v>
      </c>
    </row>
    <row r="2223" spans="1:9" x14ac:dyDescent="0.25">
      <c r="A2223">
        <v>79700006</v>
      </c>
      <c r="B2223" s="66" t="s">
        <v>6465</v>
      </c>
      <c r="C2223" s="66" t="s">
        <v>6732</v>
      </c>
      <c r="D2223" s="66" t="s">
        <v>6732</v>
      </c>
      <c r="E2223" s="56" t="s">
        <v>6758</v>
      </c>
      <c r="F2223" t="s">
        <v>6743</v>
      </c>
      <c r="G2223" s="66" t="s">
        <v>6734</v>
      </c>
      <c r="H2223" s="66" t="s">
        <v>6743</v>
      </c>
      <c r="I2223" s="66" t="s">
        <v>6740</v>
      </c>
    </row>
    <row r="2224" spans="1:9" x14ac:dyDescent="0.25">
      <c r="A2224">
        <v>79700007</v>
      </c>
      <c r="B2224" s="66" t="s">
        <v>6465</v>
      </c>
      <c r="C2224" s="66" t="s">
        <v>6732</v>
      </c>
      <c r="D2224" s="66" t="s">
        <v>6732</v>
      </c>
      <c r="E2224" s="56" t="s">
        <v>6742</v>
      </c>
      <c r="F2224" t="s">
        <v>6745</v>
      </c>
      <c r="G2224" s="66" t="s">
        <v>6734</v>
      </c>
      <c r="H2224" s="66" t="s">
        <v>6745</v>
      </c>
      <c r="I2224" s="66" t="s">
        <v>6740</v>
      </c>
    </row>
    <row r="2225" spans="1:9" x14ac:dyDescent="0.25">
      <c r="A2225">
        <v>79700007</v>
      </c>
      <c r="B2225" s="66" t="s">
        <v>6465</v>
      </c>
      <c r="C2225" s="66" t="s">
        <v>6732</v>
      </c>
      <c r="D2225" s="66" t="s">
        <v>6732</v>
      </c>
      <c r="E2225" s="56" t="s">
        <v>6759</v>
      </c>
      <c r="F2225" t="s">
        <v>6745</v>
      </c>
      <c r="G2225" s="66" t="s">
        <v>6734</v>
      </c>
      <c r="H2225" s="66" t="s">
        <v>6745</v>
      </c>
      <c r="I2225" s="66" t="s">
        <v>6740</v>
      </c>
    </row>
    <row r="2226" spans="1:9" x14ac:dyDescent="0.25">
      <c r="A2226">
        <v>79700008</v>
      </c>
      <c r="B2226" s="66" t="s">
        <v>6465</v>
      </c>
      <c r="C2226" s="66" t="s">
        <v>6732</v>
      </c>
      <c r="D2226" s="66" t="s">
        <v>6732</v>
      </c>
      <c r="E2226" s="56" t="s">
        <v>6760</v>
      </c>
      <c r="F2226" t="s">
        <v>6743</v>
      </c>
      <c r="G2226" s="66" t="s">
        <v>6734</v>
      </c>
      <c r="H2226" s="66" t="s">
        <v>6743</v>
      </c>
      <c r="I2226" s="66" t="s">
        <v>6740</v>
      </c>
    </row>
    <row r="2227" spans="1:9" x14ac:dyDescent="0.25">
      <c r="A2227">
        <v>79700009</v>
      </c>
      <c r="B2227" s="66" t="s">
        <v>6465</v>
      </c>
      <c r="C2227" s="66" t="s">
        <v>6732</v>
      </c>
      <c r="D2227" s="66" t="s">
        <v>6732</v>
      </c>
      <c r="E2227" s="56" t="s">
        <v>6761</v>
      </c>
      <c r="F2227" t="s">
        <v>6743</v>
      </c>
      <c r="G2227" s="66" t="s">
        <v>6734</v>
      </c>
      <c r="H2227" s="66" t="s">
        <v>6743</v>
      </c>
      <c r="I2227" s="66" t="s">
        <v>6740</v>
      </c>
    </row>
    <row r="2228" spans="1:9" x14ac:dyDescent="0.25">
      <c r="A2228">
        <v>79700010</v>
      </c>
      <c r="B2228" s="66" t="s">
        <v>6465</v>
      </c>
      <c r="C2228" s="66" t="s">
        <v>6732</v>
      </c>
      <c r="D2228" s="66" t="s">
        <v>6732</v>
      </c>
      <c r="E2228" s="56" t="s">
        <v>6762</v>
      </c>
      <c r="F2228" t="s">
        <v>6743</v>
      </c>
      <c r="G2228" s="66" t="s">
        <v>6734</v>
      </c>
      <c r="H2228" s="66" t="s">
        <v>6743</v>
      </c>
      <c r="I2228" s="66" t="s">
        <v>6740</v>
      </c>
    </row>
    <row r="2229" spans="1:9" x14ac:dyDescent="0.25">
      <c r="A2229">
        <v>79700010</v>
      </c>
      <c r="B2229" s="66" t="s">
        <v>6465</v>
      </c>
      <c r="C2229" s="66" t="s">
        <v>6732</v>
      </c>
      <c r="D2229" s="66" t="s">
        <v>6732</v>
      </c>
      <c r="E2229" s="56" t="s">
        <v>6762</v>
      </c>
      <c r="F2229" t="s">
        <v>6745</v>
      </c>
      <c r="G2229" s="66" t="s">
        <v>6734</v>
      </c>
      <c r="H2229" s="66" t="s">
        <v>6745</v>
      </c>
      <c r="I2229" s="66" t="s">
        <v>6740</v>
      </c>
    </row>
    <row r="2230" spans="1:9" x14ac:dyDescent="0.25">
      <c r="A2230">
        <v>79700010</v>
      </c>
      <c r="B2230" s="66" t="s">
        <v>6465</v>
      </c>
      <c r="C2230" s="66" t="s">
        <v>6732</v>
      </c>
      <c r="D2230" s="66" t="s">
        <v>6732</v>
      </c>
      <c r="E2230" s="56" t="s">
        <v>6763</v>
      </c>
      <c r="F2230" t="s">
        <v>6743</v>
      </c>
      <c r="G2230" s="66" t="s">
        <v>6734</v>
      </c>
      <c r="H2230" s="66" t="s">
        <v>6743</v>
      </c>
      <c r="I2230" s="66" t="s">
        <v>6740</v>
      </c>
    </row>
    <row r="2231" spans="1:9" x14ac:dyDescent="0.25">
      <c r="A2231">
        <v>79700010</v>
      </c>
      <c r="B2231" s="66" t="s">
        <v>6465</v>
      </c>
      <c r="C2231" s="66" t="s">
        <v>6732</v>
      </c>
      <c r="D2231" s="66" t="s">
        <v>6732</v>
      </c>
      <c r="E2231" s="56" t="s">
        <v>6764</v>
      </c>
      <c r="F2231" t="s">
        <v>6743</v>
      </c>
      <c r="G2231" s="66" t="s">
        <v>6734</v>
      </c>
      <c r="H2231" s="66" t="s">
        <v>6743</v>
      </c>
      <c r="I2231" s="66" t="s">
        <v>6740</v>
      </c>
    </row>
    <row r="2232" spans="1:9" x14ac:dyDescent="0.25">
      <c r="A2232">
        <v>79700010</v>
      </c>
      <c r="B2232" s="66" t="s">
        <v>6465</v>
      </c>
      <c r="C2232" s="66" t="s">
        <v>6732</v>
      </c>
      <c r="D2232" s="66" t="s">
        <v>6732</v>
      </c>
      <c r="E2232" s="56" t="s">
        <v>6765</v>
      </c>
      <c r="F2232" t="s">
        <v>6745</v>
      </c>
      <c r="G2232" s="66" t="s">
        <v>6734</v>
      </c>
      <c r="H2232" s="66" t="s">
        <v>6745</v>
      </c>
      <c r="I2232" s="66" t="s">
        <v>6740</v>
      </c>
    </row>
    <row r="2233" spans="1:9" x14ac:dyDescent="0.25">
      <c r="A2233">
        <v>79700010</v>
      </c>
      <c r="B2233" s="66" t="s">
        <v>6465</v>
      </c>
      <c r="C2233" s="66" t="s">
        <v>6732</v>
      </c>
      <c r="D2233" s="66" t="s">
        <v>6732</v>
      </c>
      <c r="E2233" s="56" t="s">
        <v>6766</v>
      </c>
      <c r="F2233" t="s">
        <v>6743</v>
      </c>
      <c r="G2233" s="66" t="s">
        <v>6734</v>
      </c>
      <c r="H2233" s="66" t="s">
        <v>6743</v>
      </c>
      <c r="I2233" s="66" t="s">
        <v>6740</v>
      </c>
    </row>
    <row r="2234" spans="1:9" x14ac:dyDescent="0.25">
      <c r="A2234">
        <v>79700010</v>
      </c>
      <c r="B2234" s="66" t="s">
        <v>6465</v>
      </c>
      <c r="C2234" s="66" t="s">
        <v>6732</v>
      </c>
      <c r="D2234" s="66" t="s">
        <v>6732</v>
      </c>
      <c r="E2234" s="56" t="s">
        <v>6767</v>
      </c>
      <c r="F2234" t="s">
        <v>6743</v>
      </c>
      <c r="G2234" s="66" t="s">
        <v>6734</v>
      </c>
      <c r="H2234" s="66" t="s">
        <v>6743</v>
      </c>
      <c r="I2234" s="66" t="s">
        <v>6740</v>
      </c>
    </row>
    <row r="2235" spans="1:9" x14ac:dyDescent="0.25">
      <c r="A2235">
        <v>79700011</v>
      </c>
      <c r="B2235" s="66" t="s">
        <v>6465</v>
      </c>
      <c r="C2235" s="66" t="s">
        <v>6732</v>
      </c>
      <c r="D2235" s="66" t="s">
        <v>6732</v>
      </c>
      <c r="E2235" s="56" t="s">
        <v>6768</v>
      </c>
      <c r="F2235" t="s">
        <v>6743</v>
      </c>
      <c r="G2235" s="66" t="s">
        <v>6734</v>
      </c>
      <c r="H2235" s="66" t="s">
        <v>6743</v>
      </c>
      <c r="I2235" s="66" t="s">
        <v>6740</v>
      </c>
    </row>
    <row r="2236" spans="1:9" x14ac:dyDescent="0.25">
      <c r="A2236">
        <v>79700011</v>
      </c>
      <c r="B2236" s="66" t="s">
        <v>6465</v>
      </c>
      <c r="C2236" s="66" t="s">
        <v>6732</v>
      </c>
      <c r="D2236" s="66" t="s">
        <v>6732</v>
      </c>
      <c r="E2236" s="56" t="s">
        <v>6763</v>
      </c>
      <c r="F2236" t="s">
        <v>6743</v>
      </c>
      <c r="G2236" s="66" t="s">
        <v>6734</v>
      </c>
      <c r="H2236" s="66" t="s">
        <v>6743</v>
      </c>
      <c r="I2236" s="66" t="s">
        <v>6740</v>
      </c>
    </row>
    <row r="2237" spans="1:9" x14ac:dyDescent="0.25">
      <c r="A2237">
        <v>79700011</v>
      </c>
      <c r="B2237" s="66" t="s">
        <v>6465</v>
      </c>
      <c r="C2237" s="66" t="s">
        <v>6732</v>
      </c>
      <c r="D2237" s="66" t="s">
        <v>6732</v>
      </c>
      <c r="E2237" s="56" t="s">
        <v>6769</v>
      </c>
      <c r="F2237" t="s">
        <v>6743</v>
      </c>
      <c r="G2237" s="66" t="s">
        <v>6734</v>
      </c>
      <c r="H2237" s="66" t="s">
        <v>6743</v>
      </c>
      <c r="I2237" s="66" t="s">
        <v>6740</v>
      </c>
    </row>
    <row r="2238" spans="1:9" x14ac:dyDescent="0.25">
      <c r="A2238">
        <v>79700011</v>
      </c>
      <c r="B2238" s="66" t="s">
        <v>6465</v>
      </c>
      <c r="C2238" s="66" t="s">
        <v>6732</v>
      </c>
      <c r="D2238" s="66" t="s">
        <v>6732</v>
      </c>
      <c r="E2238" s="56" t="s">
        <v>6770</v>
      </c>
      <c r="F2238" t="s">
        <v>6743</v>
      </c>
      <c r="G2238" s="66" t="s">
        <v>6734</v>
      </c>
      <c r="H2238" s="66" t="s">
        <v>6743</v>
      </c>
      <c r="I2238" s="66" t="s">
        <v>6740</v>
      </c>
    </row>
    <row r="2239" spans="1:9" x14ac:dyDescent="0.25">
      <c r="A2239">
        <v>79700011</v>
      </c>
      <c r="B2239" s="66" t="s">
        <v>6465</v>
      </c>
      <c r="C2239" s="66" t="s">
        <v>6732</v>
      </c>
      <c r="D2239" s="66" t="s">
        <v>6732</v>
      </c>
      <c r="E2239" s="56" t="s">
        <v>6770</v>
      </c>
      <c r="F2239" t="s">
        <v>6743</v>
      </c>
      <c r="G2239" s="66" t="s">
        <v>6734</v>
      </c>
      <c r="H2239" s="66" t="s">
        <v>6743</v>
      </c>
      <c r="I2239" s="66" t="s">
        <v>6740</v>
      </c>
    </row>
    <row r="2240" spans="1:9" x14ac:dyDescent="0.25">
      <c r="A2240">
        <v>79700011</v>
      </c>
      <c r="B2240" s="66" t="s">
        <v>6465</v>
      </c>
      <c r="C2240" s="66" t="s">
        <v>6732</v>
      </c>
      <c r="D2240" s="66" t="s">
        <v>6732</v>
      </c>
      <c r="E2240" s="56" t="s">
        <v>6770</v>
      </c>
      <c r="F2240" t="s">
        <v>6745</v>
      </c>
      <c r="G2240" s="66" t="s">
        <v>6734</v>
      </c>
      <c r="H2240" s="66" t="s">
        <v>6745</v>
      </c>
      <c r="I2240" s="66" t="s">
        <v>6740</v>
      </c>
    </row>
    <row r="2241" spans="1:9" x14ac:dyDescent="0.25">
      <c r="A2241">
        <v>79700012</v>
      </c>
      <c r="B2241" s="66" t="s">
        <v>6465</v>
      </c>
      <c r="C2241" s="66" t="s">
        <v>6732</v>
      </c>
      <c r="D2241" s="66" t="s">
        <v>6732</v>
      </c>
      <c r="E2241" s="56" t="s">
        <v>6771</v>
      </c>
      <c r="F2241" t="s">
        <v>6743</v>
      </c>
      <c r="G2241" s="66" t="s">
        <v>6734</v>
      </c>
      <c r="H2241" s="66" t="s">
        <v>6743</v>
      </c>
      <c r="I2241" s="66" t="s">
        <v>6740</v>
      </c>
    </row>
    <row r="2242" spans="1:9" x14ac:dyDescent="0.25">
      <c r="A2242">
        <v>79700012</v>
      </c>
      <c r="B2242" s="66" t="s">
        <v>6465</v>
      </c>
      <c r="C2242" s="66" t="s">
        <v>6732</v>
      </c>
      <c r="D2242" s="66" t="s">
        <v>6732</v>
      </c>
      <c r="E2242" s="56" t="s">
        <v>6771</v>
      </c>
      <c r="F2242" t="s">
        <v>6772</v>
      </c>
      <c r="G2242" s="66" t="s">
        <v>6734</v>
      </c>
      <c r="H2242" s="66" t="e">
        <v>#N/A</v>
      </c>
      <c r="I2242" s="66" t="e">
        <v>#N/A</v>
      </c>
    </row>
    <row r="2243" spans="1:9" x14ac:dyDescent="0.25">
      <c r="A2243">
        <v>79700012</v>
      </c>
      <c r="B2243" s="66" t="s">
        <v>6465</v>
      </c>
      <c r="C2243" s="66" t="s">
        <v>6732</v>
      </c>
      <c r="D2243" s="66" t="s">
        <v>6732</v>
      </c>
      <c r="E2243" s="56" t="s">
        <v>6771</v>
      </c>
      <c r="F2243" t="s">
        <v>6771</v>
      </c>
      <c r="G2243" s="66" t="s">
        <v>6734</v>
      </c>
      <c r="H2243" s="66" t="e">
        <v>#N/A</v>
      </c>
      <c r="I2243" s="66" t="e">
        <v>#N/A</v>
      </c>
    </row>
    <row r="2244" spans="1:9" x14ac:dyDescent="0.25">
      <c r="A2244">
        <v>79700012</v>
      </c>
      <c r="B2244" s="66" t="s">
        <v>6465</v>
      </c>
      <c r="C2244" s="66" t="s">
        <v>6732</v>
      </c>
      <c r="D2244" s="66" t="s">
        <v>6732</v>
      </c>
      <c r="E2244" s="56" t="s">
        <v>6771</v>
      </c>
      <c r="F2244" t="s">
        <v>6743</v>
      </c>
      <c r="G2244" s="66" t="s">
        <v>6734</v>
      </c>
      <c r="H2244" s="66" t="s">
        <v>6743</v>
      </c>
      <c r="I2244" s="66" t="s">
        <v>6740</v>
      </c>
    </row>
    <row r="2245" spans="1:9" x14ac:dyDescent="0.25">
      <c r="A2245">
        <v>79700012</v>
      </c>
      <c r="B2245" s="66" t="s">
        <v>6465</v>
      </c>
      <c r="C2245" s="66" t="s">
        <v>6732</v>
      </c>
      <c r="D2245" s="66" t="s">
        <v>6732</v>
      </c>
      <c r="E2245" s="56" t="s">
        <v>6771</v>
      </c>
      <c r="F2245" t="s">
        <v>6743</v>
      </c>
      <c r="G2245" s="66" t="s">
        <v>6734</v>
      </c>
      <c r="H2245" s="66" t="s">
        <v>6743</v>
      </c>
      <c r="I2245" s="66" t="s">
        <v>6740</v>
      </c>
    </row>
    <row r="2246" spans="1:9" x14ac:dyDescent="0.25">
      <c r="A2246">
        <v>79700012</v>
      </c>
      <c r="B2246" s="66" t="s">
        <v>6465</v>
      </c>
      <c r="C2246" s="66" t="s">
        <v>6732</v>
      </c>
      <c r="D2246" s="66" t="s">
        <v>6732</v>
      </c>
      <c r="E2246" s="56" t="s">
        <v>6773</v>
      </c>
      <c r="F2246" t="s">
        <v>6745</v>
      </c>
      <c r="G2246" s="66" t="s">
        <v>6734</v>
      </c>
      <c r="H2246" s="66" t="s">
        <v>6745</v>
      </c>
      <c r="I2246" s="66" t="s">
        <v>6740</v>
      </c>
    </row>
    <row r="2247" spans="1:9" x14ac:dyDescent="0.25">
      <c r="A2247">
        <v>79700013</v>
      </c>
      <c r="B2247" s="66" t="s">
        <v>6465</v>
      </c>
      <c r="C2247" s="66" t="s">
        <v>6732</v>
      </c>
      <c r="D2247" s="66" t="s">
        <v>6732</v>
      </c>
      <c r="E2247" s="56" t="s">
        <v>6769</v>
      </c>
      <c r="F2247" t="s">
        <v>6743</v>
      </c>
      <c r="G2247" s="66" t="s">
        <v>6734</v>
      </c>
      <c r="H2247" s="66" t="s">
        <v>6743</v>
      </c>
      <c r="I2247" s="66" t="s">
        <v>6740</v>
      </c>
    </row>
    <row r="2248" spans="1:9" x14ac:dyDescent="0.25">
      <c r="A2248">
        <v>79700013</v>
      </c>
      <c r="B2248" s="66" t="s">
        <v>6465</v>
      </c>
      <c r="C2248" s="66" t="s">
        <v>6732</v>
      </c>
      <c r="D2248" s="66" t="s">
        <v>6732</v>
      </c>
      <c r="E2248" s="56" t="s">
        <v>6771</v>
      </c>
      <c r="F2248" t="s">
        <v>6745</v>
      </c>
      <c r="G2248" s="66" t="s">
        <v>6734</v>
      </c>
      <c r="H2248" s="66" t="s">
        <v>6745</v>
      </c>
      <c r="I2248" s="66" t="s">
        <v>6740</v>
      </c>
    </row>
    <row r="2249" spans="1:9" x14ac:dyDescent="0.25">
      <c r="A2249">
        <v>79700013</v>
      </c>
      <c r="B2249" s="66" t="s">
        <v>6465</v>
      </c>
      <c r="C2249" s="66" t="s">
        <v>6732</v>
      </c>
      <c r="D2249" s="66" t="s">
        <v>6732</v>
      </c>
      <c r="E2249" s="56" t="s">
        <v>6774</v>
      </c>
      <c r="F2249" t="s">
        <v>6775</v>
      </c>
      <c r="G2249" s="66" t="s">
        <v>6734</v>
      </c>
      <c r="H2249" s="66" t="e">
        <v>#N/A</v>
      </c>
      <c r="I2249" s="66" t="e">
        <v>#N/A</v>
      </c>
    </row>
    <row r="2250" spans="1:9" x14ac:dyDescent="0.25">
      <c r="A2250">
        <v>79700013</v>
      </c>
      <c r="B2250" s="66" t="s">
        <v>6465</v>
      </c>
      <c r="C2250" s="66" t="s">
        <v>6732</v>
      </c>
      <c r="D2250" s="66" t="s">
        <v>6732</v>
      </c>
      <c r="E2250" s="56" t="s">
        <v>6776</v>
      </c>
      <c r="F2250" t="s">
        <v>6775</v>
      </c>
      <c r="G2250" s="66" t="s">
        <v>6734</v>
      </c>
      <c r="H2250" s="66" t="e">
        <v>#N/A</v>
      </c>
      <c r="I2250" s="66" t="e">
        <v>#N/A</v>
      </c>
    </row>
    <row r="2251" spans="1:9" x14ac:dyDescent="0.25">
      <c r="A2251">
        <v>79700013</v>
      </c>
      <c r="B2251" s="66" t="s">
        <v>6465</v>
      </c>
      <c r="C2251" s="66" t="s">
        <v>6732</v>
      </c>
      <c r="D2251" s="66" t="s">
        <v>6732</v>
      </c>
      <c r="E2251" s="56" t="s">
        <v>6775</v>
      </c>
      <c r="F2251" t="s">
        <v>6775</v>
      </c>
      <c r="G2251" s="66" t="s">
        <v>6734</v>
      </c>
      <c r="H2251" s="66" t="e">
        <v>#N/A</v>
      </c>
      <c r="I2251" s="66" t="e">
        <v>#N/A</v>
      </c>
    </row>
    <row r="2252" spans="1:9" x14ac:dyDescent="0.25">
      <c r="A2252">
        <v>79700013</v>
      </c>
      <c r="B2252" s="66" t="s">
        <v>6465</v>
      </c>
      <c r="C2252" s="66" t="s">
        <v>6732</v>
      </c>
      <c r="D2252" s="66" t="s">
        <v>6732</v>
      </c>
      <c r="E2252" s="56" t="s">
        <v>6775</v>
      </c>
      <c r="F2252" t="s">
        <v>5815</v>
      </c>
      <c r="G2252" s="66" t="s">
        <v>6734</v>
      </c>
      <c r="H2252" s="66" t="e">
        <v>#N/A</v>
      </c>
      <c r="I2252" s="66" t="e">
        <v>#N/A</v>
      </c>
    </row>
    <row r="2253" spans="1:9" x14ac:dyDescent="0.25">
      <c r="A2253">
        <v>79700013</v>
      </c>
      <c r="B2253" s="66" t="s">
        <v>6465</v>
      </c>
      <c r="C2253" s="66" t="s">
        <v>6732</v>
      </c>
      <c r="D2253" s="66" t="s">
        <v>6732</v>
      </c>
      <c r="E2253" s="56" t="s">
        <v>6773</v>
      </c>
      <c r="F2253" t="s">
        <v>6773</v>
      </c>
      <c r="G2253" s="66" t="s">
        <v>6734</v>
      </c>
      <c r="H2253" s="66" t="e">
        <v>#N/A</v>
      </c>
      <c r="I2253" s="66" t="e">
        <v>#N/A</v>
      </c>
    </row>
    <row r="2254" spans="1:9" x14ac:dyDescent="0.25">
      <c r="A2254">
        <v>79700014</v>
      </c>
      <c r="B2254" s="66" t="s">
        <v>6465</v>
      </c>
      <c r="C2254" s="66" t="s">
        <v>6732</v>
      </c>
      <c r="D2254" s="66" t="s">
        <v>6732</v>
      </c>
      <c r="E2254" s="56" t="s">
        <v>6777</v>
      </c>
      <c r="F2254" t="s">
        <v>6745</v>
      </c>
      <c r="G2254" s="66" t="s">
        <v>6734</v>
      </c>
      <c r="H2254" s="66" t="s">
        <v>6745</v>
      </c>
      <c r="I2254" s="66" t="s">
        <v>6740</v>
      </c>
    </row>
    <row r="2255" spans="1:9" x14ac:dyDescent="0.25">
      <c r="A2255">
        <v>79700014</v>
      </c>
      <c r="B2255" s="66" t="s">
        <v>6465</v>
      </c>
      <c r="C2255" s="66" t="s">
        <v>6732</v>
      </c>
      <c r="D2255" s="66" t="s">
        <v>6732</v>
      </c>
      <c r="E2255" s="56" t="s">
        <v>6778</v>
      </c>
      <c r="F2255" t="s">
        <v>6779</v>
      </c>
      <c r="G2255" s="66" t="s">
        <v>6734</v>
      </c>
      <c r="H2255" s="66" t="e">
        <v>#N/A</v>
      </c>
      <c r="I2255" s="66" t="e">
        <v>#N/A</v>
      </c>
    </row>
    <row r="2256" spans="1:9" x14ac:dyDescent="0.25">
      <c r="A2256">
        <v>79700014</v>
      </c>
      <c r="B2256" s="66" t="s">
        <v>6465</v>
      </c>
      <c r="C2256" s="66" t="s">
        <v>6732</v>
      </c>
      <c r="D2256" s="66" t="s">
        <v>6732</v>
      </c>
      <c r="E2256" s="56" t="s">
        <v>6780</v>
      </c>
      <c r="F2256" t="s">
        <v>6743</v>
      </c>
      <c r="G2256" s="66" t="s">
        <v>6734</v>
      </c>
      <c r="H2256" s="66" t="s">
        <v>6743</v>
      </c>
      <c r="I2256" s="66" t="s">
        <v>6740</v>
      </c>
    </row>
    <row r="2257" spans="1:9" x14ac:dyDescent="0.25">
      <c r="A2257">
        <v>79700014</v>
      </c>
      <c r="B2257" s="66" t="s">
        <v>6465</v>
      </c>
      <c r="C2257" s="66" t="s">
        <v>6732</v>
      </c>
      <c r="D2257" s="66" t="s">
        <v>6732</v>
      </c>
      <c r="E2257" s="56" t="s">
        <v>6781</v>
      </c>
      <c r="F2257" t="s">
        <v>6743</v>
      </c>
      <c r="G2257" s="66" t="s">
        <v>6734</v>
      </c>
      <c r="H2257" s="66" t="s">
        <v>6743</v>
      </c>
      <c r="I2257" s="66" t="s">
        <v>6740</v>
      </c>
    </row>
    <row r="2258" spans="1:9" x14ac:dyDescent="0.25">
      <c r="A2258">
        <v>79700014</v>
      </c>
      <c r="B2258" s="66" t="s">
        <v>6465</v>
      </c>
      <c r="C2258" s="66" t="s">
        <v>6732</v>
      </c>
      <c r="D2258" s="66" t="s">
        <v>6732</v>
      </c>
      <c r="E2258" s="56" t="s">
        <v>6781</v>
      </c>
      <c r="F2258" t="s">
        <v>5815</v>
      </c>
      <c r="G2258" s="66" t="s">
        <v>6734</v>
      </c>
      <c r="H2258" s="66" t="e">
        <v>#N/A</v>
      </c>
      <c r="I2258" s="66" t="e">
        <v>#N/A</v>
      </c>
    </row>
    <row r="2259" spans="1:9" x14ac:dyDescent="0.25">
      <c r="A2259">
        <v>79700014</v>
      </c>
      <c r="B2259" s="66" t="s">
        <v>6465</v>
      </c>
      <c r="C2259" s="66" t="s">
        <v>6732</v>
      </c>
      <c r="D2259" s="66" t="s">
        <v>6732</v>
      </c>
      <c r="E2259" s="56" t="s">
        <v>6782</v>
      </c>
      <c r="F2259" t="s">
        <v>6745</v>
      </c>
      <c r="G2259" s="66" t="s">
        <v>6734</v>
      </c>
      <c r="H2259" s="66" t="s">
        <v>6745</v>
      </c>
      <c r="I2259" s="66" t="s">
        <v>6740</v>
      </c>
    </row>
    <row r="2260" spans="1:9" x14ac:dyDescent="0.25">
      <c r="A2260">
        <v>79700014</v>
      </c>
      <c r="B2260" s="66" t="s">
        <v>6465</v>
      </c>
      <c r="C2260" s="66" t="s">
        <v>6732</v>
      </c>
      <c r="D2260" s="66" t="s">
        <v>6732</v>
      </c>
      <c r="E2260" s="56" t="s">
        <v>6783</v>
      </c>
      <c r="F2260" t="s">
        <v>6743</v>
      </c>
      <c r="G2260" s="66" t="s">
        <v>6734</v>
      </c>
      <c r="H2260" s="66" t="s">
        <v>6743</v>
      </c>
      <c r="I2260" s="66" t="s">
        <v>6740</v>
      </c>
    </row>
    <row r="2261" spans="1:9" x14ac:dyDescent="0.25">
      <c r="A2261">
        <v>79700014</v>
      </c>
      <c r="B2261" s="66" t="s">
        <v>6465</v>
      </c>
      <c r="C2261" s="66" t="s">
        <v>6732</v>
      </c>
      <c r="D2261" s="66" t="s">
        <v>6732</v>
      </c>
      <c r="E2261" s="56" t="s">
        <v>6783</v>
      </c>
      <c r="F2261" t="s">
        <v>6743</v>
      </c>
      <c r="G2261" s="66" t="s">
        <v>6734</v>
      </c>
      <c r="H2261" s="66" t="s">
        <v>6743</v>
      </c>
      <c r="I2261" s="66" t="s">
        <v>6740</v>
      </c>
    </row>
    <row r="2262" spans="1:9" x14ac:dyDescent="0.25">
      <c r="A2262">
        <v>79700015</v>
      </c>
      <c r="B2262" s="66" t="s">
        <v>6465</v>
      </c>
      <c r="C2262" s="66" t="s">
        <v>6732</v>
      </c>
      <c r="D2262" s="66" t="s">
        <v>6732</v>
      </c>
      <c r="E2262" s="56" t="s">
        <v>6784</v>
      </c>
      <c r="F2262" t="s">
        <v>6784</v>
      </c>
      <c r="G2262" s="66" t="s">
        <v>6734</v>
      </c>
      <c r="H2262" s="66" t="e">
        <v>#N/A</v>
      </c>
      <c r="I2262" s="66" t="e">
        <v>#N/A</v>
      </c>
    </row>
    <row r="2263" spans="1:9" x14ac:dyDescent="0.25">
      <c r="A2263">
        <v>79700015</v>
      </c>
      <c r="B2263" s="66" t="s">
        <v>6465</v>
      </c>
      <c r="C2263" s="66" t="s">
        <v>6732</v>
      </c>
      <c r="D2263" s="66" t="s">
        <v>6732</v>
      </c>
      <c r="E2263" s="56" t="s">
        <v>6784</v>
      </c>
      <c r="F2263" t="s">
        <v>6745</v>
      </c>
      <c r="G2263" s="66" t="s">
        <v>6734</v>
      </c>
      <c r="H2263" s="66" t="s">
        <v>6745</v>
      </c>
      <c r="I2263" s="66" t="s">
        <v>6740</v>
      </c>
    </row>
    <row r="2264" spans="1:9" x14ac:dyDescent="0.25">
      <c r="A2264">
        <v>79700015</v>
      </c>
      <c r="B2264" s="66" t="s">
        <v>6465</v>
      </c>
      <c r="C2264" s="66" t="s">
        <v>6732</v>
      </c>
      <c r="D2264" s="66" t="s">
        <v>6732</v>
      </c>
      <c r="E2264" s="56" t="s">
        <v>6784</v>
      </c>
      <c r="F2264" t="s">
        <v>6784</v>
      </c>
      <c r="G2264" s="66" t="s">
        <v>6734</v>
      </c>
      <c r="H2264" s="66" t="e">
        <v>#N/A</v>
      </c>
      <c r="I2264" s="66" t="e">
        <v>#N/A</v>
      </c>
    </row>
    <row r="2265" spans="1:9" x14ac:dyDescent="0.25">
      <c r="A2265">
        <v>79700015</v>
      </c>
      <c r="B2265" s="66" t="s">
        <v>6465</v>
      </c>
      <c r="C2265" s="66" t="s">
        <v>6732</v>
      </c>
      <c r="D2265" s="66" t="s">
        <v>6732</v>
      </c>
      <c r="E2265" s="56" t="s">
        <v>6785</v>
      </c>
      <c r="F2265" t="s">
        <v>6786</v>
      </c>
      <c r="G2265" s="66" t="s">
        <v>6734</v>
      </c>
      <c r="H2265" s="66" t="e">
        <v>#N/A</v>
      </c>
      <c r="I2265" s="66" t="e">
        <v>#N/A</v>
      </c>
    </row>
    <row r="2266" spans="1:9" x14ac:dyDescent="0.25">
      <c r="A2266">
        <v>79700015</v>
      </c>
      <c r="B2266" s="66" t="s">
        <v>6465</v>
      </c>
      <c r="C2266" s="66" t="s">
        <v>6732</v>
      </c>
      <c r="D2266" s="66" t="s">
        <v>6732</v>
      </c>
      <c r="E2266" s="56" t="s">
        <v>6785</v>
      </c>
      <c r="F2266" t="s">
        <v>6785</v>
      </c>
      <c r="G2266" s="66" t="s">
        <v>6734</v>
      </c>
      <c r="H2266" s="66" t="e">
        <v>#N/A</v>
      </c>
      <c r="I2266" s="66" t="e">
        <v>#N/A</v>
      </c>
    </row>
    <row r="2267" spans="1:9" x14ac:dyDescent="0.25">
      <c r="A2267">
        <v>79700015</v>
      </c>
      <c r="B2267" s="66" t="s">
        <v>6465</v>
      </c>
      <c r="C2267" s="66" t="s">
        <v>6732</v>
      </c>
      <c r="D2267" s="66" t="s">
        <v>6732</v>
      </c>
      <c r="E2267" s="56" t="s">
        <v>6787</v>
      </c>
      <c r="F2267" t="s">
        <v>5815</v>
      </c>
      <c r="G2267" s="66" t="s">
        <v>6734</v>
      </c>
      <c r="H2267" s="66" t="e">
        <v>#N/A</v>
      </c>
      <c r="I2267" s="66" t="e">
        <v>#N/A</v>
      </c>
    </row>
    <row r="2268" spans="1:9" x14ac:dyDescent="0.25">
      <c r="A2268">
        <v>79700015</v>
      </c>
      <c r="B2268" s="66" t="s">
        <v>6465</v>
      </c>
      <c r="C2268" s="66" t="s">
        <v>6732</v>
      </c>
      <c r="D2268" s="66" t="s">
        <v>6732</v>
      </c>
      <c r="E2268" s="56" t="s">
        <v>6787</v>
      </c>
      <c r="F2268" t="s">
        <v>6786</v>
      </c>
      <c r="G2268" s="66" t="s">
        <v>6734</v>
      </c>
      <c r="H2268" s="66" t="e">
        <v>#N/A</v>
      </c>
      <c r="I2268" s="66" t="e">
        <v>#N/A</v>
      </c>
    </row>
    <row r="2269" spans="1:9" x14ac:dyDescent="0.25">
      <c r="A2269">
        <v>79700016</v>
      </c>
      <c r="B2269" s="66" t="s">
        <v>6465</v>
      </c>
      <c r="C2269" s="66" t="s">
        <v>6732</v>
      </c>
      <c r="D2269" s="66" t="s">
        <v>6732</v>
      </c>
      <c r="E2269" s="56" t="s">
        <v>6788</v>
      </c>
      <c r="F2269" t="s">
        <v>6745</v>
      </c>
      <c r="G2269" s="66" t="s">
        <v>6734</v>
      </c>
      <c r="H2269" s="66" t="s">
        <v>6745</v>
      </c>
      <c r="I2269" s="66" t="s">
        <v>6740</v>
      </c>
    </row>
    <row r="2270" spans="1:9" x14ac:dyDescent="0.25">
      <c r="A2270">
        <v>79700016</v>
      </c>
      <c r="B2270" s="66" t="s">
        <v>6465</v>
      </c>
      <c r="C2270" s="66" t="s">
        <v>6732</v>
      </c>
      <c r="D2270" s="66" t="s">
        <v>6732</v>
      </c>
      <c r="E2270" s="56" t="s">
        <v>6788</v>
      </c>
      <c r="F2270" t="s">
        <v>6745</v>
      </c>
      <c r="G2270" s="66" t="s">
        <v>6734</v>
      </c>
      <c r="H2270" s="66" t="s">
        <v>6745</v>
      </c>
      <c r="I2270" s="66" t="s">
        <v>6740</v>
      </c>
    </row>
    <row r="2271" spans="1:9" x14ac:dyDescent="0.25">
      <c r="A2271">
        <v>79700016</v>
      </c>
      <c r="B2271" s="66" t="s">
        <v>6465</v>
      </c>
      <c r="C2271" s="66" t="s">
        <v>6732</v>
      </c>
      <c r="D2271" s="66" t="s">
        <v>6732</v>
      </c>
      <c r="E2271" s="56" t="s">
        <v>6788</v>
      </c>
      <c r="F2271" t="s">
        <v>6745</v>
      </c>
      <c r="G2271" s="66" t="s">
        <v>6734</v>
      </c>
      <c r="H2271" s="66" t="s">
        <v>6745</v>
      </c>
      <c r="I2271" s="66" t="s">
        <v>6740</v>
      </c>
    </row>
    <row r="2272" spans="1:9" x14ac:dyDescent="0.25">
      <c r="A2272">
        <v>79700016</v>
      </c>
      <c r="B2272" s="66" t="s">
        <v>6465</v>
      </c>
      <c r="C2272" s="66" t="s">
        <v>6732</v>
      </c>
      <c r="D2272" s="66" t="s">
        <v>6732</v>
      </c>
      <c r="E2272" s="56" t="s">
        <v>6788</v>
      </c>
      <c r="F2272" t="s">
        <v>6745</v>
      </c>
      <c r="G2272" s="66" t="s">
        <v>6734</v>
      </c>
      <c r="H2272" s="66" t="s">
        <v>6745</v>
      </c>
      <c r="I2272" s="66" t="s">
        <v>6740</v>
      </c>
    </row>
    <row r="2273" spans="1:9" x14ac:dyDescent="0.25">
      <c r="A2273">
        <v>79700016</v>
      </c>
      <c r="B2273" s="66" t="s">
        <v>6465</v>
      </c>
      <c r="C2273" s="66" t="s">
        <v>6732</v>
      </c>
      <c r="D2273" s="66" t="s">
        <v>6732</v>
      </c>
      <c r="E2273" s="56" t="s">
        <v>6788</v>
      </c>
      <c r="F2273" t="s">
        <v>6745</v>
      </c>
      <c r="G2273" s="66" t="s">
        <v>6734</v>
      </c>
      <c r="H2273" s="66" t="s">
        <v>6745</v>
      </c>
      <c r="I2273" s="66" t="s">
        <v>6740</v>
      </c>
    </row>
    <row r="2274" spans="1:9" x14ac:dyDescent="0.25">
      <c r="A2274">
        <v>79700016</v>
      </c>
      <c r="B2274" s="66" t="s">
        <v>6465</v>
      </c>
      <c r="C2274" s="66" t="s">
        <v>6732</v>
      </c>
      <c r="D2274" s="66" t="s">
        <v>6732</v>
      </c>
      <c r="E2274" s="56" t="s">
        <v>6788</v>
      </c>
      <c r="F2274" t="s">
        <v>6745</v>
      </c>
      <c r="G2274" s="66" t="s">
        <v>6734</v>
      </c>
      <c r="H2274" s="66" t="s">
        <v>6745</v>
      </c>
      <c r="I2274" s="66" t="s">
        <v>6740</v>
      </c>
    </row>
    <row r="2275" spans="1:9" x14ac:dyDescent="0.25">
      <c r="A2275">
        <v>79700016</v>
      </c>
      <c r="B2275" s="66" t="s">
        <v>6465</v>
      </c>
      <c r="C2275" s="66" t="s">
        <v>6732</v>
      </c>
      <c r="D2275" s="66" t="s">
        <v>6732</v>
      </c>
      <c r="E2275" s="56" t="s">
        <v>6788</v>
      </c>
      <c r="F2275" t="s">
        <v>6745</v>
      </c>
      <c r="G2275" s="66" t="s">
        <v>6734</v>
      </c>
      <c r="H2275" s="66" t="s">
        <v>6745</v>
      </c>
      <c r="I2275" s="66" t="s">
        <v>6740</v>
      </c>
    </row>
    <row r="2276" spans="1:9" x14ac:dyDescent="0.25">
      <c r="A2276">
        <v>79700016</v>
      </c>
      <c r="B2276" s="66" t="s">
        <v>6465</v>
      </c>
      <c r="C2276" s="66" t="s">
        <v>6732</v>
      </c>
      <c r="D2276" s="66" t="s">
        <v>6732</v>
      </c>
      <c r="E2276" s="56" t="s">
        <v>6788</v>
      </c>
      <c r="F2276" t="s">
        <v>6745</v>
      </c>
      <c r="G2276" s="66" t="s">
        <v>6734</v>
      </c>
      <c r="H2276" s="66" t="s">
        <v>6745</v>
      </c>
      <c r="I2276" s="66" t="s">
        <v>6740</v>
      </c>
    </row>
    <row r="2277" spans="1:9" x14ac:dyDescent="0.25">
      <c r="A2277">
        <v>79700016</v>
      </c>
      <c r="B2277" s="66" t="s">
        <v>6465</v>
      </c>
      <c r="C2277" s="66" t="s">
        <v>6732</v>
      </c>
      <c r="D2277" s="66" t="s">
        <v>6732</v>
      </c>
      <c r="E2277" s="56" t="s">
        <v>6789</v>
      </c>
      <c r="F2277" t="s">
        <v>6745</v>
      </c>
      <c r="G2277" s="66" t="s">
        <v>6734</v>
      </c>
      <c r="H2277" s="66" t="s">
        <v>6745</v>
      </c>
      <c r="I2277" s="66" t="s">
        <v>6740</v>
      </c>
    </row>
    <row r="2278" spans="1:9" x14ac:dyDescent="0.25">
      <c r="A2278">
        <v>79700016</v>
      </c>
      <c r="B2278" s="66" t="s">
        <v>6465</v>
      </c>
      <c r="C2278" s="66" t="s">
        <v>6732</v>
      </c>
      <c r="D2278" s="66" t="s">
        <v>6732</v>
      </c>
      <c r="E2278" s="56" t="s">
        <v>6790</v>
      </c>
      <c r="F2278" t="s">
        <v>5815</v>
      </c>
      <c r="G2278" s="66" t="s">
        <v>6734</v>
      </c>
      <c r="H2278" s="66" t="e">
        <v>#N/A</v>
      </c>
      <c r="I2278" s="66" t="e">
        <v>#N/A</v>
      </c>
    </row>
    <row r="2279" spans="1:9" x14ac:dyDescent="0.25">
      <c r="A2279">
        <v>79700016</v>
      </c>
      <c r="B2279" s="66" t="s">
        <v>6465</v>
      </c>
      <c r="C2279" s="66" t="s">
        <v>6732</v>
      </c>
      <c r="D2279" s="66" t="s">
        <v>6732</v>
      </c>
      <c r="E2279" s="56" t="s">
        <v>6791</v>
      </c>
      <c r="F2279" t="s">
        <v>6745</v>
      </c>
      <c r="G2279" s="66" t="s">
        <v>6734</v>
      </c>
      <c r="H2279" s="66" t="s">
        <v>6745</v>
      </c>
      <c r="I2279" s="66" t="s">
        <v>6740</v>
      </c>
    </row>
    <row r="2280" spans="1:9" x14ac:dyDescent="0.25">
      <c r="A2280">
        <v>79700016</v>
      </c>
      <c r="B2280" s="66" t="s">
        <v>6465</v>
      </c>
      <c r="C2280" s="66" t="s">
        <v>6732</v>
      </c>
      <c r="D2280" s="66" t="s">
        <v>6732</v>
      </c>
      <c r="E2280" s="56" t="s">
        <v>6792</v>
      </c>
      <c r="F2280" t="s">
        <v>6745</v>
      </c>
      <c r="G2280" s="66" t="s">
        <v>6734</v>
      </c>
      <c r="H2280" s="66" t="s">
        <v>6745</v>
      </c>
      <c r="I2280" s="66" t="s">
        <v>6740</v>
      </c>
    </row>
    <row r="2281" spans="1:9" x14ac:dyDescent="0.25">
      <c r="A2281">
        <v>79700017</v>
      </c>
      <c r="B2281" s="66" t="s">
        <v>6465</v>
      </c>
      <c r="C2281" s="66" t="s">
        <v>6732</v>
      </c>
      <c r="D2281" s="66" t="s">
        <v>6732</v>
      </c>
      <c r="E2281" s="56" t="s">
        <v>6788</v>
      </c>
      <c r="F2281" t="s">
        <v>6745</v>
      </c>
      <c r="G2281" s="66" t="s">
        <v>6734</v>
      </c>
      <c r="H2281" s="66" t="s">
        <v>6745</v>
      </c>
      <c r="I2281" s="66" t="s">
        <v>6740</v>
      </c>
    </row>
    <row r="2282" spans="1:9" x14ac:dyDescent="0.25">
      <c r="A2282">
        <v>79700017</v>
      </c>
      <c r="B2282" s="66" t="s">
        <v>6465</v>
      </c>
      <c r="C2282" s="66" t="s">
        <v>6732</v>
      </c>
      <c r="D2282" s="66" t="s">
        <v>6732</v>
      </c>
      <c r="E2282" s="56" t="s">
        <v>6788</v>
      </c>
      <c r="F2282" t="s">
        <v>6745</v>
      </c>
      <c r="G2282" s="66" t="s">
        <v>6734</v>
      </c>
      <c r="H2282" s="66" t="s">
        <v>6745</v>
      </c>
      <c r="I2282" s="66" t="s">
        <v>6740</v>
      </c>
    </row>
    <row r="2283" spans="1:9" x14ac:dyDescent="0.25">
      <c r="A2283">
        <v>79700017</v>
      </c>
      <c r="B2283" s="66" t="s">
        <v>6465</v>
      </c>
      <c r="C2283" s="66" t="s">
        <v>6732</v>
      </c>
      <c r="D2283" s="66" t="s">
        <v>6732</v>
      </c>
      <c r="E2283" s="56" t="s">
        <v>6788</v>
      </c>
      <c r="F2283" t="s">
        <v>6745</v>
      </c>
      <c r="G2283" s="66" t="s">
        <v>6734</v>
      </c>
      <c r="H2283" s="66" t="s">
        <v>6745</v>
      </c>
      <c r="I2283" s="66" t="s">
        <v>6740</v>
      </c>
    </row>
    <row r="2284" spans="1:9" x14ac:dyDescent="0.25">
      <c r="A2284">
        <v>79700017</v>
      </c>
      <c r="B2284" s="66" t="s">
        <v>6465</v>
      </c>
      <c r="C2284" s="66" t="s">
        <v>6732</v>
      </c>
      <c r="D2284" s="66" t="s">
        <v>6732</v>
      </c>
      <c r="E2284" s="56" t="s">
        <v>6788</v>
      </c>
      <c r="F2284" t="s">
        <v>6793</v>
      </c>
      <c r="G2284" s="66" t="s">
        <v>6734</v>
      </c>
      <c r="H2284" s="66" t="e">
        <v>#N/A</v>
      </c>
      <c r="I2284" s="66" t="e">
        <v>#N/A</v>
      </c>
    </row>
    <row r="2285" spans="1:9" x14ac:dyDescent="0.25">
      <c r="A2285">
        <v>79700017</v>
      </c>
      <c r="B2285" s="66" t="s">
        <v>6465</v>
      </c>
      <c r="C2285" s="66" t="s">
        <v>6732</v>
      </c>
      <c r="D2285" s="66" t="s">
        <v>6732</v>
      </c>
      <c r="E2285" s="56" t="s">
        <v>6788</v>
      </c>
      <c r="F2285" t="s">
        <v>6745</v>
      </c>
      <c r="G2285" s="66" t="s">
        <v>6734</v>
      </c>
      <c r="H2285" s="66" t="s">
        <v>6745</v>
      </c>
      <c r="I2285" s="66" t="s">
        <v>6740</v>
      </c>
    </row>
    <row r="2286" spans="1:9" x14ac:dyDescent="0.25">
      <c r="A2286">
        <v>79700017</v>
      </c>
      <c r="B2286" s="66" t="s">
        <v>6465</v>
      </c>
      <c r="C2286" s="66" t="s">
        <v>6732</v>
      </c>
      <c r="D2286" s="66" t="s">
        <v>6732</v>
      </c>
      <c r="E2286" s="56" t="s">
        <v>6794</v>
      </c>
      <c r="F2286" t="s">
        <v>5815</v>
      </c>
      <c r="G2286" s="66" t="s">
        <v>6734</v>
      </c>
      <c r="H2286" s="66" t="e">
        <v>#N/A</v>
      </c>
      <c r="I2286" s="66" t="e">
        <v>#N/A</v>
      </c>
    </row>
    <row r="2287" spans="1:9" x14ac:dyDescent="0.25">
      <c r="A2287">
        <v>79700017</v>
      </c>
      <c r="B2287" s="66" t="s">
        <v>6465</v>
      </c>
      <c r="C2287" s="66" t="s">
        <v>6732</v>
      </c>
      <c r="D2287" s="66" t="s">
        <v>6732</v>
      </c>
      <c r="E2287" s="56" t="s">
        <v>6793</v>
      </c>
      <c r="F2287" t="s">
        <v>6793</v>
      </c>
      <c r="G2287" s="66" t="s">
        <v>6734</v>
      </c>
      <c r="H2287" s="66" t="e">
        <v>#N/A</v>
      </c>
      <c r="I2287" s="66" t="e">
        <v>#N/A</v>
      </c>
    </row>
    <row r="2288" spans="1:9" x14ac:dyDescent="0.25">
      <c r="A2288">
        <v>79700017</v>
      </c>
      <c r="B2288" s="66" t="s">
        <v>6465</v>
      </c>
      <c r="C2288" s="66" t="s">
        <v>6732</v>
      </c>
      <c r="D2288" s="66" t="s">
        <v>6732</v>
      </c>
      <c r="E2288" s="56" t="s">
        <v>6795</v>
      </c>
      <c r="F2288" t="s">
        <v>6745</v>
      </c>
      <c r="G2288" s="66" t="s">
        <v>6734</v>
      </c>
      <c r="H2288" s="66" t="s">
        <v>6745</v>
      </c>
      <c r="I2288" s="66" t="s">
        <v>6740</v>
      </c>
    </row>
    <row r="2289" spans="1:9" x14ac:dyDescent="0.25">
      <c r="A2289">
        <v>79700017</v>
      </c>
      <c r="B2289" s="66" t="s">
        <v>6465</v>
      </c>
      <c r="C2289" s="66" t="s">
        <v>6732</v>
      </c>
      <c r="D2289" s="66" t="s">
        <v>6732</v>
      </c>
      <c r="E2289" s="56" t="s">
        <v>6796</v>
      </c>
      <c r="F2289" t="s">
        <v>6745</v>
      </c>
      <c r="G2289" s="66" t="s">
        <v>6734</v>
      </c>
      <c r="H2289" s="66" t="s">
        <v>6745</v>
      </c>
      <c r="I2289" s="66" t="s">
        <v>6740</v>
      </c>
    </row>
    <row r="2290" spans="1:9" x14ac:dyDescent="0.25">
      <c r="A2290">
        <v>79700017</v>
      </c>
      <c r="B2290" s="66" t="s">
        <v>6465</v>
      </c>
      <c r="C2290" s="66" t="s">
        <v>6732</v>
      </c>
      <c r="D2290" s="66" t="s">
        <v>6732</v>
      </c>
      <c r="E2290" s="56" t="s">
        <v>6797</v>
      </c>
      <c r="F2290" t="s">
        <v>6797</v>
      </c>
      <c r="G2290" s="66" t="s">
        <v>6734</v>
      </c>
      <c r="H2290" s="66" t="e">
        <v>#N/A</v>
      </c>
      <c r="I2290" s="66" t="e">
        <v>#N/A</v>
      </c>
    </row>
    <row r="2291" spans="1:9" x14ac:dyDescent="0.25">
      <c r="A2291">
        <v>79700017</v>
      </c>
      <c r="B2291" s="66" t="s">
        <v>6465</v>
      </c>
      <c r="C2291" s="66" t="s">
        <v>6732</v>
      </c>
      <c r="D2291" s="66" t="s">
        <v>6732</v>
      </c>
      <c r="E2291" s="56" t="s">
        <v>6798</v>
      </c>
      <c r="F2291" t="s">
        <v>6799</v>
      </c>
      <c r="G2291" s="66" t="s">
        <v>6734</v>
      </c>
      <c r="H2291" s="66" t="s">
        <v>6799</v>
      </c>
      <c r="I2291" s="66" t="s">
        <v>6800</v>
      </c>
    </row>
    <row r="2292" spans="1:9" x14ac:dyDescent="0.25">
      <c r="A2292">
        <v>79700017</v>
      </c>
      <c r="B2292" s="66" t="s">
        <v>6465</v>
      </c>
      <c r="C2292" s="66" t="s">
        <v>6732</v>
      </c>
      <c r="D2292" s="66" t="s">
        <v>6732</v>
      </c>
      <c r="E2292" s="56" t="s">
        <v>6801</v>
      </c>
      <c r="F2292" t="s">
        <v>6801</v>
      </c>
      <c r="G2292" s="66" t="s">
        <v>6734</v>
      </c>
      <c r="H2292" s="66" t="e">
        <v>#N/A</v>
      </c>
      <c r="I2292" s="66" t="e">
        <v>#N/A</v>
      </c>
    </row>
    <row r="2293" spans="1:9" x14ac:dyDescent="0.25">
      <c r="A2293">
        <v>79700018</v>
      </c>
      <c r="B2293" s="66" t="s">
        <v>6465</v>
      </c>
      <c r="C2293" s="66" t="s">
        <v>6732</v>
      </c>
      <c r="D2293" s="66" t="s">
        <v>6732</v>
      </c>
      <c r="E2293" s="56" t="s">
        <v>6802</v>
      </c>
      <c r="F2293" t="s">
        <v>6803</v>
      </c>
      <c r="G2293" s="66" t="s">
        <v>6734</v>
      </c>
      <c r="H2293" s="66" t="e">
        <v>#N/A</v>
      </c>
      <c r="I2293" s="66" t="e">
        <v>#N/A</v>
      </c>
    </row>
    <row r="2294" spans="1:9" x14ac:dyDescent="0.25">
      <c r="A2294">
        <v>79700018</v>
      </c>
      <c r="B2294" s="66" t="s">
        <v>6465</v>
      </c>
      <c r="C2294" s="66" t="s">
        <v>6732</v>
      </c>
      <c r="D2294" s="66" t="s">
        <v>6732</v>
      </c>
      <c r="E2294" s="56" t="s">
        <v>6804</v>
      </c>
      <c r="F2294" t="s">
        <v>6805</v>
      </c>
      <c r="G2294" s="66" t="s">
        <v>6734</v>
      </c>
      <c r="H2294" s="66" t="s">
        <v>6805</v>
      </c>
      <c r="I2294" s="66" t="s">
        <v>6740</v>
      </c>
    </row>
    <row r="2295" spans="1:9" x14ac:dyDescent="0.25">
      <c r="A2295">
        <v>79700018</v>
      </c>
      <c r="B2295" s="66" t="s">
        <v>6465</v>
      </c>
      <c r="C2295" s="66" t="s">
        <v>6732</v>
      </c>
      <c r="D2295" s="66" t="s">
        <v>6732</v>
      </c>
      <c r="E2295" s="56" t="s">
        <v>6804</v>
      </c>
      <c r="F2295" t="s">
        <v>6805</v>
      </c>
      <c r="G2295" s="66" t="s">
        <v>6734</v>
      </c>
      <c r="H2295" s="66" t="s">
        <v>6805</v>
      </c>
      <c r="I2295" s="66" t="s">
        <v>6740</v>
      </c>
    </row>
    <row r="2296" spans="1:9" x14ac:dyDescent="0.25">
      <c r="A2296">
        <v>79700018</v>
      </c>
      <c r="B2296" s="66" t="s">
        <v>6465</v>
      </c>
      <c r="C2296" s="66" t="s">
        <v>6732</v>
      </c>
      <c r="D2296" s="66" t="s">
        <v>6732</v>
      </c>
      <c r="E2296" s="56" t="s">
        <v>6806</v>
      </c>
      <c r="F2296" t="s">
        <v>6805</v>
      </c>
      <c r="G2296" s="66" t="s">
        <v>6734</v>
      </c>
      <c r="H2296" s="66" t="s">
        <v>6805</v>
      </c>
      <c r="I2296" s="66" t="s">
        <v>6740</v>
      </c>
    </row>
    <row r="2297" spans="1:9" x14ac:dyDescent="0.25">
      <c r="A2297">
        <v>79700018</v>
      </c>
      <c r="B2297" s="66" t="s">
        <v>6465</v>
      </c>
      <c r="C2297" s="66" t="s">
        <v>6732</v>
      </c>
      <c r="D2297" s="66" t="s">
        <v>6732</v>
      </c>
      <c r="E2297" s="56" t="s">
        <v>6806</v>
      </c>
      <c r="F2297" t="s">
        <v>6805</v>
      </c>
      <c r="G2297" s="66" t="s">
        <v>6734</v>
      </c>
      <c r="H2297" s="66" t="s">
        <v>6805</v>
      </c>
      <c r="I2297" s="66" t="s">
        <v>6740</v>
      </c>
    </row>
    <row r="2298" spans="1:9" x14ac:dyDescent="0.25">
      <c r="A2298">
        <v>79700018</v>
      </c>
      <c r="B2298" s="66" t="s">
        <v>6465</v>
      </c>
      <c r="C2298" s="66" t="s">
        <v>6732</v>
      </c>
      <c r="D2298" s="66" t="s">
        <v>6732</v>
      </c>
      <c r="E2298" s="56" t="s">
        <v>6806</v>
      </c>
      <c r="F2298" t="s">
        <v>6805</v>
      </c>
      <c r="G2298" s="66" t="s">
        <v>6734</v>
      </c>
      <c r="H2298" s="66" t="s">
        <v>6805</v>
      </c>
      <c r="I2298" s="66" t="s">
        <v>6740</v>
      </c>
    </row>
    <row r="2299" spans="1:9" x14ac:dyDescent="0.25">
      <c r="A2299">
        <v>79700018</v>
      </c>
      <c r="B2299" s="66" t="s">
        <v>6465</v>
      </c>
      <c r="C2299" s="66" t="s">
        <v>6732</v>
      </c>
      <c r="D2299" s="66" t="s">
        <v>6732</v>
      </c>
      <c r="E2299" s="56" t="s">
        <v>6806</v>
      </c>
      <c r="F2299" t="s">
        <v>6805</v>
      </c>
      <c r="G2299" s="66" t="s">
        <v>6734</v>
      </c>
      <c r="H2299" s="66" t="s">
        <v>6805</v>
      </c>
      <c r="I2299" s="66" t="s">
        <v>6740</v>
      </c>
    </row>
    <row r="2300" spans="1:9" x14ac:dyDescent="0.25">
      <c r="A2300">
        <v>79700018</v>
      </c>
      <c r="B2300" s="66" t="s">
        <v>6465</v>
      </c>
      <c r="C2300" s="66" t="s">
        <v>6732</v>
      </c>
      <c r="D2300" s="66" t="s">
        <v>6732</v>
      </c>
      <c r="E2300" s="56" t="s">
        <v>6807</v>
      </c>
      <c r="F2300" t="s">
        <v>6805</v>
      </c>
      <c r="G2300" s="66" t="s">
        <v>6734</v>
      </c>
      <c r="H2300" s="66" t="s">
        <v>6805</v>
      </c>
      <c r="I2300" s="66" t="s">
        <v>6740</v>
      </c>
    </row>
    <row r="2301" spans="1:9" x14ac:dyDescent="0.25">
      <c r="A2301">
        <v>79700018</v>
      </c>
      <c r="B2301" s="66" t="s">
        <v>6465</v>
      </c>
      <c r="C2301" s="66" t="s">
        <v>6732</v>
      </c>
      <c r="D2301" s="66" t="s">
        <v>6732</v>
      </c>
      <c r="E2301" s="56" t="s">
        <v>6808</v>
      </c>
      <c r="F2301" t="s">
        <v>6805</v>
      </c>
      <c r="G2301" s="66" t="s">
        <v>6734</v>
      </c>
      <c r="H2301" s="66" t="s">
        <v>6805</v>
      </c>
      <c r="I2301" s="66" t="s">
        <v>6740</v>
      </c>
    </row>
    <row r="2302" spans="1:9" x14ac:dyDescent="0.25">
      <c r="A2302">
        <v>79700019</v>
      </c>
      <c r="B2302" s="66" t="s">
        <v>6465</v>
      </c>
      <c r="C2302" s="66" t="s">
        <v>6732</v>
      </c>
      <c r="D2302" s="66" t="s">
        <v>6732</v>
      </c>
      <c r="E2302" s="56" t="s">
        <v>6809</v>
      </c>
      <c r="F2302" t="s">
        <v>6805</v>
      </c>
      <c r="G2302" s="66" t="s">
        <v>6734</v>
      </c>
      <c r="H2302" s="66" t="s">
        <v>6805</v>
      </c>
      <c r="I2302" s="66" t="s">
        <v>6740</v>
      </c>
    </row>
    <row r="2303" spans="1:9" x14ac:dyDescent="0.25">
      <c r="A2303">
        <v>79700019</v>
      </c>
      <c r="B2303" s="66" t="s">
        <v>6465</v>
      </c>
      <c r="C2303" s="66" t="s">
        <v>6732</v>
      </c>
      <c r="D2303" s="66" t="s">
        <v>6732</v>
      </c>
      <c r="E2303" s="56" t="s">
        <v>6809</v>
      </c>
      <c r="F2303" t="s">
        <v>6809</v>
      </c>
      <c r="G2303" s="66" t="s">
        <v>6734</v>
      </c>
      <c r="H2303" s="66" t="e">
        <v>#N/A</v>
      </c>
      <c r="I2303" s="66" t="e">
        <v>#N/A</v>
      </c>
    </row>
    <row r="2304" spans="1:9" x14ac:dyDescent="0.25">
      <c r="A2304">
        <v>79700019</v>
      </c>
      <c r="B2304" s="66" t="s">
        <v>6465</v>
      </c>
      <c r="C2304" s="66" t="s">
        <v>6732</v>
      </c>
      <c r="D2304" s="66" t="s">
        <v>6732</v>
      </c>
      <c r="E2304" s="56" t="s">
        <v>6809</v>
      </c>
      <c r="F2304" t="s">
        <v>6805</v>
      </c>
      <c r="G2304" s="66" t="s">
        <v>6734</v>
      </c>
      <c r="H2304" s="66" t="s">
        <v>6805</v>
      </c>
      <c r="I2304" s="66" t="s">
        <v>6740</v>
      </c>
    </row>
    <row r="2305" spans="1:9" x14ac:dyDescent="0.25">
      <c r="A2305">
        <v>79700019</v>
      </c>
      <c r="B2305" s="66" t="s">
        <v>6465</v>
      </c>
      <c r="C2305" s="66" t="s">
        <v>6732</v>
      </c>
      <c r="D2305" s="66" t="s">
        <v>6732</v>
      </c>
      <c r="E2305" s="56" t="s">
        <v>6810</v>
      </c>
      <c r="F2305" t="s">
        <v>6811</v>
      </c>
      <c r="G2305" s="66" t="s">
        <v>6734</v>
      </c>
      <c r="H2305" s="66" t="e">
        <v>#N/A</v>
      </c>
      <c r="I2305" s="66" t="e">
        <v>#N/A</v>
      </c>
    </row>
    <row r="2306" spans="1:9" x14ac:dyDescent="0.25">
      <c r="A2306">
        <v>79700019</v>
      </c>
      <c r="B2306" s="66" t="s">
        <v>6465</v>
      </c>
      <c r="C2306" s="66" t="s">
        <v>6732</v>
      </c>
      <c r="D2306" s="66" t="s">
        <v>6732</v>
      </c>
      <c r="E2306" s="56" t="s">
        <v>6806</v>
      </c>
      <c r="F2306" t="s">
        <v>6757</v>
      </c>
      <c r="G2306" s="66" t="s">
        <v>6734</v>
      </c>
      <c r="H2306" s="66" t="e">
        <v>#N/A</v>
      </c>
      <c r="I2306" s="66" t="e">
        <v>#N/A</v>
      </c>
    </row>
    <row r="2307" spans="1:9" x14ac:dyDescent="0.25">
      <c r="A2307">
        <v>79700019</v>
      </c>
      <c r="B2307" s="66" t="s">
        <v>6465</v>
      </c>
      <c r="C2307" s="66" t="s">
        <v>6732</v>
      </c>
      <c r="D2307" s="66" t="s">
        <v>6732</v>
      </c>
      <c r="E2307" s="56" t="s">
        <v>6812</v>
      </c>
      <c r="F2307" t="s">
        <v>6805</v>
      </c>
      <c r="G2307" s="66" t="s">
        <v>6734</v>
      </c>
      <c r="H2307" s="66" t="s">
        <v>6805</v>
      </c>
      <c r="I2307" s="66" t="s">
        <v>6740</v>
      </c>
    </row>
    <row r="2308" spans="1:9" x14ac:dyDescent="0.25">
      <c r="A2308">
        <v>79700019</v>
      </c>
      <c r="B2308" s="66" t="s">
        <v>6465</v>
      </c>
      <c r="C2308" s="66" t="s">
        <v>6732</v>
      </c>
      <c r="D2308" s="66" t="s">
        <v>6732</v>
      </c>
      <c r="E2308" s="56" t="s">
        <v>6812</v>
      </c>
      <c r="F2308" t="s">
        <v>6805</v>
      </c>
      <c r="G2308" s="66" t="s">
        <v>6734</v>
      </c>
      <c r="H2308" s="66" t="s">
        <v>6805</v>
      </c>
      <c r="I2308" s="66" t="s">
        <v>6740</v>
      </c>
    </row>
    <row r="2309" spans="1:9" x14ac:dyDescent="0.25">
      <c r="A2309">
        <v>79700019</v>
      </c>
      <c r="B2309" s="66" t="s">
        <v>6465</v>
      </c>
      <c r="C2309" s="66" t="s">
        <v>6732</v>
      </c>
      <c r="D2309" s="66" t="s">
        <v>6732</v>
      </c>
      <c r="E2309" s="56" t="s">
        <v>6813</v>
      </c>
      <c r="F2309" t="s">
        <v>6805</v>
      </c>
      <c r="G2309" s="66" t="s">
        <v>6734</v>
      </c>
      <c r="H2309" s="66" t="s">
        <v>6805</v>
      </c>
      <c r="I2309" s="66" t="s">
        <v>6740</v>
      </c>
    </row>
    <row r="2310" spans="1:9" x14ac:dyDescent="0.25">
      <c r="A2310">
        <v>79700020</v>
      </c>
      <c r="B2310" s="66" t="s">
        <v>6465</v>
      </c>
      <c r="C2310" s="66" t="s">
        <v>6732</v>
      </c>
      <c r="D2310" s="66" t="s">
        <v>6732</v>
      </c>
      <c r="E2310" s="56" t="s">
        <v>6814</v>
      </c>
      <c r="F2310" t="s">
        <v>6815</v>
      </c>
      <c r="G2310" s="66" t="s">
        <v>6734</v>
      </c>
      <c r="H2310" s="66" t="s">
        <v>6815</v>
      </c>
      <c r="I2310" s="66" t="s">
        <v>6816</v>
      </c>
    </row>
    <row r="2311" spans="1:9" x14ac:dyDescent="0.25">
      <c r="A2311">
        <v>79700020</v>
      </c>
      <c r="B2311" s="66" t="s">
        <v>6465</v>
      </c>
      <c r="C2311" s="66" t="s">
        <v>6732</v>
      </c>
      <c r="D2311" s="66" t="s">
        <v>6732</v>
      </c>
      <c r="E2311" s="56" t="s">
        <v>6814</v>
      </c>
      <c r="F2311" t="s">
        <v>6815</v>
      </c>
      <c r="G2311" s="66" t="s">
        <v>6734</v>
      </c>
      <c r="H2311" s="66" t="s">
        <v>6815</v>
      </c>
      <c r="I2311" s="66" t="s">
        <v>6816</v>
      </c>
    </row>
    <row r="2312" spans="1:9" x14ac:dyDescent="0.25">
      <c r="A2312">
        <v>79700020</v>
      </c>
      <c r="B2312" s="66" t="s">
        <v>6465</v>
      </c>
      <c r="C2312" s="66" t="s">
        <v>6732</v>
      </c>
      <c r="D2312" s="66" t="s">
        <v>6732</v>
      </c>
      <c r="E2312" s="56" t="s">
        <v>6815</v>
      </c>
      <c r="F2312" t="s">
        <v>6815</v>
      </c>
      <c r="G2312" s="66" t="s">
        <v>6734</v>
      </c>
      <c r="H2312" s="66" t="s">
        <v>6815</v>
      </c>
      <c r="I2312" s="66" t="s">
        <v>6816</v>
      </c>
    </row>
    <row r="2313" spans="1:9" x14ac:dyDescent="0.25">
      <c r="A2313">
        <v>79700020</v>
      </c>
      <c r="B2313" s="66" t="s">
        <v>6465</v>
      </c>
      <c r="C2313" s="66" t="s">
        <v>6732</v>
      </c>
      <c r="D2313" s="66" t="s">
        <v>6732</v>
      </c>
      <c r="E2313" s="56" t="s">
        <v>6815</v>
      </c>
      <c r="F2313" t="s">
        <v>6815</v>
      </c>
      <c r="G2313" s="66" t="s">
        <v>6734</v>
      </c>
      <c r="H2313" s="66" t="s">
        <v>6815</v>
      </c>
      <c r="I2313" s="66" t="s">
        <v>6816</v>
      </c>
    </row>
    <row r="2314" spans="1:9" x14ac:dyDescent="0.25">
      <c r="A2314">
        <v>79700020</v>
      </c>
      <c r="B2314" s="66" t="s">
        <v>6465</v>
      </c>
      <c r="C2314" s="66" t="s">
        <v>6732</v>
      </c>
      <c r="D2314" s="66" t="s">
        <v>6732</v>
      </c>
      <c r="E2314" s="56" t="s">
        <v>6815</v>
      </c>
      <c r="F2314" t="s">
        <v>6815</v>
      </c>
      <c r="G2314" s="66" t="s">
        <v>6734</v>
      </c>
      <c r="H2314" s="66" t="s">
        <v>6815</v>
      </c>
      <c r="I2314" s="66" t="s">
        <v>6816</v>
      </c>
    </row>
    <row r="2315" spans="1:9" x14ac:dyDescent="0.25">
      <c r="A2315">
        <v>79700020</v>
      </c>
      <c r="B2315" s="66" t="s">
        <v>6465</v>
      </c>
      <c r="C2315" s="66" t="s">
        <v>6732</v>
      </c>
      <c r="D2315" s="66" t="s">
        <v>6732</v>
      </c>
      <c r="E2315" s="56" t="s">
        <v>6815</v>
      </c>
      <c r="F2315" t="s">
        <v>6815</v>
      </c>
      <c r="G2315" s="66" t="s">
        <v>6734</v>
      </c>
      <c r="H2315" s="66" t="s">
        <v>6815</v>
      </c>
      <c r="I2315" s="66" t="s">
        <v>6816</v>
      </c>
    </row>
    <row r="2316" spans="1:9" x14ac:dyDescent="0.25">
      <c r="A2316">
        <v>79700020</v>
      </c>
      <c r="B2316" s="66" t="s">
        <v>6465</v>
      </c>
      <c r="C2316" s="66" t="s">
        <v>6732</v>
      </c>
      <c r="D2316" s="66" t="s">
        <v>6732</v>
      </c>
      <c r="E2316" s="56" t="s">
        <v>6815</v>
      </c>
      <c r="F2316" t="s">
        <v>6815</v>
      </c>
      <c r="G2316" s="66" t="s">
        <v>6734</v>
      </c>
      <c r="H2316" s="66" t="s">
        <v>6815</v>
      </c>
      <c r="I2316" s="66" t="s">
        <v>6816</v>
      </c>
    </row>
    <row r="2317" spans="1:9" x14ac:dyDescent="0.25">
      <c r="A2317">
        <v>79700020</v>
      </c>
      <c r="B2317" s="66" t="s">
        <v>6465</v>
      </c>
      <c r="C2317" s="66" t="s">
        <v>6732</v>
      </c>
      <c r="D2317" s="66" t="s">
        <v>6732</v>
      </c>
      <c r="E2317" s="56" t="s">
        <v>6815</v>
      </c>
      <c r="F2317" t="s">
        <v>6815</v>
      </c>
      <c r="G2317" s="66" t="s">
        <v>6734</v>
      </c>
      <c r="H2317" s="66" t="s">
        <v>6815</v>
      </c>
      <c r="I2317" s="66" t="s">
        <v>6816</v>
      </c>
    </row>
    <row r="2318" spans="1:9" x14ac:dyDescent="0.25">
      <c r="A2318">
        <v>79700020</v>
      </c>
      <c r="B2318" s="66" t="s">
        <v>6465</v>
      </c>
      <c r="C2318" s="66" t="s">
        <v>6732</v>
      </c>
      <c r="D2318" s="66" t="s">
        <v>6732</v>
      </c>
      <c r="E2318" s="56" t="s">
        <v>6815</v>
      </c>
      <c r="F2318" t="s">
        <v>6817</v>
      </c>
      <c r="G2318" s="66" t="s">
        <v>6734</v>
      </c>
      <c r="H2318" s="66" t="s">
        <v>6817</v>
      </c>
      <c r="I2318" s="66" t="s">
        <v>6816</v>
      </c>
    </row>
    <row r="2319" spans="1:9" x14ac:dyDescent="0.25">
      <c r="A2319">
        <v>79700021</v>
      </c>
      <c r="B2319" s="66" t="s">
        <v>6465</v>
      </c>
      <c r="C2319" s="66" t="s">
        <v>6732</v>
      </c>
      <c r="D2319" s="66" t="s">
        <v>6732</v>
      </c>
      <c r="E2319" s="56" t="s">
        <v>6818</v>
      </c>
      <c r="F2319" t="s">
        <v>6819</v>
      </c>
      <c r="G2319" s="66" t="s">
        <v>6820</v>
      </c>
      <c r="H2319" s="66" t="e">
        <v>#N/A</v>
      </c>
      <c r="I2319" s="66" t="e">
        <v>#N/A</v>
      </c>
    </row>
    <row r="2320" spans="1:9" x14ac:dyDescent="0.25">
      <c r="A2320">
        <v>79700022</v>
      </c>
      <c r="B2320" s="66" t="s">
        <v>6465</v>
      </c>
      <c r="C2320" s="66" t="s">
        <v>6732</v>
      </c>
      <c r="D2320" s="66" t="s">
        <v>6732</v>
      </c>
      <c r="E2320" s="56" t="s">
        <v>6821</v>
      </c>
      <c r="F2320" t="s">
        <v>6799</v>
      </c>
      <c r="G2320" s="66" t="s">
        <v>6820</v>
      </c>
      <c r="H2320" s="66" t="s">
        <v>6799</v>
      </c>
      <c r="I2320" s="66" t="s">
        <v>6800</v>
      </c>
    </row>
    <row r="2321" spans="1:9" x14ac:dyDescent="0.25">
      <c r="A2321">
        <v>79700022</v>
      </c>
      <c r="B2321" s="66" t="s">
        <v>6465</v>
      </c>
      <c r="C2321" s="66" t="s">
        <v>6732</v>
      </c>
      <c r="D2321" s="66" t="s">
        <v>6732</v>
      </c>
      <c r="E2321" s="56" t="s">
        <v>6821</v>
      </c>
      <c r="F2321" t="s">
        <v>6799</v>
      </c>
      <c r="G2321" s="66" t="s">
        <v>6734</v>
      </c>
      <c r="H2321" s="66" t="s">
        <v>6799</v>
      </c>
      <c r="I2321" s="66" t="s">
        <v>6800</v>
      </c>
    </row>
    <row r="2322" spans="1:9" x14ac:dyDescent="0.25">
      <c r="A2322">
        <v>79700022</v>
      </c>
      <c r="B2322" s="66" t="s">
        <v>6465</v>
      </c>
      <c r="C2322" s="66" t="s">
        <v>6732</v>
      </c>
      <c r="D2322" s="66" t="s">
        <v>6732</v>
      </c>
      <c r="E2322" s="56" t="s">
        <v>6822</v>
      </c>
      <c r="F2322" t="s">
        <v>6799</v>
      </c>
      <c r="G2322" s="66" t="s">
        <v>6820</v>
      </c>
      <c r="H2322" s="66" t="s">
        <v>6799</v>
      </c>
      <c r="I2322" s="66" t="s">
        <v>6800</v>
      </c>
    </row>
    <row r="2323" spans="1:9" x14ac:dyDescent="0.25">
      <c r="A2323">
        <v>79700022</v>
      </c>
      <c r="B2323" s="66" t="s">
        <v>6465</v>
      </c>
      <c r="C2323" s="66" t="s">
        <v>6732</v>
      </c>
      <c r="D2323" s="66" t="s">
        <v>6732</v>
      </c>
      <c r="E2323" s="56" t="s">
        <v>6822</v>
      </c>
      <c r="F2323" t="s">
        <v>6799</v>
      </c>
      <c r="G2323" s="66" t="s">
        <v>6820</v>
      </c>
      <c r="H2323" s="66" t="s">
        <v>6799</v>
      </c>
      <c r="I2323" s="66" t="s">
        <v>6800</v>
      </c>
    </row>
    <row r="2324" spans="1:9" x14ac:dyDescent="0.25">
      <c r="A2324">
        <v>79700022</v>
      </c>
      <c r="B2324" s="66" t="s">
        <v>6465</v>
      </c>
      <c r="C2324" s="66" t="s">
        <v>6732</v>
      </c>
      <c r="D2324" s="66" t="s">
        <v>6732</v>
      </c>
      <c r="E2324" s="56" t="s">
        <v>6823</v>
      </c>
      <c r="F2324" t="s">
        <v>6799</v>
      </c>
      <c r="G2324" s="66" t="s">
        <v>6820</v>
      </c>
      <c r="H2324" s="66" t="s">
        <v>6799</v>
      </c>
      <c r="I2324" s="66" t="s">
        <v>6800</v>
      </c>
    </row>
    <row r="2325" spans="1:9" x14ac:dyDescent="0.25">
      <c r="A2325">
        <v>79700022</v>
      </c>
      <c r="B2325" s="66" t="s">
        <v>6465</v>
      </c>
      <c r="C2325" s="66" t="s">
        <v>6732</v>
      </c>
      <c r="D2325" s="66" t="s">
        <v>6732</v>
      </c>
      <c r="E2325" s="56" t="s">
        <v>6824</v>
      </c>
      <c r="F2325" t="s">
        <v>6799</v>
      </c>
      <c r="G2325" s="66" t="s">
        <v>6820</v>
      </c>
      <c r="H2325" s="66" t="s">
        <v>6799</v>
      </c>
      <c r="I2325" s="66" t="s">
        <v>6800</v>
      </c>
    </row>
    <row r="2326" spans="1:9" x14ac:dyDescent="0.25">
      <c r="A2326">
        <v>79700022</v>
      </c>
      <c r="B2326" s="66" t="s">
        <v>6465</v>
      </c>
      <c r="C2326" s="66" t="s">
        <v>6732</v>
      </c>
      <c r="D2326" s="66" t="s">
        <v>6732</v>
      </c>
      <c r="E2326" s="56" t="s">
        <v>6824</v>
      </c>
      <c r="F2326" t="s">
        <v>6824</v>
      </c>
      <c r="G2326" s="66" t="s">
        <v>6820</v>
      </c>
      <c r="H2326" s="66" t="s">
        <v>6824</v>
      </c>
      <c r="I2326" s="66" t="s">
        <v>6800</v>
      </c>
    </row>
    <row r="2327" spans="1:9" x14ac:dyDescent="0.25">
      <c r="A2327">
        <v>79700022</v>
      </c>
      <c r="B2327" s="66" t="s">
        <v>6465</v>
      </c>
      <c r="C2327" s="66" t="s">
        <v>6732</v>
      </c>
      <c r="D2327" s="66" t="s">
        <v>6732</v>
      </c>
      <c r="E2327" s="56" t="s">
        <v>6824</v>
      </c>
      <c r="F2327" t="s">
        <v>6799</v>
      </c>
      <c r="G2327" s="66" t="s">
        <v>6820</v>
      </c>
      <c r="H2327" s="66" t="s">
        <v>6799</v>
      </c>
      <c r="I2327" s="66" t="s">
        <v>6800</v>
      </c>
    </row>
    <row r="2328" spans="1:9" x14ac:dyDescent="0.25">
      <c r="A2328">
        <v>79700022</v>
      </c>
      <c r="B2328" s="66" t="s">
        <v>6465</v>
      </c>
      <c r="C2328" s="66" t="s">
        <v>6732</v>
      </c>
      <c r="D2328" s="66" t="s">
        <v>6732</v>
      </c>
      <c r="E2328" s="56" t="s">
        <v>6825</v>
      </c>
      <c r="F2328" t="s">
        <v>6825</v>
      </c>
      <c r="G2328" s="66" t="s">
        <v>6820</v>
      </c>
      <c r="H2328" s="66" t="e">
        <v>#N/A</v>
      </c>
      <c r="I2328" s="66" t="e">
        <v>#N/A</v>
      </c>
    </row>
    <row r="2329" spans="1:9" x14ac:dyDescent="0.25">
      <c r="A2329">
        <v>79700023</v>
      </c>
      <c r="B2329" s="66" t="s">
        <v>6465</v>
      </c>
      <c r="C2329" s="66" t="s">
        <v>6732</v>
      </c>
      <c r="D2329" s="66" t="s">
        <v>6732</v>
      </c>
      <c r="E2329" s="56" t="s">
        <v>6826</v>
      </c>
      <c r="F2329" t="s">
        <v>6745</v>
      </c>
      <c r="G2329" s="66" t="s">
        <v>6734</v>
      </c>
      <c r="H2329" s="66" t="s">
        <v>6745</v>
      </c>
      <c r="I2329" s="66" t="s">
        <v>6740</v>
      </c>
    </row>
    <row r="2330" spans="1:9" x14ac:dyDescent="0.25">
      <c r="A2330">
        <v>79700023</v>
      </c>
      <c r="B2330" s="66" t="s">
        <v>6465</v>
      </c>
      <c r="C2330" s="66" t="s">
        <v>6732</v>
      </c>
      <c r="D2330" s="66" t="s">
        <v>6732</v>
      </c>
      <c r="E2330" s="56" t="s">
        <v>6827</v>
      </c>
      <c r="F2330" t="s">
        <v>6799</v>
      </c>
      <c r="G2330" s="66" t="s">
        <v>6734</v>
      </c>
      <c r="H2330" s="66" t="s">
        <v>6799</v>
      </c>
      <c r="I2330" s="66" t="s">
        <v>6800</v>
      </c>
    </row>
    <row r="2331" spans="1:9" x14ac:dyDescent="0.25">
      <c r="A2331">
        <v>79700023</v>
      </c>
      <c r="B2331" s="66" t="s">
        <v>6465</v>
      </c>
      <c r="C2331" s="66" t="s">
        <v>6732</v>
      </c>
      <c r="D2331" s="66" t="s">
        <v>6732</v>
      </c>
      <c r="E2331" s="56" t="s">
        <v>6828</v>
      </c>
      <c r="F2331" t="s">
        <v>6829</v>
      </c>
      <c r="G2331" s="66" t="s">
        <v>6734</v>
      </c>
      <c r="H2331" s="66" t="e">
        <v>#N/A</v>
      </c>
      <c r="I2331" s="66" t="e">
        <v>#N/A</v>
      </c>
    </row>
    <row r="2332" spans="1:9" x14ac:dyDescent="0.25">
      <c r="A2332">
        <v>79700024</v>
      </c>
      <c r="B2332" s="66" t="s">
        <v>6465</v>
      </c>
      <c r="C2332" s="66" t="s">
        <v>6732</v>
      </c>
      <c r="D2332" s="66" t="s">
        <v>6732</v>
      </c>
      <c r="E2332" s="56" t="s">
        <v>6830</v>
      </c>
      <c r="F2332" t="s">
        <v>6831</v>
      </c>
      <c r="G2332" s="66" t="s">
        <v>6734</v>
      </c>
      <c r="H2332" s="66" t="s">
        <v>6831</v>
      </c>
      <c r="I2332" s="66" t="s">
        <v>6800</v>
      </c>
    </row>
    <row r="2333" spans="1:9" x14ac:dyDescent="0.25">
      <c r="A2333">
        <v>79700024</v>
      </c>
      <c r="B2333" s="66" t="s">
        <v>6465</v>
      </c>
      <c r="C2333" s="66" t="s">
        <v>6732</v>
      </c>
      <c r="D2333" s="66" t="s">
        <v>6732</v>
      </c>
      <c r="E2333" s="56" t="s">
        <v>6832</v>
      </c>
      <c r="F2333" t="s">
        <v>6831</v>
      </c>
      <c r="G2333" s="66" t="s">
        <v>6734</v>
      </c>
      <c r="H2333" s="66" t="s">
        <v>6831</v>
      </c>
      <c r="I2333" s="66" t="s">
        <v>6800</v>
      </c>
    </row>
    <row r="2334" spans="1:9" x14ac:dyDescent="0.25">
      <c r="A2334">
        <v>79700024</v>
      </c>
      <c r="B2334" s="66" t="s">
        <v>6465</v>
      </c>
      <c r="C2334" s="66" t="s">
        <v>6732</v>
      </c>
      <c r="D2334" s="66" t="s">
        <v>6732</v>
      </c>
      <c r="E2334" s="56" t="s">
        <v>6833</v>
      </c>
      <c r="F2334" t="s">
        <v>6834</v>
      </c>
      <c r="G2334" s="66" t="s">
        <v>6734</v>
      </c>
      <c r="H2334" s="66" t="e">
        <v>#N/A</v>
      </c>
      <c r="I2334" s="66" t="e">
        <v>#N/A</v>
      </c>
    </row>
    <row r="2335" spans="1:9" x14ac:dyDescent="0.25">
      <c r="A2335">
        <v>79700024</v>
      </c>
      <c r="B2335" s="66" t="s">
        <v>6465</v>
      </c>
      <c r="C2335" s="66" t="s">
        <v>6732</v>
      </c>
      <c r="D2335" s="66" t="s">
        <v>6732</v>
      </c>
      <c r="E2335" s="56" t="s">
        <v>6835</v>
      </c>
      <c r="F2335" t="s">
        <v>6836</v>
      </c>
      <c r="G2335" s="66" t="s">
        <v>6734</v>
      </c>
      <c r="H2335" s="66" t="e">
        <v>#N/A</v>
      </c>
      <c r="I2335" s="66" t="e">
        <v>#N/A</v>
      </c>
    </row>
    <row r="2336" spans="1:9" x14ac:dyDescent="0.25">
      <c r="A2336">
        <v>79700024</v>
      </c>
      <c r="B2336" s="66" t="s">
        <v>6465</v>
      </c>
      <c r="C2336" s="66" t="s">
        <v>6732</v>
      </c>
      <c r="D2336" s="66" t="s">
        <v>6732</v>
      </c>
      <c r="E2336" s="56" t="s">
        <v>6835</v>
      </c>
      <c r="F2336" t="s">
        <v>6831</v>
      </c>
      <c r="G2336" s="66" t="s">
        <v>6734</v>
      </c>
      <c r="H2336" s="66" t="s">
        <v>6831</v>
      </c>
      <c r="I2336" s="66" t="s">
        <v>6800</v>
      </c>
    </row>
    <row r="2337" spans="1:9" x14ac:dyDescent="0.25">
      <c r="A2337">
        <v>79700024</v>
      </c>
      <c r="B2337" s="66" t="s">
        <v>6465</v>
      </c>
      <c r="C2337" s="66" t="s">
        <v>6732</v>
      </c>
      <c r="D2337" s="66" t="s">
        <v>6732</v>
      </c>
      <c r="E2337" s="56" t="s">
        <v>6837</v>
      </c>
      <c r="F2337" t="s">
        <v>6831</v>
      </c>
      <c r="G2337" s="66" t="s">
        <v>6734</v>
      </c>
      <c r="H2337" s="66" t="s">
        <v>6831</v>
      </c>
      <c r="I2337" s="66" t="s">
        <v>6800</v>
      </c>
    </row>
    <row r="2338" spans="1:9" x14ac:dyDescent="0.25">
      <c r="A2338">
        <v>79700024</v>
      </c>
      <c r="B2338" s="66" t="s">
        <v>6465</v>
      </c>
      <c r="C2338" s="66" t="s">
        <v>6732</v>
      </c>
      <c r="D2338" s="66" t="s">
        <v>6732</v>
      </c>
      <c r="E2338" s="56" t="s">
        <v>6837</v>
      </c>
      <c r="F2338" t="s">
        <v>6838</v>
      </c>
      <c r="G2338" s="66" t="s">
        <v>6734</v>
      </c>
      <c r="H2338" s="66" t="e">
        <v>#N/A</v>
      </c>
      <c r="I2338" s="66" t="e">
        <v>#N/A</v>
      </c>
    </row>
    <row r="2339" spans="1:9" x14ac:dyDescent="0.25">
      <c r="A2339">
        <v>79700024</v>
      </c>
      <c r="B2339" s="66" t="s">
        <v>6465</v>
      </c>
      <c r="C2339" s="66" t="s">
        <v>6732</v>
      </c>
      <c r="D2339" s="66" t="s">
        <v>6732</v>
      </c>
      <c r="E2339" s="56" t="s">
        <v>6839</v>
      </c>
      <c r="F2339" t="s">
        <v>6840</v>
      </c>
      <c r="G2339" s="66" t="s">
        <v>6734</v>
      </c>
      <c r="H2339" s="66" t="e">
        <v>#N/A</v>
      </c>
      <c r="I2339" s="66" t="e">
        <v>#N/A</v>
      </c>
    </row>
    <row r="2340" spans="1:9" x14ac:dyDescent="0.25">
      <c r="A2340">
        <v>79700024</v>
      </c>
      <c r="B2340" s="66" t="s">
        <v>6465</v>
      </c>
      <c r="C2340" s="66" t="s">
        <v>6732</v>
      </c>
      <c r="D2340" s="66" t="s">
        <v>6732</v>
      </c>
      <c r="E2340" s="56" t="s">
        <v>6839</v>
      </c>
      <c r="F2340" t="s">
        <v>6831</v>
      </c>
      <c r="G2340" s="66" t="s">
        <v>6734</v>
      </c>
      <c r="H2340" s="66" t="s">
        <v>6831</v>
      </c>
      <c r="I2340" s="66" t="s">
        <v>6800</v>
      </c>
    </row>
    <row r="2341" spans="1:9" x14ac:dyDescent="0.25">
      <c r="A2341">
        <v>79700024</v>
      </c>
      <c r="B2341" s="66" t="s">
        <v>6465</v>
      </c>
      <c r="C2341" s="66" t="s">
        <v>6732</v>
      </c>
      <c r="D2341" s="66" t="s">
        <v>6732</v>
      </c>
      <c r="E2341" s="56" t="s">
        <v>6839</v>
      </c>
      <c r="F2341" t="s">
        <v>6831</v>
      </c>
      <c r="G2341" s="66" t="s">
        <v>6734</v>
      </c>
      <c r="H2341" s="66" t="s">
        <v>6831</v>
      </c>
      <c r="I2341" s="66" t="s">
        <v>6800</v>
      </c>
    </row>
    <row r="2342" spans="1:9" x14ac:dyDescent="0.25">
      <c r="A2342">
        <v>79700024</v>
      </c>
      <c r="B2342" s="66" t="s">
        <v>6465</v>
      </c>
      <c r="C2342" s="66" t="s">
        <v>6732</v>
      </c>
      <c r="D2342" s="66" t="s">
        <v>6732</v>
      </c>
      <c r="E2342" s="56" t="s">
        <v>6841</v>
      </c>
      <c r="F2342" t="s">
        <v>6840</v>
      </c>
      <c r="G2342" s="66" t="s">
        <v>6734</v>
      </c>
      <c r="H2342" s="66" t="e">
        <v>#N/A</v>
      </c>
      <c r="I2342" s="66" t="e">
        <v>#N/A</v>
      </c>
    </row>
    <row r="2343" spans="1:9" x14ac:dyDescent="0.25">
      <c r="A2343">
        <v>79700024</v>
      </c>
      <c r="B2343" s="66" t="s">
        <v>6465</v>
      </c>
      <c r="C2343" s="66" t="s">
        <v>6732</v>
      </c>
      <c r="D2343" s="66" t="s">
        <v>6732</v>
      </c>
      <c r="E2343" s="56" t="s">
        <v>6842</v>
      </c>
      <c r="F2343" t="s">
        <v>6831</v>
      </c>
      <c r="G2343" s="66" t="s">
        <v>6734</v>
      </c>
      <c r="H2343" s="66" t="s">
        <v>6831</v>
      </c>
      <c r="I2343" s="66" t="s">
        <v>6800</v>
      </c>
    </row>
    <row r="2344" spans="1:9" x14ac:dyDescent="0.25">
      <c r="A2344">
        <v>79700025</v>
      </c>
      <c r="B2344" s="66" t="s">
        <v>6465</v>
      </c>
      <c r="C2344" s="66" t="s">
        <v>6732</v>
      </c>
      <c r="D2344" s="66" t="s">
        <v>6732</v>
      </c>
      <c r="E2344" s="56" t="s">
        <v>6736</v>
      </c>
      <c r="F2344" t="s">
        <v>6831</v>
      </c>
      <c r="G2344" s="66" t="s">
        <v>6734</v>
      </c>
      <c r="H2344" s="66" t="s">
        <v>6831</v>
      </c>
      <c r="I2344" s="66" t="s">
        <v>6800</v>
      </c>
    </row>
    <row r="2345" spans="1:9" x14ac:dyDescent="0.25">
      <c r="A2345">
        <v>79700025</v>
      </c>
      <c r="B2345" s="66" t="s">
        <v>6465</v>
      </c>
      <c r="C2345" s="66" t="s">
        <v>6732</v>
      </c>
      <c r="D2345" s="66" t="s">
        <v>6732</v>
      </c>
      <c r="E2345" s="56" t="s">
        <v>6736</v>
      </c>
      <c r="F2345" t="s">
        <v>6843</v>
      </c>
      <c r="G2345" s="66" t="s">
        <v>6734</v>
      </c>
      <c r="H2345" s="66" t="e">
        <v>#N/A</v>
      </c>
      <c r="I2345" s="66" t="e">
        <v>#N/A</v>
      </c>
    </row>
    <row r="2346" spans="1:9" x14ac:dyDescent="0.25">
      <c r="A2346">
        <v>79700025</v>
      </c>
      <c r="B2346" s="66" t="s">
        <v>6465</v>
      </c>
      <c r="C2346" s="66" t="s">
        <v>6732</v>
      </c>
      <c r="D2346" s="66" t="s">
        <v>6732</v>
      </c>
      <c r="E2346" s="56" t="s">
        <v>6844</v>
      </c>
      <c r="F2346" t="s">
        <v>6845</v>
      </c>
      <c r="G2346" s="66" t="s">
        <v>6734</v>
      </c>
      <c r="H2346" s="66" t="e">
        <v>#N/A</v>
      </c>
      <c r="I2346" s="66" t="e">
        <v>#N/A</v>
      </c>
    </row>
    <row r="2347" spans="1:9" x14ac:dyDescent="0.25">
      <c r="A2347">
        <v>79700025</v>
      </c>
      <c r="B2347" s="66" t="s">
        <v>6465</v>
      </c>
      <c r="C2347" s="66" t="s">
        <v>6732</v>
      </c>
      <c r="D2347" s="66" t="s">
        <v>6732</v>
      </c>
      <c r="E2347" s="56" t="s">
        <v>6846</v>
      </c>
      <c r="F2347" t="s">
        <v>6845</v>
      </c>
      <c r="G2347" s="66" t="s">
        <v>6734</v>
      </c>
      <c r="H2347" s="66" t="e">
        <v>#N/A</v>
      </c>
      <c r="I2347" s="66" t="e">
        <v>#N/A</v>
      </c>
    </row>
    <row r="2348" spans="1:9" x14ac:dyDescent="0.25">
      <c r="A2348">
        <v>79700025</v>
      </c>
      <c r="B2348" s="66" t="s">
        <v>6465</v>
      </c>
      <c r="C2348" s="66" t="s">
        <v>6732</v>
      </c>
      <c r="D2348" s="66" t="s">
        <v>6732</v>
      </c>
      <c r="E2348" s="56" t="s">
        <v>6847</v>
      </c>
      <c r="F2348" t="s">
        <v>6845</v>
      </c>
      <c r="G2348" s="66" t="s">
        <v>6734</v>
      </c>
      <c r="H2348" s="66" t="e">
        <v>#N/A</v>
      </c>
      <c r="I2348" s="66" t="e">
        <v>#N/A</v>
      </c>
    </row>
    <row r="2349" spans="1:9" x14ac:dyDescent="0.25">
      <c r="A2349">
        <v>79700025</v>
      </c>
      <c r="B2349" s="66" t="s">
        <v>6465</v>
      </c>
      <c r="C2349" s="66" t="s">
        <v>6732</v>
      </c>
      <c r="D2349" s="66" t="s">
        <v>6732</v>
      </c>
      <c r="E2349" s="56" t="s">
        <v>6847</v>
      </c>
      <c r="F2349" t="s">
        <v>6745</v>
      </c>
      <c r="G2349" s="66" t="s">
        <v>6734</v>
      </c>
      <c r="H2349" s="66" t="s">
        <v>6745</v>
      </c>
      <c r="I2349" s="66" t="s">
        <v>6740</v>
      </c>
    </row>
    <row r="2350" spans="1:9" x14ac:dyDescent="0.25">
      <c r="A2350">
        <v>79700025</v>
      </c>
      <c r="B2350" s="66" t="s">
        <v>6465</v>
      </c>
      <c r="C2350" s="66" t="s">
        <v>6732</v>
      </c>
      <c r="D2350" s="66" t="s">
        <v>6732</v>
      </c>
      <c r="E2350" s="56" t="s">
        <v>6848</v>
      </c>
      <c r="F2350" t="s">
        <v>6745</v>
      </c>
      <c r="G2350" s="66" t="s">
        <v>6734</v>
      </c>
      <c r="H2350" s="66" t="s">
        <v>6745</v>
      </c>
      <c r="I2350" s="66" t="s">
        <v>6740</v>
      </c>
    </row>
    <row r="2351" spans="1:9" x14ac:dyDescent="0.25">
      <c r="A2351">
        <v>79700025</v>
      </c>
      <c r="B2351" s="66" t="s">
        <v>6465</v>
      </c>
      <c r="C2351" s="66" t="s">
        <v>6732</v>
      </c>
      <c r="D2351" s="66" t="s">
        <v>6732</v>
      </c>
      <c r="E2351" s="56" t="s">
        <v>6848</v>
      </c>
      <c r="F2351" t="s">
        <v>6745</v>
      </c>
      <c r="G2351" s="66" t="s">
        <v>6734</v>
      </c>
      <c r="H2351" s="66" t="s">
        <v>6745</v>
      </c>
      <c r="I2351" s="66" t="s">
        <v>6740</v>
      </c>
    </row>
    <row r="2352" spans="1:9" x14ac:dyDescent="0.25">
      <c r="A2352">
        <v>79700025</v>
      </c>
      <c r="B2352" s="66" t="s">
        <v>6465</v>
      </c>
      <c r="C2352" s="66" t="s">
        <v>6732</v>
      </c>
      <c r="D2352" s="66" t="s">
        <v>6732</v>
      </c>
      <c r="E2352" s="56" t="s">
        <v>6849</v>
      </c>
      <c r="F2352" t="s">
        <v>6850</v>
      </c>
      <c r="G2352" s="66" t="s">
        <v>6734</v>
      </c>
      <c r="H2352" s="66" t="e">
        <v>#N/A</v>
      </c>
      <c r="I2352" s="66" t="e">
        <v>#N/A</v>
      </c>
    </row>
    <row r="2353" spans="1:9" x14ac:dyDescent="0.25">
      <c r="A2353">
        <v>79700025</v>
      </c>
      <c r="B2353" s="66" t="s">
        <v>6465</v>
      </c>
      <c r="C2353" s="66" t="s">
        <v>6732</v>
      </c>
      <c r="D2353" s="66" t="s">
        <v>6732</v>
      </c>
      <c r="E2353" s="56" t="s">
        <v>6851</v>
      </c>
      <c r="F2353" t="s">
        <v>6852</v>
      </c>
      <c r="G2353" s="66" t="s">
        <v>6734</v>
      </c>
      <c r="H2353" s="66" t="e">
        <v>#N/A</v>
      </c>
      <c r="I2353" s="66" t="e">
        <v>#N/A</v>
      </c>
    </row>
    <row r="2354" spans="1:9" x14ac:dyDescent="0.25">
      <c r="A2354">
        <v>79700025</v>
      </c>
      <c r="B2354" s="66" t="s">
        <v>6465</v>
      </c>
      <c r="C2354" s="66" t="s">
        <v>6732</v>
      </c>
      <c r="D2354" s="66" t="s">
        <v>6732</v>
      </c>
      <c r="E2354" s="56" t="s">
        <v>6853</v>
      </c>
      <c r="F2354" t="s">
        <v>6831</v>
      </c>
      <c r="G2354" s="66" t="s">
        <v>6734</v>
      </c>
      <c r="H2354" s="66" t="s">
        <v>6831</v>
      </c>
      <c r="I2354" s="66" t="s">
        <v>6800</v>
      </c>
    </row>
    <row r="2355" spans="1:9" x14ac:dyDescent="0.25">
      <c r="A2355">
        <v>79700025</v>
      </c>
      <c r="B2355" s="66" t="s">
        <v>6465</v>
      </c>
      <c r="C2355" s="66" t="s">
        <v>6732</v>
      </c>
      <c r="D2355" s="66" t="s">
        <v>6732</v>
      </c>
      <c r="E2355" s="56" t="s">
        <v>6854</v>
      </c>
      <c r="F2355" t="s">
        <v>6855</v>
      </c>
      <c r="G2355" s="66" t="s">
        <v>6734</v>
      </c>
      <c r="H2355" s="66" t="s">
        <v>6855</v>
      </c>
      <c r="I2355" s="66" t="s">
        <v>6800</v>
      </c>
    </row>
    <row r="2356" spans="1:9" x14ac:dyDescent="0.25">
      <c r="A2356">
        <v>79700026</v>
      </c>
      <c r="B2356" s="66" t="s">
        <v>6465</v>
      </c>
      <c r="C2356" s="66" t="s">
        <v>6732</v>
      </c>
      <c r="D2356" s="66" t="s">
        <v>6732</v>
      </c>
      <c r="E2356" s="56" t="s">
        <v>6856</v>
      </c>
      <c r="F2356" t="s">
        <v>6857</v>
      </c>
      <c r="G2356" s="66" t="s">
        <v>6734</v>
      </c>
      <c r="H2356" s="66" t="s">
        <v>6857</v>
      </c>
      <c r="I2356" s="66" t="s">
        <v>6800</v>
      </c>
    </row>
    <row r="2357" spans="1:9" x14ac:dyDescent="0.25">
      <c r="A2357">
        <v>79700026</v>
      </c>
      <c r="B2357" s="66" t="s">
        <v>6465</v>
      </c>
      <c r="C2357" s="66" t="s">
        <v>6732</v>
      </c>
      <c r="D2357" s="66" t="s">
        <v>6732</v>
      </c>
      <c r="E2357" s="56" t="s">
        <v>6858</v>
      </c>
      <c r="F2357" t="s">
        <v>6855</v>
      </c>
      <c r="G2357" s="66" t="s">
        <v>6734</v>
      </c>
      <c r="H2357" s="66" t="s">
        <v>6855</v>
      </c>
      <c r="I2357" s="66" t="s">
        <v>6800</v>
      </c>
    </row>
    <row r="2358" spans="1:9" x14ac:dyDescent="0.25">
      <c r="A2358">
        <v>79700026</v>
      </c>
      <c r="B2358" s="66" t="s">
        <v>6465</v>
      </c>
      <c r="C2358" s="66" t="s">
        <v>6732</v>
      </c>
      <c r="D2358" s="66" t="s">
        <v>6732</v>
      </c>
      <c r="E2358" s="56" t="s">
        <v>6859</v>
      </c>
      <c r="F2358" t="s">
        <v>6857</v>
      </c>
      <c r="G2358" s="66" t="s">
        <v>6594</v>
      </c>
      <c r="H2358" s="66" t="s">
        <v>6857</v>
      </c>
      <c r="I2358" s="66" t="s">
        <v>6800</v>
      </c>
    </row>
    <row r="2359" spans="1:9" x14ac:dyDescent="0.25">
      <c r="A2359">
        <v>79700027</v>
      </c>
      <c r="B2359" s="66" t="s">
        <v>6465</v>
      </c>
      <c r="C2359" s="66" t="s">
        <v>6732</v>
      </c>
      <c r="D2359" s="66" t="s">
        <v>6732</v>
      </c>
      <c r="E2359" s="56" t="s">
        <v>6836</v>
      </c>
      <c r="F2359" t="s">
        <v>6831</v>
      </c>
      <c r="G2359" s="66" t="s">
        <v>6734</v>
      </c>
      <c r="H2359" s="66" t="s">
        <v>6831</v>
      </c>
      <c r="I2359" s="66" t="s">
        <v>6800</v>
      </c>
    </row>
    <row r="2360" spans="1:9" x14ac:dyDescent="0.25">
      <c r="A2360">
        <v>79700027</v>
      </c>
      <c r="B2360" s="66" t="s">
        <v>6465</v>
      </c>
      <c r="C2360" s="66" t="s">
        <v>6732</v>
      </c>
      <c r="D2360" s="66" t="s">
        <v>6732</v>
      </c>
      <c r="E2360" s="56" t="s">
        <v>6836</v>
      </c>
      <c r="F2360" t="s">
        <v>6836</v>
      </c>
      <c r="G2360" s="66" t="s">
        <v>6734</v>
      </c>
      <c r="H2360" s="66" t="e">
        <v>#N/A</v>
      </c>
      <c r="I2360" s="66" t="e">
        <v>#N/A</v>
      </c>
    </row>
    <row r="2361" spans="1:9" x14ac:dyDescent="0.25">
      <c r="A2361">
        <v>79700027</v>
      </c>
      <c r="B2361" s="66" t="s">
        <v>6465</v>
      </c>
      <c r="C2361" s="66" t="s">
        <v>6732</v>
      </c>
      <c r="D2361" s="66" t="s">
        <v>6732</v>
      </c>
      <c r="E2361" s="56" t="s">
        <v>6860</v>
      </c>
      <c r="F2361" t="s">
        <v>6836</v>
      </c>
      <c r="G2361" s="66" t="s">
        <v>6734</v>
      </c>
      <c r="H2361" s="66" t="e">
        <v>#N/A</v>
      </c>
      <c r="I2361" s="66" t="e">
        <v>#N/A</v>
      </c>
    </row>
    <row r="2362" spans="1:9" x14ac:dyDescent="0.25">
      <c r="A2362">
        <v>79700027</v>
      </c>
      <c r="B2362" s="66" t="s">
        <v>6465</v>
      </c>
      <c r="C2362" s="66" t="s">
        <v>6732</v>
      </c>
      <c r="D2362" s="66" t="s">
        <v>6732</v>
      </c>
      <c r="E2362" s="56" t="s">
        <v>6860</v>
      </c>
      <c r="F2362" t="s">
        <v>6831</v>
      </c>
      <c r="G2362" s="66" t="s">
        <v>6734</v>
      </c>
      <c r="H2362" s="66" t="s">
        <v>6831</v>
      </c>
      <c r="I2362" s="66" t="s">
        <v>6800</v>
      </c>
    </row>
    <row r="2363" spans="1:9" x14ac:dyDescent="0.25">
      <c r="A2363">
        <v>79700027</v>
      </c>
      <c r="B2363" s="66" t="s">
        <v>6465</v>
      </c>
      <c r="C2363" s="66" t="s">
        <v>6732</v>
      </c>
      <c r="D2363" s="66" t="s">
        <v>6732</v>
      </c>
      <c r="E2363" s="56" t="s">
        <v>6860</v>
      </c>
      <c r="F2363" t="s">
        <v>5815</v>
      </c>
      <c r="G2363" s="66" t="s">
        <v>6734</v>
      </c>
      <c r="H2363" s="66" t="e">
        <v>#N/A</v>
      </c>
      <c r="I2363" s="66" t="e">
        <v>#N/A</v>
      </c>
    </row>
    <row r="2364" spans="1:9" x14ac:dyDescent="0.25">
      <c r="A2364">
        <v>79700027</v>
      </c>
      <c r="B2364" s="66" t="s">
        <v>6465</v>
      </c>
      <c r="C2364" s="66" t="s">
        <v>6732</v>
      </c>
      <c r="D2364" s="66" t="s">
        <v>6732</v>
      </c>
      <c r="E2364" s="56" t="s">
        <v>6860</v>
      </c>
      <c r="F2364" t="s">
        <v>6831</v>
      </c>
      <c r="G2364" s="66" t="s">
        <v>6734</v>
      </c>
      <c r="H2364" s="66" t="s">
        <v>6831</v>
      </c>
      <c r="I2364" s="66" t="s">
        <v>6800</v>
      </c>
    </row>
    <row r="2365" spans="1:9" x14ac:dyDescent="0.25">
      <c r="A2365">
        <v>79700027</v>
      </c>
      <c r="B2365" s="66" t="s">
        <v>6465</v>
      </c>
      <c r="C2365" s="66" t="s">
        <v>6732</v>
      </c>
      <c r="D2365" s="66" t="s">
        <v>6732</v>
      </c>
      <c r="E2365" s="56" t="s">
        <v>6861</v>
      </c>
      <c r="F2365" t="s">
        <v>6831</v>
      </c>
      <c r="G2365" s="66" t="s">
        <v>6734</v>
      </c>
      <c r="H2365" s="66" t="s">
        <v>6831</v>
      </c>
      <c r="I2365" s="66" t="s">
        <v>6800</v>
      </c>
    </row>
    <row r="2366" spans="1:9" x14ac:dyDescent="0.25">
      <c r="A2366">
        <v>79700027</v>
      </c>
      <c r="B2366" s="66" t="s">
        <v>6465</v>
      </c>
      <c r="C2366" s="66" t="s">
        <v>6732</v>
      </c>
      <c r="D2366" s="66" t="s">
        <v>6732</v>
      </c>
      <c r="E2366" s="56" t="s">
        <v>6861</v>
      </c>
      <c r="F2366" t="s">
        <v>6831</v>
      </c>
      <c r="G2366" s="66" t="s">
        <v>6734</v>
      </c>
      <c r="H2366" s="66" t="s">
        <v>6831</v>
      </c>
      <c r="I2366" s="66" t="s">
        <v>6800</v>
      </c>
    </row>
    <row r="2367" spans="1:9" x14ac:dyDescent="0.25">
      <c r="A2367">
        <v>79700027</v>
      </c>
      <c r="B2367" s="66" t="s">
        <v>6465</v>
      </c>
      <c r="C2367" s="66" t="s">
        <v>6732</v>
      </c>
      <c r="D2367" s="66" t="s">
        <v>6732</v>
      </c>
      <c r="E2367" s="56" t="s">
        <v>6861</v>
      </c>
      <c r="F2367" t="s">
        <v>5815</v>
      </c>
      <c r="G2367" s="66" t="s">
        <v>6734</v>
      </c>
      <c r="H2367" s="66" t="e">
        <v>#N/A</v>
      </c>
      <c r="I2367" s="66" t="e">
        <v>#N/A</v>
      </c>
    </row>
    <row r="2368" spans="1:9" x14ac:dyDescent="0.25">
      <c r="A2368">
        <v>79700028</v>
      </c>
      <c r="B2368" s="66" t="s">
        <v>6465</v>
      </c>
      <c r="C2368" s="66" t="s">
        <v>6732</v>
      </c>
      <c r="D2368" s="66" t="s">
        <v>6732</v>
      </c>
      <c r="E2368" s="56" t="s">
        <v>6829</v>
      </c>
      <c r="F2368" t="s">
        <v>6829</v>
      </c>
      <c r="G2368" s="66" t="s">
        <v>6734</v>
      </c>
      <c r="H2368" s="66" t="e">
        <v>#N/A</v>
      </c>
      <c r="I2368" s="66" t="e">
        <v>#N/A</v>
      </c>
    </row>
    <row r="2369" spans="1:9" x14ac:dyDescent="0.25">
      <c r="A2369">
        <v>79700028</v>
      </c>
      <c r="B2369" s="66" t="s">
        <v>6465</v>
      </c>
      <c r="C2369" s="66" t="s">
        <v>6732</v>
      </c>
      <c r="D2369" s="66" t="s">
        <v>6732</v>
      </c>
      <c r="E2369" s="56" t="s">
        <v>6829</v>
      </c>
      <c r="F2369" t="s">
        <v>6831</v>
      </c>
      <c r="G2369" s="66" t="s">
        <v>6734</v>
      </c>
      <c r="H2369" s="66" t="s">
        <v>6831</v>
      </c>
      <c r="I2369" s="66" t="s">
        <v>6800</v>
      </c>
    </row>
    <row r="2370" spans="1:9" x14ac:dyDescent="0.25">
      <c r="A2370">
        <v>79700028</v>
      </c>
      <c r="B2370" s="66" t="s">
        <v>6465</v>
      </c>
      <c r="C2370" s="66" t="s">
        <v>6732</v>
      </c>
      <c r="D2370" s="66" t="s">
        <v>6732</v>
      </c>
      <c r="E2370" s="56" t="s">
        <v>6829</v>
      </c>
      <c r="F2370" t="s">
        <v>6831</v>
      </c>
      <c r="G2370" s="66" t="s">
        <v>6734</v>
      </c>
      <c r="H2370" s="66" t="s">
        <v>6831</v>
      </c>
      <c r="I2370" s="66" t="s">
        <v>6800</v>
      </c>
    </row>
    <row r="2371" spans="1:9" x14ac:dyDescent="0.25">
      <c r="A2371">
        <v>79700028</v>
      </c>
      <c r="B2371" s="66" t="s">
        <v>6465</v>
      </c>
      <c r="C2371" s="66" t="s">
        <v>6732</v>
      </c>
      <c r="D2371" s="66" t="s">
        <v>6732</v>
      </c>
      <c r="E2371" s="56" t="s">
        <v>6829</v>
      </c>
      <c r="F2371" t="s">
        <v>6831</v>
      </c>
      <c r="G2371" s="66" t="s">
        <v>6734</v>
      </c>
      <c r="H2371" s="66" t="s">
        <v>6831</v>
      </c>
      <c r="I2371" s="66" t="s">
        <v>6800</v>
      </c>
    </row>
    <row r="2372" spans="1:9" x14ac:dyDescent="0.25">
      <c r="A2372">
        <v>79700029</v>
      </c>
      <c r="B2372" s="66" t="s">
        <v>6465</v>
      </c>
      <c r="C2372" s="66" t="s">
        <v>6732</v>
      </c>
      <c r="D2372" s="66" t="s">
        <v>6732</v>
      </c>
      <c r="E2372" s="56" t="s">
        <v>6862</v>
      </c>
      <c r="F2372" t="s">
        <v>6831</v>
      </c>
      <c r="G2372" s="66" t="s">
        <v>6734</v>
      </c>
      <c r="H2372" s="66" t="s">
        <v>6831</v>
      </c>
      <c r="I2372" s="66" t="s">
        <v>6800</v>
      </c>
    </row>
    <row r="2373" spans="1:9" x14ac:dyDescent="0.25">
      <c r="A2373">
        <v>79700029</v>
      </c>
      <c r="B2373" s="66" t="s">
        <v>6465</v>
      </c>
      <c r="C2373" s="66" t="s">
        <v>6732</v>
      </c>
      <c r="D2373" s="66" t="s">
        <v>6732</v>
      </c>
      <c r="E2373" s="56" t="s">
        <v>6863</v>
      </c>
      <c r="F2373" t="s">
        <v>6831</v>
      </c>
      <c r="G2373" s="66" t="s">
        <v>6734</v>
      </c>
      <c r="H2373" s="66" t="s">
        <v>6831</v>
      </c>
      <c r="I2373" s="66" t="s">
        <v>6800</v>
      </c>
    </row>
    <row r="2374" spans="1:9" x14ac:dyDescent="0.25">
      <c r="A2374">
        <v>79700029</v>
      </c>
      <c r="B2374" s="66" t="s">
        <v>6465</v>
      </c>
      <c r="C2374" s="66" t="s">
        <v>6732</v>
      </c>
      <c r="D2374" s="66" t="s">
        <v>6732</v>
      </c>
      <c r="E2374" s="56" t="s">
        <v>6864</v>
      </c>
      <c r="F2374" t="s">
        <v>6831</v>
      </c>
      <c r="G2374" s="66" t="s">
        <v>6734</v>
      </c>
      <c r="H2374" s="66" t="s">
        <v>6831</v>
      </c>
      <c r="I2374" s="66" t="s">
        <v>6800</v>
      </c>
    </row>
    <row r="2375" spans="1:9" x14ac:dyDescent="0.25">
      <c r="A2375">
        <v>79700029</v>
      </c>
      <c r="B2375" s="66" t="s">
        <v>6465</v>
      </c>
      <c r="C2375" s="66" t="s">
        <v>6732</v>
      </c>
      <c r="D2375" s="66" t="s">
        <v>6732</v>
      </c>
      <c r="E2375" s="56" t="s">
        <v>6864</v>
      </c>
      <c r="F2375" t="s">
        <v>6864</v>
      </c>
      <c r="G2375" s="66" t="s">
        <v>6734</v>
      </c>
      <c r="H2375" s="66" t="s">
        <v>6864</v>
      </c>
      <c r="I2375" s="66" t="s">
        <v>6800</v>
      </c>
    </row>
    <row r="2376" spans="1:9" x14ac:dyDescent="0.25">
      <c r="A2376">
        <v>79700029</v>
      </c>
      <c r="B2376" s="66" t="s">
        <v>6465</v>
      </c>
      <c r="C2376" s="66" t="s">
        <v>6732</v>
      </c>
      <c r="D2376" s="66" t="s">
        <v>6732</v>
      </c>
      <c r="E2376" s="56" t="s">
        <v>6864</v>
      </c>
      <c r="F2376" t="s">
        <v>6831</v>
      </c>
      <c r="G2376" s="66" t="s">
        <v>6734</v>
      </c>
      <c r="H2376" s="66" t="s">
        <v>6831</v>
      </c>
      <c r="I2376" s="66" t="s">
        <v>6800</v>
      </c>
    </row>
    <row r="2377" spans="1:9" x14ac:dyDescent="0.25">
      <c r="A2377">
        <v>79700029</v>
      </c>
      <c r="B2377" s="66" t="s">
        <v>6465</v>
      </c>
      <c r="C2377" s="66" t="s">
        <v>6732</v>
      </c>
      <c r="D2377" s="66" t="s">
        <v>6732</v>
      </c>
      <c r="E2377" s="56" t="s">
        <v>6864</v>
      </c>
      <c r="F2377" t="s">
        <v>6831</v>
      </c>
      <c r="G2377" s="66" t="s">
        <v>6734</v>
      </c>
      <c r="H2377" s="66" t="s">
        <v>6831</v>
      </c>
      <c r="I2377" s="66" t="s">
        <v>6800</v>
      </c>
    </row>
    <row r="2378" spans="1:9" x14ac:dyDescent="0.25">
      <c r="A2378">
        <v>79700030</v>
      </c>
      <c r="B2378" s="66" t="s">
        <v>6465</v>
      </c>
      <c r="C2378" s="66" t="s">
        <v>6732</v>
      </c>
      <c r="D2378" s="66" t="s">
        <v>6732</v>
      </c>
      <c r="E2378" s="56" t="s">
        <v>6865</v>
      </c>
      <c r="F2378" t="s">
        <v>6864</v>
      </c>
      <c r="G2378" s="66" t="s">
        <v>6734</v>
      </c>
      <c r="H2378" s="66" t="s">
        <v>6864</v>
      </c>
      <c r="I2378" s="66" t="s">
        <v>6800</v>
      </c>
    </row>
    <row r="2379" spans="1:9" x14ac:dyDescent="0.25">
      <c r="A2379">
        <v>79700030</v>
      </c>
      <c r="B2379" s="66" t="s">
        <v>6465</v>
      </c>
      <c r="C2379" s="66" t="s">
        <v>6732</v>
      </c>
      <c r="D2379" s="66" t="s">
        <v>6732</v>
      </c>
      <c r="E2379" s="56" t="s">
        <v>6865</v>
      </c>
      <c r="F2379" t="s">
        <v>6831</v>
      </c>
      <c r="G2379" s="66" t="s">
        <v>6734</v>
      </c>
      <c r="H2379" s="66" t="s">
        <v>6831</v>
      </c>
      <c r="I2379" s="66" t="s">
        <v>6800</v>
      </c>
    </row>
    <row r="2380" spans="1:9" x14ac:dyDescent="0.25">
      <c r="A2380">
        <v>79700030</v>
      </c>
      <c r="B2380" s="66" t="s">
        <v>6465</v>
      </c>
      <c r="C2380" s="66" t="s">
        <v>6732</v>
      </c>
      <c r="D2380" s="66" t="s">
        <v>6732</v>
      </c>
      <c r="E2380" s="56" t="s">
        <v>6865</v>
      </c>
      <c r="F2380" t="s">
        <v>6831</v>
      </c>
      <c r="G2380" s="66" t="s">
        <v>6734</v>
      </c>
      <c r="H2380" s="66" t="s">
        <v>6831</v>
      </c>
      <c r="I2380" s="66" t="s">
        <v>6800</v>
      </c>
    </row>
    <row r="2381" spans="1:9" x14ac:dyDescent="0.25">
      <c r="A2381">
        <v>79700030</v>
      </c>
      <c r="B2381" s="66" t="s">
        <v>6465</v>
      </c>
      <c r="C2381" s="66" t="s">
        <v>6732</v>
      </c>
      <c r="D2381" s="66" t="s">
        <v>6732</v>
      </c>
      <c r="E2381" s="56" t="s">
        <v>6865</v>
      </c>
      <c r="F2381" t="s">
        <v>6831</v>
      </c>
      <c r="G2381" s="66" t="s">
        <v>6734</v>
      </c>
      <c r="H2381" s="66" t="s">
        <v>6831</v>
      </c>
      <c r="I2381" s="66" t="s">
        <v>6800</v>
      </c>
    </row>
    <row r="2382" spans="1:9" x14ac:dyDescent="0.25">
      <c r="A2382">
        <v>79700030</v>
      </c>
      <c r="B2382" s="66" t="s">
        <v>6465</v>
      </c>
      <c r="C2382" s="66" t="s">
        <v>6732</v>
      </c>
      <c r="D2382" s="66" t="s">
        <v>6732</v>
      </c>
      <c r="E2382" s="56" t="s">
        <v>6865</v>
      </c>
      <c r="F2382" t="s">
        <v>6831</v>
      </c>
      <c r="G2382" s="66" t="s">
        <v>6734</v>
      </c>
      <c r="H2382" s="66" t="s">
        <v>6831</v>
      </c>
      <c r="I2382" s="66" t="s">
        <v>6800</v>
      </c>
    </row>
    <row r="2383" spans="1:9" x14ac:dyDescent="0.25">
      <c r="A2383">
        <v>79700030</v>
      </c>
      <c r="B2383" s="66" t="s">
        <v>6465</v>
      </c>
      <c r="C2383" s="66" t="s">
        <v>6732</v>
      </c>
      <c r="D2383" s="66" t="s">
        <v>6732</v>
      </c>
      <c r="E2383" s="56" t="s">
        <v>6865</v>
      </c>
      <c r="F2383" t="s">
        <v>6831</v>
      </c>
      <c r="G2383" s="66" t="s">
        <v>6734</v>
      </c>
      <c r="H2383" s="66" t="s">
        <v>6831</v>
      </c>
      <c r="I2383" s="66" t="s">
        <v>6800</v>
      </c>
    </row>
    <row r="2384" spans="1:9" x14ac:dyDescent="0.25">
      <c r="A2384">
        <v>79700030</v>
      </c>
      <c r="B2384" s="66" t="s">
        <v>6465</v>
      </c>
      <c r="C2384" s="66" t="s">
        <v>6732</v>
      </c>
      <c r="D2384" s="66" t="s">
        <v>6732</v>
      </c>
      <c r="E2384" s="56" t="s">
        <v>6865</v>
      </c>
      <c r="F2384" t="s">
        <v>6831</v>
      </c>
      <c r="G2384" s="66" t="s">
        <v>6734</v>
      </c>
      <c r="H2384" s="66" t="s">
        <v>6831</v>
      </c>
      <c r="I2384" s="66" t="s">
        <v>6800</v>
      </c>
    </row>
    <row r="2385" spans="1:9" x14ac:dyDescent="0.25">
      <c r="A2385">
        <v>79700031</v>
      </c>
      <c r="B2385" s="66" t="s">
        <v>6465</v>
      </c>
      <c r="C2385" s="66" t="s">
        <v>6732</v>
      </c>
      <c r="D2385" s="66" t="s">
        <v>6732</v>
      </c>
      <c r="E2385" s="56" t="s">
        <v>6866</v>
      </c>
      <c r="F2385" t="s">
        <v>6866</v>
      </c>
      <c r="G2385" s="66" t="s">
        <v>6820</v>
      </c>
      <c r="H2385" s="66" t="e">
        <v>#N/A</v>
      </c>
      <c r="I2385" s="66" t="e">
        <v>#N/A</v>
      </c>
    </row>
    <row r="2386" spans="1:9" x14ac:dyDescent="0.25">
      <c r="A2386">
        <v>79700031</v>
      </c>
      <c r="B2386" s="66" t="s">
        <v>6465</v>
      </c>
      <c r="C2386" s="66" t="s">
        <v>6732</v>
      </c>
      <c r="D2386" s="66" t="s">
        <v>6732</v>
      </c>
      <c r="E2386" s="56" t="s">
        <v>6865</v>
      </c>
      <c r="F2386" t="s">
        <v>6831</v>
      </c>
      <c r="G2386" s="66" t="s">
        <v>6734</v>
      </c>
      <c r="H2386" s="66" t="s">
        <v>6831</v>
      </c>
      <c r="I2386" s="66" t="s">
        <v>6800</v>
      </c>
    </row>
    <row r="2387" spans="1:9" x14ac:dyDescent="0.25">
      <c r="A2387">
        <v>79700031</v>
      </c>
      <c r="B2387" s="66" t="s">
        <v>6465</v>
      </c>
      <c r="C2387" s="66" t="s">
        <v>6732</v>
      </c>
      <c r="D2387" s="66" t="s">
        <v>6732</v>
      </c>
      <c r="E2387" s="56" t="s">
        <v>6865</v>
      </c>
      <c r="F2387" t="s">
        <v>6831</v>
      </c>
      <c r="G2387" s="66" t="s">
        <v>6734</v>
      </c>
      <c r="H2387" s="66" t="s">
        <v>6831</v>
      </c>
      <c r="I2387" s="66" t="s">
        <v>6800</v>
      </c>
    </row>
    <row r="2388" spans="1:9" x14ac:dyDescent="0.25">
      <c r="A2388">
        <v>79700031</v>
      </c>
      <c r="B2388" s="66" t="s">
        <v>6465</v>
      </c>
      <c r="C2388" s="66" t="s">
        <v>6732</v>
      </c>
      <c r="D2388" s="66" t="s">
        <v>6732</v>
      </c>
      <c r="E2388" s="56" t="s">
        <v>6867</v>
      </c>
      <c r="F2388" t="s">
        <v>6868</v>
      </c>
      <c r="G2388" s="66" t="s">
        <v>6594</v>
      </c>
      <c r="H2388" s="66" t="e">
        <v>#N/A</v>
      </c>
      <c r="I2388" s="66" t="e">
        <v>#N/A</v>
      </c>
    </row>
    <row r="2389" spans="1:9" x14ac:dyDescent="0.25">
      <c r="A2389">
        <v>79700031</v>
      </c>
      <c r="B2389" s="66" t="s">
        <v>6465</v>
      </c>
      <c r="C2389" s="66" t="s">
        <v>6732</v>
      </c>
      <c r="D2389" s="66" t="s">
        <v>6732</v>
      </c>
      <c r="E2389" s="56" t="s">
        <v>6867</v>
      </c>
      <c r="F2389" t="s">
        <v>6869</v>
      </c>
      <c r="G2389" s="66" t="s">
        <v>6594</v>
      </c>
      <c r="H2389" s="66" t="s">
        <v>6869</v>
      </c>
      <c r="I2389" s="66" t="s">
        <v>6800</v>
      </c>
    </row>
    <row r="2390" spans="1:9" x14ac:dyDescent="0.25">
      <c r="A2390">
        <v>79700031</v>
      </c>
      <c r="B2390" s="66" t="s">
        <v>6465</v>
      </c>
      <c r="C2390" s="66" t="s">
        <v>6732</v>
      </c>
      <c r="D2390" s="66" t="s">
        <v>6732</v>
      </c>
      <c r="E2390" s="56" t="s">
        <v>6868</v>
      </c>
      <c r="F2390" t="s">
        <v>6869</v>
      </c>
      <c r="G2390" s="66" t="s">
        <v>6594</v>
      </c>
      <c r="H2390" s="66" t="s">
        <v>6869</v>
      </c>
      <c r="I2390" s="66" t="s">
        <v>6800</v>
      </c>
    </row>
    <row r="2391" spans="1:9" x14ac:dyDescent="0.25">
      <c r="A2391">
        <v>79700031</v>
      </c>
      <c r="B2391" s="66" t="s">
        <v>6465</v>
      </c>
      <c r="C2391" s="66" t="s">
        <v>6732</v>
      </c>
      <c r="D2391" s="66" t="s">
        <v>6732</v>
      </c>
      <c r="E2391" s="56" t="s">
        <v>6870</v>
      </c>
      <c r="F2391" t="s">
        <v>6869</v>
      </c>
      <c r="G2391" s="66" t="s">
        <v>6594</v>
      </c>
      <c r="H2391" s="66" t="s">
        <v>6869</v>
      </c>
      <c r="I2391" s="66" t="s">
        <v>6800</v>
      </c>
    </row>
    <row r="2392" spans="1:9" x14ac:dyDescent="0.25">
      <c r="A2392">
        <v>79700032</v>
      </c>
      <c r="B2392" s="66" t="s">
        <v>6465</v>
      </c>
      <c r="C2392" s="66" t="s">
        <v>6732</v>
      </c>
      <c r="D2392" s="66" t="s">
        <v>6732</v>
      </c>
      <c r="E2392" s="56" t="s">
        <v>6871</v>
      </c>
      <c r="F2392" t="s">
        <v>6799</v>
      </c>
      <c r="G2392" s="66" t="s">
        <v>6820</v>
      </c>
      <c r="H2392" s="66" t="s">
        <v>6799</v>
      </c>
      <c r="I2392" s="66" t="s">
        <v>6800</v>
      </c>
    </row>
    <row r="2393" spans="1:9" x14ac:dyDescent="0.25">
      <c r="A2393">
        <v>79700032</v>
      </c>
      <c r="B2393" s="66" t="s">
        <v>6465</v>
      </c>
      <c r="C2393" s="66" t="s">
        <v>6732</v>
      </c>
      <c r="D2393" s="66" t="s">
        <v>6732</v>
      </c>
      <c r="E2393" s="56" t="s">
        <v>6872</v>
      </c>
      <c r="F2393" t="s">
        <v>6799</v>
      </c>
      <c r="G2393" s="66" t="s">
        <v>6820</v>
      </c>
      <c r="H2393" s="66" t="s">
        <v>6799</v>
      </c>
      <c r="I2393" s="66" t="s">
        <v>6800</v>
      </c>
    </row>
    <row r="2394" spans="1:9" x14ac:dyDescent="0.25">
      <c r="A2394">
        <v>79700032</v>
      </c>
      <c r="B2394" s="66" t="s">
        <v>6465</v>
      </c>
      <c r="C2394" s="66" t="s">
        <v>6732</v>
      </c>
      <c r="D2394" s="66" t="s">
        <v>6732</v>
      </c>
      <c r="E2394" s="56" t="s">
        <v>6872</v>
      </c>
      <c r="F2394" t="s">
        <v>6873</v>
      </c>
      <c r="G2394" s="66" t="s">
        <v>6820</v>
      </c>
      <c r="H2394" s="66" t="e">
        <v>#N/A</v>
      </c>
      <c r="I2394" s="66" t="e">
        <v>#N/A</v>
      </c>
    </row>
    <row r="2395" spans="1:9" x14ac:dyDescent="0.25">
      <c r="A2395">
        <v>79700032</v>
      </c>
      <c r="B2395" s="66" t="s">
        <v>6465</v>
      </c>
      <c r="C2395" s="66" t="s">
        <v>6732</v>
      </c>
      <c r="D2395" s="66" t="s">
        <v>6732</v>
      </c>
      <c r="E2395" s="56" t="s">
        <v>6872</v>
      </c>
      <c r="F2395" t="s">
        <v>6799</v>
      </c>
      <c r="G2395" s="66" t="s">
        <v>6820</v>
      </c>
      <c r="H2395" s="66" t="s">
        <v>6799</v>
      </c>
      <c r="I2395" s="66" t="s">
        <v>6800</v>
      </c>
    </row>
    <row r="2396" spans="1:9" x14ac:dyDescent="0.25">
      <c r="A2396">
        <v>79700032</v>
      </c>
      <c r="B2396" s="66" t="s">
        <v>6465</v>
      </c>
      <c r="C2396" s="66" t="s">
        <v>6732</v>
      </c>
      <c r="D2396" s="66" t="s">
        <v>6732</v>
      </c>
      <c r="E2396" s="56" t="s">
        <v>6874</v>
      </c>
      <c r="F2396" t="s">
        <v>6799</v>
      </c>
      <c r="G2396" s="66" t="s">
        <v>6820</v>
      </c>
      <c r="H2396" s="66" t="s">
        <v>6799</v>
      </c>
      <c r="I2396" s="66" t="s">
        <v>6800</v>
      </c>
    </row>
    <row r="2397" spans="1:9" x14ac:dyDescent="0.25">
      <c r="A2397">
        <v>79700032</v>
      </c>
      <c r="B2397" s="66" t="s">
        <v>6465</v>
      </c>
      <c r="C2397" s="66" t="s">
        <v>6732</v>
      </c>
      <c r="D2397" s="66" t="s">
        <v>6732</v>
      </c>
      <c r="E2397" s="56" t="s">
        <v>6874</v>
      </c>
      <c r="F2397" t="s">
        <v>6799</v>
      </c>
      <c r="G2397" s="66" t="s">
        <v>6820</v>
      </c>
      <c r="H2397" s="66" t="s">
        <v>6799</v>
      </c>
      <c r="I2397" s="66" t="s">
        <v>6800</v>
      </c>
    </row>
    <row r="2398" spans="1:9" x14ac:dyDescent="0.25">
      <c r="A2398">
        <v>79700032</v>
      </c>
      <c r="B2398" s="66" t="s">
        <v>6465</v>
      </c>
      <c r="C2398" s="66" t="s">
        <v>6732</v>
      </c>
      <c r="D2398" s="66" t="s">
        <v>6732</v>
      </c>
      <c r="E2398" s="56" t="s">
        <v>6875</v>
      </c>
      <c r="F2398" t="s">
        <v>6876</v>
      </c>
      <c r="G2398" s="66" t="s">
        <v>6820</v>
      </c>
      <c r="H2398" s="66" t="e">
        <v>#N/A</v>
      </c>
      <c r="I2398" s="66" t="e">
        <v>#N/A</v>
      </c>
    </row>
    <row r="2399" spans="1:9" x14ac:dyDescent="0.25">
      <c r="A2399">
        <v>79700032</v>
      </c>
      <c r="B2399" s="66" t="s">
        <v>6465</v>
      </c>
      <c r="C2399" s="66" t="s">
        <v>6732</v>
      </c>
      <c r="D2399" s="66" t="s">
        <v>6732</v>
      </c>
      <c r="E2399" s="56" t="s">
        <v>6876</v>
      </c>
      <c r="F2399" t="s">
        <v>6799</v>
      </c>
      <c r="G2399" s="66" t="s">
        <v>6820</v>
      </c>
      <c r="H2399" s="66" t="s">
        <v>6799</v>
      </c>
      <c r="I2399" s="66" t="s">
        <v>6800</v>
      </c>
    </row>
    <row r="2400" spans="1:9" x14ac:dyDescent="0.25">
      <c r="A2400">
        <v>79700032</v>
      </c>
      <c r="B2400" s="66" t="s">
        <v>6465</v>
      </c>
      <c r="C2400" s="66" t="s">
        <v>6732</v>
      </c>
      <c r="D2400" s="66" t="s">
        <v>6732</v>
      </c>
      <c r="E2400" s="56" t="s">
        <v>6877</v>
      </c>
      <c r="F2400" t="s">
        <v>6878</v>
      </c>
      <c r="G2400" s="66" t="s">
        <v>6820</v>
      </c>
      <c r="H2400" s="66" t="e">
        <v>#N/A</v>
      </c>
      <c r="I2400" s="66" t="e">
        <v>#N/A</v>
      </c>
    </row>
    <row r="2401" spans="1:9" x14ac:dyDescent="0.25">
      <c r="A2401">
        <v>79700032</v>
      </c>
      <c r="B2401" s="66" t="s">
        <v>6465</v>
      </c>
      <c r="C2401" s="66" t="s">
        <v>6732</v>
      </c>
      <c r="D2401" s="66" t="s">
        <v>6732</v>
      </c>
      <c r="E2401" s="56" t="s">
        <v>6877</v>
      </c>
      <c r="F2401" t="s">
        <v>6799</v>
      </c>
      <c r="G2401" s="66" t="s">
        <v>6820</v>
      </c>
      <c r="H2401" s="66" t="s">
        <v>6799</v>
      </c>
      <c r="I2401" s="66" t="s">
        <v>6800</v>
      </c>
    </row>
    <row r="2402" spans="1:9" x14ac:dyDescent="0.25">
      <c r="A2402">
        <v>79700032</v>
      </c>
      <c r="B2402" s="66" t="s">
        <v>6465</v>
      </c>
      <c r="C2402" s="66" t="s">
        <v>6732</v>
      </c>
      <c r="D2402" s="66" t="s">
        <v>6732</v>
      </c>
      <c r="E2402" s="56" t="s">
        <v>6877</v>
      </c>
      <c r="F2402" t="s">
        <v>6879</v>
      </c>
      <c r="G2402" s="66" t="s">
        <v>6820</v>
      </c>
      <c r="H2402" s="66" t="e">
        <v>#N/A</v>
      </c>
      <c r="I2402" s="66" t="e">
        <v>#N/A</v>
      </c>
    </row>
    <row r="2403" spans="1:9" x14ac:dyDescent="0.25">
      <c r="A2403">
        <v>79700033</v>
      </c>
      <c r="B2403" s="66" t="s">
        <v>6465</v>
      </c>
      <c r="C2403" s="66" t="s">
        <v>6732</v>
      </c>
      <c r="D2403" s="66" t="s">
        <v>6732</v>
      </c>
      <c r="E2403" s="56" t="s">
        <v>6819</v>
      </c>
      <c r="F2403" t="s">
        <v>6799</v>
      </c>
      <c r="G2403" s="66" t="s">
        <v>6734</v>
      </c>
      <c r="H2403" s="66" t="s">
        <v>6799</v>
      </c>
      <c r="I2403" s="66" t="s">
        <v>6800</v>
      </c>
    </row>
    <row r="2404" spans="1:9" x14ac:dyDescent="0.25">
      <c r="A2404">
        <v>79700033</v>
      </c>
      <c r="B2404" s="66" t="s">
        <v>6465</v>
      </c>
      <c r="C2404" s="66" t="s">
        <v>6732</v>
      </c>
      <c r="D2404" s="66" t="s">
        <v>6732</v>
      </c>
      <c r="E2404" s="56" t="s">
        <v>6819</v>
      </c>
      <c r="F2404" t="s">
        <v>6819</v>
      </c>
      <c r="G2404" s="66" t="s">
        <v>6820</v>
      </c>
      <c r="H2404" s="66" t="e">
        <v>#N/A</v>
      </c>
      <c r="I2404" s="66" t="e">
        <v>#N/A</v>
      </c>
    </row>
    <row r="2405" spans="1:9" x14ac:dyDescent="0.25">
      <c r="A2405">
        <v>79700033</v>
      </c>
      <c r="B2405" s="66" t="s">
        <v>6465</v>
      </c>
      <c r="C2405" s="66" t="s">
        <v>6732</v>
      </c>
      <c r="D2405" s="66" t="s">
        <v>6732</v>
      </c>
      <c r="E2405" s="56" t="s">
        <v>6880</v>
      </c>
      <c r="F2405" t="s">
        <v>6819</v>
      </c>
      <c r="G2405" s="66" t="s">
        <v>6734</v>
      </c>
      <c r="H2405" s="66" t="e">
        <v>#N/A</v>
      </c>
      <c r="I2405" s="66" t="e">
        <v>#N/A</v>
      </c>
    </row>
    <row r="2406" spans="1:9" x14ac:dyDescent="0.25">
      <c r="A2406">
        <v>79700034</v>
      </c>
      <c r="B2406" s="66" t="s">
        <v>6465</v>
      </c>
      <c r="C2406" s="66" t="s">
        <v>6732</v>
      </c>
      <c r="D2406" s="66" t="s">
        <v>6732</v>
      </c>
      <c r="E2406" s="56" t="s">
        <v>6875</v>
      </c>
      <c r="F2406" t="s">
        <v>6799</v>
      </c>
      <c r="G2406" s="66" t="s">
        <v>6820</v>
      </c>
      <c r="H2406" s="66" t="s">
        <v>6799</v>
      </c>
      <c r="I2406" s="66" t="s">
        <v>6800</v>
      </c>
    </row>
    <row r="2407" spans="1:9" x14ac:dyDescent="0.25">
      <c r="A2407">
        <v>79700034</v>
      </c>
      <c r="B2407" s="66" t="s">
        <v>6465</v>
      </c>
      <c r="C2407" s="66" t="s">
        <v>6732</v>
      </c>
      <c r="D2407" s="66" t="s">
        <v>6732</v>
      </c>
      <c r="E2407" s="56" t="s">
        <v>6881</v>
      </c>
      <c r="F2407" t="s">
        <v>6881</v>
      </c>
      <c r="G2407" s="66" t="s">
        <v>6820</v>
      </c>
      <c r="H2407" s="66" t="e">
        <v>#N/A</v>
      </c>
      <c r="I2407" s="66" t="e">
        <v>#N/A</v>
      </c>
    </row>
    <row r="2408" spans="1:9" x14ac:dyDescent="0.25">
      <c r="A2408">
        <v>79700034</v>
      </c>
      <c r="B2408" s="66" t="s">
        <v>6465</v>
      </c>
      <c r="C2408" s="66" t="s">
        <v>6732</v>
      </c>
      <c r="D2408" s="66" t="s">
        <v>6732</v>
      </c>
      <c r="E2408" s="56" t="s">
        <v>6881</v>
      </c>
      <c r="F2408" t="s">
        <v>6799</v>
      </c>
      <c r="G2408" s="66" t="s">
        <v>6820</v>
      </c>
      <c r="H2408" s="66" t="s">
        <v>6799</v>
      </c>
      <c r="I2408" s="66" t="s">
        <v>6800</v>
      </c>
    </row>
    <row r="2409" spans="1:9" x14ac:dyDescent="0.25">
      <c r="A2409">
        <v>79700034</v>
      </c>
      <c r="B2409" s="66" t="s">
        <v>6465</v>
      </c>
      <c r="C2409" s="66" t="s">
        <v>6732</v>
      </c>
      <c r="D2409" s="66" t="s">
        <v>6732</v>
      </c>
      <c r="E2409" s="56" t="s">
        <v>6881</v>
      </c>
      <c r="F2409" t="s">
        <v>6799</v>
      </c>
      <c r="G2409" s="66" t="s">
        <v>6820</v>
      </c>
      <c r="H2409" s="66" t="s">
        <v>6799</v>
      </c>
      <c r="I2409" s="66" t="s">
        <v>6800</v>
      </c>
    </row>
    <row r="2410" spans="1:9" x14ac:dyDescent="0.25">
      <c r="A2410">
        <v>79700034</v>
      </c>
      <c r="B2410" s="66" t="s">
        <v>6465</v>
      </c>
      <c r="C2410" s="66" t="s">
        <v>6732</v>
      </c>
      <c r="D2410" s="66" t="s">
        <v>6732</v>
      </c>
      <c r="E2410" s="56" t="s">
        <v>6881</v>
      </c>
      <c r="F2410" t="s">
        <v>6799</v>
      </c>
      <c r="G2410" s="66" t="s">
        <v>6820</v>
      </c>
      <c r="H2410" s="66" t="s">
        <v>6799</v>
      </c>
      <c r="I2410" s="66" t="s">
        <v>6800</v>
      </c>
    </row>
    <row r="2411" spans="1:9" x14ac:dyDescent="0.25">
      <c r="A2411">
        <v>79700034</v>
      </c>
      <c r="B2411" s="66" t="s">
        <v>6465</v>
      </c>
      <c r="C2411" s="66" t="s">
        <v>6732</v>
      </c>
      <c r="D2411" s="66" t="s">
        <v>6732</v>
      </c>
      <c r="E2411" s="56" t="s">
        <v>6881</v>
      </c>
      <c r="F2411" t="s">
        <v>6799</v>
      </c>
      <c r="G2411" s="66" t="s">
        <v>6820</v>
      </c>
      <c r="H2411" s="66" t="s">
        <v>6799</v>
      </c>
      <c r="I2411" s="66" t="s">
        <v>6800</v>
      </c>
    </row>
    <row r="2412" spans="1:9" x14ac:dyDescent="0.25">
      <c r="A2412">
        <v>79700034</v>
      </c>
      <c r="B2412" s="66" t="s">
        <v>6465</v>
      </c>
      <c r="C2412" s="66" t="s">
        <v>6732</v>
      </c>
      <c r="D2412" s="66" t="s">
        <v>6732</v>
      </c>
      <c r="E2412" s="56" t="s">
        <v>6881</v>
      </c>
      <c r="F2412" t="s">
        <v>6799</v>
      </c>
      <c r="G2412" s="66" t="s">
        <v>6820</v>
      </c>
      <c r="H2412" s="66" t="s">
        <v>6799</v>
      </c>
      <c r="I2412" s="66" t="s">
        <v>6800</v>
      </c>
    </row>
    <row r="2413" spans="1:9" x14ac:dyDescent="0.25">
      <c r="A2413">
        <v>79700035</v>
      </c>
      <c r="B2413" s="66" t="s">
        <v>6465</v>
      </c>
      <c r="C2413" s="66" t="s">
        <v>6732</v>
      </c>
      <c r="D2413" s="66" t="s">
        <v>6732</v>
      </c>
      <c r="E2413" s="56" t="s">
        <v>6882</v>
      </c>
      <c r="F2413" t="s">
        <v>6817</v>
      </c>
      <c r="G2413" s="66" t="s">
        <v>6820</v>
      </c>
      <c r="H2413" s="66" t="s">
        <v>6817</v>
      </c>
      <c r="I2413" s="66" t="s">
        <v>6816</v>
      </c>
    </row>
    <row r="2414" spans="1:9" x14ac:dyDescent="0.25">
      <c r="A2414">
        <v>79700035</v>
      </c>
      <c r="B2414" s="66" t="s">
        <v>6465</v>
      </c>
      <c r="C2414" s="66" t="s">
        <v>6732</v>
      </c>
      <c r="D2414" s="66" t="s">
        <v>6732</v>
      </c>
      <c r="E2414" s="56" t="s">
        <v>6882</v>
      </c>
      <c r="F2414" t="s">
        <v>6817</v>
      </c>
      <c r="G2414" s="66" t="s">
        <v>6820</v>
      </c>
      <c r="H2414" s="66" t="s">
        <v>6817</v>
      </c>
      <c r="I2414" s="66" t="s">
        <v>6816</v>
      </c>
    </row>
    <row r="2415" spans="1:9" x14ac:dyDescent="0.25">
      <c r="A2415">
        <v>79700035</v>
      </c>
      <c r="B2415" s="66" t="s">
        <v>6465</v>
      </c>
      <c r="C2415" s="66" t="s">
        <v>6732</v>
      </c>
      <c r="D2415" s="66" t="s">
        <v>6732</v>
      </c>
      <c r="E2415" s="56" t="s">
        <v>6882</v>
      </c>
      <c r="F2415" t="s">
        <v>6817</v>
      </c>
      <c r="G2415" s="66" t="s">
        <v>6820</v>
      </c>
      <c r="H2415" s="66" t="s">
        <v>6817</v>
      </c>
      <c r="I2415" s="66" t="s">
        <v>6816</v>
      </c>
    </row>
    <row r="2416" spans="1:9" x14ac:dyDescent="0.25">
      <c r="A2416">
        <v>79700035</v>
      </c>
      <c r="B2416" s="66" t="s">
        <v>6465</v>
      </c>
      <c r="C2416" s="66" t="s">
        <v>6732</v>
      </c>
      <c r="D2416" s="66" t="s">
        <v>6732</v>
      </c>
      <c r="E2416" s="56" t="s">
        <v>6882</v>
      </c>
      <c r="F2416" t="s">
        <v>6817</v>
      </c>
      <c r="G2416" s="66" t="s">
        <v>6820</v>
      </c>
      <c r="H2416" s="66" t="s">
        <v>6817</v>
      </c>
      <c r="I2416" s="66" t="s">
        <v>6816</v>
      </c>
    </row>
    <row r="2417" spans="1:9" x14ac:dyDescent="0.25">
      <c r="A2417">
        <v>79700035</v>
      </c>
      <c r="B2417" s="66" t="s">
        <v>6465</v>
      </c>
      <c r="C2417" s="66" t="s">
        <v>6732</v>
      </c>
      <c r="D2417" s="66" t="s">
        <v>6732</v>
      </c>
      <c r="E2417" s="56" t="s">
        <v>6883</v>
      </c>
      <c r="F2417" t="s">
        <v>6817</v>
      </c>
      <c r="G2417" s="66" t="s">
        <v>6820</v>
      </c>
      <c r="H2417" s="66" t="s">
        <v>6817</v>
      </c>
      <c r="I2417" s="66" t="s">
        <v>6816</v>
      </c>
    </row>
    <row r="2418" spans="1:9" x14ac:dyDescent="0.25">
      <c r="A2418">
        <v>79700035</v>
      </c>
      <c r="B2418" s="66" t="s">
        <v>6465</v>
      </c>
      <c r="C2418" s="66" t="s">
        <v>6732</v>
      </c>
      <c r="D2418" s="66" t="s">
        <v>6732</v>
      </c>
      <c r="E2418" s="56" t="s">
        <v>6883</v>
      </c>
      <c r="F2418" t="s">
        <v>6817</v>
      </c>
      <c r="G2418" s="66" t="s">
        <v>6820</v>
      </c>
      <c r="H2418" s="66" t="s">
        <v>6817</v>
      </c>
      <c r="I2418" s="66" t="s">
        <v>6816</v>
      </c>
    </row>
    <row r="2419" spans="1:9" x14ac:dyDescent="0.25">
      <c r="A2419">
        <v>79700035</v>
      </c>
      <c r="B2419" s="66" t="s">
        <v>6465</v>
      </c>
      <c r="C2419" s="66" t="s">
        <v>6732</v>
      </c>
      <c r="D2419" s="66" t="s">
        <v>6732</v>
      </c>
      <c r="E2419" s="56" t="s">
        <v>6883</v>
      </c>
      <c r="F2419" t="s">
        <v>6884</v>
      </c>
      <c r="G2419" s="66" t="s">
        <v>6820</v>
      </c>
      <c r="H2419" s="66" t="e">
        <v>#N/A</v>
      </c>
      <c r="I2419" s="66" t="e">
        <v>#N/A</v>
      </c>
    </row>
    <row r="2420" spans="1:9" x14ac:dyDescent="0.25">
      <c r="A2420">
        <v>79700035</v>
      </c>
      <c r="B2420" s="66" t="s">
        <v>6465</v>
      </c>
      <c r="C2420" s="66" t="s">
        <v>6732</v>
      </c>
      <c r="D2420" s="66" t="s">
        <v>6732</v>
      </c>
      <c r="E2420" s="56" t="s">
        <v>6883</v>
      </c>
      <c r="F2420" t="s">
        <v>6817</v>
      </c>
      <c r="G2420" s="66" t="s">
        <v>6820</v>
      </c>
      <c r="H2420" s="66" t="s">
        <v>6817</v>
      </c>
      <c r="I2420" s="66" t="s">
        <v>6816</v>
      </c>
    </row>
    <row r="2421" spans="1:9" x14ac:dyDescent="0.25">
      <c r="A2421">
        <v>79700035</v>
      </c>
      <c r="B2421" s="66" t="s">
        <v>6465</v>
      </c>
      <c r="C2421" s="66" t="s">
        <v>6732</v>
      </c>
      <c r="D2421" s="66" t="s">
        <v>6732</v>
      </c>
      <c r="E2421" s="56" t="s">
        <v>6885</v>
      </c>
      <c r="F2421" t="s">
        <v>6817</v>
      </c>
      <c r="G2421" s="66" t="s">
        <v>6820</v>
      </c>
      <c r="H2421" s="66" t="s">
        <v>6817</v>
      </c>
      <c r="I2421" s="66" t="s">
        <v>6816</v>
      </c>
    </row>
    <row r="2422" spans="1:9" x14ac:dyDescent="0.25">
      <c r="A2422">
        <v>79700035</v>
      </c>
      <c r="B2422" s="66" t="s">
        <v>6465</v>
      </c>
      <c r="C2422" s="66" t="s">
        <v>6732</v>
      </c>
      <c r="D2422" s="66" t="s">
        <v>6732</v>
      </c>
      <c r="E2422" s="56" t="s">
        <v>6886</v>
      </c>
      <c r="F2422" t="s">
        <v>6817</v>
      </c>
      <c r="G2422" s="66" t="s">
        <v>6820</v>
      </c>
      <c r="H2422" s="66" t="s">
        <v>6817</v>
      </c>
      <c r="I2422" s="66" t="s">
        <v>6816</v>
      </c>
    </row>
    <row r="2423" spans="1:9" x14ac:dyDescent="0.25">
      <c r="A2423">
        <v>79700036</v>
      </c>
      <c r="B2423" s="66" t="s">
        <v>6465</v>
      </c>
      <c r="C2423" s="66" t="s">
        <v>6732</v>
      </c>
      <c r="D2423" s="66" t="s">
        <v>6732</v>
      </c>
      <c r="E2423" s="56" t="s">
        <v>6887</v>
      </c>
      <c r="F2423" t="s">
        <v>6887</v>
      </c>
      <c r="G2423" s="66" t="s">
        <v>6734</v>
      </c>
      <c r="H2423" s="66" t="e">
        <v>#N/A</v>
      </c>
      <c r="I2423" s="66" t="e">
        <v>#N/A</v>
      </c>
    </row>
    <row r="2424" spans="1:9" x14ac:dyDescent="0.25">
      <c r="A2424">
        <v>79700036</v>
      </c>
      <c r="B2424" s="66" t="s">
        <v>6465</v>
      </c>
      <c r="C2424" s="66" t="s">
        <v>6732</v>
      </c>
      <c r="D2424" s="66" t="s">
        <v>6732</v>
      </c>
      <c r="E2424" s="56" t="s">
        <v>6888</v>
      </c>
      <c r="F2424" t="s">
        <v>6888</v>
      </c>
      <c r="G2424" s="66" t="s">
        <v>6734</v>
      </c>
      <c r="H2424" s="66" t="s">
        <v>6888</v>
      </c>
      <c r="I2424" s="66" t="s">
        <v>6816</v>
      </c>
    </row>
    <row r="2425" spans="1:9" x14ac:dyDescent="0.25">
      <c r="A2425">
        <v>79700036</v>
      </c>
      <c r="B2425" s="66" t="s">
        <v>6465</v>
      </c>
      <c r="C2425" s="66" t="s">
        <v>6732</v>
      </c>
      <c r="D2425" s="66" t="s">
        <v>6732</v>
      </c>
      <c r="E2425" s="56" t="s">
        <v>6888</v>
      </c>
      <c r="F2425" t="s">
        <v>6817</v>
      </c>
      <c r="G2425" s="66" t="s">
        <v>6734</v>
      </c>
      <c r="H2425" s="66" t="s">
        <v>6817</v>
      </c>
      <c r="I2425" s="66" t="s">
        <v>6816</v>
      </c>
    </row>
    <row r="2426" spans="1:9" x14ac:dyDescent="0.25">
      <c r="A2426">
        <v>79700036</v>
      </c>
      <c r="B2426" s="66" t="s">
        <v>6465</v>
      </c>
      <c r="C2426" s="66" t="s">
        <v>6732</v>
      </c>
      <c r="D2426" s="66" t="s">
        <v>6732</v>
      </c>
      <c r="E2426" s="56" t="s">
        <v>6888</v>
      </c>
      <c r="F2426" t="s">
        <v>6817</v>
      </c>
      <c r="G2426" s="66" t="s">
        <v>6734</v>
      </c>
      <c r="H2426" s="66" t="s">
        <v>6817</v>
      </c>
      <c r="I2426" s="66" t="s">
        <v>6816</v>
      </c>
    </row>
    <row r="2427" spans="1:9" x14ac:dyDescent="0.25">
      <c r="A2427">
        <v>79700036</v>
      </c>
      <c r="B2427" s="66" t="s">
        <v>6465</v>
      </c>
      <c r="C2427" s="66" t="s">
        <v>6732</v>
      </c>
      <c r="D2427" s="66" t="s">
        <v>6732</v>
      </c>
      <c r="E2427" s="56" t="s">
        <v>6888</v>
      </c>
      <c r="F2427" t="s">
        <v>6817</v>
      </c>
      <c r="G2427" s="66" t="s">
        <v>6734</v>
      </c>
      <c r="H2427" s="66" t="s">
        <v>6817</v>
      </c>
      <c r="I2427" s="66" t="s">
        <v>6816</v>
      </c>
    </row>
    <row r="2428" spans="1:9" x14ac:dyDescent="0.25">
      <c r="A2428">
        <v>79700036</v>
      </c>
      <c r="B2428" s="66" t="s">
        <v>6465</v>
      </c>
      <c r="C2428" s="66" t="s">
        <v>6732</v>
      </c>
      <c r="D2428" s="66" t="s">
        <v>6732</v>
      </c>
      <c r="E2428" s="56" t="s">
        <v>6889</v>
      </c>
      <c r="F2428" t="s">
        <v>6888</v>
      </c>
      <c r="G2428" s="66" t="s">
        <v>6734</v>
      </c>
      <c r="H2428" s="66" t="s">
        <v>6888</v>
      </c>
      <c r="I2428" s="66" t="s">
        <v>6816</v>
      </c>
    </row>
    <row r="2429" spans="1:9" x14ac:dyDescent="0.25">
      <c r="A2429">
        <v>79700036</v>
      </c>
      <c r="B2429" s="66" t="s">
        <v>6465</v>
      </c>
      <c r="C2429" s="66" t="s">
        <v>6732</v>
      </c>
      <c r="D2429" s="66" t="s">
        <v>6732</v>
      </c>
      <c r="E2429" s="56" t="s">
        <v>6890</v>
      </c>
      <c r="F2429" t="s">
        <v>6817</v>
      </c>
      <c r="G2429" s="66" t="s">
        <v>6734</v>
      </c>
      <c r="H2429" s="66" t="s">
        <v>6817</v>
      </c>
      <c r="I2429" s="66" t="s">
        <v>6816</v>
      </c>
    </row>
    <row r="2430" spans="1:9" x14ac:dyDescent="0.25">
      <c r="A2430">
        <v>79700036</v>
      </c>
      <c r="B2430" s="66" t="s">
        <v>6465</v>
      </c>
      <c r="C2430" s="66" t="s">
        <v>6732</v>
      </c>
      <c r="D2430" s="66" t="s">
        <v>6732</v>
      </c>
      <c r="E2430" s="56" t="s">
        <v>6890</v>
      </c>
      <c r="F2430" t="s">
        <v>6817</v>
      </c>
      <c r="G2430" s="66" t="s">
        <v>6734</v>
      </c>
      <c r="H2430" s="66" t="s">
        <v>6817</v>
      </c>
      <c r="I2430" s="66" t="s">
        <v>6816</v>
      </c>
    </row>
    <row r="2431" spans="1:9" x14ac:dyDescent="0.25">
      <c r="A2431">
        <v>79700036</v>
      </c>
      <c r="B2431" s="66" t="s">
        <v>6465</v>
      </c>
      <c r="C2431" s="66" t="s">
        <v>6732</v>
      </c>
      <c r="D2431" s="66" t="s">
        <v>6732</v>
      </c>
      <c r="E2431" s="56" t="s">
        <v>6891</v>
      </c>
      <c r="F2431" t="s">
        <v>5815</v>
      </c>
      <c r="G2431" s="66" t="s">
        <v>6734</v>
      </c>
      <c r="H2431" s="66" t="e">
        <v>#N/A</v>
      </c>
      <c r="I2431" s="66" t="e">
        <v>#N/A</v>
      </c>
    </row>
    <row r="2432" spans="1:9" x14ac:dyDescent="0.25">
      <c r="A2432">
        <v>79700036</v>
      </c>
      <c r="B2432" s="66" t="s">
        <v>6465</v>
      </c>
      <c r="C2432" s="66" t="s">
        <v>6732</v>
      </c>
      <c r="D2432" s="66" t="s">
        <v>6732</v>
      </c>
      <c r="E2432" s="56" t="s">
        <v>6892</v>
      </c>
      <c r="F2432" t="s">
        <v>6893</v>
      </c>
      <c r="G2432" s="66" t="s">
        <v>6734</v>
      </c>
      <c r="H2432" s="66" t="e">
        <v>#N/A</v>
      </c>
      <c r="I2432" s="66" t="e">
        <v>#N/A</v>
      </c>
    </row>
    <row r="2433" spans="1:9" x14ac:dyDescent="0.25">
      <c r="A2433">
        <v>79700036</v>
      </c>
      <c r="B2433" s="66" t="s">
        <v>6465</v>
      </c>
      <c r="C2433" s="66" t="s">
        <v>6732</v>
      </c>
      <c r="D2433" s="66" t="s">
        <v>6732</v>
      </c>
      <c r="E2433" s="56" t="s">
        <v>6892</v>
      </c>
      <c r="F2433" t="s">
        <v>6817</v>
      </c>
      <c r="G2433" s="66" t="s">
        <v>6734</v>
      </c>
      <c r="H2433" s="66" t="s">
        <v>6817</v>
      </c>
      <c r="I2433" s="66" t="s">
        <v>6816</v>
      </c>
    </row>
    <row r="2434" spans="1:9" x14ac:dyDescent="0.25">
      <c r="A2434">
        <v>79700036</v>
      </c>
      <c r="B2434" s="66" t="s">
        <v>6465</v>
      </c>
      <c r="C2434" s="66" t="s">
        <v>6732</v>
      </c>
      <c r="D2434" s="66" t="s">
        <v>6732</v>
      </c>
      <c r="E2434" s="56" t="s">
        <v>6892</v>
      </c>
      <c r="F2434" t="s">
        <v>6815</v>
      </c>
      <c r="G2434" s="66" t="s">
        <v>6734</v>
      </c>
      <c r="H2434" s="66" t="s">
        <v>6815</v>
      </c>
      <c r="I2434" s="66" t="s">
        <v>6816</v>
      </c>
    </row>
    <row r="2435" spans="1:9" x14ac:dyDescent="0.25">
      <c r="A2435">
        <v>79700036</v>
      </c>
      <c r="B2435" s="66" t="s">
        <v>6465</v>
      </c>
      <c r="C2435" s="66" t="s">
        <v>6732</v>
      </c>
      <c r="D2435" s="66" t="s">
        <v>6732</v>
      </c>
      <c r="E2435" s="56" t="s">
        <v>6882</v>
      </c>
      <c r="F2435" t="s">
        <v>6817</v>
      </c>
      <c r="G2435" s="66" t="s">
        <v>6820</v>
      </c>
      <c r="H2435" s="66" t="s">
        <v>6817</v>
      </c>
      <c r="I2435" s="66" t="s">
        <v>6816</v>
      </c>
    </row>
    <row r="2436" spans="1:9" x14ac:dyDescent="0.25">
      <c r="A2436">
        <v>79700036</v>
      </c>
      <c r="B2436" s="66" t="s">
        <v>6465</v>
      </c>
      <c r="C2436" s="66" t="s">
        <v>6732</v>
      </c>
      <c r="D2436" s="66" t="s">
        <v>6732</v>
      </c>
      <c r="E2436" s="56" t="s">
        <v>6882</v>
      </c>
      <c r="F2436" t="s">
        <v>6817</v>
      </c>
      <c r="G2436" s="66" t="s">
        <v>6820</v>
      </c>
      <c r="H2436" s="66" t="s">
        <v>6817</v>
      </c>
      <c r="I2436" s="66" t="s">
        <v>6816</v>
      </c>
    </row>
    <row r="2437" spans="1:9" x14ac:dyDescent="0.25">
      <c r="A2437">
        <v>79700036</v>
      </c>
      <c r="B2437" s="66" t="s">
        <v>6465</v>
      </c>
      <c r="C2437" s="66" t="s">
        <v>6732</v>
      </c>
      <c r="D2437" s="66" t="s">
        <v>6732</v>
      </c>
      <c r="E2437" s="56" t="s">
        <v>6894</v>
      </c>
      <c r="F2437" t="s">
        <v>5815</v>
      </c>
      <c r="G2437" s="66" t="s">
        <v>6820</v>
      </c>
      <c r="H2437" s="66" t="e">
        <v>#N/A</v>
      </c>
      <c r="I2437" s="66" t="e">
        <v>#N/A</v>
      </c>
    </row>
    <row r="2438" spans="1:9" x14ac:dyDescent="0.25">
      <c r="A2438">
        <v>79700037</v>
      </c>
      <c r="B2438" s="66" t="s">
        <v>6465</v>
      </c>
      <c r="C2438" s="66" t="s">
        <v>6732</v>
      </c>
      <c r="D2438" s="66" t="s">
        <v>6732</v>
      </c>
      <c r="E2438" s="56" t="s">
        <v>6895</v>
      </c>
      <c r="F2438" t="s">
        <v>6817</v>
      </c>
      <c r="G2438" s="66" t="s">
        <v>6820</v>
      </c>
      <c r="H2438" s="66" t="s">
        <v>6817</v>
      </c>
      <c r="I2438" s="66" t="s">
        <v>6816</v>
      </c>
    </row>
    <row r="2439" spans="1:9" x14ac:dyDescent="0.25">
      <c r="A2439">
        <v>79700037</v>
      </c>
      <c r="B2439" s="66" t="s">
        <v>6465</v>
      </c>
      <c r="C2439" s="66" t="s">
        <v>6732</v>
      </c>
      <c r="D2439" s="66" t="s">
        <v>6732</v>
      </c>
      <c r="E2439" s="56" t="s">
        <v>6896</v>
      </c>
      <c r="F2439" t="s">
        <v>5815</v>
      </c>
      <c r="G2439" s="66" t="s">
        <v>6820</v>
      </c>
      <c r="H2439" s="66" t="e">
        <v>#N/A</v>
      </c>
      <c r="I2439" s="66" t="e">
        <v>#N/A</v>
      </c>
    </row>
    <row r="2440" spans="1:9" x14ac:dyDescent="0.25">
      <c r="A2440">
        <v>79700037</v>
      </c>
      <c r="B2440" s="66" t="s">
        <v>6465</v>
      </c>
      <c r="C2440" s="66" t="s">
        <v>6732</v>
      </c>
      <c r="D2440" s="66" t="s">
        <v>6732</v>
      </c>
      <c r="E2440" s="56" t="s">
        <v>6897</v>
      </c>
      <c r="F2440" t="s">
        <v>6898</v>
      </c>
      <c r="G2440" s="66" t="s">
        <v>6820</v>
      </c>
      <c r="H2440" s="66" t="s">
        <v>6898</v>
      </c>
      <c r="I2440" s="66" t="s">
        <v>6816</v>
      </c>
    </row>
    <row r="2441" spans="1:9" x14ac:dyDescent="0.25">
      <c r="A2441">
        <v>79700037</v>
      </c>
      <c r="B2441" s="66" t="s">
        <v>6465</v>
      </c>
      <c r="C2441" s="66" t="s">
        <v>6732</v>
      </c>
      <c r="D2441" s="66" t="s">
        <v>6732</v>
      </c>
      <c r="E2441" s="56" t="s">
        <v>6897</v>
      </c>
      <c r="F2441" t="s">
        <v>6898</v>
      </c>
      <c r="G2441" s="66" t="s">
        <v>6820</v>
      </c>
      <c r="H2441" s="66" t="s">
        <v>6898</v>
      </c>
      <c r="I2441" s="66" t="s">
        <v>6816</v>
      </c>
    </row>
    <row r="2442" spans="1:9" x14ac:dyDescent="0.25">
      <c r="A2442">
        <v>79700037</v>
      </c>
      <c r="B2442" s="66" t="s">
        <v>6465</v>
      </c>
      <c r="C2442" s="66" t="s">
        <v>6732</v>
      </c>
      <c r="D2442" s="66" t="s">
        <v>6732</v>
      </c>
      <c r="E2442" s="56" t="s">
        <v>6899</v>
      </c>
      <c r="F2442" t="s">
        <v>6899</v>
      </c>
      <c r="G2442" s="66" t="s">
        <v>6820</v>
      </c>
      <c r="H2442" s="66" t="e">
        <v>#N/A</v>
      </c>
      <c r="I2442" s="66" t="e">
        <v>#N/A</v>
      </c>
    </row>
    <row r="2443" spans="1:9" x14ac:dyDescent="0.25">
      <c r="A2443">
        <v>79700038</v>
      </c>
      <c r="B2443" s="66" t="s">
        <v>6465</v>
      </c>
      <c r="C2443" s="66" t="s">
        <v>6732</v>
      </c>
      <c r="D2443" s="66" t="s">
        <v>6732</v>
      </c>
      <c r="E2443" s="56" t="s">
        <v>6900</v>
      </c>
      <c r="F2443" t="s">
        <v>6898</v>
      </c>
      <c r="G2443" s="66" t="s">
        <v>6820</v>
      </c>
      <c r="H2443" s="66" t="s">
        <v>6898</v>
      </c>
      <c r="I2443" s="66" t="s">
        <v>6816</v>
      </c>
    </row>
    <row r="2444" spans="1:9" x14ac:dyDescent="0.25">
      <c r="A2444">
        <v>79700038</v>
      </c>
      <c r="B2444" s="66" t="s">
        <v>6465</v>
      </c>
      <c r="C2444" s="66" t="s">
        <v>6732</v>
      </c>
      <c r="D2444" s="66" t="s">
        <v>6732</v>
      </c>
      <c r="E2444" s="56" t="s">
        <v>6900</v>
      </c>
      <c r="F2444" t="s">
        <v>6898</v>
      </c>
      <c r="G2444" s="66" t="s">
        <v>6820</v>
      </c>
      <c r="H2444" s="66" t="s">
        <v>6898</v>
      </c>
      <c r="I2444" s="66" t="s">
        <v>6816</v>
      </c>
    </row>
    <row r="2445" spans="1:9" x14ac:dyDescent="0.25">
      <c r="A2445">
        <v>79700038</v>
      </c>
      <c r="B2445" s="66" t="s">
        <v>6465</v>
      </c>
      <c r="C2445" s="66" t="s">
        <v>6732</v>
      </c>
      <c r="D2445" s="66" t="s">
        <v>6732</v>
      </c>
      <c r="E2445" s="56" t="s">
        <v>6900</v>
      </c>
      <c r="F2445" t="s">
        <v>6898</v>
      </c>
      <c r="G2445" s="66" t="s">
        <v>6820</v>
      </c>
      <c r="H2445" s="66" t="s">
        <v>6898</v>
      </c>
      <c r="I2445" s="66" t="s">
        <v>6816</v>
      </c>
    </row>
    <row r="2446" spans="1:9" x14ac:dyDescent="0.25">
      <c r="A2446">
        <v>79700038</v>
      </c>
      <c r="B2446" s="66" t="s">
        <v>6465</v>
      </c>
      <c r="C2446" s="66" t="s">
        <v>6732</v>
      </c>
      <c r="D2446" s="66" t="s">
        <v>6732</v>
      </c>
      <c r="E2446" s="56" t="s">
        <v>6900</v>
      </c>
      <c r="F2446" t="s">
        <v>6898</v>
      </c>
      <c r="G2446" s="66" t="s">
        <v>6820</v>
      </c>
      <c r="H2446" s="66" t="s">
        <v>6898</v>
      </c>
      <c r="I2446" s="66" t="s">
        <v>6816</v>
      </c>
    </row>
    <row r="2447" spans="1:9" x14ac:dyDescent="0.25">
      <c r="A2447">
        <v>79700038</v>
      </c>
      <c r="B2447" s="66" t="s">
        <v>6465</v>
      </c>
      <c r="C2447" s="66" t="s">
        <v>6732</v>
      </c>
      <c r="D2447" s="66" t="s">
        <v>6732</v>
      </c>
      <c r="E2447" s="56" t="s">
        <v>6900</v>
      </c>
      <c r="F2447" t="s">
        <v>6898</v>
      </c>
      <c r="G2447" s="66" t="s">
        <v>6820</v>
      </c>
      <c r="H2447" s="66" t="s">
        <v>6898</v>
      </c>
      <c r="I2447" s="66" t="s">
        <v>6816</v>
      </c>
    </row>
    <row r="2448" spans="1:9" x14ac:dyDescent="0.25">
      <c r="A2448">
        <v>79700038</v>
      </c>
      <c r="B2448" s="66" t="s">
        <v>6465</v>
      </c>
      <c r="C2448" s="66" t="s">
        <v>6732</v>
      </c>
      <c r="D2448" s="66" t="s">
        <v>6732</v>
      </c>
      <c r="E2448" s="56" t="s">
        <v>6900</v>
      </c>
      <c r="F2448" t="s">
        <v>6898</v>
      </c>
      <c r="G2448" s="66" t="s">
        <v>6820</v>
      </c>
      <c r="H2448" s="66" t="s">
        <v>6898</v>
      </c>
      <c r="I2448" s="66" t="s">
        <v>6816</v>
      </c>
    </row>
    <row r="2449" spans="1:9" x14ac:dyDescent="0.25">
      <c r="A2449">
        <v>79700038</v>
      </c>
      <c r="B2449" s="66" t="s">
        <v>6465</v>
      </c>
      <c r="C2449" s="66" t="s">
        <v>6732</v>
      </c>
      <c r="D2449" s="66" t="s">
        <v>6732</v>
      </c>
      <c r="E2449" s="56" t="s">
        <v>6901</v>
      </c>
      <c r="F2449" t="s">
        <v>6898</v>
      </c>
      <c r="G2449" s="66" t="s">
        <v>6820</v>
      </c>
      <c r="H2449" s="66" t="s">
        <v>6898</v>
      </c>
      <c r="I2449" s="66" t="s">
        <v>6816</v>
      </c>
    </row>
    <row r="2450" spans="1:9" x14ac:dyDescent="0.25">
      <c r="A2450">
        <v>79700038</v>
      </c>
      <c r="B2450" s="66" t="s">
        <v>6465</v>
      </c>
      <c r="C2450" s="66" t="s">
        <v>6732</v>
      </c>
      <c r="D2450" s="66" t="s">
        <v>6732</v>
      </c>
      <c r="E2450" s="56" t="s">
        <v>6901</v>
      </c>
      <c r="F2450" t="s">
        <v>6902</v>
      </c>
      <c r="G2450" s="66" t="s">
        <v>6820</v>
      </c>
      <c r="H2450" s="66" t="s">
        <v>6901</v>
      </c>
      <c r="I2450" s="66" t="s">
        <v>6816</v>
      </c>
    </row>
    <row r="2451" spans="1:9" x14ac:dyDescent="0.25">
      <c r="A2451">
        <v>79700038</v>
      </c>
      <c r="B2451" s="66" t="s">
        <v>6465</v>
      </c>
      <c r="C2451" s="66" t="s">
        <v>6732</v>
      </c>
      <c r="D2451" s="66" t="s">
        <v>6732</v>
      </c>
      <c r="E2451" s="56" t="s">
        <v>6901</v>
      </c>
      <c r="F2451" t="s">
        <v>6898</v>
      </c>
      <c r="G2451" s="66" t="s">
        <v>6820</v>
      </c>
      <c r="H2451" s="66" t="s">
        <v>6898</v>
      </c>
      <c r="I2451" s="66" t="s">
        <v>6816</v>
      </c>
    </row>
    <row r="2452" spans="1:9" x14ac:dyDescent="0.25">
      <c r="A2452">
        <v>79700038</v>
      </c>
      <c r="B2452" s="66" t="s">
        <v>6465</v>
      </c>
      <c r="C2452" s="66" t="s">
        <v>6732</v>
      </c>
      <c r="D2452" s="66" t="s">
        <v>6732</v>
      </c>
      <c r="E2452" s="56" t="s">
        <v>6901</v>
      </c>
      <c r="F2452" t="s">
        <v>6898</v>
      </c>
      <c r="G2452" s="66" t="s">
        <v>6820</v>
      </c>
      <c r="H2452" s="66" t="s">
        <v>6898</v>
      </c>
      <c r="I2452" s="66" t="s">
        <v>6816</v>
      </c>
    </row>
    <row r="2453" spans="1:9" x14ac:dyDescent="0.25">
      <c r="A2453">
        <v>79700039</v>
      </c>
      <c r="B2453" s="66" t="s">
        <v>6465</v>
      </c>
      <c r="C2453" s="66" t="s">
        <v>6732</v>
      </c>
      <c r="D2453" s="66" t="s">
        <v>6732</v>
      </c>
      <c r="E2453" s="56" t="s">
        <v>6903</v>
      </c>
      <c r="F2453" t="s">
        <v>6817</v>
      </c>
      <c r="G2453" s="66" t="s">
        <v>6820</v>
      </c>
      <c r="H2453" s="66" t="s">
        <v>6817</v>
      </c>
      <c r="I2453" s="66" t="s">
        <v>6816</v>
      </c>
    </row>
    <row r="2454" spans="1:9" x14ac:dyDescent="0.25">
      <c r="A2454">
        <v>79700039</v>
      </c>
      <c r="B2454" s="66" t="s">
        <v>6465</v>
      </c>
      <c r="C2454" s="66" t="s">
        <v>6732</v>
      </c>
      <c r="D2454" s="66" t="s">
        <v>6732</v>
      </c>
      <c r="E2454" s="56" t="s">
        <v>6903</v>
      </c>
      <c r="F2454" t="s">
        <v>6903</v>
      </c>
      <c r="G2454" s="66" t="s">
        <v>6820</v>
      </c>
      <c r="H2454" s="66" t="e">
        <v>#N/A</v>
      </c>
      <c r="I2454" s="66" t="e">
        <v>#N/A</v>
      </c>
    </row>
    <row r="2455" spans="1:9" x14ac:dyDescent="0.25">
      <c r="A2455">
        <v>79700039</v>
      </c>
      <c r="B2455" s="66" t="s">
        <v>6465</v>
      </c>
      <c r="C2455" s="66" t="s">
        <v>6732</v>
      </c>
      <c r="D2455" s="66" t="s">
        <v>6732</v>
      </c>
      <c r="E2455" s="56" t="s">
        <v>6903</v>
      </c>
      <c r="F2455" t="s">
        <v>6817</v>
      </c>
      <c r="G2455" s="66" t="s">
        <v>6820</v>
      </c>
      <c r="H2455" s="66" t="s">
        <v>6817</v>
      </c>
      <c r="I2455" s="66" t="s">
        <v>6816</v>
      </c>
    </row>
    <row r="2456" spans="1:9" x14ac:dyDescent="0.25">
      <c r="A2456">
        <v>79700039</v>
      </c>
      <c r="B2456" s="66" t="s">
        <v>6465</v>
      </c>
      <c r="C2456" s="66" t="s">
        <v>6732</v>
      </c>
      <c r="D2456" s="66" t="s">
        <v>6732</v>
      </c>
      <c r="E2456" s="56" t="s">
        <v>6904</v>
      </c>
      <c r="F2456" t="s">
        <v>6904</v>
      </c>
      <c r="G2456" s="66" t="s">
        <v>6820</v>
      </c>
      <c r="H2456" s="66" t="e">
        <v>#N/A</v>
      </c>
      <c r="I2456" s="66" t="e">
        <v>#N/A</v>
      </c>
    </row>
    <row r="2457" spans="1:9" x14ac:dyDescent="0.25">
      <c r="A2457">
        <v>79700039</v>
      </c>
      <c r="B2457" s="66" t="s">
        <v>6465</v>
      </c>
      <c r="C2457" s="66" t="s">
        <v>6732</v>
      </c>
      <c r="D2457" s="66" t="s">
        <v>6732</v>
      </c>
      <c r="E2457" s="56" t="s">
        <v>6904</v>
      </c>
      <c r="F2457" t="s">
        <v>6817</v>
      </c>
      <c r="G2457" s="66" t="s">
        <v>6820</v>
      </c>
      <c r="H2457" s="66" t="s">
        <v>6817</v>
      </c>
      <c r="I2457" s="66" t="s">
        <v>6816</v>
      </c>
    </row>
    <row r="2458" spans="1:9" x14ac:dyDescent="0.25">
      <c r="A2458">
        <v>79700039</v>
      </c>
      <c r="B2458" s="66" t="s">
        <v>6465</v>
      </c>
      <c r="C2458" s="66" t="s">
        <v>6732</v>
      </c>
      <c r="D2458" s="66" t="s">
        <v>6732</v>
      </c>
      <c r="E2458" s="56" t="s">
        <v>6904</v>
      </c>
      <c r="F2458" t="s">
        <v>6817</v>
      </c>
      <c r="G2458" s="66" t="s">
        <v>6820</v>
      </c>
      <c r="H2458" s="66" t="s">
        <v>6817</v>
      </c>
      <c r="I2458" s="66" t="s">
        <v>6816</v>
      </c>
    </row>
    <row r="2459" spans="1:9" x14ac:dyDescent="0.25">
      <c r="A2459">
        <v>79700039</v>
      </c>
      <c r="B2459" s="66" t="s">
        <v>6465</v>
      </c>
      <c r="C2459" s="66" t="s">
        <v>6732</v>
      </c>
      <c r="D2459" s="66" t="s">
        <v>6732</v>
      </c>
      <c r="E2459" s="56" t="s">
        <v>6904</v>
      </c>
      <c r="F2459" t="s">
        <v>6817</v>
      </c>
      <c r="G2459" s="66" t="s">
        <v>6820</v>
      </c>
      <c r="H2459" s="66" t="s">
        <v>6817</v>
      </c>
      <c r="I2459" s="66" t="s">
        <v>6816</v>
      </c>
    </row>
    <row r="2460" spans="1:9" x14ac:dyDescent="0.25">
      <c r="A2460">
        <v>79700039</v>
      </c>
      <c r="B2460" s="66" t="s">
        <v>6465</v>
      </c>
      <c r="C2460" s="66" t="s">
        <v>6732</v>
      </c>
      <c r="D2460" s="66" t="s">
        <v>6732</v>
      </c>
      <c r="E2460" s="56" t="s">
        <v>6905</v>
      </c>
      <c r="F2460" t="s">
        <v>6906</v>
      </c>
      <c r="G2460" s="66" t="s">
        <v>6820</v>
      </c>
      <c r="H2460" s="66" t="e">
        <v>#N/A</v>
      </c>
      <c r="I2460" s="66" t="e">
        <v>#N/A</v>
      </c>
    </row>
    <row r="2461" spans="1:9" x14ac:dyDescent="0.25">
      <c r="A2461">
        <v>79700039</v>
      </c>
      <c r="B2461" s="66" t="s">
        <v>6465</v>
      </c>
      <c r="C2461" s="66" t="s">
        <v>6732</v>
      </c>
      <c r="D2461" s="66" t="s">
        <v>6732</v>
      </c>
      <c r="E2461" s="56" t="s">
        <v>6896</v>
      </c>
      <c r="F2461" t="s">
        <v>6896</v>
      </c>
      <c r="G2461" s="66" t="s">
        <v>6820</v>
      </c>
      <c r="H2461" s="66" t="e">
        <v>#N/A</v>
      </c>
      <c r="I2461" s="66" t="e">
        <v>#N/A</v>
      </c>
    </row>
    <row r="2462" spans="1:9" x14ac:dyDescent="0.25">
      <c r="A2462">
        <v>79700040</v>
      </c>
      <c r="B2462" s="66" t="s">
        <v>6465</v>
      </c>
      <c r="C2462" s="66" t="s">
        <v>6732</v>
      </c>
      <c r="D2462" s="66" t="s">
        <v>6732</v>
      </c>
      <c r="E2462" s="56" t="s">
        <v>6907</v>
      </c>
      <c r="F2462" t="s">
        <v>6908</v>
      </c>
      <c r="G2462" s="66" t="s">
        <v>6820</v>
      </c>
      <c r="H2462" s="66" t="e">
        <v>#N/A</v>
      </c>
      <c r="I2462" s="66" t="e">
        <v>#N/A</v>
      </c>
    </row>
    <row r="2463" spans="1:9" x14ac:dyDescent="0.25">
      <c r="A2463">
        <v>79700040</v>
      </c>
      <c r="B2463" s="66" t="s">
        <v>6465</v>
      </c>
      <c r="C2463" s="66" t="s">
        <v>6732</v>
      </c>
      <c r="D2463" s="66" t="s">
        <v>6732</v>
      </c>
      <c r="E2463" s="56" t="s">
        <v>6907</v>
      </c>
      <c r="F2463" t="s">
        <v>6817</v>
      </c>
      <c r="G2463" s="66" t="s">
        <v>6820</v>
      </c>
      <c r="H2463" s="66" t="s">
        <v>6817</v>
      </c>
      <c r="I2463" s="66" t="s">
        <v>6816</v>
      </c>
    </row>
    <row r="2464" spans="1:9" x14ac:dyDescent="0.25">
      <c r="A2464">
        <v>79700040</v>
      </c>
      <c r="B2464" s="66" t="s">
        <v>6465</v>
      </c>
      <c r="C2464" s="66" t="s">
        <v>6732</v>
      </c>
      <c r="D2464" s="66" t="s">
        <v>6732</v>
      </c>
      <c r="E2464" s="56" t="s">
        <v>6909</v>
      </c>
      <c r="F2464" t="s">
        <v>6817</v>
      </c>
      <c r="G2464" s="66" t="s">
        <v>6820</v>
      </c>
      <c r="H2464" s="66" t="s">
        <v>6817</v>
      </c>
      <c r="I2464" s="66" t="s">
        <v>6816</v>
      </c>
    </row>
    <row r="2465" spans="1:9" x14ac:dyDescent="0.25">
      <c r="A2465">
        <v>79700040</v>
      </c>
      <c r="B2465" s="66" t="s">
        <v>6465</v>
      </c>
      <c r="C2465" s="66" t="s">
        <v>6732</v>
      </c>
      <c r="D2465" s="66" t="s">
        <v>6732</v>
      </c>
      <c r="E2465" s="56" t="s">
        <v>6909</v>
      </c>
      <c r="F2465" t="s">
        <v>6817</v>
      </c>
      <c r="G2465" s="66" t="s">
        <v>6820</v>
      </c>
      <c r="H2465" s="66" t="s">
        <v>6817</v>
      </c>
      <c r="I2465" s="66" t="s">
        <v>6816</v>
      </c>
    </row>
    <row r="2466" spans="1:9" x14ac:dyDescent="0.25">
      <c r="A2466">
        <v>79700041</v>
      </c>
      <c r="B2466" s="66" t="s">
        <v>6465</v>
      </c>
      <c r="C2466" s="66" t="s">
        <v>6732</v>
      </c>
      <c r="D2466" s="66" t="s">
        <v>6732</v>
      </c>
      <c r="E2466" s="56" t="s">
        <v>6907</v>
      </c>
      <c r="F2466" t="s">
        <v>6907</v>
      </c>
      <c r="G2466" s="66" t="s">
        <v>6820</v>
      </c>
      <c r="H2466" s="66" t="e">
        <v>#N/A</v>
      </c>
      <c r="I2466" s="66" t="e">
        <v>#N/A</v>
      </c>
    </row>
    <row r="2467" spans="1:9" x14ac:dyDescent="0.25">
      <c r="A2467">
        <v>79700041</v>
      </c>
      <c r="B2467" s="66" t="s">
        <v>6465</v>
      </c>
      <c r="C2467" s="66" t="s">
        <v>6732</v>
      </c>
      <c r="D2467" s="66" t="s">
        <v>6732</v>
      </c>
      <c r="E2467" s="56" t="s">
        <v>6910</v>
      </c>
      <c r="F2467" t="s">
        <v>6910</v>
      </c>
      <c r="G2467" s="66" t="s">
        <v>6820</v>
      </c>
      <c r="H2467" s="66" t="e">
        <v>#N/A</v>
      </c>
      <c r="I2467" s="66" t="e">
        <v>#N/A</v>
      </c>
    </row>
    <row r="2468" spans="1:9" x14ac:dyDescent="0.25">
      <c r="A2468">
        <v>79700041</v>
      </c>
      <c r="B2468" s="66" t="s">
        <v>6465</v>
      </c>
      <c r="C2468" s="66" t="s">
        <v>6732</v>
      </c>
      <c r="D2468" s="66" t="s">
        <v>6732</v>
      </c>
      <c r="E2468" s="56" t="s">
        <v>6910</v>
      </c>
      <c r="F2468" t="s">
        <v>5815</v>
      </c>
      <c r="G2468" s="66" t="s">
        <v>6820</v>
      </c>
      <c r="H2468" s="66" t="e">
        <v>#N/A</v>
      </c>
      <c r="I2468" s="66" t="e">
        <v>#N/A</v>
      </c>
    </row>
    <row r="2469" spans="1:9" x14ac:dyDescent="0.25">
      <c r="A2469">
        <v>79700041</v>
      </c>
      <c r="B2469" s="66" t="s">
        <v>6465</v>
      </c>
      <c r="C2469" s="66" t="s">
        <v>6732</v>
      </c>
      <c r="D2469" s="66" t="s">
        <v>6732</v>
      </c>
      <c r="E2469" s="56" t="s">
        <v>6910</v>
      </c>
      <c r="F2469" t="s">
        <v>6817</v>
      </c>
      <c r="G2469" s="66" t="s">
        <v>6820</v>
      </c>
      <c r="H2469" s="66" t="s">
        <v>6817</v>
      </c>
      <c r="I2469" s="66" t="s">
        <v>6816</v>
      </c>
    </row>
    <row r="2470" spans="1:9" x14ac:dyDescent="0.25">
      <c r="A2470">
        <v>79700041</v>
      </c>
      <c r="B2470" s="66" t="s">
        <v>6465</v>
      </c>
      <c r="C2470" s="66" t="s">
        <v>6732</v>
      </c>
      <c r="D2470" s="66" t="s">
        <v>6732</v>
      </c>
      <c r="E2470" s="56" t="s">
        <v>6911</v>
      </c>
      <c r="F2470" t="s">
        <v>5815</v>
      </c>
      <c r="G2470" s="66" t="s">
        <v>6820</v>
      </c>
      <c r="H2470" s="66" t="e">
        <v>#N/A</v>
      </c>
      <c r="I2470" s="66" t="e">
        <v>#N/A</v>
      </c>
    </row>
    <row r="2471" spans="1:9" x14ac:dyDescent="0.25">
      <c r="A2471">
        <v>79700042</v>
      </c>
      <c r="B2471" s="66" t="s">
        <v>6465</v>
      </c>
      <c r="C2471" s="66" t="s">
        <v>6732</v>
      </c>
      <c r="D2471" s="66" t="s">
        <v>6732</v>
      </c>
      <c r="E2471" s="56" t="s">
        <v>6912</v>
      </c>
      <c r="F2471" t="s">
        <v>6817</v>
      </c>
      <c r="G2471" s="66" t="s">
        <v>6820</v>
      </c>
      <c r="H2471" s="66" t="s">
        <v>6817</v>
      </c>
      <c r="I2471" s="66" t="s">
        <v>6816</v>
      </c>
    </row>
    <row r="2472" spans="1:9" x14ac:dyDescent="0.25">
      <c r="A2472">
        <v>79700042</v>
      </c>
      <c r="B2472" s="66" t="s">
        <v>6465</v>
      </c>
      <c r="C2472" s="66" t="s">
        <v>6732</v>
      </c>
      <c r="D2472" s="66" t="s">
        <v>6732</v>
      </c>
      <c r="E2472" s="56" t="s">
        <v>6913</v>
      </c>
      <c r="F2472" t="s">
        <v>6912</v>
      </c>
      <c r="G2472" s="66" t="s">
        <v>6820</v>
      </c>
      <c r="H2472" s="66" t="s">
        <v>6912</v>
      </c>
      <c r="I2472" s="66" t="s">
        <v>6816</v>
      </c>
    </row>
    <row r="2473" spans="1:9" x14ac:dyDescent="0.25">
      <c r="A2473">
        <v>79700042</v>
      </c>
      <c r="B2473" s="66" t="s">
        <v>6465</v>
      </c>
      <c r="C2473" s="66" t="s">
        <v>6732</v>
      </c>
      <c r="D2473" s="66" t="s">
        <v>6732</v>
      </c>
      <c r="E2473" s="56" t="s">
        <v>6914</v>
      </c>
      <c r="F2473" t="s">
        <v>6817</v>
      </c>
      <c r="G2473" s="66" t="s">
        <v>6820</v>
      </c>
      <c r="H2473" s="66" t="s">
        <v>6817</v>
      </c>
      <c r="I2473" s="66" t="s">
        <v>6816</v>
      </c>
    </row>
    <row r="2474" spans="1:9" x14ac:dyDescent="0.25">
      <c r="A2474">
        <v>79700042</v>
      </c>
      <c r="B2474" s="66" t="s">
        <v>6465</v>
      </c>
      <c r="C2474" s="66" t="s">
        <v>6732</v>
      </c>
      <c r="D2474" s="66" t="s">
        <v>6732</v>
      </c>
      <c r="E2474" s="56" t="s">
        <v>6914</v>
      </c>
      <c r="F2474" t="s">
        <v>6914</v>
      </c>
      <c r="G2474" s="66" t="s">
        <v>6820</v>
      </c>
      <c r="H2474" s="66" t="e">
        <v>#N/A</v>
      </c>
      <c r="I2474" s="66" t="e">
        <v>#N/A</v>
      </c>
    </row>
    <row r="2475" spans="1:9" x14ac:dyDescent="0.25">
      <c r="A2475">
        <v>79700042</v>
      </c>
      <c r="B2475" s="66" t="s">
        <v>6465</v>
      </c>
      <c r="C2475" s="66" t="s">
        <v>6732</v>
      </c>
      <c r="D2475" s="66" t="s">
        <v>6732</v>
      </c>
      <c r="E2475" s="56" t="s">
        <v>6914</v>
      </c>
      <c r="F2475" t="s">
        <v>6914</v>
      </c>
      <c r="G2475" s="66" t="s">
        <v>6820</v>
      </c>
      <c r="H2475" s="66" t="e">
        <v>#N/A</v>
      </c>
      <c r="I2475" s="66" t="e">
        <v>#N/A</v>
      </c>
    </row>
    <row r="2476" spans="1:9" x14ac:dyDescent="0.25">
      <c r="A2476">
        <v>79700042</v>
      </c>
      <c r="B2476" s="66" t="s">
        <v>6465</v>
      </c>
      <c r="C2476" s="66" t="s">
        <v>6732</v>
      </c>
      <c r="D2476" s="66" t="s">
        <v>6732</v>
      </c>
      <c r="E2476" s="56" t="s">
        <v>6881</v>
      </c>
      <c r="F2476" t="s">
        <v>6881</v>
      </c>
      <c r="G2476" s="66" t="s">
        <v>6820</v>
      </c>
      <c r="H2476" s="66" t="e">
        <v>#N/A</v>
      </c>
      <c r="I2476" s="66" t="e">
        <v>#N/A</v>
      </c>
    </row>
    <row r="2477" spans="1:9" x14ac:dyDescent="0.25">
      <c r="A2477">
        <v>79700043</v>
      </c>
      <c r="B2477" s="66" t="s">
        <v>6465</v>
      </c>
      <c r="C2477" s="66" t="s">
        <v>6732</v>
      </c>
      <c r="D2477" s="66" t="s">
        <v>6732</v>
      </c>
      <c r="E2477" s="56" t="s">
        <v>6915</v>
      </c>
      <c r="F2477" t="s">
        <v>6799</v>
      </c>
      <c r="G2477" s="66" t="s">
        <v>6820</v>
      </c>
      <c r="H2477" s="66" t="s">
        <v>6799</v>
      </c>
      <c r="I2477" s="66" t="s">
        <v>6800</v>
      </c>
    </row>
    <row r="2478" spans="1:9" x14ac:dyDescent="0.25">
      <c r="A2478">
        <v>79700043</v>
      </c>
      <c r="B2478" s="66" t="s">
        <v>6465</v>
      </c>
      <c r="C2478" s="66" t="s">
        <v>6732</v>
      </c>
      <c r="D2478" s="66" t="s">
        <v>6732</v>
      </c>
      <c r="E2478" s="56" t="s">
        <v>6915</v>
      </c>
      <c r="F2478" t="s">
        <v>6799</v>
      </c>
      <c r="G2478" s="66" t="s">
        <v>6820</v>
      </c>
      <c r="H2478" s="66" t="s">
        <v>6799</v>
      </c>
      <c r="I2478" s="66" t="s">
        <v>6800</v>
      </c>
    </row>
    <row r="2479" spans="1:9" x14ac:dyDescent="0.25">
      <c r="A2479">
        <v>79700043</v>
      </c>
      <c r="B2479" s="66" t="s">
        <v>6465</v>
      </c>
      <c r="C2479" s="66" t="s">
        <v>6732</v>
      </c>
      <c r="D2479" s="66" t="s">
        <v>6732</v>
      </c>
      <c r="E2479" s="56" t="s">
        <v>6916</v>
      </c>
      <c r="F2479" t="s">
        <v>6799</v>
      </c>
      <c r="G2479" s="66" t="s">
        <v>6820</v>
      </c>
      <c r="H2479" s="66" t="s">
        <v>6799</v>
      </c>
      <c r="I2479" s="66" t="s">
        <v>6800</v>
      </c>
    </row>
    <row r="2480" spans="1:9" x14ac:dyDescent="0.25">
      <c r="A2480">
        <v>79700043</v>
      </c>
      <c r="B2480" s="66" t="s">
        <v>6465</v>
      </c>
      <c r="C2480" s="66" t="s">
        <v>6732</v>
      </c>
      <c r="D2480" s="66" t="s">
        <v>6732</v>
      </c>
      <c r="E2480" s="56" t="s">
        <v>6917</v>
      </c>
      <c r="F2480" t="s">
        <v>6799</v>
      </c>
      <c r="G2480" s="66" t="s">
        <v>6820</v>
      </c>
      <c r="H2480" s="66" t="s">
        <v>6799</v>
      </c>
      <c r="I2480" s="66" t="s">
        <v>6800</v>
      </c>
    </row>
    <row r="2481" spans="1:9" x14ac:dyDescent="0.25">
      <c r="A2481">
        <v>79700043</v>
      </c>
      <c r="B2481" s="66" t="s">
        <v>6465</v>
      </c>
      <c r="C2481" s="66" t="s">
        <v>6732</v>
      </c>
      <c r="D2481" s="66" t="s">
        <v>6732</v>
      </c>
      <c r="E2481" s="56" t="s">
        <v>6918</v>
      </c>
      <c r="F2481" t="s">
        <v>6918</v>
      </c>
      <c r="G2481" s="66" t="s">
        <v>6820</v>
      </c>
      <c r="H2481" s="66" t="s">
        <v>6918</v>
      </c>
      <c r="I2481" s="66" t="s">
        <v>6800</v>
      </c>
    </row>
    <row r="2482" spans="1:9" x14ac:dyDescent="0.25">
      <c r="A2482">
        <v>79700044</v>
      </c>
      <c r="B2482" s="66" t="s">
        <v>6465</v>
      </c>
      <c r="C2482" s="66" t="s">
        <v>6732</v>
      </c>
      <c r="D2482" s="66" t="s">
        <v>6732</v>
      </c>
      <c r="E2482" s="56" t="s">
        <v>6919</v>
      </c>
      <c r="F2482" t="s">
        <v>6799</v>
      </c>
      <c r="G2482" s="66" t="s">
        <v>6820</v>
      </c>
      <c r="H2482" s="66" t="s">
        <v>6799</v>
      </c>
      <c r="I2482" s="66" t="s">
        <v>6800</v>
      </c>
    </row>
    <row r="2483" spans="1:9" x14ac:dyDescent="0.25">
      <c r="A2483">
        <v>79700044</v>
      </c>
      <c r="B2483" s="66" t="s">
        <v>6465</v>
      </c>
      <c r="C2483" s="66" t="s">
        <v>6732</v>
      </c>
      <c r="D2483" s="66" t="s">
        <v>6732</v>
      </c>
      <c r="E2483" s="56" t="s">
        <v>6919</v>
      </c>
      <c r="F2483" t="s">
        <v>6920</v>
      </c>
      <c r="G2483" s="66" t="s">
        <v>6820</v>
      </c>
      <c r="H2483" s="66" t="s">
        <v>6920</v>
      </c>
      <c r="I2483" s="66" t="s">
        <v>6816</v>
      </c>
    </row>
    <row r="2484" spans="1:9" x14ac:dyDescent="0.25">
      <c r="A2484">
        <v>79700044</v>
      </c>
      <c r="B2484" s="66" t="s">
        <v>6465</v>
      </c>
      <c r="C2484" s="66" t="s">
        <v>6732</v>
      </c>
      <c r="D2484" s="66" t="s">
        <v>6732</v>
      </c>
      <c r="E2484" s="56" t="s">
        <v>6919</v>
      </c>
      <c r="F2484" t="s">
        <v>6799</v>
      </c>
      <c r="G2484" s="66" t="s">
        <v>6820</v>
      </c>
      <c r="H2484" s="66" t="s">
        <v>6799</v>
      </c>
      <c r="I2484" s="66" t="s">
        <v>6800</v>
      </c>
    </row>
    <row r="2485" spans="1:9" x14ac:dyDescent="0.25">
      <c r="A2485">
        <v>79700044</v>
      </c>
      <c r="B2485" s="66" t="s">
        <v>6465</v>
      </c>
      <c r="C2485" s="66" t="s">
        <v>6732</v>
      </c>
      <c r="D2485" s="66" t="s">
        <v>6732</v>
      </c>
      <c r="E2485" s="56" t="s">
        <v>6921</v>
      </c>
      <c r="F2485" t="s">
        <v>6799</v>
      </c>
      <c r="G2485" s="66" t="s">
        <v>6820</v>
      </c>
      <c r="H2485" s="66" t="s">
        <v>6799</v>
      </c>
      <c r="I2485" s="66" t="s">
        <v>6800</v>
      </c>
    </row>
    <row r="2486" spans="1:9" x14ac:dyDescent="0.25">
      <c r="A2486">
        <v>79700044</v>
      </c>
      <c r="B2486" s="66" t="s">
        <v>6465</v>
      </c>
      <c r="C2486" s="66" t="s">
        <v>6732</v>
      </c>
      <c r="D2486" s="66" t="s">
        <v>6732</v>
      </c>
      <c r="E2486" s="56" t="s">
        <v>6921</v>
      </c>
      <c r="F2486" t="s">
        <v>6799</v>
      </c>
      <c r="G2486" s="66" t="s">
        <v>6820</v>
      </c>
      <c r="H2486" s="66" t="s">
        <v>6799</v>
      </c>
      <c r="I2486" s="66" t="s">
        <v>6800</v>
      </c>
    </row>
    <row r="2487" spans="1:9" x14ac:dyDescent="0.25">
      <c r="A2487">
        <v>79700044</v>
      </c>
      <c r="B2487" s="66" t="s">
        <v>6465</v>
      </c>
      <c r="C2487" s="66" t="s">
        <v>6732</v>
      </c>
      <c r="D2487" s="66" t="s">
        <v>6732</v>
      </c>
      <c r="E2487" s="56" t="s">
        <v>6922</v>
      </c>
      <c r="F2487" t="s">
        <v>6920</v>
      </c>
      <c r="G2487" s="66" t="s">
        <v>6820</v>
      </c>
      <c r="H2487" s="66" t="s">
        <v>6920</v>
      </c>
      <c r="I2487" s="66" t="s">
        <v>6816</v>
      </c>
    </row>
    <row r="2488" spans="1:9" x14ac:dyDescent="0.25">
      <c r="A2488">
        <v>79700044</v>
      </c>
      <c r="B2488" s="66" t="s">
        <v>6465</v>
      </c>
      <c r="C2488" s="66" t="s">
        <v>6732</v>
      </c>
      <c r="D2488" s="66" t="s">
        <v>6732</v>
      </c>
      <c r="E2488" s="56" t="s">
        <v>6922</v>
      </c>
      <c r="F2488" t="s">
        <v>6799</v>
      </c>
      <c r="G2488" s="66" t="s">
        <v>6820</v>
      </c>
      <c r="H2488" s="66" t="s">
        <v>6799</v>
      </c>
      <c r="I2488" s="66" t="s">
        <v>6800</v>
      </c>
    </row>
    <row r="2489" spans="1:9" x14ac:dyDescent="0.25">
      <c r="A2489">
        <v>79700045</v>
      </c>
      <c r="B2489" s="66" t="s">
        <v>6465</v>
      </c>
      <c r="C2489" s="66" t="s">
        <v>6732</v>
      </c>
      <c r="D2489" s="66" t="s">
        <v>6732</v>
      </c>
      <c r="E2489" s="56" t="s">
        <v>6918</v>
      </c>
      <c r="F2489" t="s">
        <v>6799</v>
      </c>
      <c r="G2489" s="66" t="s">
        <v>6820</v>
      </c>
      <c r="H2489" s="66" t="s">
        <v>6799</v>
      </c>
      <c r="I2489" s="66" t="s">
        <v>6800</v>
      </c>
    </row>
    <row r="2490" spans="1:9" x14ac:dyDescent="0.25">
      <c r="A2490">
        <v>79700045</v>
      </c>
      <c r="B2490" s="66" t="s">
        <v>6465</v>
      </c>
      <c r="C2490" s="66" t="s">
        <v>6732</v>
      </c>
      <c r="D2490" s="66" t="s">
        <v>6732</v>
      </c>
      <c r="E2490" s="56" t="s">
        <v>6918</v>
      </c>
      <c r="F2490" t="s">
        <v>6799</v>
      </c>
      <c r="G2490" s="66" t="s">
        <v>6820</v>
      </c>
      <c r="H2490" s="66" t="s">
        <v>6799</v>
      </c>
      <c r="I2490" s="66" t="s">
        <v>6800</v>
      </c>
    </row>
    <row r="2491" spans="1:9" x14ac:dyDescent="0.25">
      <c r="A2491">
        <v>79700045</v>
      </c>
      <c r="B2491" s="66" t="s">
        <v>6465</v>
      </c>
      <c r="C2491" s="66" t="s">
        <v>6732</v>
      </c>
      <c r="D2491" s="66" t="s">
        <v>6732</v>
      </c>
      <c r="E2491" s="56" t="s">
        <v>6923</v>
      </c>
      <c r="F2491" t="s">
        <v>6799</v>
      </c>
      <c r="G2491" s="66" t="s">
        <v>6820</v>
      </c>
      <c r="H2491" s="66" t="s">
        <v>6799</v>
      </c>
      <c r="I2491" s="66" t="s">
        <v>6800</v>
      </c>
    </row>
    <row r="2492" spans="1:9" x14ac:dyDescent="0.25">
      <c r="A2492">
        <v>79700045</v>
      </c>
      <c r="B2492" s="66" t="s">
        <v>6465</v>
      </c>
      <c r="C2492" s="66" t="s">
        <v>6732</v>
      </c>
      <c r="D2492" s="66" t="s">
        <v>6732</v>
      </c>
      <c r="E2492" s="56" t="s">
        <v>6923</v>
      </c>
      <c r="F2492" t="s">
        <v>6799</v>
      </c>
      <c r="G2492" s="66" t="s">
        <v>6820</v>
      </c>
      <c r="H2492" s="66" t="s">
        <v>6799</v>
      </c>
      <c r="I2492" s="66" t="s">
        <v>6800</v>
      </c>
    </row>
    <row r="2493" spans="1:9" x14ac:dyDescent="0.25">
      <c r="A2493">
        <v>79700045</v>
      </c>
      <c r="B2493" s="66" t="s">
        <v>6465</v>
      </c>
      <c r="C2493" s="66" t="s">
        <v>6732</v>
      </c>
      <c r="D2493" s="66" t="s">
        <v>6732</v>
      </c>
      <c r="E2493" s="56" t="s">
        <v>6924</v>
      </c>
      <c r="F2493" t="s">
        <v>6920</v>
      </c>
      <c r="G2493" s="66" t="s">
        <v>6820</v>
      </c>
      <c r="H2493" s="66" t="s">
        <v>6920</v>
      </c>
      <c r="I2493" s="66" t="s">
        <v>6816</v>
      </c>
    </row>
    <row r="2494" spans="1:9" x14ac:dyDescent="0.25">
      <c r="A2494">
        <v>79700045</v>
      </c>
      <c r="B2494" s="66" t="s">
        <v>6465</v>
      </c>
      <c r="C2494" s="66" t="s">
        <v>6732</v>
      </c>
      <c r="D2494" s="66" t="s">
        <v>6732</v>
      </c>
      <c r="E2494" s="56" t="s">
        <v>6925</v>
      </c>
      <c r="F2494" t="s">
        <v>6799</v>
      </c>
      <c r="G2494" s="66" t="s">
        <v>6820</v>
      </c>
      <c r="H2494" s="66" t="s">
        <v>6799</v>
      </c>
      <c r="I2494" s="66" t="s">
        <v>6800</v>
      </c>
    </row>
    <row r="2495" spans="1:9" x14ac:dyDescent="0.25">
      <c r="A2495">
        <v>79700045</v>
      </c>
      <c r="B2495" s="66" t="s">
        <v>6465</v>
      </c>
      <c r="C2495" s="66" t="s">
        <v>6732</v>
      </c>
      <c r="D2495" s="66" t="s">
        <v>6732</v>
      </c>
      <c r="E2495" s="56" t="s">
        <v>6925</v>
      </c>
      <c r="F2495" t="s">
        <v>6799</v>
      </c>
      <c r="G2495" s="66" t="s">
        <v>6820</v>
      </c>
      <c r="H2495" s="66" t="s">
        <v>6799</v>
      </c>
      <c r="I2495" s="66" t="s">
        <v>6800</v>
      </c>
    </row>
    <row r="2496" spans="1:9" x14ac:dyDescent="0.25">
      <c r="A2496">
        <v>79700046</v>
      </c>
      <c r="B2496" s="66" t="s">
        <v>6465</v>
      </c>
      <c r="C2496" s="66" t="s">
        <v>6732</v>
      </c>
      <c r="D2496" s="66" t="s">
        <v>6732</v>
      </c>
      <c r="E2496" s="56" t="s">
        <v>6921</v>
      </c>
      <c r="F2496" t="s">
        <v>6799</v>
      </c>
      <c r="G2496" s="66" t="s">
        <v>6820</v>
      </c>
      <c r="H2496" s="66" t="s">
        <v>6799</v>
      </c>
      <c r="I2496" s="66" t="s">
        <v>6800</v>
      </c>
    </row>
    <row r="2497" spans="1:9" x14ac:dyDescent="0.25">
      <c r="A2497">
        <v>79700046</v>
      </c>
      <c r="B2497" s="66" t="s">
        <v>6465</v>
      </c>
      <c r="C2497" s="66" t="s">
        <v>6732</v>
      </c>
      <c r="D2497" s="66" t="s">
        <v>6732</v>
      </c>
      <c r="E2497" s="56" t="s">
        <v>6921</v>
      </c>
      <c r="F2497" t="s">
        <v>6799</v>
      </c>
      <c r="G2497" s="66" t="s">
        <v>6820</v>
      </c>
      <c r="H2497" s="66" t="s">
        <v>6799</v>
      </c>
      <c r="I2497" s="66" t="s">
        <v>6800</v>
      </c>
    </row>
    <row r="2498" spans="1:9" x14ac:dyDescent="0.25">
      <c r="A2498">
        <v>79700046</v>
      </c>
      <c r="B2498" s="66" t="s">
        <v>6465</v>
      </c>
      <c r="C2498" s="66" t="s">
        <v>6732</v>
      </c>
      <c r="D2498" s="66" t="s">
        <v>6732</v>
      </c>
      <c r="E2498" s="56" t="s">
        <v>6921</v>
      </c>
      <c r="F2498" t="s">
        <v>6799</v>
      </c>
      <c r="G2498" s="66" t="s">
        <v>6820</v>
      </c>
      <c r="H2498" s="66" t="s">
        <v>6799</v>
      </c>
      <c r="I2498" s="66" t="s">
        <v>6800</v>
      </c>
    </row>
    <row r="2499" spans="1:9" x14ac:dyDescent="0.25">
      <c r="A2499">
        <v>79700046</v>
      </c>
      <c r="B2499" s="66" t="s">
        <v>6465</v>
      </c>
      <c r="C2499" s="66" t="s">
        <v>6732</v>
      </c>
      <c r="D2499" s="66" t="s">
        <v>6732</v>
      </c>
      <c r="E2499" s="56" t="s">
        <v>6926</v>
      </c>
      <c r="F2499" t="s">
        <v>5815</v>
      </c>
      <c r="G2499" s="66" t="s">
        <v>6820</v>
      </c>
      <c r="H2499" s="66" t="e">
        <v>#N/A</v>
      </c>
      <c r="I2499" s="66" t="e">
        <v>#N/A</v>
      </c>
    </row>
    <row r="2500" spans="1:9" x14ac:dyDescent="0.25">
      <c r="A2500">
        <v>79700047</v>
      </c>
      <c r="B2500" s="66" t="s">
        <v>6465</v>
      </c>
      <c r="C2500" s="66" t="s">
        <v>6732</v>
      </c>
      <c r="D2500" s="66" t="s">
        <v>6732</v>
      </c>
      <c r="E2500" s="56" t="s">
        <v>6921</v>
      </c>
      <c r="F2500" t="s">
        <v>6799</v>
      </c>
      <c r="G2500" s="66" t="s">
        <v>6820</v>
      </c>
      <c r="H2500" s="66" t="s">
        <v>6799</v>
      </c>
      <c r="I2500" s="66" t="s">
        <v>6800</v>
      </c>
    </row>
    <row r="2501" spans="1:9" x14ac:dyDescent="0.25">
      <c r="A2501">
        <v>79700047</v>
      </c>
      <c r="B2501" s="66" t="s">
        <v>6465</v>
      </c>
      <c r="C2501" s="66" t="s">
        <v>6732</v>
      </c>
      <c r="D2501" s="66" t="s">
        <v>6732</v>
      </c>
      <c r="E2501" s="56" t="s">
        <v>6921</v>
      </c>
      <c r="F2501" t="s">
        <v>6799</v>
      </c>
      <c r="G2501" s="66" t="s">
        <v>6820</v>
      </c>
      <c r="H2501" s="66" t="s">
        <v>6799</v>
      </c>
      <c r="I2501" s="66" t="s">
        <v>6800</v>
      </c>
    </row>
    <row r="2502" spans="1:9" x14ac:dyDescent="0.25">
      <c r="A2502">
        <v>79700047</v>
      </c>
      <c r="B2502" s="66" t="s">
        <v>6465</v>
      </c>
      <c r="C2502" s="66" t="s">
        <v>6732</v>
      </c>
      <c r="D2502" s="66" t="s">
        <v>6732</v>
      </c>
      <c r="E2502" s="56" t="s">
        <v>6927</v>
      </c>
      <c r="F2502" t="s">
        <v>6799</v>
      </c>
      <c r="G2502" s="66" t="s">
        <v>6820</v>
      </c>
      <c r="H2502" s="66" t="s">
        <v>6799</v>
      </c>
      <c r="I2502" s="66" t="s">
        <v>6800</v>
      </c>
    </row>
    <row r="2503" spans="1:9" x14ac:dyDescent="0.25">
      <c r="A2503">
        <v>79700048</v>
      </c>
      <c r="B2503" s="66" t="s">
        <v>6465</v>
      </c>
      <c r="C2503" s="66" t="s">
        <v>6732</v>
      </c>
      <c r="D2503" s="66" t="s">
        <v>6732</v>
      </c>
      <c r="E2503" s="56" t="s">
        <v>6928</v>
      </c>
      <c r="F2503" t="s">
        <v>6929</v>
      </c>
      <c r="G2503" s="66" t="s">
        <v>6820</v>
      </c>
      <c r="H2503" s="66" t="s">
        <v>6929</v>
      </c>
      <c r="I2503" s="66" t="s">
        <v>6816</v>
      </c>
    </row>
    <row r="2504" spans="1:9" x14ac:dyDescent="0.25">
      <c r="A2504">
        <v>79700048</v>
      </c>
      <c r="B2504" s="66" t="s">
        <v>6465</v>
      </c>
      <c r="C2504" s="66" t="s">
        <v>6732</v>
      </c>
      <c r="D2504" s="66" t="s">
        <v>6732</v>
      </c>
      <c r="E2504" s="56" t="s">
        <v>6928</v>
      </c>
      <c r="F2504" t="s">
        <v>6817</v>
      </c>
      <c r="G2504" s="66" t="s">
        <v>6820</v>
      </c>
      <c r="H2504" s="66" t="s">
        <v>6817</v>
      </c>
      <c r="I2504" s="66" t="s">
        <v>6816</v>
      </c>
    </row>
    <row r="2505" spans="1:9" x14ac:dyDescent="0.25">
      <c r="A2505">
        <v>79700048</v>
      </c>
      <c r="B2505" s="66" t="s">
        <v>6465</v>
      </c>
      <c r="C2505" s="66" t="s">
        <v>6732</v>
      </c>
      <c r="D2505" s="66" t="s">
        <v>6732</v>
      </c>
      <c r="E2505" s="56" t="s">
        <v>6930</v>
      </c>
      <c r="F2505" t="s">
        <v>6817</v>
      </c>
      <c r="G2505" s="66" t="s">
        <v>6820</v>
      </c>
      <c r="H2505" s="66" t="s">
        <v>6817</v>
      </c>
      <c r="I2505" s="66" t="s">
        <v>6816</v>
      </c>
    </row>
    <row r="2506" spans="1:9" x14ac:dyDescent="0.25">
      <c r="A2506">
        <v>79700048</v>
      </c>
      <c r="B2506" s="66" t="s">
        <v>6465</v>
      </c>
      <c r="C2506" s="66" t="s">
        <v>6732</v>
      </c>
      <c r="D2506" s="66" t="s">
        <v>6732</v>
      </c>
      <c r="E2506" s="56" t="s">
        <v>6931</v>
      </c>
      <c r="F2506" t="s">
        <v>6929</v>
      </c>
      <c r="G2506" s="66" t="s">
        <v>6820</v>
      </c>
      <c r="H2506" s="66" t="s">
        <v>6929</v>
      </c>
      <c r="I2506" s="66" t="s">
        <v>6816</v>
      </c>
    </row>
    <row r="2507" spans="1:9" x14ac:dyDescent="0.25">
      <c r="A2507">
        <v>79700048</v>
      </c>
      <c r="B2507" s="66" t="s">
        <v>6465</v>
      </c>
      <c r="C2507" s="66" t="s">
        <v>6732</v>
      </c>
      <c r="D2507" s="66" t="s">
        <v>6732</v>
      </c>
      <c r="E2507" s="56" t="s">
        <v>6931</v>
      </c>
      <c r="F2507" t="s">
        <v>6817</v>
      </c>
      <c r="G2507" s="66" t="s">
        <v>6820</v>
      </c>
      <c r="H2507" s="66" t="s">
        <v>6817</v>
      </c>
      <c r="I2507" s="66" t="s">
        <v>6816</v>
      </c>
    </row>
    <row r="2508" spans="1:9" x14ac:dyDescent="0.25">
      <c r="A2508">
        <v>79700048</v>
      </c>
      <c r="B2508" s="66" t="s">
        <v>6465</v>
      </c>
      <c r="C2508" s="66" t="s">
        <v>6732</v>
      </c>
      <c r="D2508" s="66" t="s">
        <v>6732</v>
      </c>
      <c r="E2508" s="56" t="s">
        <v>6932</v>
      </c>
      <c r="F2508" t="s">
        <v>6929</v>
      </c>
      <c r="G2508" s="66" t="s">
        <v>6820</v>
      </c>
      <c r="H2508" s="66" t="s">
        <v>6929</v>
      </c>
      <c r="I2508" s="66" t="s">
        <v>6816</v>
      </c>
    </row>
    <row r="2509" spans="1:9" x14ac:dyDescent="0.25">
      <c r="A2509">
        <v>79700048</v>
      </c>
      <c r="B2509" s="66" t="s">
        <v>6465</v>
      </c>
      <c r="C2509" s="66" t="s">
        <v>6732</v>
      </c>
      <c r="D2509" s="66" t="s">
        <v>6732</v>
      </c>
      <c r="E2509" s="56" t="s">
        <v>6933</v>
      </c>
      <c r="F2509" t="s">
        <v>6817</v>
      </c>
      <c r="G2509" s="66" t="s">
        <v>6820</v>
      </c>
      <c r="H2509" s="66" t="s">
        <v>6817</v>
      </c>
      <c r="I2509" s="66" t="s">
        <v>6816</v>
      </c>
    </row>
    <row r="2510" spans="1:9" x14ac:dyDescent="0.25">
      <c r="A2510">
        <v>79700048</v>
      </c>
      <c r="B2510" s="66" t="s">
        <v>6465</v>
      </c>
      <c r="C2510" s="66" t="s">
        <v>6732</v>
      </c>
      <c r="D2510" s="66" t="s">
        <v>6732</v>
      </c>
      <c r="E2510" s="56" t="s">
        <v>6933</v>
      </c>
      <c r="F2510" t="s">
        <v>6817</v>
      </c>
      <c r="G2510" s="66" t="s">
        <v>6820</v>
      </c>
      <c r="H2510" s="66" t="s">
        <v>6817</v>
      </c>
      <c r="I2510" s="66" t="s">
        <v>6816</v>
      </c>
    </row>
    <row r="2511" spans="1:9" x14ac:dyDescent="0.25">
      <c r="A2511">
        <v>79700049</v>
      </c>
      <c r="B2511" s="66" t="s">
        <v>6465</v>
      </c>
      <c r="C2511" s="66" t="s">
        <v>6732</v>
      </c>
      <c r="D2511" s="66" t="s">
        <v>6732</v>
      </c>
      <c r="E2511" s="56" t="s">
        <v>6934</v>
      </c>
      <c r="F2511" t="s">
        <v>6817</v>
      </c>
      <c r="G2511" s="66" t="s">
        <v>6820</v>
      </c>
      <c r="H2511" s="66" t="s">
        <v>6817</v>
      </c>
      <c r="I2511" s="66" t="s">
        <v>6816</v>
      </c>
    </row>
    <row r="2512" spans="1:9" x14ac:dyDescent="0.25">
      <c r="A2512">
        <v>79700049</v>
      </c>
      <c r="B2512" s="66" t="s">
        <v>6465</v>
      </c>
      <c r="C2512" s="66" t="s">
        <v>6732</v>
      </c>
      <c r="D2512" s="66" t="s">
        <v>6732</v>
      </c>
      <c r="E2512" s="56" t="s">
        <v>6934</v>
      </c>
      <c r="F2512" t="s">
        <v>6929</v>
      </c>
      <c r="G2512" s="66" t="s">
        <v>6820</v>
      </c>
      <c r="H2512" s="66" t="s">
        <v>6929</v>
      </c>
      <c r="I2512" s="66" t="s">
        <v>6816</v>
      </c>
    </row>
    <row r="2513" spans="1:9" x14ac:dyDescent="0.25">
      <c r="A2513">
        <v>79700049</v>
      </c>
      <c r="B2513" s="66" t="s">
        <v>6465</v>
      </c>
      <c r="C2513" s="66" t="s">
        <v>6732</v>
      </c>
      <c r="D2513" s="66" t="s">
        <v>6732</v>
      </c>
      <c r="E2513" s="56" t="s">
        <v>6935</v>
      </c>
      <c r="F2513" t="s">
        <v>6817</v>
      </c>
      <c r="G2513" s="66" t="s">
        <v>6820</v>
      </c>
      <c r="H2513" s="66" t="s">
        <v>6817</v>
      </c>
      <c r="I2513" s="66" t="s">
        <v>6816</v>
      </c>
    </row>
    <row r="2514" spans="1:9" x14ac:dyDescent="0.25">
      <c r="A2514">
        <v>79700049</v>
      </c>
      <c r="B2514" s="66" t="s">
        <v>6465</v>
      </c>
      <c r="C2514" s="66" t="s">
        <v>6732</v>
      </c>
      <c r="D2514" s="66" t="s">
        <v>6732</v>
      </c>
      <c r="E2514" s="56" t="s">
        <v>6936</v>
      </c>
      <c r="F2514" t="s">
        <v>5815</v>
      </c>
      <c r="G2514" s="66" t="s">
        <v>6820</v>
      </c>
      <c r="H2514" s="66" t="e">
        <v>#N/A</v>
      </c>
      <c r="I2514" s="66" t="e">
        <v>#N/A</v>
      </c>
    </row>
    <row r="2515" spans="1:9" x14ac:dyDescent="0.25">
      <c r="A2515">
        <v>79700049</v>
      </c>
      <c r="B2515" s="66" t="s">
        <v>6465</v>
      </c>
      <c r="C2515" s="66" t="s">
        <v>6732</v>
      </c>
      <c r="D2515" s="66" t="s">
        <v>6732</v>
      </c>
      <c r="E2515" s="56" t="s">
        <v>6937</v>
      </c>
      <c r="F2515" t="s">
        <v>6817</v>
      </c>
      <c r="G2515" s="66" t="s">
        <v>6820</v>
      </c>
      <c r="H2515" s="66" t="s">
        <v>6817</v>
      </c>
      <c r="I2515" s="66" t="s">
        <v>6816</v>
      </c>
    </row>
    <row r="2516" spans="1:9" x14ac:dyDescent="0.25">
      <c r="A2516">
        <v>79700050</v>
      </c>
      <c r="B2516" s="66" t="s">
        <v>6465</v>
      </c>
      <c r="C2516" s="66" t="s">
        <v>6732</v>
      </c>
      <c r="D2516" s="66" t="s">
        <v>6732</v>
      </c>
      <c r="E2516" s="56" t="s">
        <v>6938</v>
      </c>
      <c r="F2516" t="s">
        <v>6929</v>
      </c>
      <c r="G2516" s="66" t="s">
        <v>6820</v>
      </c>
      <c r="H2516" s="66" t="s">
        <v>6929</v>
      </c>
      <c r="I2516" s="66" t="s">
        <v>6816</v>
      </c>
    </row>
    <row r="2517" spans="1:9" x14ac:dyDescent="0.25">
      <c r="A2517">
        <v>79700050</v>
      </c>
      <c r="B2517" s="66" t="s">
        <v>6465</v>
      </c>
      <c r="C2517" s="66" t="s">
        <v>6732</v>
      </c>
      <c r="D2517" s="66" t="s">
        <v>6732</v>
      </c>
      <c r="E2517" s="56" t="s">
        <v>6939</v>
      </c>
      <c r="F2517" t="s">
        <v>6817</v>
      </c>
      <c r="G2517" s="66" t="s">
        <v>6820</v>
      </c>
      <c r="H2517" s="66" t="s">
        <v>6817</v>
      </c>
      <c r="I2517" s="66" t="s">
        <v>6816</v>
      </c>
    </row>
    <row r="2518" spans="1:9" x14ac:dyDescent="0.25">
      <c r="A2518">
        <v>79700050</v>
      </c>
      <c r="B2518" s="66" t="s">
        <v>6465</v>
      </c>
      <c r="C2518" s="66" t="s">
        <v>6732</v>
      </c>
      <c r="D2518" s="66" t="s">
        <v>6732</v>
      </c>
      <c r="E2518" s="56" t="s">
        <v>6940</v>
      </c>
      <c r="F2518" t="s">
        <v>5815</v>
      </c>
      <c r="G2518" s="66" t="s">
        <v>6820</v>
      </c>
      <c r="H2518" s="66" t="e">
        <v>#N/A</v>
      </c>
      <c r="I2518" s="66" t="e">
        <v>#N/A</v>
      </c>
    </row>
    <row r="2519" spans="1:9" x14ac:dyDescent="0.25">
      <c r="A2519">
        <v>79700050</v>
      </c>
      <c r="B2519" s="66" t="s">
        <v>6465</v>
      </c>
      <c r="C2519" s="66" t="s">
        <v>6732</v>
      </c>
      <c r="D2519" s="66" t="s">
        <v>6732</v>
      </c>
      <c r="E2519" s="56" t="s">
        <v>6941</v>
      </c>
      <c r="F2519" t="s">
        <v>6817</v>
      </c>
      <c r="G2519" s="66" t="s">
        <v>6820</v>
      </c>
      <c r="H2519" s="66" t="s">
        <v>6817</v>
      </c>
      <c r="I2519" s="66" t="s">
        <v>6816</v>
      </c>
    </row>
    <row r="2520" spans="1:9" x14ac:dyDescent="0.25">
      <c r="A2520">
        <v>79700050</v>
      </c>
      <c r="B2520" s="66" t="s">
        <v>6465</v>
      </c>
      <c r="C2520" s="66" t="s">
        <v>6732</v>
      </c>
      <c r="D2520" s="66" t="s">
        <v>6732</v>
      </c>
      <c r="E2520" s="56" t="s">
        <v>6942</v>
      </c>
      <c r="F2520" t="s">
        <v>6817</v>
      </c>
      <c r="G2520" s="66" t="s">
        <v>6820</v>
      </c>
      <c r="H2520" s="66" t="s">
        <v>6817</v>
      </c>
      <c r="I2520" s="66" t="s">
        <v>6816</v>
      </c>
    </row>
    <row r="2521" spans="1:9" x14ac:dyDescent="0.25">
      <c r="A2521">
        <v>79700051</v>
      </c>
      <c r="B2521" s="66" t="s">
        <v>6465</v>
      </c>
      <c r="C2521" s="66" t="s">
        <v>6732</v>
      </c>
      <c r="D2521" s="66" t="s">
        <v>6732</v>
      </c>
      <c r="E2521" s="56" t="s">
        <v>6943</v>
      </c>
      <c r="F2521" t="s">
        <v>6929</v>
      </c>
      <c r="G2521" s="66" t="s">
        <v>6820</v>
      </c>
      <c r="H2521" s="66" t="s">
        <v>6929</v>
      </c>
      <c r="I2521" s="66" t="s">
        <v>6816</v>
      </c>
    </row>
    <row r="2522" spans="1:9" x14ac:dyDescent="0.25">
      <c r="A2522">
        <v>79700051</v>
      </c>
      <c r="B2522" s="66" t="s">
        <v>6465</v>
      </c>
      <c r="C2522" s="66" t="s">
        <v>6732</v>
      </c>
      <c r="D2522" s="66" t="s">
        <v>6732</v>
      </c>
      <c r="E2522" s="56" t="s">
        <v>6944</v>
      </c>
      <c r="F2522" t="s">
        <v>6929</v>
      </c>
      <c r="G2522" s="66" t="s">
        <v>6820</v>
      </c>
      <c r="H2522" s="66" t="s">
        <v>6929</v>
      </c>
      <c r="I2522" s="66" t="s">
        <v>6816</v>
      </c>
    </row>
    <row r="2523" spans="1:9" x14ac:dyDescent="0.25">
      <c r="A2523">
        <v>79700051</v>
      </c>
      <c r="B2523" s="66" t="s">
        <v>6465</v>
      </c>
      <c r="C2523" s="66" t="s">
        <v>6732</v>
      </c>
      <c r="D2523" s="66" t="s">
        <v>6732</v>
      </c>
      <c r="E2523" s="56" t="s">
        <v>6944</v>
      </c>
      <c r="F2523" t="s">
        <v>6929</v>
      </c>
      <c r="G2523" s="66" t="s">
        <v>6820</v>
      </c>
      <c r="H2523" s="66" t="s">
        <v>6929</v>
      </c>
      <c r="I2523" s="66" t="s">
        <v>6816</v>
      </c>
    </row>
    <row r="2524" spans="1:9" x14ac:dyDescent="0.25">
      <c r="A2524">
        <v>79700051</v>
      </c>
      <c r="B2524" s="66" t="s">
        <v>6465</v>
      </c>
      <c r="C2524" s="66" t="s">
        <v>6732</v>
      </c>
      <c r="D2524" s="66" t="s">
        <v>6732</v>
      </c>
      <c r="E2524" s="56" t="s">
        <v>6944</v>
      </c>
      <c r="F2524" t="s">
        <v>6929</v>
      </c>
      <c r="G2524" s="66" t="s">
        <v>6820</v>
      </c>
      <c r="H2524" s="66" t="s">
        <v>6929</v>
      </c>
      <c r="I2524" s="66" t="s">
        <v>6816</v>
      </c>
    </row>
    <row r="2525" spans="1:9" x14ac:dyDescent="0.25">
      <c r="A2525">
        <v>79700051</v>
      </c>
      <c r="B2525" s="66" t="s">
        <v>6465</v>
      </c>
      <c r="C2525" s="66" t="s">
        <v>6732</v>
      </c>
      <c r="D2525" s="66" t="s">
        <v>6732</v>
      </c>
      <c r="E2525" s="56" t="s">
        <v>6945</v>
      </c>
      <c r="F2525" t="s">
        <v>6929</v>
      </c>
      <c r="G2525" s="66" t="s">
        <v>6820</v>
      </c>
      <c r="H2525" s="66" t="s">
        <v>6929</v>
      </c>
      <c r="I2525" s="66" t="s">
        <v>6816</v>
      </c>
    </row>
    <row r="2526" spans="1:9" x14ac:dyDescent="0.25">
      <c r="A2526">
        <v>79700052</v>
      </c>
      <c r="B2526" s="66" t="s">
        <v>6465</v>
      </c>
      <c r="C2526" s="66" t="s">
        <v>6732</v>
      </c>
      <c r="D2526" s="66" t="s">
        <v>6732</v>
      </c>
      <c r="E2526" s="56" t="s">
        <v>6945</v>
      </c>
      <c r="F2526" t="s">
        <v>6817</v>
      </c>
      <c r="G2526" s="66" t="s">
        <v>6820</v>
      </c>
      <c r="H2526" s="66" t="s">
        <v>6817</v>
      </c>
      <c r="I2526" s="66" t="s">
        <v>6816</v>
      </c>
    </row>
    <row r="2527" spans="1:9" x14ac:dyDescent="0.25">
      <c r="A2527">
        <v>79700052</v>
      </c>
      <c r="B2527" s="66" t="s">
        <v>6465</v>
      </c>
      <c r="C2527" s="66" t="s">
        <v>6732</v>
      </c>
      <c r="D2527" s="66" t="s">
        <v>6732</v>
      </c>
      <c r="E2527" s="56" t="s">
        <v>6946</v>
      </c>
      <c r="F2527" t="s">
        <v>6929</v>
      </c>
      <c r="G2527" s="66" t="s">
        <v>6820</v>
      </c>
      <c r="H2527" s="66" t="s">
        <v>6929</v>
      </c>
      <c r="I2527" s="66" t="s">
        <v>6816</v>
      </c>
    </row>
    <row r="2528" spans="1:9" x14ac:dyDescent="0.25">
      <c r="A2528">
        <v>79700053</v>
      </c>
      <c r="B2528" s="66" t="s">
        <v>6465</v>
      </c>
      <c r="C2528" s="66" t="s">
        <v>6732</v>
      </c>
      <c r="D2528" s="66" t="s">
        <v>6732</v>
      </c>
      <c r="E2528" s="56" t="s">
        <v>6736</v>
      </c>
      <c r="F2528" t="s">
        <v>6947</v>
      </c>
      <c r="G2528" s="66" t="s">
        <v>6820</v>
      </c>
      <c r="H2528" s="66" t="e">
        <v>#N/A</v>
      </c>
      <c r="I2528" s="66" t="e">
        <v>#N/A</v>
      </c>
    </row>
    <row r="2529" spans="1:9" x14ac:dyDescent="0.25">
      <c r="A2529">
        <v>79700053</v>
      </c>
      <c r="B2529" s="66" t="s">
        <v>6465</v>
      </c>
      <c r="C2529" s="66" t="s">
        <v>6732</v>
      </c>
      <c r="D2529" s="66" t="s">
        <v>6732</v>
      </c>
      <c r="E2529" s="56" t="s">
        <v>6948</v>
      </c>
      <c r="F2529" t="s">
        <v>6898</v>
      </c>
      <c r="G2529" s="66" t="s">
        <v>6820</v>
      </c>
      <c r="H2529" s="66" t="s">
        <v>6898</v>
      </c>
      <c r="I2529" s="66" t="s">
        <v>6816</v>
      </c>
    </row>
    <row r="2530" spans="1:9" x14ac:dyDescent="0.25">
      <c r="A2530">
        <v>79700053</v>
      </c>
      <c r="B2530" s="66" t="s">
        <v>6465</v>
      </c>
      <c r="C2530" s="66" t="s">
        <v>6732</v>
      </c>
      <c r="D2530" s="66" t="s">
        <v>6732</v>
      </c>
      <c r="E2530" s="56" t="s">
        <v>6949</v>
      </c>
      <c r="F2530" t="s">
        <v>6949</v>
      </c>
      <c r="G2530" s="66" t="s">
        <v>6820</v>
      </c>
      <c r="H2530" s="66" t="e">
        <v>#N/A</v>
      </c>
      <c r="I2530" s="66" t="e">
        <v>#N/A</v>
      </c>
    </row>
    <row r="2531" spans="1:9" x14ac:dyDescent="0.25">
      <c r="A2531">
        <v>79700053</v>
      </c>
      <c r="B2531" s="66" t="s">
        <v>6465</v>
      </c>
      <c r="C2531" s="66" t="s">
        <v>6732</v>
      </c>
      <c r="D2531" s="66" t="s">
        <v>6732</v>
      </c>
      <c r="E2531" s="56" t="s">
        <v>6950</v>
      </c>
      <c r="F2531" t="s">
        <v>6898</v>
      </c>
      <c r="G2531" s="66" t="s">
        <v>6820</v>
      </c>
      <c r="H2531" s="66" t="s">
        <v>6898</v>
      </c>
      <c r="I2531" s="66" t="s">
        <v>6816</v>
      </c>
    </row>
    <row r="2532" spans="1:9" x14ac:dyDescent="0.25">
      <c r="A2532">
        <v>79700053</v>
      </c>
      <c r="B2532" s="66" t="s">
        <v>6465</v>
      </c>
      <c r="C2532" s="66" t="s">
        <v>6732</v>
      </c>
      <c r="D2532" s="66" t="s">
        <v>6732</v>
      </c>
      <c r="E2532" s="56" t="s">
        <v>6951</v>
      </c>
      <c r="F2532" t="s">
        <v>6952</v>
      </c>
      <c r="G2532" s="66" t="s">
        <v>6820</v>
      </c>
      <c r="H2532" s="66" t="s">
        <v>6952</v>
      </c>
      <c r="I2532" s="66" t="s">
        <v>6816</v>
      </c>
    </row>
    <row r="2533" spans="1:9" x14ac:dyDescent="0.25">
      <c r="A2533">
        <v>79700053</v>
      </c>
      <c r="B2533" s="66" t="s">
        <v>6465</v>
      </c>
      <c r="C2533" s="66" t="s">
        <v>6732</v>
      </c>
      <c r="D2533" s="66" t="s">
        <v>6732</v>
      </c>
      <c r="E2533" s="56" t="s">
        <v>6953</v>
      </c>
      <c r="F2533" t="s">
        <v>6898</v>
      </c>
      <c r="G2533" s="66" t="s">
        <v>6820</v>
      </c>
      <c r="H2533" s="66" t="s">
        <v>6898</v>
      </c>
      <c r="I2533" s="66" t="s">
        <v>6816</v>
      </c>
    </row>
    <row r="2534" spans="1:9" x14ac:dyDescent="0.25">
      <c r="A2534">
        <v>79700054</v>
      </c>
      <c r="B2534" s="66" t="s">
        <v>6465</v>
      </c>
      <c r="C2534" s="66" t="s">
        <v>6732</v>
      </c>
      <c r="D2534" s="66" t="s">
        <v>6732</v>
      </c>
      <c r="E2534" s="56" t="s">
        <v>6954</v>
      </c>
      <c r="F2534" t="s">
        <v>6898</v>
      </c>
      <c r="G2534" s="66" t="s">
        <v>6820</v>
      </c>
      <c r="H2534" s="66" t="s">
        <v>6898</v>
      </c>
      <c r="I2534" s="66" t="s">
        <v>6816</v>
      </c>
    </row>
    <row r="2535" spans="1:9" x14ac:dyDescent="0.25">
      <c r="A2535">
        <v>79700054</v>
      </c>
      <c r="B2535" s="66" t="s">
        <v>6465</v>
      </c>
      <c r="C2535" s="66" t="s">
        <v>6732</v>
      </c>
      <c r="D2535" s="66" t="s">
        <v>6732</v>
      </c>
      <c r="E2535" s="56" t="s">
        <v>6955</v>
      </c>
      <c r="F2535" t="s">
        <v>6898</v>
      </c>
      <c r="G2535" s="66" t="s">
        <v>6820</v>
      </c>
      <c r="H2535" s="66" t="s">
        <v>6898</v>
      </c>
      <c r="I2535" s="66" t="s">
        <v>6816</v>
      </c>
    </row>
    <row r="2536" spans="1:9" x14ac:dyDescent="0.25">
      <c r="A2536">
        <v>79700054</v>
      </c>
      <c r="B2536" s="66" t="s">
        <v>6465</v>
      </c>
      <c r="C2536" s="66" t="s">
        <v>6732</v>
      </c>
      <c r="D2536" s="66" t="s">
        <v>6732</v>
      </c>
      <c r="E2536" s="56" t="s">
        <v>6955</v>
      </c>
      <c r="F2536" t="s">
        <v>6956</v>
      </c>
      <c r="G2536" s="66" t="s">
        <v>6820</v>
      </c>
      <c r="H2536" s="66" t="e">
        <v>#N/A</v>
      </c>
      <c r="I2536" s="66" t="e">
        <v>#N/A</v>
      </c>
    </row>
    <row r="2537" spans="1:9" x14ac:dyDescent="0.25">
      <c r="A2537">
        <v>79700054</v>
      </c>
      <c r="B2537" s="66" t="s">
        <v>6465</v>
      </c>
      <c r="C2537" s="66" t="s">
        <v>6732</v>
      </c>
      <c r="D2537" s="66" t="s">
        <v>6732</v>
      </c>
      <c r="E2537" s="56" t="s">
        <v>6957</v>
      </c>
      <c r="F2537" t="s">
        <v>6898</v>
      </c>
      <c r="G2537" s="66" t="s">
        <v>6820</v>
      </c>
      <c r="H2537" s="66" t="s">
        <v>6898</v>
      </c>
      <c r="I2537" s="66" t="s">
        <v>6816</v>
      </c>
    </row>
    <row r="2538" spans="1:9" x14ac:dyDescent="0.25">
      <c r="A2538">
        <v>79700055</v>
      </c>
      <c r="B2538" s="66" t="s">
        <v>6465</v>
      </c>
      <c r="C2538" s="66" t="s">
        <v>6732</v>
      </c>
      <c r="D2538" s="66" t="s">
        <v>6732</v>
      </c>
      <c r="E2538" s="56" t="s">
        <v>6942</v>
      </c>
      <c r="F2538" t="s">
        <v>6817</v>
      </c>
      <c r="G2538" s="66" t="s">
        <v>6820</v>
      </c>
      <c r="H2538" s="66" t="s">
        <v>6817</v>
      </c>
      <c r="I2538" s="66" t="s">
        <v>6816</v>
      </c>
    </row>
    <row r="2539" spans="1:9" x14ac:dyDescent="0.25">
      <c r="A2539">
        <v>79700055</v>
      </c>
      <c r="B2539" s="66" t="s">
        <v>6465</v>
      </c>
      <c r="C2539" s="66" t="s">
        <v>6732</v>
      </c>
      <c r="D2539" s="66" t="s">
        <v>6732</v>
      </c>
      <c r="E2539" s="56" t="s">
        <v>6942</v>
      </c>
      <c r="F2539" t="s">
        <v>6817</v>
      </c>
      <c r="G2539" s="66" t="s">
        <v>6820</v>
      </c>
      <c r="H2539" s="66" t="s">
        <v>6817</v>
      </c>
      <c r="I2539" s="66" t="s">
        <v>6816</v>
      </c>
    </row>
    <row r="2540" spans="1:9" x14ac:dyDescent="0.25">
      <c r="A2540">
        <v>79700055</v>
      </c>
      <c r="B2540" s="66" t="s">
        <v>6465</v>
      </c>
      <c r="C2540" s="66" t="s">
        <v>6732</v>
      </c>
      <c r="D2540" s="66" t="s">
        <v>6732</v>
      </c>
      <c r="E2540" s="56" t="s">
        <v>6958</v>
      </c>
      <c r="F2540" t="s">
        <v>6817</v>
      </c>
      <c r="G2540" s="66" t="s">
        <v>6820</v>
      </c>
      <c r="H2540" s="66" t="s">
        <v>6817</v>
      </c>
      <c r="I2540" s="66" t="s">
        <v>6816</v>
      </c>
    </row>
    <row r="2541" spans="1:9" x14ac:dyDescent="0.25">
      <c r="A2541">
        <v>79700055</v>
      </c>
      <c r="B2541" s="66" t="s">
        <v>6465</v>
      </c>
      <c r="C2541" s="66" t="s">
        <v>6732</v>
      </c>
      <c r="D2541" s="66" t="s">
        <v>6732</v>
      </c>
      <c r="E2541" s="56" t="s">
        <v>6958</v>
      </c>
      <c r="F2541" t="s">
        <v>6929</v>
      </c>
      <c r="G2541" s="66" t="s">
        <v>6820</v>
      </c>
      <c r="H2541" s="66" t="s">
        <v>6929</v>
      </c>
      <c r="I2541" s="66" t="s">
        <v>6816</v>
      </c>
    </row>
    <row r="2542" spans="1:9" x14ac:dyDescent="0.25">
      <c r="A2542">
        <v>79700055</v>
      </c>
      <c r="B2542" s="66" t="s">
        <v>6465</v>
      </c>
      <c r="C2542" s="66" t="s">
        <v>6732</v>
      </c>
      <c r="D2542" s="66" t="s">
        <v>6732</v>
      </c>
      <c r="E2542" s="56" t="s">
        <v>6958</v>
      </c>
      <c r="F2542" t="s">
        <v>6817</v>
      </c>
      <c r="G2542" s="66" t="s">
        <v>6820</v>
      </c>
      <c r="H2542" s="66" t="s">
        <v>6817</v>
      </c>
      <c r="I2542" s="66" t="s">
        <v>6816</v>
      </c>
    </row>
    <row r="2543" spans="1:9" x14ac:dyDescent="0.25">
      <c r="A2543">
        <v>79700055</v>
      </c>
      <c r="B2543" s="66" t="s">
        <v>6465</v>
      </c>
      <c r="C2543" s="66" t="s">
        <v>6732</v>
      </c>
      <c r="D2543" s="66" t="s">
        <v>6732</v>
      </c>
      <c r="E2543" s="56" t="s">
        <v>6959</v>
      </c>
      <c r="F2543" t="s">
        <v>6817</v>
      </c>
      <c r="G2543" s="66" t="s">
        <v>6820</v>
      </c>
      <c r="H2543" s="66" t="s">
        <v>6817</v>
      </c>
      <c r="I2543" s="66" t="s">
        <v>6816</v>
      </c>
    </row>
    <row r="2544" spans="1:9" x14ac:dyDescent="0.25">
      <c r="A2544">
        <v>79700055</v>
      </c>
      <c r="B2544" s="66" t="s">
        <v>6465</v>
      </c>
      <c r="C2544" s="66" t="s">
        <v>6732</v>
      </c>
      <c r="D2544" s="66" t="s">
        <v>6732</v>
      </c>
      <c r="E2544" s="56" t="s">
        <v>6960</v>
      </c>
      <c r="F2544" t="s">
        <v>6929</v>
      </c>
      <c r="G2544" s="66" t="s">
        <v>6820</v>
      </c>
      <c r="H2544" s="66" t="s">
        <v>6929</v>
      </c>
      <c r="I2544" s="66" t="s">
        <v>6816</v>
      </c>
    </row>
    <row r="2545" spans="1:9" x14ac:dyDescent="0.25">
      <c r="A2545">
        <v>79700055</v>
      </c>
      <c r="B2545" s="66" t="s">
        <v>6465</v>
      </c>
      <c r="C2545" s="66" t="s">
        <v>6732</v>
      </c>
      <c r="D2545" s="66" t="s">
        <v>6732</v>
      </c>
      <c r="E2545" s="56" t="s">
        <v>6960</v>
      </c>
      <c r="F2545" t="s">
        <v>6961</v>
      </c>
      <c r="G2545" s="66" t="s">
        <v>6820</v>
      </c>
      <c r="H2545" s="66" t="e">
        <v>#N/A</v>
      </c>
      <c r="I2545" s="66" t="e">
        <v>#N/A</v>
      </c>
    </row>
    <row r="2546" spans="1:9" x14ac:dyDescent="0.25">
      <c r="A2546">
        <v>79700055</v>
      </c>
      <c r="B2546" s="66" t="s">
        <v>6465</v>
      </c>
      <c r="C2546" s="66" t="s">
        <v>6732</v>
      </c>
      <c r="D2546" s="66" t="s">
        <v>6732</v>
      </c>
      <c r="E2546" s="56" t="s">
        <v>6962</v>
      </c>
      <c r="F2546" t="s">
        <v>6929</v>
      </c>
      <c r="G2546" s="66" t="s">
        <v>6820</v>
      </c>
      <c r="H2546" s="66" t="s">
        <v>6929</v>
      </c>
      <c r="I2546" s="66" t="s">
        <v>6816</v>
      </c>
    </row>
    <row r="2547" spans="1:9" x14ac:dyDescent="0.25">
      <c r="A2547">
        <v>79700056</v>
      </c>
      <c r="B2547" s="66" t="s">
        <v>6465</v>
      </c>
      <c r="C2547" s="66" t="s">
        <v>6732</v>
      </c>
      <c r="D2547" s="66" t="s">
        <v>6732</v>
      </c>
      <c r="E2547" s="56" t="s">
        <v>6957</v>
      </c>
      <c r="F2547" t="s">
        <v>6898</v>
      </c>
      <c r="G2547" s="66" t="s">
        <v>6820</v>
      </c>
      <c r="H2547" s="66" t="s">
        <v>6898</v>
      </c>
      <c r="I2547" s="66" t="s">
        <v>6816</v>
      </c>
    </row>
    <row r="2548" spans="1:9" x14ac:dyDescent="0.25">
      <c r="A2548">
        <v>79700056</v>
      </c>
      <c r="B2548" s="66" t="s">
        <v>6465</v>
      </c>
      <c r="C2548" s="66" t="s">
        <v>6732</v>
      </c>
      <c r="D2548" s="66" t="s">
        <v>6732</v>
      </c>
      <c r="E2548" s="56" t="s">
        <v>6963</v>
      </c>
      <c r="F2548" t="s">
        <v>6898</v>
      </c>
      <c r="G2548" s="66" t="s">
        <v>6820</v>
      </c>
      <c r="H2548" s="66" t="s">
        <v>6898</v>
      </c>
      <c r="I2548" s="66" t="s">
        <v>6816</v>
      </c>
    </row>
    <row r="2549" spans="1:9" x14ac:dyDescent="0.25">
      <c r="A2549">
        <v>79700056</v>
      </c>
      <c r="B2549" s="66" t="s">
        <v>6465</v>
      </c>
      <c r="C2549" s="66" t="s">
        <v>6732</v>
      </c>
      <c r="D2549" s="66" t="s">
        <v>6732</v>
      </c>
      <c r="E2549" s="56" t="s">
        <v>6964</v>
      </c>
      <c r="F2549" t="s">
        <v>6898</v>
      </c>
      <c r="G2549" s="66" t="s">
        <v>6820</v>
      </c>
      <c r="H2549" s="66" t="s">
        <v>6898</v>
      </c>
      <c r="I2549" s="66" t="s">
        <v>6816</v>
      </c>
    </row>
    <row r="2550" spans="1:9" x14ac:dyDescent="0.25">
      <c r="A2550">
        <v>79700056</v>
      </c>
      <c r="B2550" s="66" t="s">
        <v>6465</v>
      </c>
      <c r="C2550" s="66" t="s">
        <v>6732</v>
      </c>
      <c r="D2550" s="66" t="s">
        <v>6732</v>
      </c>
      <c r="E2550" s="56" t="s">
        <v>6964</v>
      </c>
      <c r="F2550" t="s">
        <v>6898</v>
      </c>
      <c r="G2550" s="66" t="s">
        <v>6820</v>
      </c>
      <c r="H2550" s="66" t="s">
        <v>6898</v>
      </c>
      <c r="I2550" s="66" t="s">
        <v>6816</v>
      </c>
    </row>
    <row r="2551" spans="1:9" x14ac:dyDescent="0.25">
      <c r="A2551">
        <v>79700056</v>
      </c>
      <c r="B2551" s="66" t="s">
        <v>6465</v>
      </c>
      <c r="C2551" s="66" t="s">
        <v>6732</v>
      </c>
      <c r="D2551" s="66" t="s">
        <v>6732</v>
      </c>
      <c r="E2551" s="56" t="s">
        <v>6950</v>
      </c>
      <c r="F2551" t="s">
        <v>6898</v>
      </c>
      <c r="G2551" s="66" t="s">
        <v>6820</v>
      </c>
      <c r="H2551" s="66" t="s">
        <v>6898</v>
      </c>
      <c r="I2551" s="66" t="s">
        <v>6816</v>
      </c>
    </row>
    <row r="2552" spans="1:9" x14ac:dyDescent="0.25">
      <c r="A2552">
        <v>79700057</v>
      </c>
      <c r="B2552" s="66" t="s">
        <v>6465</v>
      </c>
      <c r="C2552" s="66" t="s">
        <v>6732</v>
      </c>
      <c r="D2552" s="66" t="s">
        <v>6732</v>
      </c>
      <c r="E2552" s="56" t="s">
        <v>6949</v>
      </c>
      <c r="F2552" t="s">
        <v>6898</v>
      </c>
      <c r="G2552" s="66" t="s">
        <v>6820</v>
      </c>
      <c r="H2552" s="66" t="s">
        <v>6898</v>
      </c>
      <c r="I2552" s="66" t="s">
        <v>6816</v>
      </c>
    </row>
    <row r="2553" spans="1:9" x14ac:dyDescent="0.25">
      <c r="A2553">
        <v>79700057</v>
      </c>
      <c r="B2553" s="66" t="s">
        <v>6465</v>
      </c>
      <c r="C2553" s="66" t="s">
        <v>6732</v>
      </c>
      <c r="D2553" s="66" t="s">
        <v>6732</v>
      </c>
      <c r="E2553" s="56" t="s">
        <v>6949</v>
      </c>
      <c r="F2553" t="s">
        <v>6898</v>
      </c>
      <c r="G2553" s="66" t="s">
        <v>6820</v>
      </c>
      <c r="H2553" s="66" t="s">
        <v>6898</v>
      </c>
      <c r="I2553" s="66" t="s">
        <v>6816</v>
      </c>
    </row>
    <row r="2554" spans="1:9" x14ac:dyDescent="0.25">
      <c r="A2554">
        <v>79700057</v>
      </c>
      <c r="B2554" s="66" t="s">
        <v>6465</v>
      </c>
      <c r="C2554" s="66" t="s">
        <v>6732</v>
      </c>
      <c r="D2554" s="66" t="s">
        <v>6732</v>
      </c>
      <c r="E2554" s="56" t="s">
        <v>6949</v>
      </c>
      <c r="F2554" t="s">
        <v>6898</v>
      </c>
      <c r="G2554" s="66" t="s">
        <v>6820</v>
      </c>
      <c r="H2554" s="66" t="s">
        <v>6898</v>
      </c>
      <c r="I2554" s="66" t="s">
        <v>6816</v>
      </c>
    </row>
    <row r="2555" spans="1:9" x14ac:dyDescent="0.25">
      <c r="A2555">
        <v>79700057</v>
      </c>
      <c r="B2555" s="66" t="s">
        <v>6465</v>
      </c>
      <c r="C2555" s="66" t="s">
        <v>6732</v>
      </c>
      <c r="D2555" s="66" t="s">
        <v>6732</v>
      </c>
      <c r="E2555" s="56" t="s">
        <v>6949</v>
      </c>
      <c r="F2555" t="s">
        <v>6898</v>
      </c>
      <c r="G2555" s="66" t="s">
        <v>6820</v>
      </c>
      <c r="H2555" s="66" t="s">
        <v>6898</v>
      </c>
      <c r="I2555" s="66" t="s">
        <v>6816</v>
      </c>
    </row>
    <row r="2556" spans="1:9" x14ac:dyDescent="0.25">
      <c r="A2556">
        <v>79700057</v>
      </c>
      <c r="B2556" s="66" t="s">
        <v>6465</v>
      </c>
      <c r="C2556" s="66" t="s">
        <v>6732</v>
      </c>
      <c r="D2556" s="66" t="s">
        <v>6732</v>
      </c>
      <c r="E2556" s="56" t="s">
        <v>6965</v>
      </c>
      <c r="F2556" t="s">
        <v>6956</v>
      </c>
      <c r="G2556" s="66" t="s">
        <v>6820</v>
      </c>
      <c r="H2556" s="66" t="e">
        <v>#N/A</v>
      </c>
      <c r="I2556" s="66" t="e">
        <v>#N/A</v>
      </c>
    </row>
    <row r="2557" spans="1:9" x14ac:dyDescent="0.25">
      <c r="A2557">
        <v>79700057</v>
      </c>
      <c r="B2557" s="66" t="s">
        <v>6465</v>
      </c>
      <c r="C2557" s="66" t="s">
        <v>6732</v>
      </c>
      <c r="D2557" s="66" t="s">
        <v>6732</v>
      </c>
      <c r="E2557" s="56" t="s">
        <v>6966</v>
      </c>
      <c r="F2557" t="s">
        <v>6967</v>
      </c>
      <c r="G2557" s="66" t="s">
        <v>6820</v>
      </c>
      <c r="H2557" s="66" t="e">
        <v>#N/A</v>
      </c>
      <c r="I2557" s="66" t="e">
        <v>#N/A</v>
      </c>
    </row>
    <row r="2558" spans="1:9" x14ac:dyDescent="0.25">
      <c r="A2558">
        <v>79700057</v>
      </c>
      <c r="B2558" s="66" t="s">
        <v>6465</v>
      </c>
      <c r="C2558" s="66" t="s">
        <v>6732</v>
      </c>
      <c r="D2558" s="66" t="s">
        <v>6732</v>
      </c>
      <c r="E2558" s="56" t="s">
        <v>6968</v>
      </c>
      <c r="F2558" t="s">
        <v>6898</v>
      </c>
      <c r="G2558" s="66" t="s">
        <v>6820</v>
      </c>
      <c r="H2558" s="66" t="s">
        <v>6898</v>
      </c>
      <c r="I2558" s="66" t="s">
        <v>6816</v>
      </c>
    </row>
    <row r="2559" spans="1:9" x14ac:dyDescent="0.25">
      <c r="A2559">
        <v>79700058</v>
      </c>
      <c r="B2559" s="66" t="s">
        <v>6465</v>
      </c>
      <c r="C2559" s="66" t="s">
        <v>6732</v>
      </c>
      <c r="D2559" s="66" t="s">
        <v>6732</v>
      </c>
      <c r="E2559" s="56" t="s">
        <v>6969</v>
      </c>
      <c r="F2559" t="s">
        <v>6970</v>
      </c>
      <c r="G2559" s="66" t="s">
        <v>6820</v>
      </c>
      <c r="H2559" s="66" t="e">
        <v>#N/A</v>
      </c>
      <c r="I2559" s="66" t="e">
        <v>#N/A</v>
      </c>
    </row>
    <row r="2560" spans="1:9" x14ac:dyDescent="0.25">
      <c r="A2560">
        <v>79700058</v>
      </c>
      <c r="B2560" s="66" t="s">
        <v>6465</v>
      </c>
      <c r="C2560" s="66" t="s">
        <v>6732</v>
      </c>
      <c r="D2560" s="66" t="s">
        <v>6732</v>
      </c>
      <c r="E2560" s="56" t="s">
        <v>6971</v>
      </c>
      <c r="F2560" t="s">
        <v>6898</v>
      </c>
      <c r="G2560" s="66" t="s">
        <v>6820</v>
      </c>
      <c r="H2560" s="66" t="s">
        <v>6898</v>
      </c>
      <c r="I2560" s="66" t="s">
        <v>6816</v>
      </c>
    </row>
    <row r="2561" spans="1:9" x14ac:dyDescent="0.25">
      <c r="A2561">
        <v>79700058</v>
      </c>
      <c r="B2561" s="66" t="s">
        <v>6465</v>
      </c>
      <c r="C2561" s="66" t="s">
        <v>6732</v>
      </c>
      <c r="D2561" s="66" t="s">
        <v>6732</v>
      </c>
      <c r="E2561" s="56" t="s">
        <v>6971</v>
      </c>
      <c r="F2561" t="s">
        <v>6817</v>
      </c>
      <c r="G2561" s="66" t="s">
        <v>6820</v>
      </c>
      <c r="H2561" s="66" t="s">
        <v>6817</v>
      </c>
      <c r="I2561" s="66" t="s">
        <v>6816</v>
      </c>
    </row>
    <row r="2562" spans="1:9" x14ac:dyDescent="0.25">
      <c r="A2562">
        <v>79700058</v>
      </c>
      <c r="B2562" s="66" t="s">
        <v>6465</v>
      </c>
      <c r="C2562" s="66" t="s">
        <v>6732</v>
      </c>
      <c r="D2562" s="66" t="s">
        <v>6732</v>
      </c>
      <c r="E2562" s="56" t="s">
        <v>6971</v>
      </c>
      <c r="F2562" t="s">
        <v>6971</v>
      </c>
      <c r="G2562" s="66" t="s">
        <v>6820</v>
      </c>
      <c r="H2562" s="66" t="e">
        <v>#N/A</v>
      </c>
      <c r="I2562" s="66" t="e">
        <v>#N/A</v>
      </c>
    </row>
    <row r="2563" spans="1:9" x14ac:dyDescent="0.25">
      <c r="A2563">
        <v>79700058</v>
      </c>
      <c r="B2563" s="66" t="s">
        <v>6465</v>
      </c>
      <c r="C2563" s="66" t="s">
        <v>6732</v>
      </c>
      <c r="D2563" s="66" t="s">
        <v>6732</v>
      </c>
      <c r="E2563" s="56" t="s">
        <v>6972</v>
      </c>
      <c r="F2563" t="s">
        <v>6898</v>
      </c>
      <c r="G2563" s="66" t="s">
        <v>6820</v>
      </c>
      <c r="H2563" s="66" t="s">
        <v>6898</v>
      </c>
      <c r="I2563" s="66" t="s">
        <v>6816</v>
      </c>
    </row>
    <row r="2564" spans="1:9" x14ac:dyDescent="0.25">
      <c r="A2564">
        <v>79700058</v>
      </c>
      <c r="B2564" s="66" t="s">
        <v>6465</v>
      </c>
      <c r="C2564" s="66" t="s">
        <v>6732</v>
      </c>
      <c r="D2564" s="66" t="s">
        <v>6732</v>
      </c>
      <c r="E2564" s="56" t="s">
        <v>6972</v>
      </c>
      <c r="F2564" t="s">
        <v>6898</v>
      </c>
      <c r="G2564" s="66" t="s">
        <v>6820</v>
      </c>
      <c r="H2564" s="66" t="s">
        <v>6898</v>
      </c>
      <c r="I2564" s="66" t="s">
        <v>6816</v>
      </c>
    </row>
    <row r="2565" spans="1:9" x14ac:dyDescent="0.25">
      <c r="A2565">
        <v>79700059</v>
      </c>
      <c r="B2565" s="66" t="s">
        <v>6465</v>
      </c>
      <c r="C2565" s="66" t="s">
        <v>6732</v>
      </c>
      <c r="D2565" s="66" t="s">
        <v>6732</v>
      </c>
      <c r="E2565" s="56" t="s">
        <v>6973</v>
      </c>
      <c r="F2565" t="s">
        <v>6817</v>
      </c>
      <c r="G2565" s="66" t="s">
        <v>6820</v>
      </c>
      <c r="H2565" s="66" t="s">
        <v>6817</v>
      </c>
      <c r="I2565" s="66" t="s">
        <v>6816</v>
      </c>
    </row>
    <row r="2566" spans="1:9" x14ac:dyDescent="0.25">
      <c r="A2566">
        <v>79700059</v>
      </c>
      <c r="B2566" s="66" t="s">
        <v>6465</v>
      </c>
      <c r="C2566" s="66" t="s">
        <v>6732</v>
      </c>
      <c r="D2566" s="66" t="s">
        <v>6732</v>
      </c>
      <c r="E2566" s="56" t="s">
        <v>6974</v>
      </c>
      <c r="F2566" t="s">
        <v>6817</v>
      </c>
      <c r="G2566" s="66" t="s">
        <v>6820</v>
      </c>
      <c r="H2566" s="66" t="s">
        <v>6817</v>
      </c>
      <c r="I2566" s="66" t="s">
        <v>6816</v>
      </c>
    </row>
    <row r="2567" spans="1:9" x14ac:dyDescent="0.25">
      <c r="A2567">
        <v>79700060</v>
      </c>
      <c r="B2567" s="66" t="s">
        <v>6465</v>
      </c>
      <c r="C2567" s="66" t="s">
        <v>6732</v>
      </c>
      <c r="D2567" s="66" t="s">
        <v>6732</v>
      </c>
      <c r="E2567" s="56" t="s">
        <v>6975</v>
      </c>
      <c r="F2567" t="s">
        <v>6817</v>
      </c>
      <c r="G2567" s="66" t="s">
        <v>6820</v>
      </c>
      <c r="H2567" s="66" t="s">
        <v>6817</v>
      </c>
      <c r="I2567" s="66" t="s">
        <v>6816</v>
      </c>
    </row>
    <row r="2568" spans="1:9" x14ac:dyDescent="0.25">
      <c r="A2568">
        <v>79700060</v>
      </c>
      <c r="B2568" s="66" t="s">
        <v>6465</v>
      </c>
      <c r="C2568" s="66" t="s">
        <v>6732</v>
      </c>
      <c r="D2568" s="66" t="s">
        <v>6732</v>
      </c>
      <c r="E2568" s="56" t="s">
        <v>6975</v>
      </c>
      <c r="F2568" t="s">
        <v>6929</v>
      </c>
      <c r="G2568" s="66" t="s">
        <v>6820</v>
      </c>
      <c r="H2568" s="66" t="s">
        <v>6929</v>
      </c>
      <c r="I2568" s="66" t="s">
        <v>6816</v>
      </c>
    </row>
    <row r="2569" spans="1:9" x14ac:dyDescent="0.25">
      <c r="A2569">
        <v>79700061</v>
      </c>
      <c r="B2569" s="66" t="s">
        <v>6465</v>
      </c>
      <c r="C2569" s="66" t="s">
        <v>6732</v>
      </c>
      <c r="D2569" s="66" t="s">
        <v>6732</v>
      </c>
      <c r="E2569" s="56" t="s">
        <v>6971</v>
      </c>
      <c r="F2569" t="s">
        <v>6976</v>
      </c>
      <c r="G2569" s="66" t="s">
        <v>6820</v>
      </c>
      <c r="H2569" s="66" t="s">
        <v>6976</v>
      </c>
      <c r="I2569" s="66" t="s">
        <v>6471</v>
      </c>
    </row>
    <row r="2570" spans="1:9" x14ac:dyDescent="0.25">
      <c r="A2570">
        <v>79700061</v>
      </c>
      <c r="B2570" s="66" t="s">
        <v>6465</v>
      </c>
      <c r="C2570" s="66" t="s">
        <v>6732</v>
      </c>
      <c r="D2570" s="66" t="s">
        <v>6732</v>
      </c>
      <c r="E2570" s="56" t="s">
        <v>6977</v>
      </c>
      <c r="F2570" t="s">
        <v>6929</v>
      </c>
      <c r="G2570" s="66" t="s">
        <v>6820</v>
      </c>
      <c r="H2570" s="66" t="s">
        <v>6929</v>
      </c>
      <c r="I2570" s="66" t="s">
        <v>6816</v>
      </c>
    </row>
    <row r="2571" spans="1:9" x14ac:dyDescent="0.25">
      <c r="A2571">
        <v>79700061</v>
      </c>
      <c r="B2571" s="66" t="s">
        <v>6465</v>
      </c>
      <c r="C2571" s="66" t="s">
        <v>6732</v>
      </c>
      <c r="D2571" s="66" t="s">
        <v>6732</v>
      </c>
      <c r="E2571" s="56" t="s">
        <v>6977</v>
      </c>
      <c r="F2571" t="s">
        <v>6929</v>
      </c>
      <c r="G2571" s="66" t="s">
        <v>6820</v>
      </c>
      <c r="H2571" s="66" t="s">
        <v>6929</v>
      </c>
      <c r="I2571" s="66" t="s">
        <v>6816</v>
      </c>
    </row>
    <row r="2572" spans="1:9" x14ac:dyDescent="0.25">
      <c r="A2572">
        <v>79700061</v>
      </c>
      <c r="B2572" s="66" t="s">
        <v>6465</v>
      </c>
      <c r="C2572" s="66" t="s">
        <v>6732</v>
      </c>
      <c r="D2572" s="66" t="s">
        <v>6732</v>
      </c>
      <c r="E2572" s="56" t="s">
        <v>6977</v>
      </c>
      <c r="F2572" t="s">
        <v>6929</v>
      </c>
      <c r="G2572" s="66" t="s">
        <v>6820</v>
      </c>
      <c r="H2572" s="66" t="s">
        <v>6929</v>
      </c>
      <c r="I2572" s="66" t="s">
        <v>6816</v>
      </c>
    </row>
    <row r="2573" spans="1:9" x14ac:dyDescent="0.25">
      <c r="A2573">
        <v>79700062</v>
      </c>
      <c r="B2573" s="66" t="s">
        <v>6465</v>
      </c>
      <c r="C2573" s="66" t="s">
        <v>6732</v>
      </c>
      <c r="D2573" s="66" t="s">
        <v>6732</v>
      </c>
      <c r="E2573" s="56" t="s">
        <v>6736</v>
      </c>
      <c r="F2573" t="s">
        <v>6929</v>
      </c>
      <c r="G2573" s="66" t="s">
        <v>6820</v>
      </c>
      <c r="H2573" s="66" t="s">
        <v>6929</v>
      </c>
      <c r="I2573" s="66" t="s">
        <v>6816</v>
      </c>
    </row>
    <row r="2574" spans="1:9" x14ac:dyDescent="0.25">
      <c r="A2574">
        <v>79700062</v>
      </c>
      <c r="B2574" s="66" t="s">
        <v>6465</v>
      </c>
      <c r="C2574" s="66" t="s">
        <v>6732</v>
      </c>
      <c r="D2574" s="66" t="s">
        <v>6732</v>
      </c>
      <c r="E2574" s="56" t="s">
        <v>6977</v>
      </c>
      <c r="F2574" t="s">
        <v>6817</v>
      </c>
      <c r="G2574" s="66" t="s">
        <v>6820</v>
      </c>
      <c r="H2574" s="66" t="s">
        <v>6817</v>
      </c>
      <c r="I2574" s="66" t="s">
        <v>6816</v>
      </c>
    </row>
    <row r="2575" spans="1:9" x14ac:dyDescent="0.25">
      <c r="A2575">
        <v>79700062</v>
      </c>
      <c r="B2575" s="66" t="s">
        <v>6465</v>
      </c>
      <c r="C2575" s="66" t="s">
        <v>6732</v>
      </c>
      <c r="D2575" s="66" t="s">
        <v>6732</v>
      </c>
      <c r="E2575" s="56" t="s">
        <v>6977</v>
      </c>
      <c r="F2575" t="s">
        <v>6817</v>
      </c>
      <c r="G2575" s="66" t="s">
        <v>6820</v>
      </c>
      <c r="H2575" s="66" t="s">
        <v>6817</v>
      </c>
      <c r="I2575" s="66" t="s">
        <v>6816</v>
      </c>
    </row>
    <row r="2576" spans="1:9" x14ac:dyDescent="0.25">
      <c r="A2576">
        <v>79700062</v>
      </c>
      <c r="B2576" s="66" t="s">
        <v>6465</v>
      </c>
      <c r="C2576" s="66" t="s">
        <v>6732</v>
      </c>
      <c r="D2576" s="66" t="s">
        <v>6732</v>
      </c>
      <c r="E2576" s="56" t="s">
        <v>6978</v>
      </c>
      <c r="F2576" t="s">
        <v>6976</v>
      </c>
      <c r="G2576" s="66" t="s">
        <v>6820</v>
      </c>
      <c r="H2576" s="66" t="s">
        <v>6976</v>
      </c>
      <c r="I2576" s="66" t="s">
        <v>6471</v>
      </c>
    </row>
    <row r="2577" spans="1:9" x14ac:dyDescent="0.25">
      <c r="A2577">
        <v>79700062</v>
      </c>
      <c r="B2577" s="66" t="s">
        <v>6465</v>
      </c>
      <c r="C2577" s="66" t="s">
        <v>6732</v>
      </c>
      <c r="D2577" s="66" t="s">
        <v>6732</v>
      </c>
      <c r="E2577" s="56" t="s">
        <v>6978</v>
      </c>
      <c r="F2577" t="s">
        <v>6929</v>
      </c>
      <c r="G2577" s="66" t="s">
        <v>6820</v>
      </c>
      <c r="H2577" s="66" t="s">
        <v>6929</v>
      </c>
      <c r="I2577" s="66" t="s">
        <v>6816</v>
      </c>
    </row>
    <row r="2578" spans="1:9" x14ac:dyDescent="0.25">
      <c r="A2578">
        <v>79700063</v>
      </c>
      <c r="B2578" s="66" t="s">
        <v>6465</v>
      </c>
      <c r="C2578" s="66" t="s">
        <v>6732</v>
      </c>
      <c r="D2578" s="66" t="s">
        <v>6732</v>
      </c>
      <c r="E2578" s="56" t="s">
        <v>6979</v>
      </c>
      <c r="F2578" t="s">
        <v>6817</v>
      </c>
      <c r="G2578" s="66" t="s">
        <v>6820</v>
      </c>
      <c r="H2578" s="66" t="s">
        <v>6817</v>
      </c>
      <c r="I2578" s="66" t="s">
        <v>6816</v>
      </c>
    </row>
    <row r="2579" spans="1:9" x14ac:dyDescent="0.25">
      <c r="A2579">
        <v>79700063</v>
      </c>
      <c r="B2579" s="66" t="s">
        <v>6465</v>
      </c>
      <c r="C2579" s="66" t="s">
        <v>6732</v>
      </c>
      <c r="D2579" s="66" t="s">
        <v>6732</v>
      </c>
      <c r="E2579" s="56" t="s">
        <v>6980</v>
      </c>
      <c r="F2579" t="s">
        <v>6929</v>
      </c>
      <c r="G2579" s="66" t="s">
        <v>6820</v>
      </c>
      <c r="H2579" s="66" t="s">
        <v>6929</v>
      </c>
      <c r="I2579" s="66" t="s">
        <v>6816</v>
      </c>
    </row>
    <row r="2580" spans="1:9" x14ac:dyDescent="0.25">
      <c r="A2580">
        <v>79700064</v>
      </c>
      <c r="B2580" s="66" t="s">
        <v>6465</v>
      </c>
      <c r="C2580" s="66" t="s">
        <v>6732</v>
      </c>
      <c r="D2580" s="66" t="s">
        <v>6732</v>
      </c>
      <c r="E2580" s="56" t="s">
        <v>6981</v>
      </c>
      <c r="F2580" t="s">
        <v>6799</v>
      </c>
      <c r="G2580" s="66" t="s">
        <v>6820</v>
      </c>
      <c r="H2580" s="66" t="s">
        <v>6799</v>
      </c>
      <c r="I2580" s="66" t="s">
        <v>6800</v>
      </c>
    </row>
    <row r="2581" spans="1:9" x14ac:dyDescent="0.25">
      <c r="A2581">
        <v>79700064</v>
      </c>
      <c r="B2581" s="66" t="s">
        <v>6465</v>
      </c>
      <c r="C2581" s="66" t="s">
        <v>6732</v>
      </c>
      <c r="D2581" s="66" t="s">
        <v>6732</v>
      </c>
      <c r="E2581" s="56" t="s">
        <v>6982</v>
      </c>
      <c r="F2581" t="s">
        <v>6920</v>
      </c>
      <c r="G2581" s="66" t="s">
        <v>6820</v>
      </c>
      <c r="H2581" s="66" t="s">
        <v>6920</v>
      </c>
      <c r="I2581" s="66" t="s">
        <v>6816</v>
      </c>
    </row>
    <row r="2582" spans="1:9" x14ac:dyDescent="0.25">
      <c r="A2582">
        <v>79700065</v>
      </c>
      <c r="B2582" s="66" t="s">
        <v>6465</v>
      </c>
      <c r="C2582" s="66" t="s">
        <v>6732</v>
      </c>
      <c r="D2582" s="66" t="s">
        <v>6732</v>
      </c>
      <c r="E2582" s="56" t="s">
        <v>6983</v>
      </c>
      <c r="F2582" t="s">
        <v>6984</v>
      </c>
      <c r="G2582" s="66" t="s">
        <v>6594</v>
      </c>
      <c r="H2582" s="66" t="s">
        <v>6984</v>
      </c>
      <c r="I2582" s="66" t="s">
        <v>6800</v>
      </c>
    </row>
    <row r="2583" spans="1:9" x14ac:dyDescent="0.25">
      <c r="A2583">
        <v>79700065</v>
      </c>
      <c r="B2583" s="66" t="s">
        <v>6465</v>
      </c>
      <c r="C2583" s="66" t="s">
        <v>6732</v>
      </c>
      <c r="D2583" s="66" t="s">
        <v>6732</v>
      </c>
      <c r="E2583" s="56" t="s">
        <v>6983</v>
      </c>
      <c r="F2583" t="s">
        <v>6831</v>
      </c>
      <c r="G2583" s="66" t="s">
        <v>6594</v>
      </c>
      <c r="H2583" s="66" t="s">
        <v>6831</v>
      </c>
      <c r="I2583" s="66" t="s">
        <v>6800</v>
      </c>
    </row>
    <row r="2584" spans="1:9" x14ac:dyDescent="0.25">
      <c r="A2584">
        <v>79700065</v>
      </c>
      <c r="B2584" s="66" t="s">
        <v>6465</v>
      </c>
      <c r="C2584" s="66" t="s">
        <v>6732</v>
      </c>
      <c r="D2584" s="66" t="s">
        <v>6732</v>
      </c>
      <c r="E2584" s="56" t="s">
        <v>6983</v>
      </c>
      <c r="F2584" t="s">
        <v>6831</v>
      </c>
      <c r="G2584" s="66" t="s">
        <v>6594</v>
      </c>
      <c r="H2584" s="66" t="s">
        <v>6831</v>
      </c>
      <c r="I2584" s="66" t="s">
        <v>6800</v>
      </c>
    </row>
    <row r="2585" spans="1:9" x14ac:dyDescent="0.25">
      <c r="A2585">
        <v>79700066</v>
      </c>
      <c r="B2585" s="66" t="s">
        <v>6465</v>
      </c>
      <c r="C2585" s="66" t="s">
        <v>6732</v>
      </c>
      <c r="D2585" s="66" t="s">
        <v>6732</v>
      </c>
      <c r="E2585" s="56" t="s">
        <v>6985</v>
      </c>
      <c r="F2585" t="s">
        <v>6984</v>
      </c>
      <c r="G2585" s="66" t="s">
        <v>6594</v>
      </c>
      <c r="H2585" s="66" t="s">
        <v>6984</v>
      </c>
      <c r="I2585" s="66" t="s">
        <v>6800</v>
      </c>
    </row>
    <row r="2586" spans="1:9" x14ac:dyDescent="0.25">
      <c r="A2586">
        <v>79700066</v>
      </c>
      <c r="B2586" s="66" t="s">
        <v>6465</v>
      </c>
      <c r="C2586" s="66" t="s">
        <v>6732</v>
      </c>
      <c r="D2586" s="66" t="s">
        <v>6732</v>
      </c>
      <c r="E2586" s="56" t="s">
        <v>6985</v>
      </c>
      <c r="F2586" t="s">
        <v>6986</v>
      </c>
      <c r="G2586" s="66" t="s">
        <v>6594</v>
      </c>
      <c r="H2586" s="66" t="e">
        <v>#N/A</v>
      </c>
      <c r="I2586" s="66" t="e">
        <v>#N/A</v>
      </c>
    </row>
    <row r="2587" spans="1:9" x14ac:dyDescent="0.25">
      <c r="A2587">
        <v>79700066</v>
      </c>
      <c r="B2587" s="66" t="s">
        <v>6465</v>
      </c>
      <c r="C2587" s="66" t="s">
        <v>6732</v>
      </c>
      <c r="D2587" s="66" t="s">
        <v>6732</v>
      </c>
      <c r="E2587" s="56" t="s">
        <v>6985</v>
      </c>
      <c r="F2587" t="s">
        <v>6831</v>
      </c>
      <c r="G2587" s="66" t="s">
        <v>6594</v>
      </c>
      <c r="H2587" s="66" t="s">
        <v>6831</v>
      </c>
      <c r="I2587" s="66" t="s">
        <v>6800</v>
      </c>
    </row>
    <row r="2588" spans="1:9" x14ac:dyDescent="0.25">
      <c r="A2588">
        <v>79700066</v>
      </c>
      <c r="B2588" s="66" t="s">
        <v>6465</v>
      </c>
      <c r="C2588" s="66" t="s">
        <v>6732</v>
      </c>
      <c r="D2588" s="66" t="s">
        <v>6732</v>
      </c>
      <c r="E2588" s="56" t="s">
        <v>6985</v>
      </c>
      <c r="F2588" t="s">
        <v>6831</v>
      </c>
      <c r="G2588" s="66" t="s">
        <v>6594</v>
      </c>
      <c r="H2588" s="66" t="s">
        <v>6831</v>
      </c>
      <c r="I2588" s="66" t="s">
        <v>6800</v>
      </c>
    </row>
    <row r="2589" spans="1:9" x14ac:dyDescent="0.25">
      <c r="A2589">
        <v>79700066</v>
      </c>
      <c r="B2589" s="66" t="s">
        <v>6465</v>
      </c>
      <c r="C2589" s="66" t="s">
        <v>6732</v>
      </c>
      <c r="D2589" s="66" t="s">
        <v>6732</v>
      </c>
      <c r="E2589" s="56" t="s">
        <v>6987</v>
      </c>
      <c r="F2589" t="s">
        <v>6984</v>
      </c>
      <c r="G2589" s="66" t="s">
        <v>6594</v>
      </c>
      <c r="H2589" s="66" t="s">
        <v>6984</v>
      </c>
      <c r="I2589" s="66" t="s">
        <v>6800</v>
      </c>
    </row>
    <row r="2590" spans="1:9" x14ac:dyDescent="0.25">
      <c r="A2590">
        <v>79700066</v>
      </c>
      <c r="B2590" s="66" t="s">
        <v>6465</v>
      </c>
      <c r="C2590" s="66" t="s">
        <v>6732</v>
      </c>
      <c r="D2590" s="66" t="s">
        <v>6732</v>
      </c>
      <c r="E2590" s="56" t="s">
        <v>6988</v>
      </c>
      <c r="F2590" t="s">
        <v>6857</v>
      </c>
      <c r="G2590" s="66" t="s">
        <v>6594</v>
      </c>
      <c r="H2590" s="66" t="s">
        <v>6857</v>
      </c>
      <c r="I2590" s="66" t="s">
        <v>6800</v>
      </c>
    </row>
    <row r="2591" spans="1:9" x14ac:dyDescent="0.25">
      <c r="A2591">
        <v>79700067</v>
      </c>
      <c r="B2591" s="66" t="s">
        <v>6465</v>
      </c>
      <c r="C2591" s="66" t="s">
        <v>6732</v>
      </c>
      <c r="D2591" s="66" t="s">
        <v>6732</v>
      </c>
      <c r="E2591" s="56" t="s">
        <v>6989</v>
      </c>
      <c r="F2591" t="s">
        <v>6984</v>
      </c>
      <c r="G2591" s="66" t="s">
        <v>6594</v>
      </c>
      <c r="H2591" s="66" t="s">
        <v>6984</v>
      </c>
      <c r="I2591" s="66" t="s">
        <v>6800</v>
      </c>
    </row>
    <row r="2592" spans="1:9" x14ac:dyDescent="0.25">
      <c r="A2592">
        <v>79700067</v>
      </c>
      <c r="B2592" s="66" t="s">
        <v>6465</v>
      </c>
      <c r="C2592" s="66" t="s">
        <v>6732</v>
      </c>
      <c r="D2592" s="66" t="s">
        <v>6732</v>
      </c>
      <c r="E2592" s="56" t="s">
        <v>6989</v>
      </c>
      <c r="F2592" t="s">
        <v>6984</v>
      </c>
      <c r="G2592" s="66" t="s">
        <v>6594</v>
      </c>
      <c r="H2592" s="66" t="s">
        <v>6984</v>
      </c>
      <c r="I2592" s="66" t="s">
        <v>6800</v>
      </c>
    </row>
    <row r="2593" spans="1:9" x14ac:dyDescent="0.25">
      <c r="A2593">
        <v>79700067</v>
      </c>
      <c r="B2593" s="66" t="s">
        <v>6465</v>
      </c>
      <c r="C2593" s="66" t="s">
        <v>6732</v>
      </c>
      <c r="D2593" s="66" t="s">
        <v>6732</v>
      </c>
      <c r="E2593" s="56" t="s">
        <v>6990</v>
      </c>
      <c r="F2593" t="s">
        <v>6984</v>
      </c>
      <c r="G2593" s="66" t="s">
        <v>6594</v>
      </c>
      <c r="H2593" s="66" t="s">
        <v>6984</v>
      </c>
      <c r="I2593" s="66" t="s">
        <v>6800</v>
      </c>
    </row>
    <row r="2594" spans="1:9" x14ac:dyDescent="0.25">
      <c r="A2594">
        <v>79700067</v>
      </c>
      <c r="B2594" s="66" t="s">
        <v>6465</v>
      </c>
      <c r="C2594" s="66" t="s">
        <v>6732</v>
      </c>
      <c r="D2594" s="66" t="s">
        <v>6732</v>
      </c>
      <c r="E2594" s="56" t="s">
        <v>6990</v>
      </c>
      <c r="F2594" t="s">
        <v>6984</v>
      </c>
      <c r="G2594" s="66" t="s">
        <v>6594</v>
      </c>
      <c r="H2594" s="66" t="s">
        <v>6984</v>
      </c>
      <c r="I2594" s="66" t="s">
        <v>6800</v>
      </c>
    </row>
    <row r="2595" spans="1:9" x14ac:dyDescent="0.25">
      <c r="A2595">
        <v>79700067</v>
      </c>
      <c r="B2595" s="66" t="s">
        <v>6465</v>
      </c>
      <c r="C2595" s="66" t="s">
        <v>6732</v>
      </c>
      <c r="D2595" s="66" t="s">
        <v>6732</v>
      </c>
      <c r="E2595" s="56" t="s">
        <v>6990</v>
      </c>
      <c r="F2595" t="s">
        <v>6984</v>
      </c>
      <c r="G2595" s="66" t="s">
        <v>6594</v>
      </c>
      <c r="H2595" s="66" t="s">
        <v>6984</v>
      </c>
      <c r="I2595" s="66" t="s">
        <v>6800</v>
      </c>
    </row>
    <row r="2596" spans="1:9" x14ac:dyDescent="0.25">
      <c r="A2596">
        <v>79700067</v>
      </c>
      <c r="B2596" s="66" t="s">
        <v>6465</v>
      </c>
      <c r="C2596" s="66" t="s">
        <v>6732</v>
      </c>
      <c r="D2596" s="66" t="s">
        <v>6732</v>
      </c>
      <c r="E2596" s="56" t="s">
        <v>6988</v>
      </c>
      <c r="F2596" t="s">
        <v>6831</v>
      </c>
      <c r="G2596" s="66" t="s">
        <v>6594</v>
      </c>
      <c r="H2596" s="66" t="s">
        <v>6831</v>
      </c>
      <c r="I2596" s="66" t="s">
        <v>6800</v>
      </c>
    </row>
    <row r="2597" spans="1:9" x14ac:dyDescent="0.25">
      <c r="A2597">
        <v>79700068</v>
      </c>
      <c r="B2597" s="66" t="s">
        <v>6465</v>
      </c>
      <c r="C2597" s="66" t="s">
        <v>6732</v>
      </c>
      <c r="D2597" s="66" t="s">
        <v>6732</v>
      </c>
      <c r="E2597" s="56" t="s">
        <v>6991</v>
      </c>
      <c r="F2597" t="s">
        <v>6831</v>
      </c>
      <c r="G2597" s="66" t="s">
        <v>6594</v>
      </c>
      <c r="H2597" s="66" t="s">
        <v>6831</v>
      </c>
      <c r="I2597" s="66" t="s">
        <v>6800</v>
      </c>
    </row>
    <row r="2598" spans="1:9" x14ac:dyDescent="0.25">
      <c r="A2598">
        <v>79700068</v>
      </c>
      <c r="B2598" s="66" t="s">
        <v>6465</v>
      </c>
      <c r="C2598" s="66" t="s">
        <v>6732</v>
      </c>
      <c r="D2598" s="66" t="s">
        <v>6732</v>
      </c>
      <c r="E2598" s="56" t="s">
        <v>6991</v>
      </c>
      <c r="F2598" t="s">
        <v>6831</v>
      </c>
      <c r="G2598" s="66" t="s">
        <v>6734</v>
      </c>
      <c r="H2598" s="66" t="s">
        <v>6831</v>
      </c>
      <c r="I2598" s="66" t="s">
        <v>6800</v>
      </c>
    </row>
    <row r="2599" spans="1:9" x14ac:dyDescent="0.25">
      <c r="A2599">
        <v>79700068</v>
      </c>
      <c r="B2599" s="66" t="s">
        <v>6465</v>
      </c>
      <c r="C2599" s="66" t="s">
        <v>6732</v>
      </c>
      <c r="D2599" s="66" t="s">
        <v>6732</v>
      </c>
      <c r="E2599" s="56" t="s">
        <v>6991</v>
      </c>
      <c r="F2599" t="s">
        <v>6831</v>
      </c>
      <c r="G2599" s="66" t="s">
        <v>6594</v>
      </c>
      <c r="H2599" s="66" t="s">
        <v>6831</v>
      </c>
      <c r="I2599" s="66" t="s">
        <v>6800</v>
      </c>
    </row>
    <row r="2600" spans="1:9" x14ac:dyDescent="0.25">
      <c r="A2600">
        <v>79700069</v>
      </c>
      <c r="B2600" s="66" t="s">
        <v>6465</v>
      </c>
      <c r="C2600" s="66" t="s">
        <v>6732</v>
      </c>
      <c r="D2600" s="66" t="s">
        <v>6732</v>
      </c>
      <c r="E2600" s="56" t="s">
        <v>6991</v>
      </c>
      <c r="F2600" t="s">
        <v>6831</v>
      </c>
      <c r="G2600" s="66" t="s">
        <v>6734</v>
      </c>
      <c r="H2600" s="66" t="s">
        <v>6831</v>
      </c>
      <c r="I2600" s="66" t="s">
        <v>6800</v>
      </c>
    </row>
    <row r="2601" spans="1:9" x14ac:dyDescent="0.25">
      <c r="A2601">
        <v>79700069</v>
      </c>
      <c r="B2601" s="66" t="s">
        <v>6465</v>
      </c>
      <c r="C2601" s="66" t="s">
        <v>6732</v>
      </c>
      <c r="D2601" s="66" t="s">
        <v>6732</v>
      </c>
      <c r="E2601" s="56" t="s">
        <v>6991</v>
      </c>
      <c r="F2601" t="s">
        <v>6831</v>
      </c>
      <c r="G2601" s="66" t="s">
        <v>6734</v>
      </c>
      <c r="H2601" s="66" t="s">
        <v>6831</v>
      </c>
      <c r="I2601" s="66" t="s">
        <v>6800</v>
      </c>
    </row>
    <row r="2602" spans="1:9" x14ac:dyDescent="0.25">
      <c r="A2602">
        <v>79700069</v>
      </c>
      <c r="B2602" s="66" t="s">
        <v>6465</v>
      </c>
      <c r="C2602" s="66" t="s">
        <v>6732</v>
      </c>
      <c r="D2602" s="66" t="s">
        <v>6732</v>
      </c>
      <c r="E2602" s="56" t="s">
        <v>6991</v>
      </c>
      <c r="F2602" t="s">
        <v>6831</v>
      </c>
      <c r="G2602" s="66" t="s">
        <v>6734</v>
      </c>
      <c r="H2602" s="66" t="s">
        <v>6831</v>
      </c>
      <c r="I2602" s="66" t="s">
        <v>6800</v>
      </c>
    </row>
    <row r="2603" spans="1:9" x14ac:dyDescent="0.25">
      <c r="A2603">
        <v>79700069</v>
      </c>
      <c r="B2603" s="66" t="s">
        <v>6465</v>
      </c>
      <c r="C2603" s="66" t="s">
        <v>6732</v>
      </c>
      <c r="D2603" s="66" t="s">
        <v>6732</v>
      </c>
      <c r="E2603" s="56" t="s">
        <v>6991</v>
      </c>
      <c r="F2603" t="s">
        <v>6831</v>
      </c>
      <c r="G2603" s="66" t="s">
        <v>6594</v>
      </c>
      <c r="H2603" s="66" t="s">
        <v>6831</v>
      </c>
      <c r="I2603" s="66" t="s">
        <v>6800</v>
      </c>
    </row>
    <row r="2604" spans="1:9" x14ac:dyDescent="0.25">
      <c r="A2604">
        <v>79700069</v>
      </c>
      <c r="B2604" s="66" t="s">
        <v>6465</v>
      </c>
      <c r="C2604" s="66" t="s">
        <v>6732</v>
      </c>
      <c r="D2604" s="66" t="s">
        <v>6732</v>
      </c>
      <c r="E2604" s="56" t="s">
        <v>6991</v>
      </c>
      <c r="F2604" t="s">
        <v>6984</v>
      </c>
      <c r="G2604" s="66" t="s">
        <v>6594</v>
      </c>
      <c r="H2604" s="66" t="s">
        <v>6984</v>
      </c>
      <c r="I2604" s="66" t="s">
        <v>6800</v>
      </c>
    </row>
    <row r="2605" spans="1:9" x14ac:dyDescent="0.25">
      <c r="A2605">
        <v>79700069</v>
      </c>
      <c r="B2605" s="66" t="s">
        <v>6465</v>
      </c>
      <c r="C2605" s="66" t="s">
        <v>6732</v>
      </c>
      <c r="D2605" s="66" t="s">
        <v>6732</v>
      </c>
      <c r="E2605" s="56" t="s">
        <v>6991</v>
      </c>
      <c r="F2605" t="s">
        <v>6831</v>
      </c>
      <c r="G2605" s="66" t="s">
        <v>6594</v>
      </c>
      <c r="H2605" s="66" t="s">
        <v>6831</v>
      </c>
      <c r="I2605" s="66" t="s">
        <v>6800</v>
      </c>
    </row>
    <row r="2606" spans="1:9" x14ac:dyDescent="0.25">
      <c r="A2606">
        <v>79700069</v>
      </c>
      <c r="B2606" s="66" t="s">
        <v>6465</v>
      </c>
      <c r="C2606" s="66" t="s">
        <v>6732</v>
      </c>
      <c r="D2606" s="66" t="s">
        <v>6732</v>
      </c>
      <c r="E2606" s="56" t="s">
        <v>6991</v>
      </c>
      <c r="F2606" t="s">
        <v>6831</v>
      </c>
      <c r="G2606" s="66" t="s">
        <v>6594</v>
      </c>
      <c r="H2606" s="66" t="s">
        <v>6831</v>
      </c>
      <c r="I2606" s="66" t="s">
        <v>6800</v>
      </c>
    </row>
    <row r="2607" spans="1:9" x14ac:dyDescent="0.25">
      <c r="A2607">
        <v>79700070</v>
      </c>
      <c r="B2607" s="66" t="s">
        <v>6465</v>
      </c>
      <c r="C2607" s="66" t="s">
        <v>6732</v>
      </c>
      <c r="D2607" s="66" t="s">
        <v>6732</v>
      </c>
      <c r="E2607" s="56" t="s">
        <v>6991</v>
      </c>
      <c r="F2607" t="s">
        <v>6831</v>
      </c>
      <c r="G2607" s="66" t="s">
        <v>6594</v>
      </c>
      <c r="H2607" s="66" t="s">
        <v>6831</v>
      </c>
      <c r="I2607" s="66" t="s">
        <v>6800</v>
      </c>
    </row>
    <row r="2608" spans="1:9" x14ac:dyDescent="0.25">
      <c r="A2608">
        <v>79700070</v>
      </c>
      <c r="B2608" s="66" t="s">
        <v>6465</v>
      </c>
      <c r="C2608" s="66" t="s">
        <v>6732</v>
      </c>
      <c r="D2608" s="66" t="s">
        <v>6732</v>
      </c>
      <c r="E2608" s="56" t="s">
        <v>6991</v>
      </c>
      <c r="F2608" t="s">
        <v>6831</v>
      </c>
      <c r="G2608" s="66" t="s">
        <v>6594</v>
      </c>
      <c r="H2608" s="66" t="s">
        <v>6831</v>
      </c>
      <c r="I2608" s="66" t="s">
        <v>6800</v>
      </c>
    </row>
    <row r="2609" spans="1:9" x14ac:dyDescent="0.25">
      <c r="A2609">
        <v>79700070</v>
      </c>
      <c r="B2609" s="66" t="s">
        <v>6465</v>
      </c>
      <c r="C2609" s="66" t="s">
        <v>6732</v>
      </c>
      <c r="D2609" s="66" t="s">
        <v>6732</v>
      </c>
      <c r="E2609" s="56" t="s">
        <v>6991</v>
      </c>
      <c r="F2609" t="s">
        <v>6831</v>
      </c>
      <c r="G2609" s="66" t="s">
        <v>6594</v>
      </c>
      <c r="H2609" s="66" t="s">
        <v>6831</v>
      </c>
      <c r="I2609" s="66" t="s">
        <v>6800</v>
      </c>
    </row>
    <row r="2610" spans="1:9" x14ac:dyDescent="0.25">
      <c r="A2610">
        <v>79700070</v>
      </c>
      <c r="B2610" s="66" t="s">
        <v>6465</v>
      </c>
      <c r="C2610" s="66" t="s">
        <v>6732</v>
      </c>
      <c r="D2610" s="66" t="s">
        <v>6732</v>
      </c>
      <c r="E2610" s="56" t="s">
        <v>6991</v>
      </c>
      <c r="F2610" t="s">
        <v>6831</v>
      </c>
      <c r="G2610" s="66" t="s">
        <v>6594</v>
      </c>
      <c r="H2610" s="66" t="s">
        <v>6831</v>
      </c>
      <c r="I2610" s="66" t="s">
        <v>6800</v>
      </c>
    </row>
    <row r="2611" spans="1:9" x14ac:dyDescent="0.25">
      <c r="A2611">
        <v>79700070</v>
      </c>
      <c r="B2611" s="66" t="s">
        <v>6465</v>
      </c>
      <c r="C2611" s="66" t="s">
        <v>6732</v>
      </c>
      <c r="D2611" s="66" t="s">
        <v>6732</v>
      </c>
      <c r="E2611" s="56" t="s">
        <v>6991</v>
      </c>
      <c r="F2611" t="s">
        <v>6831</v>
      </c>
      <c r="G2611" s="66" t="s">
        <v>6594</v>
      </c>
      <c r="H2611" s="66" t="s">
        <v>6831</v>
      </c>
      <c r="I2611" s="66" t="s">
        <v>6800</v>
      </c>
    </row>
    <row r="2612" spans="1:9" x14ac:dyDescent="0.25">
      <c r="A2612">
        <v>79700070</v>
      </c>
      <c r="B2612" s="66" t="s">
        <v>6465</v>
      </c>
      <c r="C2612" s="66" t="s">
        <v>6732</v>
      </c>
      <c r="D2612" s="66" t="s">
        <v>6732</v>
      </c>
      <c r="E2612" s="56" t="s">
        <v>6991</v>
      </c>
      <c r="F2612" t="s">
        <v>6831</v>
      </c>
      <c r="G2612" s="66" t="s">
        <v>6594</v>
      </c>
      <c r="H2612" s="66" t="s">
        <v>6831</v>
      </c>
      <c r="I2612" s="66" t="s">
        <v>6800</v>
      </c>
    </row>
    <row r="2613" spans="1:9" x14ac:dyDescent="0.25">
      <c r="A2613">
        <v>79700070</v>
      </c>
      <c r="B2613" s="66" t="s">
        <v>6465</v>
      </c>
      <c r="C2613" s="66" t="s">
        <v>6732</v>
      </c>
      <c r="D2613" s="66" t="s">
        <v>6732</v>
      </c>
      <c r="E2613" s="56" t="s">
        <v>6991</v>
      </c>
      <c r="F2613" t="s">
        <v>6831</v>
      </c>
      <c r="G2613" s="66" t="s">
        <v>6594</v>
      </c>
      <c r="H2613" s="66" t="s">
        <v>6831</v>
      </c>
      <c r="I2613" s="66" t="s">
        <v>6800</v>
      </c>
    </row>
    <row r="2614" spans="1:9" x14ac:dyDescent="0.25">
      <c r="A2614">
        <v>79700070</v>
      </c>
      <c r="B2614" s="66" t="s">
        <v>6465</v>
      </c>
      <c r="C2614" s="66" t="s">
        <v>6732</v>
      </c>
      <c r="D2614" s="66" t="s">
        <v>6732</v>
      </c>
      <c r="E2614" s="56" t="s">
        <v>6991</v>
      </c>
      <c r="F2614" t="s">
        <v>6831</v>
      </c>
      <c r="G2614" s="66" t="s">
        <v>6594</v>
      </c>
      <c r="H2614" s="66" t="s">
        <v>6831</v>
      </c>
      <c r="I2614" s="66" t="s">
        <v>6800</v>
      </c>
    </row>
    <row r="2615" spans="1:9" x14ac:dyDescent="0.25">
      <c r="A2615">
        <v>79700070</v>
      </c>
      <c r="B2615" s="66" t="s">
        <v>6465</v>
      </c>
      <c r="C2615" s="66" t="s">
        <v>6732</v>
      </c>
      <c r="D2615" s="66" t="s">
        <v>6732</v>
      </c>
      <c r="E2615" s="56" t="s">
        <v>6991</v>
      </c>
      <c r="F2615" t="s">
        <v>6831</v>
      </c>
      <c r="G2615" s="66" t="s">
        <v>6594</v>
      </c>
      <c r="H2615" s="66" t="s">
        <v>6831</v>
      </c>
      <c r="I2615" s="66" t="s">
        <v>6800</v>
      </c>
    </row>
    <row r="2616" spans="1:9" x14ac:dyDescent="0.25">
      <c r="A2616">
        <v>79700070</v>
      </c>
      <c r="B2616" s="66" t="s">
        <v>6465</v>
      </c>
      <c r="C2616" s="66" t="s">
        <v>6732</v>
      </c>
      <c r="D2616" s="66" t="s">
        <v>6732</v>
      </c>
      <c r="E2616" s="56" t="s">
        <v>6991</v>
      </c>
      <c r="F2616" t="s">
        <v>6831</v>
      </c>
      <c r="G2616" s="66" t="s">
        <v>6594</v>
      </c>
      <c r="H2616" s="66" t="s">
        <v>6831</v>
      </c>
      <c r="I2616" s="66" t="s">
        <v>6800</v>
      </c>
    </row>
    <row r="2617" spans="1:9" x14ac:dyDescent="0.25">
      <c r="A2617">
        <v>79700070</v>
      </c>
      <c r="B2617" s="66" t="s">
        <v>6465</v>
      </c>
      <c r="C2617" s="66" t="s">
        <v>6732</v>
      </c>
      <c r="D2617" s="66" t="s">
        <v>6732</v>
      </c>
      <c r="E2617" s="56" t="s">
        <v>6991</v>
      </c>
      <c r="F2617" t="s">
        <v>6831</v>
      </c>
      <c r="G2617" s="66" t="s">
        <v>6594</v>
      </c>
      <c r="H2617" s="66" t="s">
        <v>6831</v>
      </c>
      <c r="I2617" s="66" t="s">
        <v>6800</v>
      </c>
    </row>
    <row r="2618" spans="1:9" x14ac:dyDescent="0.25">
      <c r="A2618">
        <v>79700071</v>
      </c>
      <c r="B2618" s="66" t="s">
        <v>6465</v>
      </c>
      <c r="C2618" s="66" t="s">
        <v>6732</v>
      </c>
      <c r="D2618" s="66" t="s">
        <v>6732</v>
      </c>
      <c r="E2618" s="56" t="s">
        <v>6991</v>
      </c>
      <c r="F2618" t="s">
        <v>6831</v>
      </c>
      <c r="G2618" s="66" t="s">
        <v>6734</v>
      </c>
      <c r="H2618" s="66" t="s">
        <v>6831</v>
      </c>
      <c r="I2618" s="66" t="s">
        <v>6800</v>
      </c>
    </row>
    <row r="2619" spans="1:9" x14ac:dyDescent="0.25">
      <c r="A2619">
        <v>79700071</v>
      </c>
      <c r="B2619" s="66" t="s">
        <v>6465</v>
      </c>
      <c r="C2619" s="66" t="s">
        <v>6732</v>
      </c>
      <c r="D2619" s="66" t="s">
        <v>6732</v>
      </c>
      <c r="E2619" s="56" t="s">
        <v>6991</v>
      </c>
      <c r="F2619" t="s">
        <v>6831</v>
      </c>
      <c r="G2619" s="66" t="s">
        <v>6734</v>
      </c>
      <c r="H2619" s="66" t="s">
        <v>6831</v>
      </c>
      <c r="I2619" s="66" t="s">
        <v>6800</v>
      </c>
    </row>
    <row r="2620" spans="1:9" x14ac:dyDescent="0.25">
      <c r="A2620">
        <v>79700071</v>
      </c>
      <c r="B2620" s="66" t="s">
        <v>6465</v>
      </c>
      <c r="C2620" s="66" t="s">
        <v>6732</v>
      </c>
      <c r="D2620" s="66" t="s">
        <v>6732</v>
      </c>
      <c r="E2620" s="56" t="s">
        <v>6991</v>
      </c>
      <c r="F2620" t="s">
        <v>6831</v>
      </c>
      <c r="G2620" s="66" t="s">
        <v>6734</v>
      </c>
      <c r="H2620" s="66" t="s">
        <v>6831</v>
      </c>
      <c r="I2620" s="66" t="s">
        <v>6800</v>
      </c>
    </row>
    <row r="2621" spans="1:9" x14ac:dyDescent="0.25">
      <c r="A2621">
        <v>79700071</v>
      </c>
      <c r="B2621" s="66" t="s">
        <v>6465</v>
      </c>
      <c r="C2621" s="66" t="s">
        <v>6732</v>
      </c>
      <c r="D2621" s="66" t="s">
        <v>6732</v>
      </c>
      <c r="E2621" s="56" t="s">
        <v>6991</v>
      </c>
      <c r="F2621" t="s">
        <v>6831</v>
      </c>
      <c r="G2621" s="66" t="s">
        <v>6734</v>
      </c>
      <c r="H2621" s="66" t="s">
        <v>6831</v>
      </c>
      <c r="I2621" s="66" t="s">
        <v>6800</v>
      </c>
    </row>
    <row r="2622" spans="1:9" x14ac:dyDescent="0.25">
      <c r="A2622">
        <v>79700071</v>
      </c>
      <c r="B2622" s="66" t="s">
        <v>6465</v>
      </c>
      <c r="C2622" s="66" t="s">
        <v>6732</v>
      </c>
      <c r="D2622" s="66" t="s">
        <v>6732</v>
      </c>
      <c r="E2622" s="56" t="s">
        <v>6992</v>
      </c>
      <c r="F2622" t="s">
        <v>6831</v>
      </c>
      <c r="G2622" s="66" t="s">
        <v>6734</v>
      </c>
      <c r="H2622" s="66" t="s">
        <v>6831</v>
      </c>
      <c r="I2622" s="66" t="s">
        <v>6800</v>
      </c>
    </row>
    <row r="2623" spans="1:9" x14ac:dyDescent="0.25">
      <c r="A2623">
        <v>79700071</v>
      </c>
      <c r="B2623" s="66" t="s">
        <v>6465</v>
      </c>
      <c r="C2623" s="66" t="s">
        <v>6732</v>
      </c>
      <c r="D2623" s="66" t="s">
        <v>6732</v>
      </c>
      <c r="E2623" s="56" t="s">
        <v>6993</v>
      </c>
      <c r="F2623" t="s">
        <v>6994</v>
      </c>
      <c r="G2623" s="66" t="s">
        <v>6734</v>
      </c>
      <c r="H2623" s="66" t="e">
        <v>#N/A</v>
      </c>
      <c r="I2623" s="66" t="e">
        <v>#N/A</v>
      </c>
    </row>
    <row r="2624" spans="1:9" x14ac:dyDescent="0.25">
      <c r="A2624">
        <v>79700072</v>
      </c>
      <c r="B2624" s="66" t="s">
        <v>6465</v>
      </c>
      <c r="C2624" s="66" t="s">
        <v>6732</v>
      </c>
      <c r="D2624" s="66" t="s">
        <v>6732</v>
      </c>
      <c r="E2624" s="56" t="s">
        <v>6995</v>
      </c>
      <c r="F2624" t="s">
        <v>6593</v>
      </c>
      <c r="G2624" s="66" t="s">
        <v>6594</v>
      </c>
      <c r="H2624" s="66" t="s">
        <v>6593</v>
      </c>
      <c r="I2624" s="66" t="s">
        <v>6584</v>
      </c>
    </row>
    <row r="2625" spans="1:9" x14ac:dyDescent="0.25">
      <c r="A2625">
        <v>79700072</v>
      </c>
      <c r="B2625" s="66" t="s">
        <v>6465</v>
      </c>
      <c r="C2625" s="66" t="s">
        <v>6732</v>
      </c>
      <c r="D2625" s="66" t="s">
        <v>6732</v>
      </c>
      <c r="E2625" s="56" t="s">
        <v>6996</v>
      </c>
      <c r="F2625" t="s">
        <v>6997</v>
      </c>
      <c r="G2625" s="66" t="s">
        <v>6594</v>
      </c>
      <c r="H2625" s="66" t="e">
        <v>#N/A</v>
      </c>
      <c r="I2625" s="66" t="e">
        <v>#N/A</v>
      </c>
    </row>
    <row r="2626" spans="1:9" x14ac:dyDescent="0.25">
      <c r="A2626">
        <v>79700072</v>
      </c>
      <c r="B2626" s="66" t="s">
        <v>6465</v>
      </c>
      <c r="C2626" s="66" t="s">
        <v>6732</v>
      </c>
      <c r="D2626" s="66" t="s">
        <v>6732</v>
      </c>
      <c r="E2626" s="56" t="s">
        <v>6998</v>
      </c>
      <c r="F2626" t="s">
        <v>6998</v>
      </c>
      <c r="G2626" s="66" t="s">
        <v>6594</v>
      </c>
      <c r="H2626" s="66" t="e">
        <v>#N/A</v>
      </c>
      <c r="I2626" s="66" t="e">
        <v>#N/A</v>
      </c>
    </row>
    <row r="2627" spans="1:9" x14ac:dyDescent="0.25">
      <c r="A2627">
        <v>79700072</v>
      </c>
      <c r="B2627" s="66" t="s">
        <v>6465</v>
      </c>
      <c r="C2627" s="66" t="s">
        <v>6732</v>
      </c>
      <c r="D2627" s="66" t="s">
        <v>6732</v>
      </c>
      <c r="E2627" s="56" t="s">
        <v>6998</v>
      </c>
      <c r="F2627" t="s">
        <v>6593</v>
      </c>
      <c r="G2627" s="66" t="s">
        <v>6594</v>
      </c>
      <c r="H2627" s="66" t="s">
        <v>6593</v>
      </c>
      <c r="I2627" s="66" t="s">
        <v>6584</v>
      </c>
    </row>
    <row r="2628" spans="1:9" x14ac:dyDescent="0.25">
      <c r="A2628">
        <v>79700072</v>
      </c>
      <c r="B2628" s="66" t="s">
        <v>6465</v>
      </c>
      <c r="C2628" s="66" t="s">
        <v>6732</v>
      </c>
      <c r="D2628" s="66" t="s">
        <v>6732</v>
      </c>
      <c r="E2628" s="56" t="s">
        <v>6998</v>
      </c>
      <c r="F2628" t="s">
        <v>6593</v>
      </c>
      <c r="G2628" s="66" t="s">
        <v>6594</v>
      </c>
      <c r="H2628" s="66" t="s">
        <v>6593</v>
      </c>
      <c r="I2628" s="66" t="s">
        <v>6584</v>
      </c>
    </row>
    <row r="2629" spans="1:9" x14ac:dyDescent="0.25">
      <c r="A2629">
        <v>79700073</v>
      </c>
      <c r="B2629" s="66" t="s">
        <v>6465</v>
      </c>
      <c r="C2629" s="66" t="s">
        <v>6732</v>
      </c>
      <c r="D2629" s="66" t="s">
        <v>6732</v>
      </c>
      <c r="E2629" s="56" t="s">
        <v>6999</v>
      </c>
      <c r="F2629" t="s">
        <v>6831</v>
      </c>
      <c r="G2629" s="66" t="s">
        <v>6734</v>
      </c>
      <c r="H2629" s="66" t="s">
        <v>6831</v>
      </c>
      <c r="I2629" s="66" t="s">
        <v>6800</v>
      </c>
    </row>
    <row r="2630" spans="1:9" x14ac:dyDescent="0.25">
      <c r="A2630">
        <v>79700073</v>
      </c>
      <c r="B2630" s="66" t="s">
        <v>6465</v>
      </c>
      <c r="C2630" s="66" t="s">
        <v>6732</v>
      </c>
      <c r="D2630" s="66" t="s">
        <v>6732</v>
      </c>
      <c r="E2630" s="56" t="s">
        <v>7000</v>
      </c>
      <c r="F2630" t="s">
        <v>6831</v>
      </c>
      <c r="G2630" s="66" t="s">
        <v>6734</v>
      </c>
      <c r="H2630" s="66" t="s">
        <v>6831</v>
      </c>
      <c r="I2630" s="66" t="s">
        <v>6800</v>
      </c>
    </row>
    <row r="2631" spans="1:9" x14ac:dyDescent="0.25">
      <c r="A2631">
        <v>79700073</v>
      </c>
      <c r="B2631" s="66" t="s">
        <v>6465</v>
      </c>
      <c r="C2631" s="66" t="s">
        <v>6732</v>
      </c>
      <c r="D2631" s="66" t="s">
        <v>6732</v>
      </c>
      <c r="E2631" s="56" t="s">
        <v>7000</v>
      </c>
      <c r="F2631" t="s">
        <v>6831</v>
      </c>
      <c r="G2631" s="66" t="s">
        <v>6734</v>
      </c>
      <c r="H2631" s="66" t="s">
        <v>6831</v>
      </c>
      <c r="I2631" s="66" t="s">
        <v>6800</v>
      </c>
    </row>
    <row r="2632" spans="1:9" x14ac:dyDescent="0.25">
      <c r="A2632">
        <v>79700073</v>
      </c>
      <c r="B2632" s="66" t="s">
        <v>6465</v>
      </c>
      <c r="C2632" s="66" t="s">
        <v>6732</v>
      </c>
      <c r="D2632" s="66" t="s">
        <v>6732</v>
      </c>
      <c r="E2632" s="56" t="s">
        <v>7000</v>
      </c>
      <c r="F2632" t="s">
        <v>6831</v>
      </c>
      <c r="G2632" s="66" t="s">
        <v>6734</v>
      </c>
      <c r="H2632" s="66" t="s">
        <v>6831</v>
      </c>
      <c r="I2632" s="66" t="s">
        <v>6800</v>
      </c>
    </row>
    <row r="2633" spans="1:9" x14ac:dyDescent="0.25">
      <c r="A2633">
        <v>79700073</v>
      </c>
      <c r="B2633" s="66" t="s">
        <v>6465</v>
      </c>
      <c r="C2633" s="66" t="s">
        <v>6732</v>
      </c>
      <c r="D2633" s="66" t="s">
        <v>6732</v>
      </c>
      <c r="E2633" s="56" t="s">
        <v>7000</v>
      </c>
      <c r="F2633" t="s">
        <v>6831</v>
      </c>
      <c r="G2633" s="66" t="s">
        <v>6734</v>
      </c>
      <c r="H2633" s="66" t="s">
        <v>6831</v>
      </c>
      <c r="I2633" s="66" t="s">
        <v>6800</v>
      </c>
    </row>
    <row r="2634" spans="1:9" x14ac:dyDescent="0.25">
      <c r="A2634">
        <v>79700073</v>
      </c>
      <c r="B2634" s="66" t="s">
        <v>6465</v>
      </c>
      <c r="C2634" s="66" t="s">
        <v>6732</v>
      </c>
      <c r="D2634" s="66" t="s">
        <v>6732</v>
      </c>
      <c r="E2634" s="56" t="s">
        <v>7000</v>
      </c>
      <c r="F2634" t="s">
        <v>6831</v>
      </c>
      <c r="G2634" s="66" t="s">
        <v>6734</v>
      </c>
      <c r="H2634" s="66" t="s">
        <v>6831</v>
      </c>
      <c r="I2634" s="66" t="s">
        <v>6800</v>
      </c>
    </row>
    <row r="2635" spans="1:9" x14ac:dyDescent="0.25">
      <c r="A2635">
        <v>79700073</v>
      </c>
      <c r="B2635" s="66" t="s">
        <v>6465</v>
      </c>
      <c r="C2635" s="66" t="s">
        <v>6732</v>
      </c>
      <c r="D2635" s="66" t="s">
        <v>6732</v>
      </c>
      <c r="E2635" s="56" t="s">
        <v>7000</v>
      </c>
      <c r="F2635" t="s">
        <v>6831</v>
      </c>
      <c r="G2635" s="66" t="s">
        <v>6734</v>
      </c>
      <c r="H2635" s="66" t="s">
        <v>6831</v>
      </c>
      <c r="I2635" s="66" t="s">
        <v>6800</v>
      </c>
    </row>
    <row r="2636" spans="1:9" x14ac:dyDescent="0.25">
      <c r="A2636">
        <v>79700073</v>
      </c>
      <c r="B2636" s="66" t="s">
        <v>6465</v>
      </c>
      <c r="C2636" s="66" t="s">
        <v>6732</v>
      </c>
      <c r="D2636" s="66" t="s">
        <v>6732</v>
      </c>
      <c r="E2636" s="56" t="s">
        <v>7000</v>
      </c>
      <c r="F2636" t="s">
        <v>6831</v>
      </c>
      <c r="G2636" s="66" t="s">
        <v>6734</v>
      </c>
      <c r="H2636" s="66" t="s">
        <v>6831</v>
      </c>
      <c r="I2636" s="66" t="s">
        <v>6800</v>
      </c>
    </row>
    <row r="2637" spans="1:9" x14ac:dyDescent="0.25">
      <c r="A2637">
        <v>79700073</v>
      </c>
      <c r="B2637" s="66" t="s">
        <v>6465</v>
      </c>
      <c r="C2637" s="66" t="s">
        <v>6732</v>
      </c>
      <c r="D2637" s="66" t="s">
        <v>6732</v>
      </c>
      <c r="E2637" s="56" t="s">
        <v>7000</v>
      </c>
      <c r="F2637" t="s">
        <v>6831</v>
      </c>
      <c r="G2637" s="66" t="s">
        <v>6734</v>
      </c>
      <c r="H2637" s="66" t="s">
        <v>6831</v>
      </c>
      <c r="I2637" s="66" t="s">
        <v>6800</v>
      </c>
    </row>
    <row r="2638" spans="1:9" x14ac:dyDescent="0.25">
      <c r="A2638">
        <v>79700073</v>
      </c>
      <c r="B2638" s="66" t="s">
        <v>6465</v>
      </c>
      <c r="C2638" s="66" t="s">
        <v>6732</v>
      </c>
      <c r="D2638" s="66" t="s">
        <v>6732</v>
      </c>
      <c r="E2638" s="56" t="s">
        <v>7000</v>
      </c>
      <c r="F2638" t="s">
        <v>6831</v>
      </c>
      <c r="G2638" s="66" t="s">
        <v>6734</v>
      </c>
      <c r="H2638" s="66" t="s">
        <v>6831</v>
      </c>
      <c r="I2638" s="66" t="s">
        <v>6800</v>
      </c>
    </row>
    <row r="2639" spans="1:9" x14ac:dyDescent="0.25">
      <c r="A2639">
        <v>79700073</v>
      </c>
      <c r="B2639" s="66" t="s">
        <v>6465</v>
      </c>
      <c r="C2639" s="66" t="s">
        <v>6732</v>
      </c>
      <c r="D2639" s="66" t="s">
        <v>6732</v>
      </c>
      <c r="E2639" s="56" t="s">
        <v>7000</v>
      </c>
      <c r="F2639" t="s">
        <v>6831</v>
      </c>
      <c r="G2639" s="66" t="s">
        <v>6734</v>
      </c>
      <c r="H2639" s="66" t="s">
        <v>6831</v>
      </c>
      <c r="I2639" s="66" t="s">
        <v>6800</v>
      </c>
    </row>
    <row r="2640" spans="1:9" x14ac:dyDescent="0.25">
      <c r="A2640">
        <v>79700073</v>
      </c>
      <c r="B2640" s="66" t="s">
        <v>6465</v>
      </c>
      <c r="C2640" s="66" t="s">
        <v>6732</v>
      </c>
      <c r="D2640" s="66" t="s">
        <v>6732</v>
      </c>
      <c r="E2640" s="56" t="s">
        <v>7000</v>
      </c>
      <c r="F2640" t="s">
        <v>6831</v>
      </c>
      <c r="G2640" s="66" t="s">
        <v>6734</v>
      </c>
      <c r="H2640" s="66" t="s">
        <v>6831</v>
      </c>
      <c r="I2640" s="66" t="s">
        <v>6800</v>
      </c>
    </row>
    <row r="2641" spans="1:9" x14ac:dyDescent="0.25">
      <c r="A2641">
        <v>79700073</v>
      </c>
      <c r="B2641" s="66" t="s">
        <v>6465</v>
      </c>
      <c r="C2641" s="66" t="s">
        <v>6732</v>
      </c>
      <c r="D2641" s="66" t="s">
        <v>6732</v>
      </c>
      <c r="E2641" s="56" t="s">
        <v>7000</v>
      </c>
      <c r="F2641" t="s">
        <v>6831</v>
      </c>
      <c r="G2641" s="66" t="s">
        <v>6734</v>
      </c>
      <c r="H2641" s="66" t="s">
        <v>6831</v>
      </c>
      <c r="I2641" s="66" t="s">
        <v>6800</v>
      </c>
    </row>
    <row r="2642" spans="1:9" x14ac:dyDescent="0.25">
      <c r="A2642">
        <v>79700073</v>
      </c>
      <c r="B2642" s="66" t="s">
        <v>6465</v>
      </c>
      <c r="C2642" s="66" t="s">
        <v>6732</v>
      </c>
      <c r="D2642" s="66" t="s">
        <v>6732</v>
      </c>
      <c r="E2642" s="56" t="s">
        <v>7001</v>
      </c>
      <c r="F2642" t="s">
        <v>7001</v>
      </c>
      <c r="G2642" s="66" t="s">
        <v>6734</v>
      </c>
      <c r="H2642" s="66" t="e">
        <v>#N/A</v>
      </c>
      <c r="I2642" s="66" t="e">
        <v>#N/A</v>
      </c>
    </row>
    <row r="2643" spans="1:9" x14ac:dyDescent="0.25">
      <c r="A2643">
        <v>79700073</v>
      </c>
      <c r="B2643" s="66" t="s">
        <v>6465</v>
      </c>
      <c r="C2643" s="66" t="s">
        <v>6732</v>
      </c>
      <c r="D2643" s="66" t="s">
        <v>6732</v>
      </c>
      <c r="E2643" s="56" t="s">
        <v>7001</v>
      </c>
      <c r="F2643" t="s">
        <v>6831</v>
      </c>
      <c r="G2643" s="66" t="s">
        <v>6734</v>
      </c>
      <c r="H2643" s="66" t="s">
        <v>6831</v>
      </c>
      <c r="I2643" s="66" t="s">
        <v>6800</v>
      </c>
    </row>
    <row r="2644" spans="1:9" x14ac:dyDescent="0.25">
      <c r="A2644">
        <v>79700073</v>
      </c>
      <c r="B2644" s="66" t="s">
        <v>6465</v>
      </c>
      <c r="C2644" s="66" t="s">
        <v>6732</v>
      </c>
      <c r="D2644" s="66" t="s">
        <v>6732</v>
      </c>
      <c r="E2644" s="56" t="s">
        <v>7001</v>
      </c>
      <c r="F2644" t="s">
        <v>6831</v>
      </c>
      <c r="G2644" s="66" t="s">
        <v>6734</v>
      </c>
      <c r="H2644" s="66" t="s">
        <v>6831</v>
      </c>
      <c r="I2644" s="66" t="s">
        <v>6800</v>
      </c>
    </row>
    <row r="2645" spans="1:9" x14ac:dyDescent="0.25">
      <c r="A2645">
        <v>79700073</v>
      </c>
      <c r="B2645" s="66" t="s">
        <v>6465</v>
      </c>
      <c r="C2645" s="66" t="s">
        <v>6732</v>
      </c>
      <c r="D2645" s="66" t="s">
        <v>6732</v>
      </c>
      <c r="E2645" s="56" t="s">
        <v>7002</v>
      </c>
      <c r="F2645" t="s">
        <v>6831</v>
      </c>
      <c r="G2645" s="66" t="s">
        <v>6734</v>
      </c>
      <c r="H2645" s="66" t="s">
        <v>6831</v>
      </c>
      <c r="I2645" s="66" t="s">
        <v>6800</v>
      </c>
    </row>
    <row r="2646" spans="1:9" x14ac:dyDescent="0.25">
      <c r="A2646">
        <v>79700073</v>
      </c>
      <c r="B2646" s="66" t="s">
        <v>6465</v>
      </c>
      <c r="C2646" s="66" t="s">
        <v>6732</v>
      </c>
      <c r="D2646" s="66" t="s">
        <v>6732</v>
      </c>
      <c r="E2646" s="56" t="s">
        <v>7003</v>
      </c>
      <c r="F2646" t="s">
        <v>6831</v>
      </c>
      <c r="G2646" s="66" t="s">
        <v>6734</v>
      </c>
      <c r="H2646" s="66" t="s">
        <v>6831</v>
      </c>
      <c r="I2646" s="66" t="s">
        <v>6800</v>
      </c>
    </row>
    <row r="2647" spans="1:9" x14ac:dyDescent="0.25">
      <c r="A2647">
        <v>79700073</v>
      </c>
      <c r="B2647" s="66" t="s">
        <v>6465</v>
      </c>
      <c r="C2647" s="66" t="s">
        <v>6732</v>
      </c>
      <c r="D2647" s="66" t="s">
        <v>6732</v>
      </c>
      <c r="E2647" s="56" t="s">
        <v>7004</v>
      </c>
      <c r="F2647" t="s">
        <v>7005</v>
      </c>
      <c r="G2647" s="66" t="s">
        <v>6734</v>
      </c>
      <c r="H2647" s="66" t="e">
        <v>#N/A</v>
      </c>
      <c r="I2647" s="66" t="e">
        <v>#N/A</v>
      </c>
    </row>
    <row r="2648" spans="1:9" x14ac:dyDescent="0.25">
      <c r="A2648">
        <v>79700073</v>
      </c>
      <c r="B2648" s="66" t="s">
        <v>6465</v>
      </c>
      <c r="C2648" s="66" t="s">
        <v>6732</v>
      </c>
      <c r="D2648" s="66" t="s">
        <v>6732</v>
      </c>
      <c r="E2648" s="56" t="s">
        <v>7004</v>
      </c>
      <c r="F2648" t="s">
        <v>7005</v>
      </c>
      <c r="G2648" s="66" t="s">
        <v>6734</v>
      </c>
      <c r="H2648" s="66" t="e">
        <v>#N/A</v>
      </c>
      <c r="I2648" s="66" t="e">
        <v>#N/A</v>
      </c>
    </row>
    <row r="2649" spans="1:9" x14ac:dyDescent="0.25">
      <c r="A2649">
        <v>79700073</v>
      </c>
      <c r="B2649" s="66" t="s">
        <v>6465</v>
      </c>
      <c r="C2649" s="66" t="s">
        <v>6732</v>
      </c>
      <c r="D2649" s="66" t="s">
        <v>6732</v>
      </c>
      <c r="E2649" s="56" t="s">
        <v>7006</v>
      </c>
      <c r="F2649" t="s">
        <v>6831</v>
      </c>
      <c r="G2649" s="66" t="s">
        <v>6734</v>
      </c>
      <c r="H2649" s="66" t="s">
        <v>6831</v>
      </c>
      <c r="I2649" s="66" t="s">
        <v>6800</v>
      </c>
    </row>
    <row r="2650" spans="1:9" x14ac:dyDescent="0.25">
      <c r="A2650">
        <v>79700073</v>
      </c>
      <c r="B2650" s="66" t="s">
        <v>6465</v>
      </c>
      <c r="C2650" s="66" t="s">
        <v>6732</v>
      </c>
      <c r="D2650" s="66" t="s">
        <v>6732</v>
      </c>
      <c r="E2650" s="56" t="s">
        <v>7006</v>
      </c>
      <c r="F2650" t="s">
        <v>6831</v>
      </c>
      <c r="G2650" s="66" t="s">
        <v>6734</v>
      </c>
      <c r="H2650" s="66" t="s">
        <v>6831</v>
      </c>
      <c r="I2650" s="66" t="s">
        <v>6800</v>
      </c>
    </row>
    <row r="2651" spans="1:9" x14ac:dyDescent="0.25">
      <c r="A2651">
        <v>79700073</v>
      </c>
      <c r="B2651" s="66" t="s">
        <v>6465</v>
      </c>
      <c r="C2651" s="66" t="s">
        <v>6732</v>
      </c>
      <c r="D2651" s="66" t="s">
        <v>6732</v>
      </c>
      <c r="E2651" s="56" t="s">
        <v>7006</v>
      </c>
      <c r="F2651" t="s">
        <v>6831</v>
      </c>
      <c r="G2651" s="66" t="s">
        <v>6734</v>
      </c>
      <c r="H2651" s="66" t="s">
        <v>6831</v>
      </c>
      <c r="I2651" s="66" t="s">
        <v>6800</v>
      </c>
    </row>
    <row r="2652" spans="1:9" x14ac:dyDescent="0.25">
      <c r="A2652">
        <v>79700074</v>
      </c>
      <c r="B2652" s="66" t="s">
        <v>6465</v>
      </c>
      <c r="C2652" s="66" t="s">
        <v>6732</v>
      </c>
      <c r="D2652" s="66" t="s">
        <v>6732</v>
      </c>
      <c r="E2652" s="56" t="s">
        <v>7007</v>
      </c>
      <c r="F2652" t="s">
        <v>6593</v>
      </c>
      <c r="G2652" s="66" t="s">
        <v>6594</v>
      </c>
      <c r="H2652" s="66" t="s">
        <v>6593</v>
      </c>
      <c r="I2652" s="66" t="s">
        <v>6584</v>
      </c>
    </row>
    <row r="2653" spans="1:9" x14ac:dyDescent="0.25">
      <c r="A2653">
        <v>79700074</v>
      </c>
      <c r="B2653" s="66" t="s">
        <v>6465</v>
      </c>
      <c r="C2653" s="66" t="s">
        <v>6732</v>
      </c>
      <c r="D2653" s="66" t="s">
        <v>6732</v>
      </c>
      <c r="E2653" s="56" t="s">
        <v>7008</v>
      </c>
      <c r="F2653" t="s">
        <v>6593</v>
      </c>
      <c r="G2653" s="66" t="s">
        <v>6594</v>
      </c>
      <c r="H2653" s="66" t="s">
        <v>6593</v>
      </c>
      <c r="I2653" s="66" t="s">
        <v>6584</v>
      </c>
    </row>
    <row r="2654" spans="1:9" x14ac:dyDescent="0.25">
      <c r="A2654">
        <v>79700074</v>
      </c>
      <c r="B2654" s="66" t="s">
        <v>6465</v>
      </c>
      <c r="C2654" s="66" t="s">
        <v>6732</v>
      </c>
      <c r="D2654" s="66" t="s">
        <v>6732</v>
      </c>
      <c r="E2654" s="56" t="s">
        <v>7009</v>
      </c>
      <c r="F2654" t="s">
        <v>7009</v>
      </c>
      <c r="G2654" s="66" t="s">
        <v>6594</v>
      </c>
      <c r="H2654" s="66" t="e">
        <v>#N/A</v>
      </c>
      <c r="I2654" s="66" t="e">
        <v>#N/A</v>
      </c>
    </row>
    <row r="2655" spans="1:9" x14ac:dyDescent="0.25">
      <c r="A2655">
        <v>79700074</v>
      </c>
      <c r="B2655" s="66" t="s">
        <v>6465</v>
      </c>
      <c r="C2655" s="66" t="s">
        <v>6732</v>
      </c>
      <c r="D2655" s="66" t="s">
        <v>6732</v>
      </c>
      <c r="E2655" s="56" t="s">
        <v>7009</v>
      </c>
      <c r="F2655" t="s">
        <v>7009</v>
      </c>
      <c r="G2655" s="66" t="s">
        <v>6594</v>
      </c>
      <c r="H2655" s="66" t="e">
        <v>#N/A</v>
      </c>
      <c r="I2655" s="66" t="e">
        <v>#N/A</v>
      </c>
    </row>
    <row r="2656" spans="1:9" x14ac:dyDescent="0.25">
      <c r="A2656">
        <v>79700074</v>
      </c>
      <c r="B2656" s="66" t="s">
        <v>6465</v>
      </c>
      <c r="C2656" s="66" t="s">
        <v>6732</v>
      </c>
      <c r="D2656" s="66" t="s">
        <v>6732</v>
      </c>
      <c r="E2656" s="56" t="s">
        <v>7010</v>
      </c>
      <c r="F2656" t="s">
        <v>7011</v>
      </c>
      <c r="G2656" s="66" t="s">
        <v>6594</v>
      </c>
      <c r="H2656" s="66" t="e">
        <v>#N/A</v>
      </c>
      <c r="I2656" s="66" t="e">
        <v>#N/A</v>
      </c>
    </row>
    <row r="2657" spans="1:9" x14ac:dyDescent="0.25">
      <c r="A2657">
        <v>79700074</v>
      </c>
      <c r="B2657" s="66" t="s">
        <v>6465</v>
      </c>
      <c r="C2657" s="66" t="s">
        <v>6732</v>
      </c>
      <c r="D2657" s="66" t="s">
        <v>6732</v>
      </c>
      <c r="E2657" s="56" t="s">
        <v>7012</v>
      </c>
      <c r="F2657" t="s">
        <v>6593</v>
      </c>
      <c r="G2657" s="66" t="s">
        <v>6594</v>
      </c>
      <c r="H2657" s="66" t="s">
        <v>6593</v>
      </c>
      <c r="I2657" s="66" t="s">
        <v>6584</v>
      </c>
    </row>
    <row r="2658" spans="1:9" x14ac:dyDescent="0.25">
      <c r="A2658">
        <v>79700075</v>
      </c>
      <c r="B2658" s="66" t="s">
        <v>6465</v>
      </c>
      <c r="C2658" s="66" t="s">
        <v>6732</v>
      </c>
      <c r="D2658" s="66" t="s">
        <v>6732</v>
      </c>
      <c r="E2658" s="56" t="s">
        <v>7013</v>
      </c>
      <c r="F2658" t="s">
        <v>6593</v>
      </c>
      <c r="G2658" s="66" t="s">
        <v>6594</v>
      </c>
      <c r="H2658" s="66" t="s">
        <v>6593</v>
      </c>
      <c r="I2658" s="66" t="s">
        <v>6584</v>
      </c>
    </row>
    <row r="2659" spans="1:9" x14ac:dyDescent="0.25">
      <c r="A2659">
        <v>79700075</v>
      </c>
      <c r="B2659" s="66" t="s">
        <v>6465</v>
      </c>
      <c r="C2659" s="66" t="s">
        <v>6732</v>
      </c>
      <c r="D2659" s="66" t="s">
        <v>6732</v>
      </c>
      <c r="E2659" s="56" t="s">
        <v>7013</v>
      </c>
      <c r="F2659" t="s">
        <v>6593</v>
      </c>
      <c r="G2659" s="66" t="s">
        <v>6594</v>
      </c>
      <c r="H2659" s="66" t="s">
        <v>6593</v>
      </c>
      <c r="I2659" s="66" t="s">
        <v>6584</v>
      </c>
    </row>
    <row r="2660" spans="1:9" x14ac:dyDescent="0.25">
      <c r="A2660">
        <v>79700075</v>
      </c>
      <c r="B2660" s="66" t="s">
        <v>6465</v>
      </c>
      <c r="C2660" s="66" t="s">
        <v>6732</v>
      </c>
      <c r="D2660" s="66" t="s">
        <v>6732</v>
      </c>
      <c r="E2660" s="56" t="s">
        <v>7014</v>
      </c>
      <c r="F2660" t="s">
        <v>7013</v>
      </c>
      <c r="G2660" s="66" t="s">
        <v>6594</v>
      </c>
      <c r="H2660" s="66" t="e">
        <v>#N/A</v>
      </c>
      <c r="I2660" s="66" t="e">
        <v>#N/A</v>
      </c>
    </row>
    <row r="2661" spans="1:9" x14ac:dyDescent="0.25">
      <c r="A2661">
        <v>79700075</v>
      </c>
      <c r="B2661" s="66" t="s">
        <v>6465</v>
      </c>
      <c r="C2661" s="66" t="s">
        <v>6732</v>
      </c>
      <c r="D2661" s="66" t="s">
        <v>6732</v>
      </c>
      <c r="E2661" s="56" t="s">
        <v>7015</v>
      </c>
      <c r="F2661" t="s">
        <v>6593</v>
      </c>
      <c r="G2661" s="66" t="s">
        <v>6594</v>
      </c>
      <c r="H2661" s="66" t="s">
        <v>6593</v>
      </c>
      <c r="I2661" s="66" t="s">
        <v>6584</v>
      </c>
    </row>
    <row r="2662" spans="1:9" x14ac:dyDescent="0.25">
      <c r="A2662">
        <v>79700075</v>
      </c>
      <c r="B2662" s="66" t="s">
        <v>6465</v>
      </c>
      <c r="C2662" s="66" t="s">
        <v>6732</v>
      </c>
      <c r="D2662" s="66" t="s">
        <v>6732</v>
      </c>
      <c r="E2662" s="56" t="s">
        <v>7016</v>
      </c>
      <c r="F2662" t="s">
        <v>6593</v>
      </c>
      <c r="G2662" s="66" t="s">
        <v>6594</v>
      </c>
      <c r="H2662" s="66" t="s">
        <v>6593</v>
      </c>
      <c r="I2662" s="66" t="s">
        <v>6584</v>
      </c>
    </row>
    <row r="2663" spans="1:9" x14ac:dyDescent="0.25">
      <c r="A2663">
        <v>79700075</v>
      </c>
      <c r="B2663" s="66" t="s">
        <v>6465</v>
      </c>
      <c r="C2663" s="66" t="s">
        <v>6732</v>
      </c>
      <c r="D2663" s="66" t="s">
        <v>6732</v>
      </c>
      <c r="E2663" s="56" t="s">
        <v>7017</v>
      </c>
      <c r="F2663" t="s">
        <v>5815</v>
      </c>
      <c r="G2663" s="66" t="s">
        <v>6594</v>
      </c>
      <c r="H2663" s="66" t="e">
        <v>#N/A</v>
      </c>
      <c r="I2663" s="66" t="e">
        <v>#N/A</v>
      </c>
    </row>
    <row r="2664" spans="1:9" x14ac:dyDescent="0.25">
      <c r="A2664">
        <v>79700075</v>
      </c>
      <c r="B2664" s="66" t="s">
        <v>6465</v>
      </c>
      <c r="C2664" s="66" t="s">
        <v>6732</v>
      </c>
      <c r="D2664" s="66" t="s">
        <v>6732</v>
      </c>
      <c r="E2664" s="56" t="s">
        <v>7018</v>
      </c>
      <c r="F2664" t="s">
        <v>6593</v>
      </c>
      <c r="G2664" s="66" t="s">
        <v>6594</v>
      </c>
      <c r="H2664" s="66" t="s">
        <v>6593</v>
      </c>
      <c r="I2664" s="66" t="s">
        <v>6584</v>
      </c>
    </row>
    <row r="2665" spans="1:9" x14ac:dyDescent="0.25">
      <c r="A2665">
        <v>79700075</v>
      </c>
      <c r="B2665" s="66" t="s">
        <v>6465</v>
      </c>
      <c r="C2665" s="66" t="s">
        <v>6732</v>
      </c>
      <c r="D2665" s="66" t="s">
        <v>6732</v>
      </c>
      <c r="E2665" s="56" t="s">
        <v>7019</v>
      </c>
      <c r="F2665" t="s">
        <v>6593</v>
      </c>
      <c r="G2665" s="66" t="s">
        <v>6594</v>
      </c>
      <c r="H2665" s="66" t="s">
        <v>6593</v>
      </c>
      <c r="I2665" s="66" t="s">
        <v>6584</v>
      </c>
    </row>
    <row r="2666" spans="1:9" x14ac:dyDescent="0.25">
      <c r="A2666">
        <v>79700075</v>
      </c>
      <c r="B2666" s="66" t="s">
        <v>6465</v>
      </c>
      <c r="C2666" s="66" t="s">
        <v>6732</v>
      </c>
      <c r="D2666" s="66" t="s">
        <v>6732</v>
      </c>
      <c r="E2666" s="56" t="s">
        <v>7019</v>
      </c>
      <c r="F2666" t="s">
        <v>6593</v>
      </c>
      <c r="G2666" s="66" t="s">
        <v>6594</v>
      </c>
      <c r="H2666" s="66" t="s">
        <v>6593</v>
      </c>
      <c r="I2666" s="66" t="s">
        <v>6584</v>
      </c>
    </row>
    <row r="2667" spans="1:9" x14ac:dyDescent="0.25">
      <c r="A2667">
        <v>79700075</v>
      </c>
      <c r="B2667" s="66" t="s">
        <v>6465</v>
      </c>
      <c r="C2667" s="66" t="s">
        <v>6732</v>
      </c>
      <c r="D2667" s="66" t="s">
        <v>6732</v>
      </c>
      <c r="E2667" s="56" t="s">
        <v>7019</v>
      </c>
      <c r="F2667" t="s">
        <v>6593</v>
      </c>
      <c r="G2667" s="66" t="s">
        <v>6594</v>
      </c>
      <c r="H2667" s="66" t="s">
        <v>6593</v>
      </c>
      <c r="I2667" s="66" t="s">
        <v>6584</v>
      </c>
    </row>
    <row r="2668" spans="1:9" x14ac:dyDescent="0.25">
      <c r="A2668">
        <v>79700075</v>
      </c>
      <c r="B2668" s="66" t="s">
        <v>6465</v>
      </c>
      <c r="C2668" s="66" t="s">
        <v>6732</v>
      </c>
      <c r="D2668" s="66" t="s">
        <v>6732</v>
      </c>
      <c r="E2668" s="56" t="s">
        <v>7019</v>
      </c>
      <c r="F2668" t="s">
        <v>6593</v>
      </c>
      <c r="G2668" s="66" t="s">
        <v>6594</v>
      </c>
      <c r="H2668" s="66" t="s">
        <v>6593</v>
      </c>
      <c r="I2668" s="66" t="s">
        <v>6584</v>
      </c>
    </row>
    <row r="2669" spans="1:9" x14ac:dyDescent="0.25">
      <c r="A2669">
        <v>79700075</v>
      </c>
      <c r="B2669" s="66" t="s">
        <v>6465</v>
      </c>
      <c r="C2669" s="66" t="s">
        <v>6732</v>
      </c>
      <c r="D2669" s="66" t="s">
        <v>6732</v>
      </c>
      <c r="E2669" s="56" t="s">
        <v>7008</v>
      </c>
      <c r="F2669" t="s">
        <v>6593</v>
      </c>
      <c r="G2669" s="66" t="s">
        <v>6594</v>
      </c>
      <c r="H2669" s="66" t="s">
        <v>6593</v>
      </c>
      <c r="I2669" s="66" t="s">
        <v>6584</v>
      </c>
    </row>
    <row r="2670" spans="1:9" x14ac:dyDescent="0.25">
      <c r="A2670">
        <v>79700075</v>
      </c>
      <c r="B2670" s="66" t="s">
        <v>6465</v>
      </c>
      <c r="C2670" s="66" t="s">
        <v>6732</v>
      </c>
      <c r="D2670" s="66" t="s">
        <v>6732</v>
      </c>
      <c r="E2670" s="56" t="s">
        <v>7020</v>
      </c>
      <c r="F2670" t="s">
        <v>6593</v>
      </c>
      <c r="G2670" s="66" t="s">
        <v>6594</v>
      </c>
      <c r="H2670" s="66" t="s">
        <v>6593</v>
      </c>
      <c r="I2670" s="66" t="s">
        <v>6584</v>
      </c>
    </row>
    <row r="2671" spans="1:9" x14ac:dyDescent="0.25">
      <c r="A2671">
        <v>79700075</v>
      </c>
      <c r="B2671" s="66" t="s">
        <v>6465</v>
      </c>
      <c r="C2671" s="66" t="s">
        <v>6732</v>
      </c>
      <c r="D2671" s="66" t="s">
        <v>6732</v>
      </c>
      <c r="E2671" s="56" t="s">
        <v>7020</v>
      </c>
      <c r="F2671" t="s">
        <v>6593</v>
      </c>
      <c r="G2671" s="66" t="s">
        <v>6594</v>
      </c>
      <c r="H2671" s="66" t="s">
        <v>6593</v>
      </c>
      <c r="I2671" s="66" t="s">
        <v>6584</v>
      </c>
    </row>
    <row r="2672" spans="1:9" x14ac:dyDescent="0.25">
      <c r="A2672">
        <v>79700075</v>
      </c>
      <c r="B2672" s="66" t="s">
        <v>6465</v>
      </c>
      <c r="C2672" s="66" t="s">
        <v>6732</v>
      </c>
      <c r="D2672" s="66" t="s">
        <v>6732</v>
      </c>
      <c r="E2672" s="56" t="s">
        <v>7021</v>
      </c>
      <c r="F2672" t="s">
        <v>6593</v>
      </c>
      <c r="G2672" s="66" t="s">
        <v>6594</v>
      </c>
      <c r="H2672" s="66" t="s">
        <v>6593</v>
      </c>
      <c r="I2672" s="66" t="s">
        <v>6584</v>
      </c>
    </row>
    <row r="2673" spans="1:9" x14ac:dyDescent="0.25">
      <c r="A2673">
        <v>79700075</v>
      </c>
      <c r="B2673" s="66" t="s">
        <v>6465</v>
      </c>
      <c r="C2673" s="66" t="s">
        <v>6732</v>
      </c>
      <c r="D2673" s="66" t="s">
        <v>6732</v>
      </c>
      <c r="E2673" s="56" t="s">
        <v>7021</v>
      </c>
      <c r="F2673" t="s">
        <v>7022</v>
      </c>
      <c r="G2673" s="66" t="s">
        <v>6594</v>
      </c>
      <c r="H2673" s="66" t="e">
        <v>#N/A</v>
      </c>
      <c r="I2673" s="66" t="e">
        <v>#N/A</v>
      </c>
    </row>
    <row r="2674" spans="1:9" x14ac:dyDescent="0.25">
      <c r="A2674">
        <v>79700076</v>
      </c>
      <c r="B2674" s="66" t="s">
        <v>6465</v>
      </c>
      <c r="C2674" s="66" t="s">
        <v>6732</v>
      </c>
      <c r="D2674" s="66" t="s">
        <v>6732</v>
      </c>
      <c r="E2674" s="56" t="s">
        <v>7023</v>
      </c>
      <c r="F2674" t="s">
        <v>6593</v>
      </c>
      <c r="G2674" s="66" t="s">
        <v>6594</v>
      </c>
      <c r="H2674" s="66" t="s">
        <v>6593</v>
      </c>
      <c r="I2674" s="66" t="s">
        <v>6584</v>
      </c>
    </row>
    <row r="2675" spans="1:9" x14ac:dyDescent="0.25">
      <c r="A2675">
        <v>79700076</v>
      </c>
      <c r="B2675" s="66" t="s">
        <v>6465</v>
      </c>
      <c r="C2675" s="66" t="s">
        <v>6732</v>
      </c>
      <c r="D2675" s="66" t="s">
        <v>6732</v>
      </c>
      <c r="E2675" s="56" t="s">
        <v>7023</v>
      </c>
      <c r="F2675" t="s">
        <v>6593</v>
      </c>
      <c r="G2675" s="66" t="s">
        <v>6594</v>
      </c>
      <c r="H2675" s="66" t="s">
        <v>6593</v>
      </c>
      <c r="I2675" s="66" t="s">
        <v>6584</v>
      </c>
    </row>
    <row r="2676" spans="1:9" x14ac:dyDescent="0.25">
      <c r="A2676">
        <v>79700076</v>
      </c>
      <c r="B2676" s="66" t="s">
        <v>6465</v>
      </c>
      <c r="C2676" s="66" t="s">
        <v>6732</v>
      </c>
      <c r="D2676" s="66" t="s">
        <v>6732</v>
      </c>
      <c r="E2676" s="56" t="s">
        <v>7024</v>
      </c>
      <c r="F2676" t="s">
        <v>7024</v>
      </c>
      <c r="G2676" s="66" t="s">
        <v>6594</v>
      </c>
      <c r="H2676" s="66" t="e">
        <v>#N/A</v>
      </c>
      <c r="I2676" s="66" t="e">
        <v>#N/A</v>
      </c>
    </row>
    <row r="2677" spans="1:9" x14ac:dyDescent="0.25">
      <c r="A2677">
        <v>79700076</v>
      </c>
      <c r="B2677" s="66" t="s">
        <v>6465</v>
      </c>
      <c r="C2677" s="66" t="s">
        <v>6732</v>
      </c>
      <c r="D2677" s="66" t="s">
        <v>6732</v>
      </c>
      <c r="E2677" s="56" t="s">
        <v>7024</v>
      </c>
      <c r="F2677" t="s">
        <v>6593</v>
      </c>
      <c r="G2677" s="66" t="s">
        <v>6594</v>
      </c>
      <c r="H2677" s="66" t="s">
        <v>6593</v>
      </c>
      <c r="I2677" s="66" t="s">
        <v>6584</v>
      </c>
    </row>
    <row r="2678" spans="1:9" x14ac:dyDescent="0.25">
      <c r="A2678">
        <v>79700076</v>
      </c>
      <c r="B2678" s="66" t="s">
        <v>6465</v>
      </c>
      <c r="C2678" s="66" t="s">
        <v>6732</v>
      </c>
      <c r="D2678" s="66" t="s">
        <v>6732</v>
      </c>
      <c r="E2678" s="56" t="s">
        <v>7025</v>
      </c>
      <c r="F2678" t="s">
        <v>7026</v>
      </c>
      <c r="G2678" s="66" t="s">
        <v>6594</v>
      </c>
      <c r="H2678" s="66" t="e">
        <v>#N/A</v>
      </c>
      <c r="I2678" s="66" t="e">
        <v>#N/A</v>
      </c>
    </row>
    <row r="2679" spans="1:9" x14ac:dyDescent="0.25">
      <c r="A2679">
        <v>79700076</v>
      </c>
      <c r="B2679" s="66" t="s">
        <v>6465</v>
      </c>
      <c r="C2679" s="66" t="s">
        <v>6732</v>
      </c>
      <c r="D2679" s="66" t="s">
        <v>6732</v>
      </c>
      <c r="E2679" s="56" t="s">
        <v>7027</v>
      </c>
      <c r="F2679" t="s">
        <v>7027</v>
      </c>
      <c r="G2679" s="66" t="s">
        <v>6594</v>
      </c>
      <c r="H2679" s="66" t="e">
        <v>#N/A</v>
      </c>
      <c r="I2679" s="66" t="e">
        <v>#N/A</v>
      </c>
    </row>
    <row r="2680" spans="1:9" x14ac:dyDescent="0.25">
      <c r="A2680">
        <v>79700076</v>
      </c>
      <c r="B2680" s="66" t="s">
        <v>6465</v>
      </c>
      <c r="C2680" s="66" t="s">
        <v>6732</v>
      </c>
      <c r="D2680" s="66" t="s">
        <v>6732</v>
      </c>
      <c r="E2680" s="56" t="s">
        <v>7027</v>
      </c>
      <c r="F2680" t="s">
        <v>7027</v>
      </c>
      <c r="G2680" s="66" t="s">
        <v>6594</v>
      </c>
      <c r="H2680" s="66" t="e">
        <v>#N/A</v>
      </c>
      <c r="I2680" s="66" t="e">
        <v>#N/A</v>
      </c>
    </row>
    <row r="2681" spans="1:9" x14ac:dyDescent="0.25">
      <c r="A2681">
        <v>79700076</v>
      </c>
      <c r="B2681" s="66" t="s">
        <v>6465</v>
      </c>
      <c r="C2681" s="66" t="s">
        <v>6732</v>
      </c>
      <c r="D2681" s="66" t="s">
        <v>6732</v>
      </c>
      <c r="E2681" s="56" t="s">
        <v>7027</v>
      </c>
      <c r="F2681" t="s">
        <v>6593</v>
      </c>
      <c r="G2681" s="66" t="s">
        <v>6594</v>
      </c>
      <c r="H2681" s="66" t="s">
        <v>6593</v>
      </c>
      <c r="I2681" s="66" t="s">
        <v>6584</v>
      </c>
    </row>
    <row r="2682" spans="1:9" x14ac:dyDescent="0.25">
      <c r="A2682">
        <v>79700076</v>
      </c>
      <c r="B2682" s="66" t="s">
        <v>6465</v>
      </c>
      <c r="C2682" s="66" t="s">
        <v>6732</v>
      </c>
      <c r="D2682" s="66" t="s">
        <v>6732</v>
      </c>
      <c r="E2682" s="56" t="s">
        <v>7027</v>
      </c>
      <c r="F2682" t="s">
        <v>6593</v>
      </c>
      <c r="G2682" s="66" t="s">
        <v>6594</v>
      </c>
      <c r="H2682" s="66" t="s">
        <v>6593</v>
      </c>
      <c r="I2682" s="66" t="s">
        <v>6584</v>
      </c>
    </row>
    <row r="2683" spans="1:9" x14ac:dyDescent="0.25">
      <c r="A2683">
        <v>79700076</v>
      </c>
      <c r="B2683" s="66" t="s">
        <v>6465</v>
      </c>
      <c r="C2683" s="66" t="s">
        <v>6732</v>
      </c>
      <c r="D2683" s="66" t="s">
        <v>6732</v>
      </c>
      <c r="E2683" s="56" t="s">
        <v>7027</v>
      </c>
      <c r="F2683" t="s">
        <v>6593</v>
      </c>
      <c r="G2683" s="66" t="s">
        <v>6594</v>
      </c>
      <c r="H2683" s="66" t="s">
        <v>6593</v>
      </c>
      <c r="I2683" s="66" t="s">
        <v>6584</v>
      </c>
    </row>
    <row r="2684" spans="1:9" x14ac:dyDescent="0.25">
      <c r="A2684">
        <v>79700077</v>
      </c>
      <c r="B2684" s="66" t="s">
        <v>6465</v>
      </c>
      <c r="C2684" s="66" t="s">
        <v>6732</v>
      </c>
      <c r="D2684" s="66" t="s">
        <v>6732</v>
      </c>
      <c r="E2684" s="56" t="s">
        <v>7028</v>
      </c>
      <c r="F2684" t="s">
        <v>7029</v>
      </c>
      <c r="G2684" s="66" t="s">
        <v>6594</v>
      </c>
      <c r="H2684" s="66" t="e">
        <v>#N/A</v>
      </c>
      <c r="I2684" s="66" t="e">
        <v>#N/A</v>
      </c>
    </row>
    <row r="2685" spans="1:9" x14ac:dyDescent="0.25">
      <c r="A2685">
        <v>79700077</v>
      </c>
      <c r="B2685" s="66" t="s">
        <v>6465</v>
      </c>
      <c r="C2685" s="66" t="s">
        <v>6732</v>
      </c>
      <c r="D2685" s="66" t="s">
        <v>6732</v>
      </c>
      <c r="E2685" s="56" t="s">
        <v>7028</v>
      </c>
      <c r="F2685" t="s">
        <v>6593</v>
      </c>
      <c r="G2685" s="66" t="s">
        <v>6594</v>
      </c>
      <c r="H2685" s="66" t="s">
        <v>6593</v>
      </c>
      <c r="I2685" s="66" t="s">
        <v>6584</v>
      </c>
    </row>
    <row r="2686" spans="1:9" x14ac:dyDescent="0.25">
      <c r="A2686">
        <v>79700077</v>
      </c>
      <c r="B2686" s="66" t="s">
        <v>6465</v>
      </c>
      <c r="C2686" s="66" t="s">
        <v>6732</v>
      </c>
      <c r="D2686" s="66" t="s">
        <v>6732</v>
      </c>
      <c r="E2686" s="56" t="s">
        <v>7030</v>
      </c>
      <c r="F2686" t="s">
        <v>6593</v>
      </c>
      <c r="G2686" s="66" t="s">
        <v>6594</v>
      </c>
      <c r="H2686" s="66" t="s">
        <v>6593</v>
      </c>
      <c r="I2686" s="66" t="s">
        <v>6584</v>
      </c>
    </row>
    <row r="2687" spans="1:9" x14ac:dyDescent="0.25">
      <c r="A2687">
        <v>79700077</v>
      </c>
      <c r="B2687" s="66" t="s">
        <v>6465</v>
      </c>
      <c r="C2687" s="66" t="s">
        <v>6732</v>
      </c>
      <c r="D2687" s="66" t="s">
        <v>6732</v>
      </c>
      <c r="E2687" s="56" t="s">
        <v>7031</v>
      </c>
      <c r="F2687" t="s">
        <v>7032</v>
      </c>
      <c r="G2687" s="66" t="s">
        <v>6594</v>
      </c>
      <c r="H2687" s="66" t="s">
        <v>7032</v>
      </c>
      <c r="I2687" s="66" t="s">
        <v>6584</v>
      </c>
    </row>
    <row r="2688" spans="1:9" x14ac:dyDescent="0.25">
      <c r="A2688">
        <v>79700077</v>
      </c>
      <c r="B2688" s="66" t="s">
        <v>6465</v>
      </c>
      <c r="C2688" s="66" t="s">
        <v>6732</v>
      </c>
      <c r="D2688" s="66" t="s">
        <v>6732</v>
      </c>
      <c r="E2688" s="56" t="s">
        <v>7033</v>
      </c>
      <c r="F2688" t="s">
        <v>7011</v>
      </c>
      <c r="G2688" s="66" t="s">
        <v>6594</v>
      </c>
      <c r="H2688" s="66" t="e">
        <v>#N/A</v>
      </c>
      <c r="I2688" s="66" t="e">
        <v>#N/A</v>
      </c>
    </row>
    <row r="2689" spans="1:9" x14ac:dyDescent="0.25">
      <c r="A2689">
        <v>79700077</v>
      </c>
      <c r="B2689" s="66" t="s">
        <v>6465</v>
      </c>
      <c r="C2689" s="66" t="s">
        <v>6732</v>
      </c>
      <c r="D2689" s="66" t="s">
        <v>6732</v>
      </c>
      <c r="E2689" s="56" t="s">
        <v>7033</v>
      </c>
      <c r="F2689" t="s">
        <v>6593</v>
      </c>
      <c r="G2689" s="66" t="s">
        <v>6594</v>
      </c>
      <c r="H2689" s="66" t="s">
        <v>6593</v>
      </c>
      <c r="I2689" s="66" t="s">
        <v>6584</v>
      </c>
    </row>
    <row r="2690" spans="1:9" x14ac:dyDescent="0.25">
      <c r="A2690">
        <v>79700078</v>
      </c>
      <c r="B2690" s="66" t="s">
        <v>6465</v>
      </c>
      <c r="C2690" s="66" t="s">
        <v>6732</v>
      </c>
      <c r="D2690" s="66" t="s">
        <v>6732</v>
      </c>
      <c r="E2690" s="56" t="s">
        <v>7034</v>
      </c>
      <c r="F2690" t="s">
        <v>6593</v>
      </c>
      <c r="G2690" s="66" t="s">
        <v>6594</v>
      </c>
      <c r="H2690" s="66" t="s">
        <v>6593</v>
      </c>
      <c r="I2690" s="66" t="s">
        <v>6584</v>
      </c>
    </row>
    <row r="2691" spans="1:9" x14ac:dyDescent="0.25">
      <c r="A2691">
        <v>79700078</v>
      </c>
      <c r="B2691" s="66" t="s">
        <v>6465</v>
      </c>
      <c r="C2691" s="66" t="s">
        <v>6732</v>
      </c>
      <c r="D2691" s="66" t="s">
        <v>6732</v>
      </c>
      <c r="E2691" s="56" t="s">
        <v>7035</v>
      </c>
      <c r="F2691" t="s">
        <v>6593</v>
      </c>
      <c r="G2691" s="66" t="s">
        <v>6594</v>
      </c>
      <c r="H2691" s="66" t="s">
        <v>6593</v>
      </c>
      <c r="I2691" s="66" t="s">
        <v>6584</v>
      </c>
    </row>
    <row r="2692" spans="1:9" x14ac:dyDescent="0.25">
      <c r="A2692">
        <v>79700078</v>
      </c>
      <c r="B2692" s="66" t="s">
        <v>6465</v>
      </c>
      <c r="C2692" s="66" t="s">
        <v>6732</v>
      </c>
      <c r="D2692" s="66" t="s">
        <v>6732</v>
      </c>
      <c r="E2692" s="56" t="s">
        <v>7036</v>
      </c>
      <c r="F2692" t="s">
        <v>6593</v>
      </c>
      <c r="G2692" s="66" t="s">
        <v>6594</v>
      </c>
      <c r="H2692" s="66" t="s">
        <v>6593</v>
      </c>
      <c r="I2692" s="66" t="s">
        <v>6584</v>
      </c>
    </row>
    <row r="2693" spans="1:9" x14ac:dyDescent="0.25">
      <c r="A2693">
        <v>79700078</v>
      </c>
      <c r="B2693" s="66" t="s">
        <v>6465</v>
      </c>
      <c r="C2693" s="66" t="s">
        <v>6732</v>
      </c>
      <c r="D2693" s="66" t="s">
        <v>6732</v>
      </c>
      <c r="E2693" s="56" t="s">
        <v>7037</v>
      </c>
      <c r="F2693" t="s">
        <v>6593</v>
      </c>
      <c r="G2693" s="66" t="s">
        <v>6594</v>
      </c>
      <c r="H2693" s="66" t="s">
        <v>6593</v>
      </c>
      <c r="I2693" s="66" t="s">
        <v>6584</v>
      </c>
    </row>
    <row r="2694" spans="1:9" x14ac:dyDescent="0.25">
      <c r="A2694">
        <v>79700078</v>
      </c>
      <c r="B2694" s="66" t="s">
        <v>6465</v>
      </c>
      <c r="C2694" s="66" t="s">
        <v>6732</v>
      </c>
      <c r="D2694" s="66" t="s">
        <v>6732</v>
      </c>
      <c r="E2694" s="56" t="s">
        <v>5863</v>
      </c>
      <c r="F2694" t="s">
        <v>6593</v>
      </c>
      <c r="G2694" s="66" t="s">
        <v>6594</v>
      </c>
      <c r="H2694" s="66" t="s">
        <v>6593</v>
      </c>
      <c r="I2694" s="66" t="s">
        <v>6584</v>
      </c>
    </row>
    <row r="2695" spans="1:9" x14ac:dyDescent="0.25">
      <c r="A2695">
        <v>79700078</v>
      </c>
      <c r="B2695" s="66" t="s">
        <v>6465</v>
      </c>
      <c r="C2695" s="66" t="s">
        <v>6732</v>
      </c>
      <c r="D2695" s="66" t="s">
        <v>6732</v>
      </c>
      <c r="E2695" s="56" t="s">
        <v>5863</v>
      </c>
      <c r="F2695" t="s">
        <v>7011</v>
      </c>
      <c r="G2695" s="66" t="s">
        <v>6594</v>
      </c>
      <c r="H2695" s="66" t="e">
        <v>#N/A</v>
      </c>
      <c r="I2695" s="66" t="e">
        <v>#N/A</v>
      </c>
    </row>
    <row r="2696" spans="1:9" x14ac:dyDescent="0.25">
      <c r="A2696">
        <v>79700078</v>
      </c>
      <c r="B2696" s="66" t="s">
        <v>6465</v>
      </c>
      <c r="C2696" s="66" t="s">
        <v>6732</v>
      </c>
      <c r="D2696" s="66" t="s">
        <v>6732</v>
      </c>
      <c r="E2696" s="56" t="s">
        <v>7038</v>
      </c>
      <c r="F2696" t="s">
        <v>6593</v>
      </c>
      <c r="G2696" s="66" t="s">
        <v>6594</v>
      </c>
      <c r="H2696" s="66" t="s">
        <v>6593</v>
      </c>
      <c r="I2696" s="66" t="s">
        <v>6584</v>
      </c>
    </row>
    <row r="2697" spans="1:9" x14ac:dyDescent="0.25">
      <c r="A2697">
        <v>79700078</v>
      </c>
      <c r="B2697" s="66" t="s">
        <v>6465</v>
      </c>
      <c r="C2697" s="66" t="s">
        <v>6732</v>
      </c>
      <c r="D2697" s="66" t="s">
        <v>6732</v>
      </c>
      <c r="E2697" s="56" t="s">
        <v>7038</v>
      </c>
      <c r="F2697" t="s">
        <v>5815</v>
      </c>
      <c r="G2697" s="66" t="s">
        <v>6594</v>
      </c>
      <c r="H2697" s="66" t="e">
        <v>#N/A</v>
      </c>
      <c r="I2697" s="66" t="e">
        <v>#N/A</v>
      </c>
    </row>
    <row r="2698" spans="1:9" x14ac:dyDescent="0.25">
      <c r="A2698">
        <v>79700078</v>
      </c>
      <c r="B2698" s="66" t="s">
        <v>6465</v>
      </c>
      <c r="C2698" s="66" t="s">
        <v>6732</v>
      </c>
      <c r="D2698" s="66" t="s">
        <v>6732</v>
      </c>
      <c r="E2698" s="56" t="s">
        <v>7038</v>
      </c>
      <c r="F2698" t="s">
        <v>6593</v>
      </c>
      <c r="G2698" s="66" t="s">
        <v>6594</v>
      </c>
      <c r="H2698" s="66" t="s">
        <v>6593</v>
      </c>
      <c r="I2698" s="66" t="s">
        <v>6584</v>
      </c>
    </row>
    <row r="2699" spans="1:9" x14ac:dyDescent="0.25">
      <c r="A2699">
        <v>79700078</v>
      </c>
      <c r="B2699" s="66" t="s">
        <v>6465</v>
      </c>
      <c r="C2699" s="66" t="s">
        <v>6732</v>
      </c>
      <c r="D2699" s="66" t="s">
        <v>6732</v>
      </c>
      <c r="E2699" s="56" t="s">
        <v>7038</v>
      </c>
      <c r="F2699" t="s">
        <v>7039</v>
      </c>
      <c r="G2699" s="66" t="s">
        <v>6594</v>
      </c>
      <c r="H2699" s="66" t="e">
        <v>#N/A</v>
      </c>
      <c r="I2699" s="66" t="e">
        <v>#N/A</v>
      </c>
    </row>
    <row r="2700" spans="1:9" x14ac:dyDescent="0.25">
      <c r="A2700">
        <v>79700078</v>
      </c>
      <c r="B2700" s="66" t="s">
        <v>6465</v>
      </c>
      <c r="C2700" s="66" t="s">
        <v>6732</v>
      </c>
      <c r="D2700" s="66" t="s">
        <v>6732</v>
      </c>
      <c r="E2700" s="56" t="s">
        <v>7038</v>
      </c>
      <c r="F2700" t="s">
        <v>6593</v>
      </c>
      <c r="G2700" s="66" t="s">
        <v>6594</v>
      </c>
      <c r="H2700" s="66" t="s">
        <v>6593</v>
      </c>
      <c r="I2700" s="66" t="s">
        <v>6584</v>
      </c>
    </row>
    <row r="2701" spans="1:9" x14ac:dyDescent="0.25">
      <c r="A2701">
        <v>79700078</v>
      </c>
      <c r="B2701" s="66" t="s">
        <v>6465</v>
      </c>
      <c r="C2701" s="66" t="s">
        <v>6732</v>
      </c>
      <c r="D2701" s="66" t="s">
        <v>6732</v>
      </c>
      <c r="E2701" s="56" t="s">
        <v>7038</v>
      </c>
      <c r="F2701" t="s">
        <v>6593</v>
      </c>
      <c r="G2701" s="66" t="s">
        <v>6594</v>
      </c>
      <c r="H2701" s="66" t="s">
        <v>6593</v>
      </c>
      <c r="I2701" s="66" t="s">
        <v>6584</v>
      </c>
    </row>
    <row r="2702" spans="1:9" x14ac:dyDescent="0.25">
      <c r="A2702">
        <v>79700079</v>
      </c>
      <c r="B2702" s="66" t="s">
        <v>6465</v>
      </c>
      <c r="C2702" s="66" t="s">
        <v>6732</v>
      </c>
      <c r="D2702" s="66" t="s">
        <v>6732</v>
      </c>
      <c r="E2702" s="56" t="s">
        <v>5863</v>
      </c>
      <c r="F2702" t="s">
        <v>6593</v>
      </c>
      <c r="G2702" s="66" t="s">
        <v>6594</v>
      </c>
      <c r="H2702" s="66" t="s">
        <v>6593</v>
      </c>
      <c r="I2702" s="66" t="s">
        <v>6584</v>
      </c>
    </row>
    <row r="2703" spans="1:9" x14ac:dyDescent="0.25">
      <c r="A2703">
        <v>79700079</v>
      </c>
      <c r="B2703" s="66" t="s">
        <v>6465</v>
      </c>
      <c r="C2703" s="66" t="s">
        <v>6732</v>
      </c>
      <c r="D2703" s="66" t="s">
        <v>6732</v>
      </c>
      <c r="E2703" s="56" t="s">
        <v>7040</v>
      </c>
      <c r="F2703" t="s">
        <v>6593</v>
      </c>
      <c r="G2703" s="66" t="s">
        <v>6594</v>
      </c>
      <c r="H2703" s="66" t="s">
        <v>6593</v>
      </c>
      <c r="I2703" s="66" t="s">
        <v>6584</v>
      </c>
    </row>
    <row r="2704" spans="1:9" x14ac:dyDescent="0.25">
      <c r="A2704">
        <v>79700079</v>
      </c>
      <c r="B2704" s="66" t="s">
        <v>6465</v>
      </c>
      <c r="C2704" s="66" t="s">
        <v>6732</v>
      </c>
      <c r="D2704" s="66" t="s">
        <v>6732</v>
      </c>
      <c r="E2704" s="56" t="s">
        <v>7041</v>
      </c>
      <c r="F2704" t="s">
        <v>6869</v>
      </c>
      <c r="G2704" s="66" t="s">
        <v>6594</v>
      </c>
      <c r="H2704" s="66" t="s">
        <v>6869</v>
      </c>
      <c r="I2704" s="66" t="s">
        <v>6800</v>
      </c>
    </row>
    <row r="2705" spans="1:9" x14ac:dyDescent="0.25">
      <c r="A2705">
        <v>79700080</v>
      </c>
      <c r="B2705" s="66" t="s">
        <v>6465</v>
      </c>
      <c r="C2705" s="66" t="s">
        <v>6732</v>
      </c>
      <c r="D2705" s="66" t="s">
        <v>6732</v>
      </c>
      <c r="E2705" s="56" t="s">
        <v>5863</v>
      </c>
      <c r="F2705" t="s">
        <v>6593</v>
      </c>
      <c r="G2705" s="66" t="s">
        <v>6594</v>
      </c>
      <c r="H2705" s="66" t="s">
        <v>6593</v>
      </c>
      <c r="I2705" s="66" t="s">
        <v>6584</v>
      </c>
    </row>
    <row r="2706" spans="1:9" x14ac:dyDescent="0.25">
      <c r="A2706">
        <v>79700080</v>
      </c>
      <c r="B2706" s="66" t="s">
        <v>6465</v>
      </c>
      <c r="C2706" s="66" t="s">
        <v>6732</v>
      </c>
      <c r="D2706" s="66" t="s">
        <v>6732</v>
      </c>
      <c r="E2706" s="56" t="s">
        <v>7042</v>
      </c>
      <c r="F2706" t="s">
        <v>6593</v>
      </c>
      <c r="G2706" s="66" t="s">
        <v>6594</v>
      </c>
      <c r="H2706" s="66" t="s">
        <v>6593</v>
      </c>
      <c r="I2706" s="66" t="s">
        <v>6584</v>
      </c>
    </row>
    <row r="2707" spans="1:9" x14ac:dyDescent="0.25">
      <c r="A2707">
        <v>79700080</v>
      </c>
      <c r="B2707" s="66" t="s">
        <v>6465</v>
      </c>
      <c r="C2707" s="66" t="s">
        <v>6732</v>
      </c>
      <c r="D2707" s="66" t="s">
        <v>6732</v>
      </c>
      <c r="E2707" s="56" t="s">
        <v>7043</v>
      </c>
      <c r="F2707" t="s">
        <v>7011</v>
      </c>
      <c r="G2707" s="66" t="s">
        <v>6594</v>
      </c>
      <c r="H2707" s="66" t="e">
        <v>#N/A</v>
      </c>
      <c r="I2707" s="66" t="e">
        <v>#N/A</v>
      </c>
    </row>
    <row r="2708" spans="1:9" x14ac:dyDescent="0.25">
      <c r="A2708">
        <v>79700080</v>
      </c>
      <c r="B2708" s="66" t="s">
        <v>6465</v>
      </c>
      <c r="C2708" s="66" t="s">
        <v>6732</v>
      </c>
      <c r="D2708" s="66" t="s">
        <v>6732</v>
      </c>
      <c r="E2708" s="56" t="s">
        <v>7043</v>
      </c>
      <c r="F2708" t="s">
        <v>7032</v>
      </c>
      <c r="G2708" s="66" t="s">
        <v>6594</v>
      </c>
      <c r="H2708" s="66" t="s">
        <v>7032</v>
      </c>
      <c r="I2708" s="66" t="s">
        <v>6584</v>
      </c>
    </row>
    <row r="2709" spans="1:9" x14ac:dyDescent="0.25">
      <c r="A2709">
        <v>79700081</v>
      </c>
      <c r="B2709" s="66" t="s">
        <v>6465</v>
      </c>
      <c r="C2709" s="66" t="s">
        <v>6732</v>
      </c>
      <c r="D2709" s="66" t="s">
        <v>6732</v>
      </c>
      <c r="E2709" s="56" t="s">
        <v>7044</v>
      </c>
      <c r="F2709" t="s">
        <v>7045</v>
      </c>
      <c r="G2709" s="66" t="s">
        <v>6594</v>
      </c>
      <c r="H2709" s="66" t="s">
        <v>7045</v>
      </c>
      <c r="I2709" s="66" t="s">
        <v>6584</v>
      </c>
    </row>
    <row r="2710" spans="1:9" x14ac:dyDescent="0.25">
      <c r="A2710">
        <v>79700081</v>
      </c>
      <c r="B2710" s="66" t="s">
        <v>6465</v>
      </c>
      <c r="C2710" s="66" t="s">
        <v>6732</v>
      </c>
      <c r="D2710" s="66" t="s">
        <v>6732</v>
      </c>
      <c r="E2710" s="56" t="s">
        <v>7046</v>
      </c>
      <c r="F2710" t="s">
        <v>6869</v>
      </c>
      <c r="G2710" s="66" t="s">
        <v>6594</v>
      </c>
      <c r="H2710" s="66" t="s">
        <v>6869</v>
      </c>
      <c r="I2710" s="66" t="s">
        <v>6800</v>
      </c>
    </row>
    <row r="2711" spans="1:9" x14ac:dyDescent="0.25">
      <c r="A2711">
        <v>79700082</v>
      </c>
      <c r="B2711" s="66" t="s">
        <v>6465</v>
      </c>
      <c r="C2711" s="66" t="s">
        <v>6732</v>
      </c>
      <c r="D2711" s="66" t="s">
        <v>6732</v>
      </c>
      <c r="E2711" s="56" t="s">
        <v>7047</v>
      </c>
      <c r="F2711" t="s">
        <v>6869</v>
      </c>
      <c r="G2711" s="66" t="s">
        <v>6594</v>
      </c>
      <c r="H2711" s="66" t="s">
        <v>6869</v>
      </c>
      <c r="I2711" s="66" t="s">
        <v>6800</v>
      </c>
    </row>
    <row r="2712" spans="1:9" x14ac:dyDescent="0.25">
      <c r="A2712">
        <v>79700082</v>
      </c>
      <c r="B2712" s="66" t="s">
        <v>6465</v>
      </c>
      <c r="C2712" s="66" t="s">
        <v>6732</v>
      </c>
      <c r="D2712" s="66" t="s">
        <v>6732</v>
      </c>
      <c r="E2712" s="56" t="s">
        <v>7047</v>
      </c>
      <c r="F2712" t="s">
        <v>6869</v>
      </c>
      <c r="G2712" s="66" t="s">
        <v>6594</v>
      </c>
      <c r="H2712" s="66" t="s">
        <v>6869</v>
      </c>
      <c r="I2712" s="66" t="s">
        <v>6800</v>
      </c>
    </row>
    <row r="2713" spans="1:9" x14ac:dyDescent="0.25">
      <c r="A2713">
        <v>79700082</v>
      </c>
      <c r="B2713" s="66" t="s">
        <v>6465</v>
      </c>
      <c r="C2713" s="66" t="s">
        <v>6732</v>
      </c>
      <c r="D2713" s="66" t="s">
        <v>6732</v>
      </c>
      <c r="E2713" s="56" t="s">
        <v>7047</v>
      </c>
      <c r="F2713" t="s">
        <v>6869</v>
      </c>
      <c r="G2713" s="66" t="s">
        <v>6594</v>
      </c>
      <c r="H2713" s="66" t="s">
        <v>6869</v>
      </c>
      <c r="I2713" s="66" t="s">
        <v>6800</v>
      </c>
    </row>
    <row r="2714" spans="1:9" x14ac:dyDescent="0.25">
      <c r="A2714">
        <v>79700082</v>
      </c>
      <c r="B2714" s="66" t="s">
        <v>6465</v>
      </c>
      <c r="C2714" s="66" t="s">
        <v>6732</v>
      </c>
      <c r="D2714" s="66" t="s">
        <v>6732</v>
      </c>
      <c r="E2714" s="56" t="s">
        <v>7047</v>
      </c>
      <c r="F2714" t="s">
        <v>6869</v>
      </c>
      <c r="G2714" s="66" t="s">
        <v>6594</v>
      </c>
      <c r="H2714" s="66" t="s">
        <v>6869</v>
      </c>
      <c r="I2714" s="66" t="s">
        <v>6800</v>
      </c>
    </row>
    <row r="2715" spans="1:9" x14ac:dyDescent="0.25">
      <c r="A2715">
        <v>79700082</v>
      </c>
      <c r="B2715" s="66" t="s">
        <v>6465</v>
      </c>
      <c r="C2715" s="66" t="s">
        <v>6732</v>
      </c>
      <c r="D2715" s="66" t="s">
        <v>6732</v>
      </c>
      <c r="E2715" s="56" t="s">
        <v>7048</v>
      </c>
      <c r="F2715" t="s">
        <v>7045</v>
      </c>
      <c r="G2715" s="66" t="s">
        <v>6594</v>
      </c>
      <c r="H2715" s="66" t="s">
        <v>7045</v>
      </c>
      <c r="I2715" s="66" t="s">
        <v>6584</v>
      </c>
    </row>
    <row r="2716" spans="1:9" x14ac:dyDescent="0.25">
      <c r="A2716">
        <v>79700082</v>
      </c>
      <c r="B2716" s="66" t="s">
        <v>6465</v>
      </c>
      <c r="C2716" s="66" t="s">
        <v>6732</v>
      </c>
      <c r="D2716" s="66" t="s">
        <v>6732</v>
      </c>
      <c r="E2716" s="56" t="s">
        <v>7049</v>
      </c>
      <c r="F2716" t="s">
        <v>6869</v>
      </c>
      <c r="G2716" s="66" t="s">
        <v>6594</v>
      </c>
      <c r="H2716" s="66" t="s">
        <v>6869</v>
      </c>
      <c r="I2716" s="66" t="s">
        <v>6800</v>
      </c>
    </row>
    <row r="2717" spans="1:9" x14ac:dyDescent="0.25">
      <c r="A2717">
        <v>79700082</v>
      </c>
      <c r="B2717" s="66" t="s">
        <v>6465</v>
      </c>
      <c r="C2717" s="66" t="s">
        <v>6732</v>
      </c>
      <c r="D2717" s="66" t="s">
        <v>6732</v>
      </c>
      <c r="E2717" s="56" t="s">
        <v>7049</v>
      </c>
      <c r="F2717" t="s">
        <v>7045</v>
      </c>
      <c r="G2717" s="66" t="s">
        <v>6594</v>
      </c>
      <c r="H2717" s="66" t="s">
        <v>7045</v>
      </c>
      <c r="I2717" s="66" t="s">
        <v>6584</v>
      </c>
    </row>
    <row r="2718" spans="1:9" x14ac:dyDescent="0.25">
      <c r="A2718">
        <v>79700082</v>
      </c>
      <c r="B2718" s="66" t="s">
        <v>6465</v>
      </c>
      <c r="C2718" s="66" t="s">
        <v>6732</v>
      </c>
      <c r="D2718" s="66" t="s">
        <v>6732</v>
      </c>
      <c r="E2718" s="56" t="s">
        <v>7050</v>
      </c>
      <c r="F2718" t="s">
        <v>7045</v>
      </c>
      <c r="G2718" s="66" t="s">
        <v>6594</v>
      </c>
      <c r="H2718" s="66" t="s">
        <v>7045</v>
      </c>
      <c r="I2718" s="66" t="s">
        <v>6584</v>
      </c>
    </row>
    <row r="2719" spans="1:9" x14ac:dyDescent="0.25">
      <c r="A2719">
        <v>79700083</v>
      </c>
      <c r="B2719" s="66" t="s">
        <v>6465</v>
      </c>
      <c r="C2719" s="66" t="s">
        <v>6732</v>
      </c>
      <c r="D2719" s="66" t="s">
        <v>6732</v>
      </c>
      <c r="E2719" s="56" t="s">
        <v>7049</v>
      </c>
      <c r="F2719" t="s">
        <v>6869</v>
      </c>
      <c r="G2719" s="66" t="s">
        <v>6594</v>
      </c>
      <c r="H2719" s="66" t="s">
        <v>6869</v>
      </c>
      <c r="I2719" s="66" t="s">
        <v>6800</v>
      </c>
    </row>
    <row r="2720" spans="1:9" x14ac:dyDescent="0.25">
      <c r="A2720">
        <v>79700083</v>
      </c>
      <c r="B2720" s="66" t="s">
        <v>6465</v>
      </c>
      <c r="C2720" s="66" t="s">
        <v>6732</v>
      </c>
      <c r="D2720" s="66" t="s">
        <v>6732</v>
      </c>
      <c r="E2720" s="56" t="s">
        <v>7049</v>
      </c>
      <c r="F2720" t="s">
        <v>6869</v>
      </c>
      <c r="G2720" s="66" t="s">
        <v>6594</v>
      </c>
      <c r="H2720" s="66" t="s">
        <v>6869</v>
      </c>
      <c r="I2720" s="66" t="s">
        <v>6800</v>
      </c>
    </row>
    <row r="2721" spans="1:9" x14ac:dyDescent="0.25">
      <c r="A2721">
        <v>79700083</v>
      </c>
      <c r="B2721" s="66" t="s">
        <v>6465</v>
      </c>
      <c r="C2721" s="66" t="s">
        <v>6732</v>
      </c>
      <c r="D2721" s="66" t="s">
        <v>6732</v>
      </c>
      <c r="E2721" s="56" t="s">
        <v>7049</v>
      </c>
      <c r="F2721" t="s">
        <v>7045</v>
      </c>
      <c r="G2721" s="66" t="s">
        <v>6594</v>
      </c>
      <c r="H2721" s="66" t="s">
        <v>7045</v>
      </c>
      <c r="I2721" s="66" t="s">
        <v>6584</v>
      </c>
    </row>
    <row r="2722" spans="1:9" x14ac:dyDescent="0.25">
      <c r="A2722">
        <v>79700083</v>
      </c>
      <c r="B2722" s="66" t="s">
        <v>6465</v>
      </c>
      <c r="C2722" s="66" t="s">
        <v>6732</v>
      </c>
      <c r="D2722" s="66" t="s">
        <v>6732</v>
      </c>
      <c r="E2722" s="56" t="s">
        <v>7049</v>
      </c>
      <c r="F2722" t="s">
        <v>6869</v>
      </c>
      <c r="G2722" s="66" t="s">
        <v>6594</v>
      </c>
      <c r="H2722" s="66" t="s">
        <v>6869</v>
      </c>
      <c r="I2722" s="66" t="s">
        <v>6800</v>
      </c>
    </row>
    <row r="2723" spans="1:9" x14ac:dyDescent="0.25">
      <c r="A2723">
        <v>79700083</v>
      </c>
      <c r="B2723" s="66" t="s">
        <v>6465</v>
      </c>
      <c r="C2723" s="66" t="s">
        <v>6732</v>
      </c>
      <c r="D2723" s="66" t="s">
        <v>6732</v>
      </c>
      <c r="E2723" s="56" t="s">
        <v>7049</v>
      </c>
      <c r="F2723" t="s">
        <v>6869</v>
      </c>
      <c r="G2723" s="66" t="s">
        <v>6594</v>
      </c>
      <c r="H2723" s="66" t="s">
        <v>6869</v>
      </c>
      <c r="I2723" s="66" t="s">
        <v>6800</v>
      </c>
    </row>
    <row r="2724" spans="1:9" x14ac:dyDescent="0.25">
      <c r="A2724">
        <v>79700083</v>
      </c>
      <c r="B2724" s="66" t="s">
        <v>6465</v>
      </c>
      <c r="C2724" s="66" t="s">
        <v>6732</v>
      </c>
      <c r="D2724" s="66" t="s">
        <v>6732</v>
      </c>
      <c r="E2724" s="56" t="s">
        <v>7049</v>
      </c>
      <c r="F2724" t="s">
        <v>6869</v>
      </c>
      <c r="G2724" s="66" t="s">
        <v>6594</v>
      </c>
      <c r="H2724" s="66" t="s">
        <v>6869</v>
      </c>
      <c r="I2724" s="66" t="s">
        <v>6800</v>
      </c>
    </row>
    <row r="2725" spans="1:9" x14ac:dyDescent="0.25">
      <c r="A2725">
        <v>79700083</v>
      </c>
      <c r="B2725" s="66" t="s">
        <v>6465</v>
      </c>
      <c r="C2725" s="66" t="s">
        <v>6732</v>
      </c>
      <c r="D2725" s="66" t="s">
        <v>6732</v>
      </c>
      <c r="E2725" s="56" t="s">
        <v>7049</v>
      </c>
      <c r="F2725" t="s">
        <v>7045</v>
      </c>
      <c r="G2725" s="66" t="s">
        <v>6594</v>
      </c>
      <c r="H2725" s="66" t="s">
        <v>7045</v>
      </c>
      <c r="I2725" s="66" t="s">
        <v>6584</v>
      </c>
    </row>
    <row r="2726" spans="1:9" x14ac:dyDescent="0.25">
      <c r="A2726">
        <v>79700084</v>
      </c>
      <c r="B2726" s="66" t="s">
        <v>6465</v>
      </c>
      <c r="C2726" s="66" t="s">
        <v>6732</v>
      </c>
      <c r="D2726" s="66" t="s">
        <v>6732</v>
      </c>
      <c r="E2726" s="56" t="s">
        <v>7051</v>
      </c>
      <c r="F2726" t="s">
        <v>7045</v>
      </c>
      <c r="G2726" s="66" t="s">
        <v>6594</v>
      </c>
      <c r="H2726" s="66" t="s">
        <v>7045</v>
      </c>
      <c r="I2726" s="66" t="s">
        <v>6584</v>
      </c>
    </row>
    <row r="2727" spans="1:9" x14ac:dyDescent="0.25">
      <c r="A2727">
        <v>79700084</v>
      </c>
      <c r="B2727" s="66" t="s">
        <v>6465</v>
      </c>
      <c r="C2727" s="66" t="s">
        <v>6732</v>
      </c>
      <c r="D2727" s="66" t="s">
        <v>6732</v>
      </c>
      <c r="E2727" s="56" t="s">
        <v>7052</v>
      </c>
      <c r="F2727" t="s">
        <v>6869</v>
      </c>
      <c r="G2727" s="66" t="s">
        <v>6594</v>
      </c>
      <c r="H2727" s="66" t="s">
        <v>6869</v>
      </c>
      <c r="I2727" s="66" t="s">
        <v>6800</v>
      </c>
    </row>
    <row r="2728" spans="1:9" x14ac:dyDescent="0.25">
      <c r="A2728">
        <v>79700085</v>
      </c>
      <c r="B2728" s="66" t="s">
        <v>6465</v>
      </c>
      <c r="C2728" s="66" t="s">
        <v>6732</v>
      </c>
      <c r="D2728" s="66" t="s">
        <v>6732</v>
      </c>
      <c r="E2728" s="56" t="s">
        <v>7049</v>
      </c>
      <c r="F2728" t="s">
        <v>6869</v>
      </c>
      <c r="G2728" s="66" t="s">
        <v>6594</v>
      </c>
      <c r="H2728" s="66" t="s">
        <v>6869</v>
      </c>
      <c r="I2728" s="66" t="s">
        <v>6800</v>
      </c>
    </row>
    <row r="2729" spans="1:9" x14ac:dyDescent="0.25">
      <c r="A2729">
        <v>79700085</v>
      </c>
      <c r="B2729" s="66" t="s">
        <v>6465</v>
      </c>
      <c r="C2729" s="66" t="s">
        <v>6732</v>
      </c>
      <c r="D2729" s="66" t="s">
        <v>6732</v>
      </c>
      <c r="E2729" s="56" t="s">
        <v>7049</v>
      </c>
      <c r="F2729" t="s">
        <v>6869</v>
      </c>
      <c r="G2729" s="66" t="s">
        <v>6594</v>
      </c>
      <c r="H2729" s="66" t="s">
        <v>6869</v>
      </c>
      <c r="I2729" s="66" t="s">
        <v>6800</v>
      </c>
    </row>
    <row r="2730" spans="1:9" x14ac:dyDescent="0.25">
      <c r="A2730">
        <v>79700085</v>
      </c>
      <c r="B2730" s="66" t="s">
        <v>6465</v>
      </c>
      <c r="C2730" s="66" t="s">
        <v>6732</v>
      </c>
      <c r="D2730" s="66" t="s">
        <v>6732</v>
      </c>
      <c r="E2730" s="56" t="s">
        <v>7049</v>
      </c>
      <c r="F2730" t="s">
        <v>7045</v>
      </c>
      <c r="G2730" s="66" t="s">
        <v>6594</v>
      </c>
      <c r="H2730" s="66" t="s">
        <v>7045</v>
      </c>
      <c r="I2730" s="66" t="s">
        <v>6584</v>
      </c>
    </row>
    <row r="2731" spans="1:9" x14ac:dyDescent="0.25">
      <c r="A2731">
        <v>79700085</v>
      </c>
      <c r="B2731" s="66" t="s">
        <v>6465</v>
      </c>
      <c r="C2731" s="66" t="s">
        <v>6732</v>
      </c>
      <c r="D2731" s="66" t="s">
        <v>6732</v>
      </c>
      <c r="E2731" s="56" t="s">
        <v>7049</v>
      </c>
      <c r="F2731" t="s">
        <v>6869</v>
      </c>
      <c r="G2731" s="66" t="s">
        <v>6594</v>
      </c>
      <c r="H2731" s="66" t="s">
        <v>6869</v>
      </c>
      <c r="I2731" s="66" t="s">
        <v>6800</v>
      </c>
    </row>
    <row r="2732" spans="1:9" x14ac:dyDescent="0.25">
      <c r="A2732">
        <v>79700086</v>
      </c>
      <c r="B2732" s="66" t="s">
        <v>6465</v>
      </c>
      <c r="C2732" s="66" t="s">
        <v>6732</v>
      </c>
      <c r="D2732" s="66" t="s">
        <v>6732</v>
      </c>
      <c r="E2732" s="56" t="s">
        <v>7053</v>
      </c>
      <c r="F2732" t="s">
        <v>7054</v>
      </c>
      <c r="G2732" s="66" t="s">
        <v>6594</v>
      </c>
      <c r="H2732" s="66" t="s">
        <v>7054</v>
      </c>
      <c r="I2732" s="66" t="s">
        <v>6584</v>
      </c>
    </row>
    <row r="2733" spans="1:9" x14ac:dyDescent="0.25">
      <c r="A2733">
        <v>79700086</v>
      </c>
      <c r="B2733" s="66" t="s">
        <v>6465</v>
      </c>
      <c r="C2733" s="66" t="s">
        <v>6732</v>
      </c>
      <c r="D2733" s="66" t="s">
        <v>6732</v>
      </c>
      <c r="E2733" s="56" t="s">
        <v>7053</v>
      </c>
      <c r="F2733" t="s">
        <v>6591</v>
      </c>
      <c r="G2733" s="66" t="s">
        <v>6594</v>
      </c>
      <c r="H2733" s="66" t="s">
        <v>6591</v>
      </c>
      <c r="I2733" s="66" t="s">
        <v>6584</v>
      </c>
    </row>
    <row r="2734" spans="1:9" x14ac:dyDescent="0.25">
      <c r="A2734">
        <v>79700086</v>
      </c>
      <c r="B2734" s="66" t="s">
        <v>6465</v>
      </c>
      <c r="C2734" s="66" t="s">
        <v>6732</v>
      </c>
      <c r="D2734" s="66" t="s">
        <v>6732</v>
      </c>
      <c r="E2734" s="56" t="s">
        <v>7053</v>
      </c>
      <c r="F2734" t="s">
        <v>6591</v>
      </c>
      <c r="G2734" s="66" t="s">
        <v>6594</v>
      </c>
      <c r="H2734" s="66" t="s">
        <v>6591</v>
      </c>
      <c r="I2734" s="66" t="s">
        <v>6584</v>
      </c>
    </row>
    <row r="2735" spans="1:9" x14ac:dyDescent="0.25">
      <c r="A2735">
        <v>79700086</v>
      </c>
      <c r="B2735" s="66" t="s">
        <v>6465</v>
      </c>
      <c r="C2735" s="66" t="s">
        <v>6732</v>
      </c>
      <c r="D2735" s="66" t="s">
        <v>6732</v>
      </c>
      <c r="E2735" s="56" t="s">
        <v>7053</v>
      </c>
      <c r="F2735" t="s">
        <v>6591</v>
      </c>
      <c r="G2735" s="66" t="s">
        <v>6594</v>
      </c>
      <c r="H2735" s="66" t="s">
        <v>6591</v>
      </c>
      <c r="I2735" s="66" t="s">
        <v>6584</v>
      </c>
    </row>
    <row r="2736" spans="1:9" x14ac:dyDescent="0.25">
      <c r="A2736">
        <v>79700086</v>
      </c>
      <c r="B2736" s="66" t="s">
        <v>6465</v>
      </c>
      <c r="C2736" s="66" t="s">
        <v>6732</v>
      </c>
      <c r="D2736" s="66" t="s">
        <v>6732</v>
      </c>
      <c r="E2736" s="56" t="s">
        <v>7053</v>
      </c>
      <c r="F2736" t="s">
        <v>6591</v>
      </c>
      <c r="G2736" s="66" t="s">
        <v>6594</v>
      </c>
      <c r="H2736" s="66" t="s">
        <v>6591</v>
      </c>
      <c r="I2736" s="66" t="s">
        <v>6584</v>
      </c>
    </row>
    <row r="2737" spans="1:9" x14ac:dyDescent="0.25">
      <c r="A2737">
        <v>79700086</v>
      </c>
      <c r="B2737" s="66" t="s">
        <v>6465</v>
      </c>
      <c r="C2737" s="66" t="s">
        <v>6732</v>
      </c>
      <c r="D2737" s="66" t="s">
        <v>6732</v>
      </c>
      <c r="E2737" s="56" t="s">
        <v>7053</v>
      </c>
      <c r="F2737" t="s">
        <v>6591</v>
      </c>
      <c r="G2737" s="66" t="s">
        <v>6594</v>
      </c>
      <c r="H2737" s="66" t="s">
        <v>6591</v>
      </c>
      <c r="I2737" s="66" t="s">
        <v>6584</v>
      </c>
    </row>
    <row r="2738" spans="1:9" x14ac:dyDescent="0.25">
      <c r="A2738">
        <v>79700086</v>
      </c>
      <c r="B2738" s="66" t="s">
        <v>6465</v>
      </c>
      <c r="C2738" s="66" t="s">
        <v>6732</v>
      </c>
      <c r="D2738" s="66" t="s">
        <v>6732</v>
      </c>
      <c r="E2738" s="56" t="s">
        <v>7053</v>
      </c>
      <c r="F2738" t="s">
        <v>6591</v>
      </c>
      <c r="G2738" s="66" t="s">
        <v>6594</v>
      </c>
      <c r="H2738" s="66" t="s">
        <v>6591</v>
      </c>
      <c r="I2738" s="66" t="s">
        <v>6584</v>
      </c>
    </row>
    <row r="2739" spans="1:9" x14ac:dyDescent="0.25">
      <c r="A2739">
        <v>79700086</v>
      </c>
      <c r="B2739" s="66" t="s">
        <v>6465</v>
      </c>
      <c r="C2739" s="66" t="s">
        <v>6732</v>
      </c>
      <c r="D2739" s="66" t="s">
        <v>6732</v>
      </c>
      <c r="E2739" s="56" t="s">
        <v>7053</v>
      </c>
      <c r="F2739" t="s">
        <v>6591</v>
      </c>
      <c r="G2739" s="66" t="s">
        <v>6594</v>
      </c>
      <c r="H2739" s="66" t="s">
        <v>6591</v>
      </c>
      <c r="I2739" s="66" t="s">
        <v>6584</v>
      </c>
    </row>
    <row r="2740" spans="1:9" x14ac:dyDescent="0.25">
      <c r="A2740">
        <v>79700086</v>
      </c>
      <c r="B2740" s="66" t="s">
        <v>6465</v>
      </c>
      <c r="C2740" s="66" t="s">
        <v>6732</v>
      </c>
      <c r="D2740" s="66" t="s">
        <v>6732</v>
      </c>
      <c r="E2740" s="56" t="s">
        <v>7055</v>
      </c>
      <c r="F2740" t="s">
        <v>7054</v>
      </c>
      <c r="G2740" s="66" t="s">
        <v>6594</v>
      </c>
      <c r="H2740" s="66" t="s">
        <v>7054</v>
      </c>
      <c r="I2740" s="66" t="s">
        <v>6584</v>
      </c>
    </row>
    <row r="2741" spans="1:9" x14ac:dyDescent="0.25">
      <c r="A2741">
        <v>79700087</v>
      </c>
      <c r="B2741" s="66" t="s">
        <v>6465</v>
      </c>
      <c r="C2741" s="66" t="s">
        <v>6732</v>
      </c>
      <c r="D2741" s="66" t="s">
        <v>6732</v>
      </c>
      <c r="E2741" s="56" t="s">
        <v>7053</v>
      </c>
      <c r="F2741" t="s">
        <v>6591</v>
      </c>
      <c r="G2741" s="66" t="s">
        <v>6594</v>
      </c>
      <c r="H2741" s="66" t="s">
        <v>6591</v>
      </c>
      <c r="I2741" s="66" t="s">
        <v>6584</v>
      </c>
    </row>
    <row r="2742" spans="1:9" x14ac:dyDescent="0.25">
      <c r="A2742">
        <v>79700087</v>
      </c>
      <c r="B2742" s="66" t="s">
        <v>6465</v>
      </c>
      <c r="C2742" s="66" t="s">
        <v>6732</v>
      </c>
      <c r="D2742" s="66" t="s">
        <v>6732</v>
      </c>
      <c r="E2742" s="56" t="s">
        <v>7055</v>
      </c>
      <c r="F2742" t="s">
        <v>7054</v>
      </c>
      <c r="G2742" s="66" t="s">
        <v>6594</v>
      </c>
      <c r="H2742" s="66" t="s">
        <v>7054</v>
      </c>
      <c r="I2742" s="66" t="s">
        <v>6584</v>
      </c>
    </row>
    <row r="2743" spans="1:9" x14ac:dyDescent="0.25">
      <c r="A2743">
        <v>79700088</v>
      </c>
      <c r="B2743" s="66" t="s">
        <v>6465</v>
      </c>
      <c r="C2743" s="66" t="s">
        <v>6732</v>
      </c>
      <c r="D2743" s="66" t="s">
        <v>6732</v>
      </c>
      <c r="E2743" s="56" t="s">
        <v>7056</v>
      </c>
      <c r="F2743" t="s">
        <v>6591</v>
      </c>
      <c r="G2743" s="66" t="s">
        <v>6594</v>
      </c>
      <c r="H2743" s="66" t="s">
        <v>6591</v>
      </c>
      <c r="I2743" s="66" t="s">
        <v>6584</v>
      </c>
    </row>
    <row r="2744" spans="1:9" x14ac:dyDescent="0.25">
      <c r="A2744">
        <v>79700088</v>
      </c>
      <c r="B2744" s="66" t="s">
        <v>6465</v>
      </c>
      <c r="C2744" s="66" t="s">
        <v>6732</v>
      </c>
      <c r="D2744" s="66" t="s">
        <v>6732</v>
      </c>
      <c r="E2744" s="56" t="s">
        <v>7056</v>
      </c>
      <c r="F2744" t="s">
        <v>6591</v>
      </c>
      <c r="G2744" s="66" t="s">
        <v>6594</v>
      </c>
      <c r="H2744" s="66" t="s">
        <v>6591</v>
      </c>
      <c r="I2744" s="66" t="s">
        <v>6584</v>
      </c>
    </row>
    <row r="2745" spans="1:9" x14ac:dyDescent="0.25">
      <c r="A2745">
        <v>79700088</v>
      </c>
      <c r="B2745" s="66" t="s">
        <v>6465</v>
      </c>
      <c r="C2745" s="66" t="s">
        <v>6732</v>
      </c>
      <c r="D2745" s="66" t="s">
        <v>6732</v>
      </c>
      <c r="E2745" s="56" t="s">
        <v>7057</v>
      </c>
      <c r="F2745" t="s">
        <v>6591</v>
      </c>
      <c r="G2745" s="66" t="s">
        <v>6594</v>
      </c>
      <c r="H2745" s="66" t="s">
        <v>6591</v>
      </c>
      <c r="I2745" s="66" t="s">
        <v>6584</v>
      </c>
    </row>
    <row r="2746" spans="1:9" x14ac:dyDescent="0.25">
      <c r="A2746">
        <v>79700088</v>
      </c>
      <c r="B2746" s="66" t="s">
        <v>6465</v>
      </c>
      <c r="C2746" s="66" t="s">
        <v>6732</v>
      </c>
      <c r="D2746" s="66" t="s">
        <v>6732</v>
      </c>
      <c r="E2746" s="56" t="s">
        <v>7057</v>
      </c>
      <c r="F2746" t="s">
        <v>6591</v>
      </c>
      <c r="G2746" s="66" t="s">
        <v>6594</v>
      </c>
      <c r="H2746" s="66" t="s">
        <v>6591</v>
      </c>
      <c r="I2746" s="66" t="s">
        <v>6584</v>
      </c>
    </row>
    <row r="2747" spans="1:9" x14ac:dyDescent="0.25">
      <c r="A2747">
        <v>79700088</v>
      </c>
      <c r="B2747" s="66" t="s">
        <v>6465</v>
      </c>
      <c r="C2747" s="66" t="s">
        <v>6732</v>
      </c>
      <c r="D2747" s="66" t="s">
        <v>6732</v>
      </c>
      <c r="E2747" s="56" t="s">
        <v>7058</v>
      </c>
      <c r="F2747" t="s">
        <v>6591</v>
      </c>
      <c r="G2747" s="66" t="s">
        <v>6594</v>
      </c>
      <c r="H2747" s="66" t="s">
        <v>6591</v>
      </c>
      <c r="I2747" s="66" t="s">
        <v>6584</v>
      </c>
    </row>
    <row r="2748" spans="1:9" x14ac:dyDescent="0.25">
      <c r="A2748">
        <v>79700088</v>
      </c>
      <c r="B2748" s="66" t="s">
        <v>6465</v>
      </c>
      <c r="C2748" s="66" t="s">
        <v>6732</v>
      </c>
      <c r="D2748" s="66" t="s">
        <v>6732</v>
      </c>
      <c r="E2748" s="56" t="s">
        <v>7059</v>
      </c>
      <c r="F2748" t="s">
        <v>6591</v>
      </c>
      <c r="G2748" s="66" t="s">
        <v>6594</v>
      </c>
      <c r="H2748" s="66" t="s">
        <v>6591</v>
      </c>
      <c r="I2748" s="66" t="s">
        <v>6584</v>
      </c>
    </row>
    <row r="2749" spans="1:9" x14ac:dyDescent="0.25">
      <c r="A2749">
        <v>79700088</v>
      </c>
      <c r="B2749" s="66" t="s">
        <v>6465</v>
      </c>
      <c r="C2749" s="66" t="s">
        <v>6732</v>
      </c>
      <c r="D2749" s="66" t="s">
        <v>6732</v>
      </c>
      <c r="E2749" s="56" t="s">
        <v>7059</v>
      </c>
      <c r="F2749" t="s">
        <v>6591</v>
      </c>
      <c r="G2749" s="66" t="s">
        <v>6594</v>
      </c>
      <c r="H2749" s="66" t="s">
        <v>6591</v>
      </c>
      <c r="I2749" s="66" t="s">
        <v>6584</v>
      </c>
    </row>
    <row r="2750" spans="1:9" x14ac:dyDescent="0.25">
      <c r="A2750">
        <v>79700088</v>
      </c>
      <c r="B2750" s="66" t="s">
        <v>6465</v>
      </c>
      <c r="C2750" s="66" t="s">
        <v>6732</v>
      </c>
      <c r="D2750" s="66" t="s">
        <v>6732</v>
      </c>
      <c r="E2750" s="56" t="s">
        <v>7060</v>
      </c>
      <c r="F2750" t="s">
        <v>6591</v>
      </c>
      <c r="G2750" s="66" t="s">
        <v>6594</v>
      </c>
      <c r="H2750" s="66" t="s">
        <v>6591</v>
      </c>
      <c r="I2750" s="66" t="s">
        <v>6584</v>
      </c>
    </row>
    <row r="2751" spans="1:9" x14ac:dyDescent="0.25">
      <c r="A2751">
        <v>79700088</v>
      </c>
      <c r="B2751" s="66" t="s">
        <v>6465</v>
      </c>
      <c r="C2751" s="66" t="s">
        <v>6732</v>
      </c>
      <c r="D2751" s="66" t="s">
        <v>6732</v>
      </c>
      <c r="E2751" s="56" t="s">
        <v>7061</v>
      </c>
      <c r="F2751" t="s">
        <v>6591</v>
      </c>
      <c r="G2751" s="66" t="s">
        <v>6594</v>
      </c>
      <c r="H2751" s="66" t="s">
        <v>6591</v>
      </c>
      <c r="I2751" s="66" t="s">
        <v>6584</v>
      </c>
    </row>
    <row r="2752" spans="1:9" x14ac:dyDescent="0.25">
      <c r="A2752">
        <v>79700089</v>
      </c>
      <c r="B2752" s="66" t="s">
        <v>6465</v>
      </c>
      <c r="C2752" s="66" t="s">
        <v>6732</v>
      </c>
      <c r="D2752" s="66" t="s">
        <v>6732</v>
      </c>
      <c r="E2752" s="56" t="s">
        <v>7062</v>
      </c>
      <c r="F2752" t="s">
        <v>7063</v>
      </c>
      <c r="G2752" s="66" t="s">
        <v>6734</v>
      </c>
      <c r="H2752" s="66" t="s">
        <v>7063</v>
      </c>
      <c r="I2752" s="66" t="s">
        <v>7064</v>
      </c>
    </row>
    <row r="2753" spans="1:9" x14ac:dyDescent="0.25">
      <c r="A2753">
        <v>79700089</v>
      </c>
      <c r="B2753" s="66" t="s">
        <v>6465</v>
      </c>
      <c r="C2753" s="66" t="s">
        <v>6732</v>
      </c>
      <c r="D2753" s="66" t="s">
        <v>6732</v>
      </c>
      <c r="E2753" s="56" t="s">
        <v>7065</v>
      </c>
      <c r="F2753" t="s">
        <v>7066</v>
      </c>
      <c r="G2753" s="66" t="s">
        <v>6734</v>
      </c>
      <c r="H2753" s="66" t="e">
        <v>#N/A</v>
      </c>
      <c r="I2753" s="66" t="e">
        <v>#N/A</v>
      </c>
    </row>
    <row r="2754" spans="1:9" x14ac:dyDescent="0.25">
      <c r="A2754">
        <v>79700089</v>
      </c>
      <c r="B2754" s="66" t="s">
        <v>6465</v>
      </c>
      <c r="C2754" s="66" t="s">
        <v>6732</v>
      </c>
      <c r="D2754" s="66" t="s">
        <v>6732</v>
      </c>
      <c r="E2754" s="56" t="s">
        <v>7067</v>
      </c>
      <c r="F2754" t="s">
        <v>6743</v>
      </c>
      <c r="G2754" s="66" t="s">
        <v>6734</v>
      </c>
      <c r="H2754" s="66" t="s">
        <v>6743</v>
      </c>
      <c r="I2754" s="66" t="s">
        <v>6740</v>
      </c>
    </row>
    <row r="2755" spans="1:9" x14ac:dyDescent="0.25">
      <c r="A2755">
        <v>79700089</v>
      </c>
      <c r="B2755" s="66" t="s">
        <v>6465</v>
      </c>
      <c r="C2755" s="66" t="s">
        <v>6732</v>
      </c>
      <c r="D2755" s="66" t="s">
        <v>6732</v>
      </c>
      <c r="E2755" s="56" t="s">
        <v>7067</v>
      </c>
      <c r="F2755" t="s">
        <v>6743</v>
      </c>
      <c r="G2755" s="66" t="s">
        <v>6734</v>
      </c>
      <c r="H2755" s="66" t="s">
        <v>6743</v>
      </c>
      <c r="I2755" s="66" t="s">
        <v>6740</v>
      </c>
    </row>
    <row r="2756" spans="1:9" x14ac:dyDescent="0.25">
      <c r="A2756">
        <v>79700090</v>
      </c>
      <c r="B2756" s="66" t="s">
        <v>6465</v>
      </c>
      <c r="C2756" s="66" t="s">
        <v>6732</v>
      </c>
      <c r="D2756" s="66" t="s">
        <v>6732</v>
      </c>
      <c r="E2756" s="56" t="s">
        <v>7068</v>
      </c>
      <c r="F2756" t="s">
        <v>6743</v>
      </c>
      <c r="G2756" s="66" t="s">
        <v>6734</v>
      </c>
      <c r="H2756" s="66" t="s">
        <v>6743</v>
      </c>
      <c r="I2756" s="66" t="s">
        <v>6740</v>
      </c>
    </row>
    <row r="2757" spans="1:9" x14ac:dyDescent="0.25">
      <c r="A2757">
        <v>79700091</v>
      </c>
      <c r="B2757" s="66" t="s">
        <v>6465</v>
      </c>
      <c r="C2757" s="66" t="s">
        <v>6732</v>
      </c>
      <c r="D2757" s="66" t="s">
        <v>6732</v>
      </c>
      <c r="E2757" s="56" t="s">
        <v>7069</v>
      </c>
      <c r="F2757" t="s">
        <v>7069</v>
      </c>
      <c r="G2757" s="66" t="s">
        <v>6734</v>
      </c>
      <c r="H2757" s="66" t="e">
        <v>#N/A</v>
      </c>
      <c r="I2757" s="66" t="e">
        <v>#N/A</v>
      </c>
    </row>
    <row r="2758" spans="1:9" x14ac:dyDescent="0.25">
      <c r="A2758">
        <v>79700091</v>
      </c>
      <c r="B2758" s="66" t="s">
        <v>6465</v>
      </c>
      <c r="C2758" s="66" t="s">
        <v>6732</v>
      </c>
      <c r="D2758" s="66" t="s">
        <v>6732</v>
      </c>
      <c r="E2758" s="56" t="s">
        <v>7070</v>
      </c>
      <c r="F2758" t="s">
        <v>6745</v>
      </c>
      <c r="G2758" s="66" t="s">
        <v>6734</v>
      </c>
      <c r="H2758" s="66" t="s">
        <v>6745</v>
      </c>
      <c r="I2758" s="66" t="s">
        <v>6740</v>
      </c>
    </row>
    <row r="2759" spans="1:9" x14ac:dyDescent="0.25">
      <c r="A2759">
        <v>79700091</v>
      </c>
      <c r="B2759" s="66" t="s">
        <v>6465</v>
      </c>
      <c r="C2759" s="66" t="s">
        <v>6732</v>
      </c>
      <c r="D2759" s="66" t="s">
        <v>6732</v>
      </c>
      <c r="E2759" s="56" t="s">
        <v>7070</v>
      </c>
      <c r="F2759" t="s">
        <v>6745</v>
      </c>
      <c r="G2759" s="66" t="s">
        <v>6734</v>
      </c>
      <c r="H2759" s="66" t="s">
        <v>6745</v>
      </c>
      <c r="I2759" s="66" t="s">
        <v>6740</v>
      </c>
    </row>
    <row r="2760" spans="1:9" x14ac:dyDescent="0.25">
      <c r="A2760">
        <v>79700091</v>
      </c>
      <c r="B2760" s="66" t="s">
        <v>6465</v>
      </c>
      <c r="C2760" s="66" t="s">
        <v>6732</v>
      </c>
      <c r="D2760" s="66" t="s">
        <v>6732</v>
      </c>
      <c r="E2760" s="56" t="s">
        <v>7070</v>
      </c>
      <c r="F2760" t="s">
        <v>6745</v>
      </c>
      <c r="G2760" s="66" t="s">
        <v>6734</v>
      </c>
      <c r="H2760" s="66" t="s">
        <v>6745</v>
      </c>
      <c r="I2760" s="66" t="s">
        <v>6740</v>
      </c>
    </row>
    <row r="2761" spans="1:9" x14ac:dyDescent="0.25">
      <c r="A2761">
        <v>79700092</v>
      </c>
      <c r="B2761" s="66" t="s">
        <v>6465</v>
      </c>
      <c r="C2761" s="66" t="s">
        <v>6732</v>
      </c>
      <c r="D2761" s="66" t="s">
        <v>6732</v>
      </c>
      <c r="E2761" s="56" t="s">
        <v>7071</v>
      </c>
      <c r="F2761" t="s">
        <v>6805</v>
      </c>
      <c r="G2761" s="66" t="s">
        <v>6734</v>
      </c>
      <c r="H2761" s="66" t="s">
        <v>6805</v>
      </c>
      <c r="I2761" s="66" t="s">
        <v>6740</v>
      </c>
    </row>
    <row r="2762" spans="1:9" x14ac:dyDescent="0.25">
      <c r="A2762">
        <v>79700092</v>
      </c>
      <c r="B2762" s="66" t="s">
        <v>6465</v>
      </c>
      <c r="C2762" s="66" t="s">
        <v>6732</v>
      </c>
      <c r="D2762" s="66" t="s">
        <v>6732</v>
      </c>
      <c r="E2762" s="56" t="s">
        <v>7072</v>
      </c>
      <c r="F2762" t="s">
        <v>6797</v>
      </c>
      <c r="G2762" s="66" t="s">
        <v>6734</v>
      </c>
      <c r="H2762" s="66" t="e">
        <v>#N/A</v>
      </c>
      <c r="I2762" s="66" t="e">
        <v>#N/A</v>
      </c>
    </row>
    <row r="2763" spans="1:9" x14ac:dyDescent="0.25">
      <c r="A2763">
        <v>79700092</v>
      </c>
      <c r="B2763" s="66" t="s">
        <v>6465</v>
      </c>
      <c r="C2763" s="66" t="s">
        <v>6732</v>
      </c>
      <c r="D2763" s="66" t="s">
        <v>6732</v>
      </c>
      <c r="E2763" s="56" t="s">
        <v>7073</v>
      </c>
      <c r="F2763" t="s">
        <v>7074</v>
      </c>
      <c r="G2763" s="66" t="s">
        <v>6734</v>
      </c>
      <c r="H2763" s="66" t="e">
        <v>#N/A</v>
      </c>
      <c r="I2763" s="66" t="e">
        <v>#N/A</v>
      </c>
    </row>
    <row r="2764" spans="1:9" x14ac:dyDescent="0.25">
      <c r="A2764">
        <v>79700092</v>
      </c>
      <c r="B2764" s="66" t="s">
        <v>6465</v>
      </c>
      <c r="C2764" s="66" t="s">
        <v>6732</v>
      </c>
      <c r="D2764" s="66" t="s">
        <v>6732</v>
      </c>
      <c r="E2764" s="56" t="s">
        <v>7075</v>
      </c>
      <c r="F2764" t="s">
        <v>7076</v>
      </c>
      <c r="G2764" s="66" t="s">
        <v>6734</v>
      </c>
      <c r="H2764" s="66" t="e">
        <v>#N/A</v>
      </c>
      <c r="I2764" s="66" t="e">
        <v>#N/A</v>
      </c>
    </row>
    <row r="2765" spans="1:9" x14ac:dyDescent="0.25">
      <c r="A2765">
        <v>79700092</v>
      </c>
      <c r="B2765" s="66" t="s">
        <v>6465</v>
      </c>
      <c r="C2765" s="66" t="s">
        <v>6732</v>
      </c>
      <c r="D2765" s="66" t="s">
        <v>6732</v>
      </c>
      <c r="E2765" s="56" t="s">
        <v>7075</v>
      </c>
      <c r="F2765" t="s">
        <v>7076</v>
      </c>
      <c r="G2765" s="66" t="s">
        <v>6734</v>
      </c>
      <c r="H2765" s="66" t="e">
        <v>#N/A</v>
      </c>
      <c r="I2765" s="66" t="e">
        <v>#N/A</v>
      </c>
    </row>
    <row r="2766" spans="1:9" x14ac:dyDescent="0.25">
      <c r="A2766">
        <v>79700092</v>
      </c>
      <c r="B2766" s="66" t="s">
        <v>6465</v>
      </c>
      <c r="C2766" s="66" t="s">
        <v>6732</v>
      </c>
      <c r="D2766" s="66" t="s">
        <v>6732</v>
      </c>
      <c r="E2766" s="56" t="s">
        <v>7077</v>
      </c>
      <c r="F2766" t="s">
        <v>6817</v>
      </c>
      <c r="G2766" s="66" t="s">
        <v>6734</v>
      </c>
      <c r="H2766" s="66" t="s">
        <v>6817</v>
      </c>
      <c r="I2766" s="66" t="s">
        <v>6816</v>
      </c>
    </row>
    <row r="2767" spans="1:9" x14ac:dyDescent="0.25">
      <c r="A2767">
        <v>79700092</v>
      </c>
      <c r="B2767" s="66" t="s">
        <v>6465</v>
      </c>
      <c r="C2767" s="66" t="s">
        <v>6732</v>
      </c>
      <c r="D2767" s="66" t="s">
        <v>6732</v>
      </c>
      <c r="E2767" s="56" t="s">
        <v>7078</v>
      </c>
      <c r="F2767" t="s">
        <v>6887</v>
      </c>
      <c r="G2767" s="66" t="s">
        <v>6734</v>
      </c>
      <c r="H2767" s="66" t="e">
        <v>#N/A</v>
      </c>
      <c r="I2767" s="66" t="e">
        <v>#N/A</v>
      </c>
    </row>
    <row r="2768" spans="1:9" x14ac:dyDescent="0.25">
      <c r="A2768">
        <v>79700092</v>
      </c>
      <c r="B2768" s="66" t="s">
        <v>6465</v>
      </c>
      <c r="C2768" s="66" t="s">
        <v>6732</v>
      </c>
      <c r="D2768" s="66" t="s">
        <v>6732</v>
      </c>
      <c r="E2768" s="56" t="s">
        <v>7079</v>
      </c>
      <c r="F2768" t="s">
        <v>6817</v>
      </c>
      <c r="G2768" s="66" t="s">
        <v>6734</v>
      </c>
      <c r="H2768" s="66" t="s">
        <v>6817</v>
      </c>
      <c r="I2768" s="66" t="s">
        <v>6816</v>
      </c>
    </row>
    <row r="2769" spans="1:9" x14ac:dyDescent="0.25">
      <c r="A2769">
        <v>79700093</v>
      </c>
      <c r="B2769" s="66" t="s">
        <v>6465</v>
      </c>
      <c r="C2769" s="66" t="s">
        <v>6732</v>
      </c>
      <c r="D2769" s="66" t="s">
        <v>6732</v>
      </c>
      <c r="E2769" s="56" t="s">
        <v>7080</v>
      </c>
      <c r="F2769" t="s">
        <v>6817</v>
      </c>
      <c r="G2769" s="66" t="s">
        <v>6820</v>
      </c>
      <c r="H2769" s="66" t="s">
        <v>6817</v>
      </c>
      <c r="I2769" s="66" t="s">
        <v>6816</v>
      </c>
    </row>
    <row r="2770" spans="1:9" x14ac:dyDescent="0.25">
      <c r="A2770">
        <v>79700093</v>
      </c>
      <c r="B2770" s="66" t="s">
        <v>6465</v>
      </c>
      <c r="C2770" s="66" t="s">
        <v>6732</v>
      </c>
      <c r="D2770" s="66" t="s">
        <v>6732</v>
      </c>
      <c r="E2770" s="56" t="s">
        <v>7081</v>
      </c>
      <c r="F2770" t="s">
        <v>6817</v>
      </c>
      <c r="G2770" s="66" t="s">
        <v>6820</v>
      </c>
      <c r="H2770" s="66" t="s">
        <v>6817</v>
      </c>
      <c r="I2770" s="66" t="s">
        <v>6816</v>
      </c>
    </row>
    <row r="2771" spans="1:9" x14ac:dyDescent="0.25">
      <c r="A2771">
        <v>79700094</v>
      </c>
      <c r="B2771" s="66" t="s">
        <v>6465</v>
      </c>
      <c r="C2771" s="66" t="s">
        <v>6732</v>
      </c>
      <c r="D2771" s="66" t="s">
        <v>6732</v>
      </c>
      <c r="E2771" s="56" t="s">
        <v>7082</v>
      </c>
      <c r="F2771" t="s">
        <v>7083</v>
      </c>
      <c r="G2771" s="66" t="s">
        <v>6820</v>
      </c>
      <c r="H2771" s="66" t="e">
        <v>#N/A</v>
      </c>
      <c r="I2771" s="66" t="e">
        <v>#N/A</v>
      </c>
    </row>
    <row r="2772" spans="1:9" x14ac:dyDescent="0.25">
      <c r="A2772">
        <v>79700094</v>
      </c>
      <c r="B2772" s="66" t="s">
        <v>6465</v>
      </c>
      <c r="C2772" s="66" t="s">
        <v>6732</v>
      </c>
      <c r="D2772" s="66" t="s">
        <v>6732</v>
      </c>
      <c r="E2772" s="56" t="s">
        <v>7084</v>
      </c>
      <c r="F2772" t="s">
        <v>7085</v>
      </c>
      <c r="G2772" s="66" t="s">
        <v>6820</v>
      </c>
      <c r="H2772" s="66" t="e">
        <v>#N/A</v>
      </c>
      <c r="I2772" s="66" t="e">
        <v>#N/A</v>
      </c>
    </row>
    <row r="2773" spans="1:9" x14ac:dyDescent="0.25">
      <c r="A2773">
        <v>79700094</v>
      </c>
      <c r="B2773" s="66" t="s">
        <v>6465</v>
      </c>
      <c r="C2773" s="66" t="s">
        <v>6732</v>
      </c>
      <c r="D2773" s="66" t="s">
        <v>6732</v>
      </c>
      <c r="E2773" s="56" t="s">
        <v>7084</v>
      </c>
      <c r="F2773" t="s">
        <v>7084</v>
      </c>
      <c r="G2773" s="66" t="s">
        <v>6820</v>
      </c>
      <c r="H2773" s="66" t="e">
        <v>#N/A</v>
      </c>
      <c r="I2773" s="66" t="e">
        <v>#N/A</v>
      </c>
    </row>
    <row r="2774" spans="1:9" x14ac:dyDescent="0.25">
      <c r="A2774">
        <v>79700094</v>
      </c>
      <c r="B2774" s="66" t="s">
        <v>6465</v>
      </c>
      <c r="C2774" s="66" t="s">
        <v>6732</v>
      </c>
      <c r="D2774" s="66" t="s">
        <v>6732</v>
      </c>
      <c r="E2774" s="56" t="s">
        <v>7086</v>
      </c>
      <c r="F2774" t="s">
        <v>7087</v>
      </c>
      <c r="G2774" s="66" t="s">
        <v>6820</v>
      </c>
      <c r="H2774" s="66" t="e">
        <v>#N/A</v>
      </c>
      <c r="I2774" s="66" t="e">
        <v>#N/A</v>
      </c>
    </row>
    <row r="2775" spans="1:9" x14ac:dyDescent="0.25">
      <c r="A2775">
        <v>79700095</v>
      </c>
      <c r="B2775" s="66" t="s">
        <v>6465</v>
      </c>
      <c r="C2775" s="66" t="s">
        <v>6732</v>
      </c>
      <c r="D2775" s="66" t="s">
        <v>6732</v>
      </c>
      <c r="E2775" s="56" t="s">
        <v>6907</v>
      </c>
      <c r="F2775" t="s">
        <v>6907</v>
      </c>
      <c r="G2775" s="66" t="s">
        <v>6820</v>
      </c>
      <c r="H2775" s="66" t="e">
        <v>#N/A</v>
      </c>
      <c r="I2775" s="66" t="e">
        <v>#N/A</v>
      </c>
    </row>
    <row r="2776" spans="1:9" x14ac:dyDescent="0.25">
      <c r="A2776">
        <v>79700095</v>
      </c>
      <c r="B2776" s="66" t="s">
        <v>6465</v>
      </c>
      <c r="C2776" s="66" t="s">
        <v>6732</v>
      </c>
      <c r="D2776" s="66" t="s">
        <v>6732</v>
      </c>
      <c r="E2776" s="56" t="s">
        <v>7088</v>
      </c>
      <c r="F2776" t="s">
        <v>6920</v>
      </c>
      <c r="G2776" s="66" t="s">
        <v>6820</v>
      </c>
      <c r="H2776" s="66" t="s">
        <v>6920</v>
      </c>
      <c r="I2776" s="66" t="s">
        <v>6816</v>
      </c>
    </row>
    <row r="2777" spans="1:9" x14ac:dyDescent="0.25">
      <c r="A2777">
        <v>79700095</v>
      </c>
      <c r="B2777" s="66" t="s">
        <v>6465</v>
      </c>
      <c r="C2777" s="66" t="s">
        <v>6732</v>
      </c>
      <c r="D2777" s="66" t="s">
        <v>6732</v>
      </c>
      <c r="E2777" s="56" t="s">
        <v>7089</v>
      </c>
      <c r="F2777" t="s">
        <v>7090</v>
      </c>
      <c r="G2777" s="66" t="s">
        <v>6820</v>
      </c>
      <c r="H2777" s="66" t="e">
        <v>#N/A</v>
      </c>
      <c r="I2777" s="66" t="e">
        <v>#N/A</v>
      </c>
    </row>
    <row r="2778" spans="1:9" x14ac:dyDescent="0.25">
      <c r="A2778">
        <v>79700095</v>
      </c>
      <c r="B2778" s="66" t="s">
        <v>6465</v>
      </c>
      <c r="C2778" s="66" t="s">
        <v>6732</v>
      </c>
      <c r="D2778" s="66" t="s">
        <v>6732</v>
      </c>
      <c r="E2778" s="56" t="s">
        <v>7089</v>
      </c>
      <c r="F2778" t="s">
        <v>6920</v>
      </c>
      <c r="G2778" s="66" t="s">
        <v>6820</v>
      </c>
      <c r="H2778" s="66" t="s">
        <v>6920</v>
      </c>
      <c r="I2778" s="66" t="s">
        <v>6816</v>
      </c>
    </row>
    <row r="2779" spans="1:9" x14ac:dyDescent="0.25">
      <c r="A2779">
        <v>79700095</v>
      </c>
      <c r="B2779" s="66" t="s">
        <v>6465</v>
      </c>
      <c r="C2779" s="66" t="s">
        <v>6732</v>
      </c>
      <c r="D2779" s="66" t="s">
        <v>6732</v>
      </c>
      <c r="E2779" s="56" t="s">
        <v>7090</v>
      </c>
      <c r="F2779" t="s">
        <v>6920</v>
      </c>
      <c r="G2779" s="66" t="s">
        <v>6820</v>
      </c>
      <c r="H2779" s="66" t="s">
        <v>6920</v>
      </c>
      <c r="I2779" s="66" t="s">
        <v>6816</v>
      </c>
    </row>
    <row r="2780" spans="1:9" x14ac:dyDescent="0.25">
      <c r="A2780">
        <v>79700096</v>
      </c>
      <c r="B2780" s="66" t="s">
        <v>6465</v>
      </c>
      <c r="C2780" s="66" t="s">
        <v>6732</v>
      </c>
      <c r="D2780" s="66" t="s">
        <v>6732</v>
      </c>
      <c r="E2780" s="56" t="s">
        <v>7091</v>
      </c>
      <c r="F2780" t="s">
        <v>7091</v>
      </c>
      <c r="G2780" s="66" t="s">
        <v>6734</v>
      </c>
      <c r="H2780" s="66" t="e">
        <v>#N/A</v>
      </c>
      <c r="I2780" s="66" t="e">
        <v>#N/A</v>
      </c>
    </row>
    <row r="2781" spans="1:9" x14ac:dyDescent="0.25">
      <c r="A2781">
        <v>79700097</v>
      </c>
      <c r="B2781" s="66" t="s">
        <v>6465</v>
      </c>
      <c r="C2781" s="66" t="s">
        <v>6732</v>
      </c>
      <c r="D2781" s="66" t="s">
        <v>6732</v>
      </c>
      <c r="E2781" s="56" t="s">
        <v>7092</v>
      </c>
      <c r="F2781" t="s">
        <v>6869</v>
      </c>
      <c r="G2781" s="66" t="s">
        <v>6594</v>
      </c>
      <c r="H2781" s="66" t="s">
        <v>6869</v>
      </c>
      <c r="I2781" s="66" t="s">
        <v>6800</v>
      </c>
    </row>
    <row r="2782" spans="1:9" x14ac:dyDescent="0.25">
      <c r="A2782">
        <v>79700097</v>
      </c>
      <c r="B2782" s="66" t="s">
        <v>6465</v>
      </c>
      <c r="C2782" s="66" t="s">
        <v>6732</v>
      </c>
      <c r="D2782" s="66" t="s">
        <v>6732</v>
      </c>
      <c r="E2782" s="56" t="s">
        <v>7093</v>
      </c>
      <c r="F2782" t="s">
        <v>6869</v>
      </c>
      <c r="G2782" s="66" t="s">
        <v>6594</v>
      </c>
      <c r="H2782" s="66" t="s">
        <v>6869</v>
      </c>
      <c r="I2782" s="66" t="s">
        <v>6800</v>
      </c>
    </row>
    <row r="2783" spans="1:9" x14ac:dyDescent="0.25">
      <c r="A2783">
        <v>79700097</v>
      </c>
      <c r="B2783" s="66" t="s">
        <v>6465</v>
      </c>
      <c r="C2783" s="66" t="s">
        <v>6732</v>
      </c>
      <c r="D2783" s="66" t="s">
        <v>6732</v>
      </c>
      <c r="E2783" s="56" t="s">
        <v>7093</v>
      </c>
      <c r="F2783" t="s">
        <v>6869</v>
      </c>
      <c r="G2783" s="66" t="s">
        <v>6594</v>
      </c>
      <c r="H2783" s="66" t="s">
        <v>6869</v>
      </c>
      <c r="I2783" s="66" t="s">
        <v>6800</v>
      </c>
    </row>
    <row r="2784" spans="1:9" x14ac:dyDescent="0.25">
      <c r="A2784">
        <v>79700097</v>
      </c>
      <c r="B2784" s="66" t="s">
        <v>6465</v>
      </c>
      <c r="C2784" s="66" t="s">
        <v>6732</v>
      </c>
      <c r="D2784" s="66" t="s">
        <v>6732</v>
      </c>
      <c r="E2784" s="56" t="s">
        <v>7093</v>
      </c>
      <c r="F2784" t="s">
        <v>7094</v>
      </c>
      <c r="G2784" s="66" t="s">
        <v>6594</v>
      </c>
      <c r="H2784" s="66" t="e">
        <v>#N/A</v>
      </c>
      <c r="I2784" s="66" t="e">
        <v>#N/A</v>
      </c>
    </row>
    <row r="2785" spans="1:9" x14ac:dyDescent="0.25">
      <c r="A2785">
        <v>79700097</v>
      </c>
      <c r="B2785" s="66" t="s">
        <v>6465</v>
      </c>
      <c r="C2785" s="66" t="s">
        <v>6732</v>
      </c>
      <c r="D2785" s="66" t="s">
        <v>6732</v>
      </c>
      <c r="E2785" s="56" t="s">
        <v>7093</v>
      </c>
      <c r="F2785" t="s">
        <v>6869</v>
      </c>
      <c r="G2785" s="66" t="s">
        <v>6594</v>
      </c>
      <c r="H2785" s="66" t="s">
        <v>6869</v>
      </c>
      <c r="I2785" s="66" t="s">
        <v>6800</v>
      </c>
    </row>
    <row r="2786" spans="1:9" x14ac:dyDescent="0.25">
      <c r="A2786">
        <v>79700097</v>
      </c>
      <c r="B2786" s="66" t="s">
        <v>6465</v>
      </c>
      <c r="C2786" s="66" t="s">
        <v>6732</v>
      </c>
      <c r="D2786" s="66" t="s">
        <v>6732</v>
      </c>
      <c r="E2786" s="56" t="s">
        <v>7093</v>
      </c>
      <c r="F2786" t="s">
        <v>6869</v>
      </c>
      <c r="G2786" s="66" t="s">
        <v>6594</v>
      </c>
      <c r="H2786" s="66" t="s">
        <v>6869</v>
      </c>
      <c r="I2786" s="66" t="s">
        <v>6800</v>
      </c>
    </row>
    <row r="2787" spans="1:9" x14ac:dyDescent="0.25">
      <c r="A2787">
        <v>79700097</v>
      </c>
      <c r="B2787" s="66" t="s">
        <v>6465</v>
      </c>
      <c r="C2787" s="66" t="s">
        <v>6732</v>
      </c>
      <c r="D2787" s="66" t="s">
        <v>6732</v>
      </c>
      <c r="E2787" s="56" t="s">
        <v>7093</v>
      </c>
      <c r="F2787" t="s">
        <v>6869</v>
      </c>
      <c r="G2787" s="66" t="s">
        <v>6594</v>
      </c>
      <c r="H2787" s="66" t="s">
        <v>6869</v>
      </c>
      <c r="I2787" s="66" t="s">
        <v>6800</v>
      </c>
    </row>
    <row r="2788" spans="1:9" x14ac:dyDescent="0.25">
      <c r="A2788">
        <v>79700097</v>
      </c>
      <c r="B2788" s="66" t="s">
        <v>6465</v>
      </c>
      <c r="C2788" s="66" t="s">
        <v>6732</v>
      </c>
      <c r="D2788" s="66" t="s">
        <v>6732</v>
      </c>
      <c r="E2788" s="56" t="s">
        <v>7093</v>
      </c>
      <c r="F2788" t="s">
        <v>6869</v>
      </c>
      <c r="G2788" s="66" t="s">
        <v>6594</v>
      </c>
      <c r="H2788" s="66" t="s">
        <v>6869</v>
      </c>
      <c r="I2788" s="66" t="s">
        <v>6800</v>
      </c>
    </row>
    <row r="2789" spans="1:9" x14ac:dyDescent="0.25">
      <c r="A2789">
        <v>79700097</v>
      </c>
      <c r="B2789" s="66" t="s">
        <v>6465</v>
      </c>
      <c r="C2789" s="66" t="s">
        <v>6732</v>
      </c>
      <c r="D2789" s="66" t="s">
        <v>6732</v>
      </c>
      <c r="E2789" s="56" t="s">
        <v>7093</v>
      </c>
      <c r="F2789" t="s">
        <v>6869</v>
      </c>
      <c r="G2789" s="66" t="s">
        <v>6594</v>
      </c>
      <c r="H2789" s="66" t="s">
        <v>6869</v>
      </c>
      <c r="I2789" s="66" t="s">
        <v>6800</v>
      </c>
    </row>
    <row r="2790" spans="1:9" x14ac:dyDescent="0.25">
      <c r="A2790">
        <v>79700097</v>
      </c>
      <c r="B2790" s="66" t="s">
        <v>6465</v>
      </c>
      <c r="C2790" s="66" t="s">
        <v>6732</v>
      </c>
      <c r="D2790" s="66" t="s">
        <v>6732</v>
      </c>
      <c r="E2790" s="56" t="s">
        <v>7095</v>
      </c>
      <c r="F2790" t="s">
        <v>6869</v>
      </c>
      <c r="G2790" s="66" t="s">
        <v>6594</v>
      </c>
      <c r="H2790" s="66" t="s">
        <v>6869</v>
      </c>
      <c r="I2790" s="66" t="s">
        <v>6800</v>
      </c>
    </row>
    <row r="2791" spans="1:9" x14ac:dyDescent="0.25">
      <c r="A2791">
        <v>79700097</v>
      </c>
      <c r="B2791" s="66" t="s">
        <v>6465</v>
      </c>
      <c r="C2791" s="66" t="s">
        <v>6732</v>
      </c>
      <c r="D2791" s="66" t="s">
        <v>6732</v>
      </c>
      <c r="E2791" s="56" t="s">
        <v>7094</v>
      </c>
      <c r="F2791" t="s">
        <v>6869</v>
      </c>
      <c r="G2791" s="66" t="s">
        <v>6594</v>
      </c>
      <c r="H2791" s="66" t="s">
        <v>6869</v>
      </c>
      <c r="I2791" s="66" t="s">
        <v>6800</v>
      </c>
    </row>
    <row r="2792" spans="1:9" x14ac:dyDescent="0.25">
      <c r="A2792">
        <v>79700097</v>
      </c>
      <c r="B2792" s="66" t="s">
        <v>6465</v>
      </c>
      <c r="C2792" s="66" t="s">
        <v>6732</v>
      </c>
      <c r="D2792" s="66" t="s">
        <v>6732</v>
      </c>
      <c r="E2792" s="56" t="s">
        <v>7094</v>
      </c>
      <c r="F2792" t="s">
        <v>6869</v>
      </c>
      <c r="G2792" s="66" t="s">
        <v>6594</v>
      </c>
      <c r="H2792" s="66" t="s">
        <v>6869</v>
      </c>
      <c r="I2792" s="66" t="s">
        <v>6800</v>
      </c>
    </row>
    <row r="2793" spans="1:9" x14ac:dyDescent="0.25">
      <c r="A2793">
        <v>79700097</v>
      </c>
      <c r="B2793" s="66" t="s">
        <v>6465</v>
      </c>
      <c r="C2793" s="66" t="s">
        <v>6732</v>
      </c>
      <c r="D2793" s="66" t="s">
        <v>6732</v>
      </c>
      <c r="E2793" s="56" t="s">
        <v>7096</v>
      </c>
      <c r="F2793" t="s">
        <v>6869</v>
      </c>
      <c r="G2793" s="66" t="s">
        <v>6594</v>
      </c>
      <c r="H2793" s="66" t="s">
        <v>6869</v>
      </c>
      <c r="I2793" s="66" t="s">
        <v>6800</v>
      </c>
    </row>
    <row r="2794" spans="1:9" x14ac:dyDescent="0.25">
      <c r="A2794">
        <v>79700098</v>
      </c>
      <c r="B2794" s="66" t="s">
        <v>6465</v>
      </c>
      <c r="C2794" s="66" t="s">
        <v>6732</v>
      </c>
      <c r="D2794" s="66" t="s">
        <v>6732</v>
      </c>
      <c r="E2794" s="56" t="s">
        <v>7053</v>
      </c>
      <c r="F2794" t="s">
        <v>6591</v>
      </c>
      <c r="G2794" s="66" t="s">
        <v>6594</v>
      </c>
      <c r="H2794" s="66" t="s">
        <v>6591</v>
      </c>
      <c r="I2794" s="66" t="s">
        <v>6584</v>
      </c>
    </row>
    <row r="2795" spans="1:9" x14ac:dyDescent="0.25">
      <c r="A2795">
        <v>79700098</v>
      </c>
      <c r="B2795" s="66" t="s">
        <v>6465</v>
      </c>
      <c r="C2795" s="66" t="s">
        <v>6732</v>
      </c>
      <c r="D2795" s="66" t="s">
        <v>6732</v>
      </c>
      <c r="E2795" s="56" t="s">
        <v>7053</v>
      </c>
      <c r="F2795" t="s">
        <v>6591</v>
      </c>
      <c r="G2795" s="66" t="s">
        <v>6594</v>
      </c>
      <c r="H2795" s="66" t="s">
        <v>6591</v>
      </c>
      <c r="I2795" s="66" t="s">
        <v>6584</v>
      </c>
    </row>
    <row r="2796" spans="1:9" x14ac:dyDescent="0.25">
      <c r="A2796">
        <v>79700098</v>
      </c>
      <c r="B2796" s="66" t="s">
        <v>6465</v>
      </c>
      <c r="C2796" s="66" t="s">
        <v>6732</v>
      </c>
      <c r="D2796" s="66" t="s">
        <v>6732</v>
      </c>
      <c r="E2796" s="56" t="s">
        <v>7053</v>
      </c>
      <c r="F2796" t="s">
        <v>6591</v>
      </c>
      <c r="G2796" s="66" t="s">
        <v>6594</v>
      </c>
      <c r="H2796" s="66" t="s">
        <v>6591</v>
      </c>
      <c r="I2796" s="66" t="s">
        <v>6584</v>
      </c>
    </row>
    <row r="2797" spans="1:9" x14ac:dyDescent="0.25">
      <c r="A2797">
        <v>79700098</v>
      </c>
      <c r="B2797" s="66" t="s">
        <v>6465</v>
      </c>
      <c r="C2797" s="66" t="s">
        <v>6732</v>
      </c>
      <c r="D2797" s="66" t="s">
        <v>6732</v>
      </c>
      <c r="E2797" s="56" t="s">
        <v>7053</v>
      </c>
      <c r="F2797" t="s">
        <v>5815</v>
      </c>
      <c r="G2797" s="66" t="s">
        <v>6594</v>
      </c>
      <c r="H2797" s="66" t="e">
        <v>#N/A</v>
      </c>
      <c r="I2797" s="66" t="e">
        <v>#N/A</v>
      </c>
    </row>
    <row r="2798" spans="1:9" x14ac:dyDescent="0.25">
      <c r="A2798">
        <v>79700098</v>
      </c>
      <c r="B2798" s="66" t="s">
        <v>6465</v>
      </c>
      <c r="C2798" s="66" t="s">
        <v>6732</v>
      </c>
      <c r="D2798" s="66" t="s">
        <v>6732</v>
      </c>
      <c r="E2798" s="56" t="s">
        <v>7053</v>
      </c>
      <c r="F2798" t="s">
        <v>6591</v>
      </c>
      <c r="G2798" s="66" t="s">
        <v>6594</v>
      </c>
      <c r="H2798" s="66" t="s">
        <v>6591</v>
      </c>
      <c r="I2798" s="66" t="s">
        <v>6584</v>
      </c>
    </row>
    <row r="2799" spans="1:9" x14ac:dyDescent="0.25">
      <c r="A2799">
        <v>79700098</v>
      </c>
      <c r="B2799" s="66" t="s">
        <v>6465</v>
      </c>
      <c r="C2799" s="66" t="s">
        <v>6732</v>
      </c>
      <c r="D2799" s="66" t="s">
        <v>6732</v>
      </c>
      <c r="E2799" s="56" t="s">
        <v>7055</v>
      </c>
      <c r="F2799" t="s">
        <v>7054</v>
      </c>
      <c r="G2799" s="66" t="s">
        <v>6594</v>
      </c>
      <c r="H2799" s="66" t="s">
        <v>7054</v>
      </c>
      <c r="I2799" s="66" t="s">
        <v>6584</v>
      </c>
    </row>
    <row r="2800" spans="1:9" x14ac:dyDescent="0.25">
      <c r="A2800">
        <v>79700098</v>
      </c>
      <c r="B2800" s="66" t="s">
        <v>6465</v>
      </c>
      <c r="C2800" s="66" t="s">
        <v>6732</v>
      </c>
      <c r="D2800" s="66" t="s">
        <v>6732</v>
      </c>
      <c r="E2800" s="56" t="s">
        <v>7097</v>
      </c>
      <c r="F2800" t="s">
        <v>7054</v>
      </c>
      <c r="G2800" s="66" t="s">
        <v>6594</v>
      </c>
      <c r="H2800" s="66" t="s">
        <v>7054</v>
      </c>
      <c r="I2800" s="66" t="s">
        <v>6584</v>
      </c>
    </row>
    <row r="2801" spans="1:9" x14ac:dyDescent="0.25">
      <c r="A2801">
        <v>79700099</v>
      </c>
      <c r="B2801" s="66" t="s">
        <v>6465</v>
      </c>
      <c r="C2801" s="66" t="s">
        <v>6732</v>
      </c>
      <c r="D2801" s="66" t="s">
        <v>6732</v>
      </c>
      <c r="E2801" s="56" t="s">
        <v>6917</v>
      </c>
      <c r="F2801" t="s">
        <v>6799</v>
      </c>
      <c r="G2801" s="66" t="s">
        <v>6820</v>
      </c>
      <c r="H2801" s="66" t="s">
        <v>6799</v>
      </c>
      <c r="I2801" s="66" t="s">
        <v>6800</v>
      </c>
    </row>
    <row r="2802" spans="1:9" x14ac:dyDescent="0.25">
      <c r="A2802">
        <v>79700099</v>
      </c>
      <c r="B2802" s="66" t="s">
        <v>6465</v>
      </c>
      <c r="C2802" s="66" t="s">
        <v>6732</v>
      </c>
      <c r="D2802" s="66" t="s">
        <v>6732</v>
      </c>
      <c r="E2802" s="56" t="s">
        <v>6917</v>
      </c>
      <c r="F2802" t="s">
        <v>7098</v>
      </c>
      <c r="G2802" s="66" t="s">
        <v>6820</v>
      </c>
      <c r="H2802" s="66" t="e">
        <v>#N/A</v>
      </c>
      <c r="I2802" s="66" t="e">
        <v>#N/A</v>
      </c>
    </row>
    <row r="2803" spans="1:9" x14ac:dyDescent="0.25">
      <c r="A2803">
        <v>79700099</v>
      </c>
      <c r="B2803" s="66" t="s">
        <v>6465</v>
      </c>
      <c r="C2803" s="66" t="s">
        <v>6732</v>
      </c>
      <c r="D2803" s="66" t="s">
        <v>6732</v>
      </c>
      <c r="E2803" s="56" t="s">
        <v>6917</v>
      </c>
      <c r="F2803" t="s">
        <v>6799</v>
      </c>
      <c r="G2803" s="66" t="s">
        <v>6820</v>
      </c>
      <c r="H2803" s="66" t="s">
        <v>6799</v>
      </c>
      <c r="I2803" s="66" t="s">
        <v>6800</v>
      </c>
    </row>
    <row r="2804" spans="1:9" x14ac:dyDescent="0.25">
      <c r="A2804">
        <v>79700100</v>
      </c>
      <c r="B2804" s="66" t="s">
        <v>6465</v>
      </c>
      <c r="C2804" s="66" t="s">
        <v>6732</v>
      </c>
      <c r="D2804" s="66" t="s">
        <v>6732</v>
      </c>
      <c r="E2804" s="56" t="s">
        <v>7099</v>
      </c>
      <c r="F2804" t="s">
        <v>6745</v>
      </c>
      <c r="G2804" s="66" t="s">
        <v>6734</v>
      </c>
      <c r="H2804" s="66" t="s">
        <v>6745</v>
      </c>
      <c r="I2804" s="66" t="s">
        <v>6740</v>
      </c>
    </row>
    <row r="2805" spans="1:9" x14ac:dyDescent="0.25">
      <c r="A2805">
        <v>79700101</v>
      </c>
      <c r="B2805" s="66" t="s">
        <v>6465</v>
      </c>
      <c r="C2805" s="66" t="s">
        <v>6732</v>
      </c>
      <c r="D2805" s="66" t="s">
        <v>6732</v>
      </c>
      <c r="E2805" s="56" t="s">
        <v>7100</v>
      </c>
      <c r="F2805" t="s">
        <v>6817</v>
      </c>
      <c r="G2805" s="66" t="s">
        <v>6820</v>
      </c>
      <c r="H2805" s="66" t="s">
        <v>6817</v>
      </c>
      <c r="I2805" s="66" t="s">
        <v>6816</v>
      </c>
    </row>
    <row r="2806" spans="1:9" x14ac:dyDescent="0.25">
      <c r="A2806">
        <v>79700102</v>
      </c>
      <c r="B2806" s="66" t="s">
        <v>6465</v>
      </c>
      <c r="C2806" s="66" t="s">
        <v>6732</v>
      </c>
      <c r="D2806" s="66" t="s">
        <v>6732</v>
      </c>
      <c r="E2806" s="56" t="s">
        <v>7101</v>
      </c>
      <c r="F2806" t="s">
        <v>7102</v>
      </c>
      <c r="G2806" s="66" t="s">
        <v>6734</v>
      </c>
      <c r="H2806" s="66" t="s">
        <v>7102</v>
      </c>
      <c r="I2806" s="66" t="s">
        <v>6740</v>
      </c>
    </row>
    <row r="2807" spans="1:9" x14ac:dyDescent="0.25">
      <c r="A2807">
        <v>79700102</v>
      </c>
      <c r="B2807" s="66" t="s">
        <v>6465</v>
      </c>
      <c r="C2807" s="66" t="s">
        <v>6732</v>
      </c>
      <c r="D2807" s="66" t="s">
        <v>6732</v>
      </c>
      <c r="E2807" s="56" t="s">
        <v>7101</v>
      </c>
      <c r="F2807" t="s">
        <v>6743</v>
      </c>
      <c r="G2807" s="66" t="s">
        <v>6734</v>
      </c>
      <c r="H2807" s="66" t="s">
        <v>6743</v>
      </c>
      <c r="I2807" s="66" t="s">
        <v>6740</v>
      </c>
    </row>
    <row r="2808" spans="1:9" x14ac:dyDescent="0.25">
      <c r="A2808">
        <v>79700102</v>
      </c>
      <c r="B2808" s="66" t="s">
        <v>6465</v>
      </c>
      <c r="C2808" s="66" t="s">
        <v>6732</v>
      </c>
      <c r="D2808" s="66" t="s">
        <v>6732</v>
      </c>
      <c r="E2808" s="56" t="s">
        <v>7103</v>
      </c>
      <c r="F2808" t="s">
        <v>6743</v>
      </c>
      <c r="G2808" s="66" t="s">
        <v>6734</v>
      </c>
      <c r="H2808" s="66" t="s">
        <v>6743</v>
      </c>
      <c r="I2808" s="66" t="s">
        <v>6740</v>
      </c>
    </row>
    <row r="2809" spans="1:9" x14ac:dyDescent="0.25">
      <c r="A2809">
        <v>79700103</v>
      </c>
      <c r="B2809" s="66" t="s">
        <v>6465</v>
      </c>
      <c r="C2809" s="66" t="s">
        <v>6732</v>
      </c>
      <c r="D2809" s="66" t="s">
        <v>6732</v>
      </c>
      <c r="E2809" s="56" t="s">
        <v>6966</v>
      </c>
      <c r="F2809" t="s">
        <v>6898</v>
      </c>
      <c r="G2809" s="66" t="s">
        <v>6820</v>
      </c>
      <c r="H2809" s="66" t="s">
        <v>6898</v>
      </c>
      <c r="I2809" s="66" t="s">
        <v>6816</v>
      </c>
    </row>
    <row r="2810" spans="1:9" x14ac:dyDescent="0.25">
      <c r="A2810">
        <v>79700103</v>
      </c>
      <c r="B2810" s="66" t="s">
        <v>6465</v>
      </c>
      <c r="C2810" s="66" t="s">
        <v>6732</v>
      </c>
      <c r="D2810" s="66" t="s">
        <v>6732</v>
      </c>
      <c r="E2810" s="56" t="s">
        <v>6966</v>
      </c>
      <c r="F2810" t="s">
        <v>6898</v>
      </c>
      <c r="G2810" s="66" t="s">
        <v>6820</v>
      </c>
      <c r="H2810" s="66" t="s">
        <v>6898</v>
      </c>
      <c r="I2810" s="66" t="s">
        <v>6816</v>
      </c>
    </row>
    <row r="2811" spans="1:9" x14ac:dyDescent="0.25">
      <c r="A2811">
        <v>79700103</v>
      </c>
      <c r="B2811" s="66" t="s">
        <v>6465</v>
      </c>
      <c r="C2811" s="66" t="s">
        <v>6732</v>
      </c>
      <c r="D2811" s="66" t="s">
        <v>6732</v>
      </c>
      <c r="E2811" s="56" t="s">
        <v>7104</v>
      </c>
      <c r="F2811" t="s">
        <v>6929</v>
      </c>
      <c r="G2811" s="66" t="s">
        <v>6820</v>
      </c>
      <c r="H2811" s="66" t="s">
        <v>6929</v>
      </c>
      <c r="I2811" s="66" t="s">
        <v>6816</v>
      </c>
    </row>
    <row r="2812" spans="1:9" x14ac:dyDescent="0.25">
      <c r="A2812">
        <v>79700103</v>
      </c>
      <c r="B2812" s="66" t="s">
        <v>6465</v>
      </c>
      <c r="C2812" s="66" t="s">
        <v>6732</v>
      </c>
      <c r="D2812" s="66" t="s">
        <v>6732</v>
      </c>
      <c r="E2812" s="56" t="s">
        <v>6971</v>
      </c>
      <c r="F2812" t="s">
        <v>6971</v>
      </c>
      <c r="G2812" s="66" t="s">
        <v>6820</v>
      </c>
      <c r="H2812" s="66" t="e">
        <v>#N/A</v>
      </c>
      <c r="I2812" s="66" t="e">
        <v>#N/A</v>
      </c>
    </row>
    <row r="2813" spans="1:9" x14ac:dyDescent="0.25">
      <c r="A2813">
        <v>79700103</v>
      </c>
      <c r="B2813" s="66" t="s">
        <v>6465</v>
      </c>
      <c r="C2813" s="66" t="s">
        <v>6732</v>
      </c>
      <c r="D2813" s="66" t="s">
        <v>6732</v>
      </c>
      <c r="E2813" s="56" t="s">
        <v>6971</v>
      </c>
      <c r="F2813" t="s">
        <v>6971</v>
      </c>
      <c r="G2813" s="66" t="s">
        <v>6820</v>
      </c>
      <c r="H2813" s="66" t="e">
        <v>#N/A</v>
      </c>
      <c r="I2813" s="66" t="e">
        <v>#N/A</v>
      </c>
    </row>
    <row r="2814" spans="1:9" x14ac:dyDescent="0.25">
      <c r="A2814">
        <v>79700103</v>
      </c>
      <c r="B2814" s="66" t="s">
        <v>6465</v>
      </c>
      <c r="C2814" s="66" t="s">
        <v>6732</v>
      </c>
      <c r="D2814" s="66" t="s">
        <v>6732</v>
      </c>
      <c r="E2814" s="56" t="s">
        <v>6971</v>
      </c>
      <c r="F2814" t="s">
        <v>7105</v>
      </c>
      <c r="G2814" s="66" t="s">
        <v>6820</v>
      </c>
      <c r="H2814" s="66" t="e">
        <v>#N/A</v>
      </c>
      <c r="I2814" s="66" t="e">
        <v>#N/A</v>
      </c>
    </row>
    <row r="2815" spans="1:9" x14ac:dyDescent="0.25">
      <c r="A2815">
        <v>79700104</v>
      </c>
      <c r="B2815" s="66" t="s">
        <v>6465</v>
      </c>
      <c r="C2815" s="66" t="s">
        <v>6732</v>
      </c>
      <c r="D2815" s="66" t="s">
        <v>6732</v>
      </c>
      <c r="E2815" s="56" t="s">
        <v>6775</v>
      </c>
      <c r="F2815" t="s">
        <v>6745</v>
      </c>
      <c r="G2815" s="66" t="s">
        <v>6734</v>
      </c>
      <c r="H2815" s="66" t="s">
        <v>6745</v>
      </c>
      <c r="I2815" s="66" t="s">
        <v>6740</v>
      </c>
    </row>
    <row r="2816" spans="1:9" x14ac:dyDescent="0.25">
      <c r="A2816">
        <v>79700104</v>
      </c>
      <c r="B2816" s="66" t="s">
        <v>6465</v>
      </c>
      <c r="C2816" s="66" t="s">
        <v>6732</v>
      </c>
      <c r="D2816" s="66" t="s">
        <v>6732</v>
      </c>
      <c r="E2816" s="56" t="s">
        <v>6775</v>
      </c>
      <c r="F2816" t="s">
        <v>5815</v>
      </c>
      <c r="G2816" s="66" t="s">
        <v>6734</v>
      </c>
      <c r="H2816" s="66" t="e">
        <v>#N/A</v>
      </c>
      <c r="I2816" s="66" t="e">
        <v>#N/A</v>
      </c>
    </row>
    <row r="2817" spans="1:9" x14ac:dyDescent="0.25">
      <c r="A2817">
        <v>79700104</v>
      </c>
      <c r="B2817" s="66" t="s">
        <v>6465</v>
      </c>
      <c r="C2817" s="66" t="s">
        <v>6732</v>
      </c>
      <c r="D2817" s="66" t="s">
        <v>6732</v>
      </c>
      <c r="E2817" s="56" t="s">
        <v>7106</v>
      </c>
      <c r="F2817" t="s">
        <v>6745</v>
      </c>
      <c r="G2817" s="66" t="s">
        <v>6734</v>
      </c>
      <c r="H2817" s="66" t="s">
        <v>6745</v>
      </c>
      <c r="I2817" s="66" t="s">
        <v>6740</v>
      </c>
    </row>
    <row r="2818" spans="1:9" x14ac:dyDescent="0.25">
      <c r="A2818">
        <v>79700104</v>
      </c>
      <c r="B2818" s="66" t="s">
        <v>6465</v>
      </c>
      <c r="C2818" s="66" t="s">
        <v>6732</v>
      </c>
      <c r="D2818" s="66" t="s">
        <v>6732</v>
      </c>
      <c r="E2818" s="56" t="s">
        <v>7107</v>
      </c>
      <c r="F2818" t="s">
        <v>6745</v>
      </c>
      <c r="G2818" s="66" t="s">
        <v>6734</v>
      </c>
      <c r="H2818" s="66" t="s">
        <v>6745</v>
      </c>
      <c r="I2818" s="66" t="s">
        <v>6740</v>
      </c>
    </row>
    <row r="2819" spans="1:9" x14ac:dyDescent="0.25">
      <c r="A2819">
        <v>79700104</v>
      </c>
      <c r="B2819" s="66" t="s">
        <v>6465</v>
      </c>
      <c r="C2819" s="66" t="s">
        <v>6732</v>
      </c>
      <c r="D2819" s="66" t="s">
        <v>6732</v>
      </c>
      <c r="E2819" s="56" t="s">
        <v>7108</v>
      </c>
      <c r="F2819" t="s">
        <v>7107</v>
      </c>
      <c r="G2819" s="66" t="s">
        <v>6734</v>
      </c>
      <c r="H2819" s="66" t="e">
        <v>#N/A</v>
      </c>
      <c r="I2819" s="66" t="e">
        <v>#N/A</v>
      </c>
    </row>
    <row r="2820" spans="1:9" x14ac:dyDescent="0.25">
      <c r="A2820">
        <v>79700104</v>
      </c>
      <c r="B2820" s="66" t="s">
        <v>6465</v>
      </c>
      <c r="C2820" s="66" t="s">
        <v>6732</v>
      </c>
      <c r="D2820" s="66" t="s">
        <v>6732</v>
      </c>
      <c r="E2820" s="56" t="s">
        <v>7108</v>
      </c>
      <c r="F2820" t="s">
        <v>6795</v>
      </c>
      <c r="G2820" s="66" t="s">
        <v>6734</v>
      </c>
      <c r="H2820" s="66" t="e">
        <v>#N/A</v>
      </c>
      <c r="I2820" s="66" t="e">
        <v>#N/A</v>
      </c>
    </row>
    <row r="2821" spans="1:9" x14ac:dyDescent="0.25">
      <c r="A2821">
        <v>79700104</v>
      </c>
      <c r="B2821" s="66" t="s">
        <v>6465</v>
      </c>
      <c r="C2821" s="66" t="s">
        <v>6732</v>
      </c>
      <c r="D2821" s="66" t="s">
        <v>6732</v>
      </c>
      <c r="E2821" s="56" t="s">
        <v>7109</v>
      </c>
      <c r="F2821" t="s">
        <v>6745</v>
      </c>
      <c r="G2821" s="66" t="s">
        <v>6734</v>
      </c>
      <c r="H2821" s="66" t="s">
        <v>6745</v>
      </c>
      <c r="I2821" s="66" t="s">
        <v>6740</v>
      </c>
    </row>
    <row r="2822" spans="1:9" x14ac:dyDescent="0.25">
      <c r="A2822">
        <v>79700105</v>
      </c>
      <c r="B2822" s="66" t="s">
        <v>6465</v>
      </c>
      <c r="C2822" s="66" t="s">
        <v>6732</v>
      </c>
      <c r="D2822" s="66" t="s">
        <v>6732</v>
      </c>
      <c r="E2822" s="56" t="s">
        <v>7110</v>
      </c>
      <c r="F2822" t="s">
        <v>6869</v>
      </c>
      <c r="G2822" s="66" t="s">
        <v>6594</v>
      </c>
      <c r="H2822" s="66" t="s">
        <v>6869</v>
      </c>
      <c r="I2822" s="66" t="s">
        <v>6800</v>
      </c>
    </row>
    <row r="2823" spans="1:9" x14ac:dyDescent="0.25">
      <c r="A2823">
        <v>79700105</v>
      </c>
      <c r="B2823" s="66" t="s">
        <v>6465</v>
      </c>
      <c r="C2823" s="66" t="s">
        <v>6732</v>
      </c>
      <c r="D2823" s="66" t="s">
        <v>6732</v>
      </c>
      <c r="E2823" s="56" t="s">
        <v>7110</v>
      </c>
      <c r="F2823" t="s">
        <v>6869</v>
      </c>
      <c r="G2823" s="66" t="s">
        <v>6594</v>
      </c>
      <c r="H2823" s="66" t="s">
        <v>6869</v>
      </c>
      <c r="I2823" s="66" t="s">
        <v>6800</v>
      </c>
    </row>
    <row r="2824" spans="1:9" x14ac:dyDescent="0.25">
      <c r="A2824">
        <v>79700105</v>
      </c>
      <c r="B2824" s="66" t="s">
        <v>6465</v>
      </c>
      <c r="C2824" s="66" t="s">
        <v>6732</v>
      </c>
      <c r="D2824" s="66" t="s">
        <v>6732</v>
      </c>
      <c r="E2824" s="56" t="s">
        <v>7110</v>
      </c>
      <c r="F2824" t="s">
        <v>6869</v>
      </c>
      <c r="G2824" s="66" t="s">
        <v>6594</v>
      </c>
      <c r="H2824" s="66" t="s">
        <v>6869</v>
      </c>
      <c r="I2824" s="66" t="s">
        <v>6800</v>
      </c>
    </row>
    <row r="2825" spans="1:9" x14ac:dyDescent="0.25">
      <c r="A2825">
        <v>79700105</v>
      </c>
      <c r="B2825" s="66" t="s">
        <v>6465</v>
      </c>
      <c r="C2825" s="66" t="s">
        <v>6732</v>
      </c>
      <c r="D2825" s="66" t="s">
        <v>6732</v>
      </c>
      <c r="E2825" s="56" t="s">
        <v>7111</v>
      </c>
      <c r="F2825" t="s">
        <v>7112</v>
      </c>
      <c r="G2825" s="66" t="s">
        <v>6594</v>
      </c>
      <c r="H2825" s="66" t="e">
        <v>#N/A</v>
      </c>
      <c r="I2825" s="66" t="e">
        <v>#N/A</v>
      </c>
    </row>
    <row r="2826" spans="1:9" x14ac:dyDescent="0.25">
      <c r="A2826">
        <v>79700105</v>
      </c>
      <c r="B2826" s="66" t="s">
        <v>6465</v>
      </c>
      <c r="C2826" s="66" t="s">
        <v>6732</v>
      </c>
      <c r="D2826" s="66" t="s">
        <v>6732</v>
      </c>
      <c r="E2826" s="56" t="s">
        <v>7113</v>
      </c>
      <c r="F2826" t="s">
        <v>6869</v>
      </c>
      <c r="G2826" s="66" t="s">
        <v>6594</v>
      </c>
      <c r="H2826" s="66" t="s">
        <v>6869</v>
      </c>
      <c r="I2826" s="66" t="s">
        <v>6800</v>
      </c>
    </row>
    <row r="2827" spans="1:9" x14ac:dyDescent="0.25">
      <c r="A2827">
        <v>79700105</v>
      </c>
      <c r="B2827" s="66" t="s">
        <v>6465</v>
      </c>
      <c r="C2827" s="66" t="s">
        <v>6732</v>
      </c>
      <c r="D2827" s="66" t="s">
        <v>6732</v>
      </c>
      <c r="E2827" s="56" t="s">
        <v>7114</v>
      </c>
      <c r="F2827" t="s">
        <v>6831</v>
      </c>
      <c r="G2827" s="66" t="s">
        <v>6820</v>
      </c>
      <c r="H2827" s="66" t="s">
        <v>6831</v>
      </c>
      <c r="I2827" s="66" t="s">
        <v>6800</v>
      </c>
    </row>
    <row r="2828" spans="1:9" x14ac:dyDescent="0.25">
      <c r="A2828">
        <v>79700106</v>
      </c>
      <c r="B2828" s="66" t="s">
        <v>6465</v>
      </c>
      <c r="C2828" s="66" t="s">
        <v>6732</v>
      </c>
      <c r="D2828" s="66" t="s">
        <v>6732</v>
      </c>
      <c r="E2828" s="56" t="s">
        <v>7115</v>
      </c>
      <c r="F2828" t="s">
        <v>6898</v>
      </c>
      <c r="G2828" s="66" t="s">
        <v>6820</v>
      </c>
      <c r="H2828" s="66" t="s">
        <v>6898</v>
      </c>
      <c r="I2828" s="66" t="s">
        <v>6816</v>
      </c>
    </row>
    <row r="2829" spans="1:9" x14ac:dyDescent="0.25">
      <c r="A2829">
        <v>79700106</v>
      </c>
      <c r="B2829" s="66" t="s">
        <v>6465</v>
      </c>
      <c r="C2829" s="66" t="s">
        <v>6732</v>
      </c>
      <c r="D2829" s="66" t="s">
        <v>6732</v>
      </c>
      <c r="E2829" s="56" t="s">
        <v>7116</v>
      </c>
      <c r="F2829" t="s">
        <v>6898</v>
      </c>
      <c r="G2829" s="66" t="s">
        <v>6820</v>
      </c>
      <c r="H2829" s="66" t="s">
        <v>6898</v>
      </c>
      <c r="I2829" s="66" t="s">
        <v>6816</v>
      </c>
    </row>
    <row r="2830" spans="1:9" x14ac:dyDescent="0.25">
      <c r="A2830">
        <v>79700106</v>
      </c>
      <c r="B2830" s="66" t="s">
        <v>6465</v>
      </c>
      <c r="C2830" s="66" t="s">
        <v>6732</v>
      </c>
      <c r="D2830" s="66" t="s">
        <v>6732</v>
      </c>
      <c r="E2830" s="56" t="s">
        <v>7116</v>
      </c>
      <c r="F2830" t="s">
        <v>6898</v>
      </c>
      <c r="G2830" s="66" t="s">
        <v>6820</v>
      </c>
      <c r="H2830" s="66" t="s">
        <v>6898</v>
      </c>
      <c r="I2830" s="66" t="s">
        <v>6816</v>
      </c>
    </row>
    <row r="2831" spans="1:9" x14ac:dyDescent="0.25">
      <c r="A2831">
        <v>79700106</v>
      </c>
      <c r="B2831" s="66" t="s">
        <v>6465</v>
      </c>
      <c r="C2831" s="66" t="s">
        <v>6732</v>
      </c>
      <c r="D2831" s="66" t="s">
        <v>6732</v>
      </c>
      <c r="E2831" s="56" t="s">
        <v>7116</v>
      </c>
      <c r="F2831" t="s">
        <v>6898</v>
      </c>
      <c r="G2831" s="66" t="s">
        <v>6820</v>
      </c>
      <c r="H2831" s="66" t="s">
        <v>6898</v>
      </c>
      <c r="I2831" s="66" t="s">
        <v>6816</v>
      </c>
    </row>
    <row r="2832" spans="1:9" x14ac:dyDescent="0.25">
      <c r="A2832">
        <v>79700106</v>
      </c>
      <c r="B2832" s="66" t="s">
        <v>6465</v>
      </c>
      <c r="C2832" s="66" t="s">
        <v>6732</v>
      </c>
      <c r="D2832" s="66" t="s">
        <v>6732</v>
      </c>
      <c r="E2832" s="56" t="s">
        <v>7116</v>
      </c>
      <c r="F2832" t="s">
        <v>6898</v>
      </c>
      <c r="G2832" s="66" t="s">
        <v>6820</v>
      </c>
      <c r="H2832" s="66" t="s">
        <v>6898</v>
      </c>
      <c r="I2832" s="66" t="s">
        <v>6816</v>
      </c>
    </row>
    <row r="2833" spans="1:9" x14ac:dyDescent="0.25">
      <c r="A2833">
        <v>79700106</v>
      </c>
      <c r="B2833" s="66" t="s">
        <v>6465</v>
      </c>
      <c r="C2833" s="66" t="s">
        <v>6732</v>
      </c>
      <c r="D2833" s="66" t="s">
        <v>6732</v>
      </c>
      <c r="E2833" s="56" t="s">
        <v>7116</v>
      </c>
      <c r="F2833" t="s">
        <v>6898</v>
      </c>
      <c r="G2833" s="66" t="s">
        <v>6820</v>
      </c>
      <c r="H2833" s="66" t="s">
        <v>6898</v>
      </c>
      <c r="I2833" s="66" t="s">
        <v>6816</v>
      </c>
    </row>
    <row r="2834" spans="1:9" x14ac:dyDescent="0.25">
      <c r="A2834">
        <v>79700106</v>
      </c>
      <c r="B2834" s="66" t="s">
        <v>6465</v>
      </c>
      <c r="C2834" s="66" t="s">
        <v>6732</v>
      </c>
      <c r="D2834" s="66" t="s">
        <v>6732</v>
      </c>
      <c r="E2834" s="56" t="s">
        <v>7117</v>
      </c>
      <c r="F2834" t="s">
        <v>6898</v>
      </c>
      <c r="G2834" s="66" t="s">
        <v>6820</v>
      </c>
      <c r="H2834" s="66" t="s">
        <v>6898</v>
      </c>
      <c r="I2834" s="66" t="s">
        <v>6816</v>
      </c>
    </row>
    <row r="2835" spans="1:9" x14ac:dyDescent="0.25">
      <c r="A2835">
        <v>79700106</v>
      </c>
      <c r="B2835" s="66" t="s">
        <v>6465</v>
      </c>
      <c r="C2835" s="66" t="s">
        <v>6732</v>
      </c>
      <c r="D2835" s="66" t="s">
        <v>6732</v>
      </c>
      <c r="E2835" s="56" t="s">
        <v>7117</v>
      </c>
      <c r="F2835" t="s">
        <v>5815</v>
      </c>
      <c r="G2835" s="66" t="s">
        <v>6820</v>
      </c>
      <c r="H2835" s="66" t="e">
        <v>#N/A</v>
      </c>
      <c r="I2835" s="66" t="e">
        <v>#N/A</v>
      </c>
    </row>
    <row r="2836" spans="1:9" x14ac:dyDescent="0.25">
      <c r="A2836">
        <v>79700106</v>
      </c>
      <c r="B2836" s="66" t="s">
        <v>6465</v>
      </c>
      <c r="C2836" s="66" t="s">
        <v>6732</v>
      </c>
      <c r="D2836" s="66" t="s">
        <v>6732</v>
      </c>
      <c r="E2836" s="56" t="s">
        <v>7084</v>
      </c>
      <c r="F2836" t="s">
        <v>7084</v>
      </c>
      <c r="G2836" s="66" t="s">
        <v>6820</v>
      </c>
      <c r="H2836" s="66" t="e">
        <v>#N/A</v>
      </c>
      <c r="I2836" s="66" t="e">
        <v>#N/A</v>
      </c>
    </row>
    <row r="2837" spans="1:9" x14ac:dyDescent="0.25">
      <c r="A2837">
        <v>79700106</v>
      </c>
      <c r="B2837" s="66" t="s">
        <v>6465</v>
      </c>
      <c r="C2837" s="66" t="s">
        <v>6732</v>
      </c>
      <c r="D2837" s="66" t="s">
        <v>6732</v>
      </c>
      <c r="E2837" s="56" t="s">
        <v>7084</v>
      </c>
      <c r="F2837" t="s">
        <v>6898</v>
      </c>
      <c r="G2837" s="66" t="s">
        <v>6820</v>
      </c>
      <c r="H2837" s="66" t="s">
        <v>6898</v>
      </c>
      <c r="I2837" s="66" t="s">
        <v>6816</v>
      </c>
    </row>
    <row r="2838" spans="1:9" x14ac:dyDescent="0.25">
      <c r="A2838">
        <v>79700106</v>
      </c>
      <c r="B2838" s="66" t="s">
        <v>6465</v>
      </c>
      <c r="C2838" s="66" t="s">
        <v>6732</v>
      </c>
      <c r="D2838" s="66" t="s">
        <v>6732</v>
      </c>
      <c r="E2838" s="56" t="s">
        <v>7084</v>
      </c>
      <c r="F2838" t="s">
        <v>5815</v>
      </c>
      <c r="G2838" s="66" t="s">
        <v>6820</v>
      </c>
      <c r="H2838" s="66" t="e">
        <v>#N/A</v>
      </c>
      <c r="I2838" s="66" t="e">
        <v>#N/A</v>
      </c>
    </row>
    <row r="2839" spans="1:9" x14ac:dyDescent="0.25">
      <c r="A2839">
        <v>79700107</v>
      </c>
      <c r="B2839" s="66" t="s">
        <v>6465</v>
      </c>
      <c r="C2839" s="66" t="s">
        <v>6732</v>
      </c>
      <c r="D2839" s="66" t="s">
        <v>6732</v>
      </c>
      <c r="E2839" s="56" t="s">
        <v>7118</v>
      </c>
      <c r="F2839" t="s">
        <v>6929</v>
      </c>
      <c r="G2839" s="66" t="s">
        <v>6820</v>
      </c>
      <c r="H2839" s="66" t="s">
        <v>6929</v>
      </c>
      <c r="I2839" s="66" t="s">
        <v>6816</v>
      </c>
    </row>
    <row r="2840" spans="1:9" x14ac:dyDescent="0.25">
      <c r="A2840">
        <v>79700107</v>
      </c>
      <c r="B2840" s="66" t="s">
        <v>6465</v>
      </c>
      <c r="C2840" s="66" t="s">
        <v>6732</v>
      </c>
      <c r="D2840" s="66" t="s">
        <v>6732</v>
      </c>
      <c r="E2840" s="56" t="s">
        <v>7119</v>
      </c>
      <c r="F2840" t="s">
        <v>6817</v>
      </c>
      <c r="G2840" s="66" t="s">
        <v>6820</v>
      </c>
      <c r="H2840" s="66" t="s">
        <v>6817</v>
      </c>
      <c r="I2840" s="66" t="s">
        <v>6816</v>
      </c>
    </row>
    <row r="2841" spans="1:9" x14ac:dyDescent="0.25">
      <c r="A2841">
        <v>79700107</v>
      </c>
      <c r="B2841" s="66" t="s">
        <v>6465</v>
      </c>
      <c r="C2841" s="66" t="s">
        <v>6732</v>
      </c>
      <c r="D2841" s="66" t="s">
        <v>6732</v>
      </c>
      <c r="E2841" s="56" t="s">
        <v>6919</v>
      </c>
      <c r="F2841" t="s">
        <v>6799</v>
      </c>
      <c r="G2841" s="66" t="s">
        <v>6820</v>
      </c>
      <c r="H2841" s="66" t="s">
        <v>6799</v>
      </c>
      <c r="I2841" s="66" t="s">
        <v>6800</v>
      </c>
    </row>
    <row r="2842" spans="1:9" x14ac:dyDescent="0.25">
      <c r="A2842">
        <v>79700108</v>
      </c>
      <c r="B2842" s="66" t="s">
        <v>6465</v>
      </c>
      <c r="C2842" s="66" t="s">
        <v>6732</v>
      </c>
      <c r="D2842" s="66" t="s">
        <v>6732</v>
      </c>
      <c r="E2842" s="56" t="s">
        <v>6975</v>
      </c>
      <c r="F2842" t="s">
        <v>7120</v>
      </c>
      <c r="G2842" s="66" t="s">
        <v>6820</v>
      </c>
      <c r="H2842" s="66" t="e">
        <v>#N/A</v>
      </c>
      <c r="I2842" s="66" t="e">
        <v>#N/A</v>
      </c>
    </row>
    <row r="2843" spans="1:9" x14ac:dyDescent="0.25">
      <c r="A2843">
        <v>79700108</v>
      </c>
      <c r="B2843" s="66" t="s">
        <v>6465</v>
      </c>
      <c r="C2843" s="66" t="s">
        <v>6732</v>
      </c>
      <c r="D2843" s="66" t="s">
        <v>6732</v>
      </c>
      <c r="E2843" s="56" t="s">
        <v>7120</v>
      </c>
      <c r="F2843" t="s">
        <v>6817</v>
      </c>
      <c r="G2843" s="66" t="s">
        <v>6820</v>
      </c>
      <c r="H2843" s="66" t="s">
        <v>6817</v>
      </c>
      <c r="I2843" s="66" t="s">
        <v>6816</v>
      </c>
    </row>
    <row r="2844" spans="1:9" x14ac:dyDescent="0.25">
      <c r="A2844">
        <v>79700109</v>
      </c>
      <c r="B2844" s="66" t="s">
        <v>6465</v>
      </c>
      <c r="C2844" s="66" t="s">
        <v>6732</v>
      </c>
      <c r="D2844" s="66" t="s">
        <v>6732</v>
      </c>
      <c r="E2844" s="56" t="s">
        <v>7121</v>
      </c>
      <c r="F2844" t="s">
        <v>6857</v>
      </c>
      <c r="G2844" s="66" t="s">
        <v>6594</v>
      </c>
      <c r="H2844" s="66" t="s">
        <v>6857</v>
      </c>
      <c r="I2844" s="66" t="s">
        <v>6800</v>
      </c>
    </row>
    <row r="2845" spans="1:9" x14ac:dyDescent="0.25">
      <c r="A2845">
        <v>79700109</v>
      </c>
      <c r="B2845" s="66" t="s">
        <v>6465</v>
      </c>
      <c r="C2845" s="66" t="s">
        <v>6732</v>
      </c>
      <c r="D2845" s="66" t="s">
        <v>6732</v>
      </c>
      <c r="E2845" s="56" t="s">
        <v>7121</v>
      </c>
      <c r="F2845" t="s">
        <v>6984</v>
      </c>
      <c r="G2845" s="66" t="s">
        <v>6594</v>
      </c>
      <c r="H2845" s="66" t="s">
        <v>6984</v>
      </c>
      <c r="I2845" s="66" t="s">
        <v>6800</v>
      </c>
    </row>
    <row r="2846" spans="1:9" x14ac:dyDescent="0.25">
      <c r="A2846">
        <v>79700109</v>
      </c>
      <c r="B2846" s="66" t="s">
        <v>6465</v>
      </c>
      <c r="C2846" s="66" t="s">
        <v>6732</v>
      </c>
      <c r="D2846" s="66" t="s">
        <v>6732</v>
      </c>
      <c r="E2846" s="56" t="s">
        <v>7121</v>
      </c>
      <c r="F2846" t="s">
        <v>6857</v>
      </c>
      <c r="G2846" s="66" t="s">
        <v>6594</v>
      </c>
      <c r="H2846" s="66" t="s">
        <v>6857</v>
      </c>
      <c r="I2846" s="66" t="s">
        <v>6800</v>
      </c>
    </row>
    <row r="2847" spans="1:9" x14ac:dyDescent="0.25">
      <c r="A2847">
        <v>79700109</v>
      </c>
      <c r="B2847" s="66" t="s">
        <v>6465</v>
      </c>
      <c r="C2847" s="66" t="s">
        <v>6732</v>
      </c>
      <c r="D2847" s="66" t="s">
        <v>6732</v>
      </c>
      <c r="E2847" s="56" t="s">
        <v>7122</v>
      </c>
      <c r="F2847" t="s">
        <v>6984</v>
      </c>
      <c r="G2847" s="66" t="s">
        <v>6594</v>
      </c>
      <c r="H2847" s="66" t="s">
        <v>6984</v>
      </c>
      <c r="I2847" s="66" t="s">
        <v>6800</v>
      </c>
    </row>
    <row r="2848" spans="1:9" x14ac:dyDescent="0.25">
      <c r="A2848">
        <v>79700109</v>
      </c>
      <c r="B2848" s="66" t="s">
        <v>6465</v>
      </c>
      <c r="C2848" s="66" t="s">
        <v>6732</v>
      </c>
      <c r="D2848" s="66" t="s">
        <v>6732</v>
      </c>
      <c r="E2848" s="56" t="s">
        <v>7123</v>
      </c>
      <c r="F2848" t="s">
        <v>6831</v>
      </c>
      <c r="G2848" s="66" t="s">
        <v>6594</v>
      </c>
      <c r="H2848" s="66" t="s">
        <v>6831</v>
      </c>
      <c r="I2848" s="66" t="s">
        <v>6800</v>
      </c>
    </row>
    <row r="2849" spans="1:9" x14ac:dyDescent="0.25">
      <c r="A2849">
        <v>79700109</v>
      </c>
      <c r="B2849" s="66" t="s">
        <v>6465</v>
      </c>
      <c r="C2849" s="66" t="s">
        <v>6732</v>
      </c>
      <c r="D2849" s="66" t="s">
        <v>6732</v>
      </c>
      <c r="E2849" s="56" t="s">
        <v>7124</v>
      </c>
      <c r="F2849" t="s">
        <v>6831</v>
      </c>
      <c r="G2849" s="66" t="s">
        <v>6594</v>
      </c>
      <c r="H2849" s="66" t="s">
        <v>6831</v>
      </c>
      <c r="I2849" s="66" t="s">
        <v>6800</v>
      </c>
    </row>
    <row r="2850" spans="1:9" x14ac:dyDescent="0.25">
      <c r="A2850">
        <v>79700110</v>
      </c>
      <c r="B2850" s="66" t="s">
        <v>6465</v>
      </c>
      <c r="C2850" s="66" t="s">
        <v>6732</v>
      </c>
      <c r="D2850" s="66" t="s">
        <v>6732</v>
      </c>
      <c r="E2850" s="56" t="s">
        <v>6991</v>
      </c>
      <c r="F2850" t="s">
        <v>6831</v>
      </c>
      <c r="G2850" s="66" t="s">
        <v>6594</v>
      </c>
      <c r="H2850" s="66" t="s">
        <v>6831</v>
      </c>
      <c r="I2850" s="66" t="s">
        <v>6800</v>
      </c>
    </row>
    <row r="2851" spans="1:9" x14ac:dyDescent="0.25">
      <c r="A2851">
        <v>79700110</v>
      </c>
      <c r="B2851" s="66" t="s">
        <v>6465</v>
      </c>
      <c r="C2851" s="66" t="s">
        <v>6732</v>
      </c>
      <c r="D2851" s="66" t="s">
        <v>6732</v>
      </c>
      <c r="E2851" s="56" t="s">
        <v>6992</v>
      </c>
      <c r="F2851" t="s">
        <v>6831</v>
      </c>
      <c r="G2851" s="66" t="s">
        <v>6734</v>
      </c>
      <c r="H2851" s="66" t="s">
        <v>6831</v>
      </c>
      <c r="I2851" s="66" t="s">
        <v>6800</v>
      </c>
    </row>
    <row r="2852" spans="1:9" x14ac:dyDescent="0.25">
      <c r="A2852">
        <v>79700110</v>
      </c>
      <c r="B2852" s="66" t="s">
        <v>6465</v>
      </c>
      <c r="C2852" s="66" t="s">
        <v>6732</v>
      </c>
      <c r="D2852" s="66" t="s">
        <v>6732</v>
      </c>
      <c r="E2852" s="56" t="s">
        <v>7125</v>
      </c>
      <c r="F2852" t="s">
        <v>5815</v>
      </c>
      <c r="G2852" s="66" t="s">
        <v>6734</v>
      </c>
      <c r="H2852" s="66" t="e">
        <v>#N/A</v>
      </c>
      <c r="I2852" s="66" t="e">
        <v>#N/A</v>
      </c>
    </row>
    <row r="2853" spans="1:9" x14ac:dyDescent="0.25">
      <c r="A2853">
        <v>79700110</v>
      </c>
      <c r="B2853" s="66" t="s">
        <v>6465</v>
      </c>
      <c r="C2853" s="66" t="s">
        <v>6732</v>
      </c>
      <c r="D2853" s="66" t="s">
        <v>6732</v>
      </c>
      <c r="E2853" s="56" t="s">
        <v>7126</v>
      </c>
      <c r="F2853" t="s">
        <v>7127</v>
      </c>
      <c r="G2853" s="66" t="s">
        <v>6734</v>
      </c>
      <c r="H2853" s="66" t="e">
        <v>#N/A</v>
      </c>
      <c r="I2853" s="66" t="e">
        <v>#N/A</v>
      </c>
    </row>
    <row r="2854" spans="1:9" x14ac:dyDescent="0.25">
      <c r="A2854">
        <v>79700110</v>
      </c>
      <c r="B2854" s="66" t="s">
        <v>6465</v>
      </c>
      <c r="C2854" s="66" t="s">
        <v>6732</v>
      </c>
      <c r="D2854" s="66" t="s">
        <v>6732</v>
      </c>
      <c r="E2854" s="56" t="s">
        <v>7128</v>
      </c>
      <c r="F2854" t="s">
        <v>7129</v>
      </c>
      <c r="G2854" s="66" t="s">
        <v>6734</v>
      </c>
      <c r="H2854" s="66" t="e">
        <v>#N/A</v>
      </c>
      <c r="I2854" s="66" t="e">
        <v>#N/A</v>
      </c>
    </row>
    <row r="2855" spans="1:9" x14ac:dyDescent="0.25">
      <c r="A2855">
        <v>79700111</v>
      </c>
      <c r="B2855" s="66" t="s">
        <v>6465</v>
      </c>
      <c r="C2855" s="66" t="s">
        <v>6732</v>
      </c>
      <c r="D2855" s="66" t="s">
        <v>6732</v>
      </c>
      <c r="E2855" s="56" t="s">
        <v>7130</v>
      </c>
      <c r="F2855" t="s">
        <v>7131</v>
      </c>
      <c r="G2855" s="66" t="s">
        <v>6594</v>
      </c>
      <c r="H2855" s="66" t="s">
        <v>7131</v>
      </c>
      <c r="I2855" s="66" t="s">
        <v>6584</v>
      </c>
    </row>
    <row r="2856" spans="1:9" x14ac:dyDescent="0.25">
      <c r="A2856">
        <v>79700111</v>
      </c>
      <c r="B2856" s="66" t="s">
        <v>6465</v>
      </c>
      <c r="C2856" s="66" t="s">
        <v>6732</v>
      </c>
      <c r="D2856" s="66" t="s">
        <v>6732</v>
      </c>
      <c r="E2856" s="56" t="s">
        <v>7131</v>
      </c>
      <c r="F2856" t="s">
        <v>7131</v>
      </c>
      <c r="G2856" s="66" t="s">
        <v>6594</v>
      </c>
      <c r="H2856" s="66" t="s">
        <v>7131</v>
      </c>
      <c r="I2856" s="66" t="s">
        <v>6584</v>
      </c>
    </row>
    <row r="2857" spans="1:9" x14ac:dyDescent="0.25">
      <c r="A2857">
        <v>79700111</v>
      </c>
      <c r="B2857" s="66" t="s">
        <v>6465</v>
      </c>
      <c r="C2857" s="66" t="s">
        <v>6732</v>
      </c>
      <c r="D2857" s="66" t="s">
        <v>6732</v>
      </c>
      <c r="E2857" s="56" t="s">
        <v>7131</v>
      </c>
      <c r="F2857" t="s">
        <v>7131</v>
      </c>
      <c r="G2857" s="66" t="s">
        <v>6594</v>
      </c>
      <c r="H2857" s="66" t="s">
        <v>7131</v>
      </c>
      <c r="I2857" s="66" t="s">
        <v>6584</v>
      </c>
    </row>
    <row r="2858" spans="1:9" x14ac:dyDescent="0.25">
      <c r="A2858">
        <v>79700112</v>
      </c>
      <c r="B2858" s="66" t="s">
        <v>6465</v>
      </c>
      <c r="C2858" s="66" t="s">
        <v>6732</v>
      </c>
      <c r="D2858" s="66" t="s">
        <v>6732</v>
      </c>
      <c r="E2858" s="56" t="s">
        <v>7049</v>
      </c>
      <c r="F2858" t="s">
        <v>6869</v>
      </c>
      <c r="G2858" s="66" t="s">
        <v>6594</v>
      </c>
      <c r="H2858" s="66" t="s">
        <v>6869</v>
      </c>
      <c r="I2858" s="66" t="s">
        <v>6800</v>
      </c>
    </row>
    <row r="2859" spans="1:9" x14ac:dyDescent="0.25">
      <c r="A2859">
        <v>79700112</v>
      </c>
      <c r="B2859" s="66" t="s">
        <v>6465</v>
      </c>
      <c r="C2859" s="66" t="s">
        <v>6732</v>
      </c>
      <c r="D2859" s="66" t="s">
        <v>6732</v>
      </c>
      <c r="E2859" s="56" t="s">
        <v>7132</v>
      </c>
      <c r="F2859" t="s">
        <v>7045</v>
      </c>
      <c r="G2859" s="66" t="s">
        <v>6594</v>
      </c>
      <c r="H2859" s="66" t="s">
        <v>7045</v>
      </c>
      <c r="I2859" s="66" t="s">
        <v>6584</v>
      </c>
    </row>
    <row r="2860" spans="1:9" x14ac:dyDescent="0.25">
      <c r="A2860">
        <v>79700112</v>
      </c>
      <c r="B2860" s="66" t="s">
        <v>6465</v>
      </c>
      <c r="C2860" s="66" t="s">
        <v>6732</v>
      </c>
      <c r="D2860" s="66" t="s">
        <v>6732</v>
      </c>
      <c r="E2860" s="56" t="s">
        <v>7132</v>
      </c>
      <c r="F2860" t="s">
        <v>7045</v>
      </c>
      <c r="G2860" s="66" t="s">
        <v>6594</v>
      </c>
      <c r="H2860" s="66" t="s">
        <v>7045</v>
      </c>
      <c r="I2860" s="66" t="s">
        <v>6584</v>
      </c>
    </row>
    <row r="2861" spans="1:9" x14ac:dyDescent="0.25">
      <c r="A2861">
        <v>79700112</v>
      </c>
      <c r="B2861" s="66" t="s">
        <v>6465</v>
      </c>
      <c r="C2861" s="66" t="s">
        <v>6732</v>
      </c>
      <c r="D2861" s="66" t="s">
        <v>6732</v>
      </c>
      <c r="E2861" s="56" t="s">
        <v>7132</v>
      </c>
      <c r="F2861" t="s">
        <v>5815</v>
      </c>
      <c r="G2861" s="66" t="s">
        <v>6594</v>
      </c>
      <c r="H2861" s="66" t="e">
        <v>#N/A</v>
      </c>
      <c r="I2861" s="66" t="e">
        <v>#N/A</v>
      </c>
    </row>
    <row r="2862" spans="1:9" x14ac:dyDescent="0.25">
      <c r="A2862">
        <v>79700112</v>
      </c>
      <c r="B2862" s="66" t="s">
        <v>6465</v>
      </c>
      <c r="C2862" s="66" t="s">
        <v>6732</v>
      </c>
      <c r="D2862" s="66" t="s">
        <v>6732</v>
      </c>
      <c r="E2862" s="56" t="s">
        <v>7133</v>
      </c>
      <c r="F2862" t="s">
        <v>7045</v>
      </c>
      <c r="G2862" s="66" t="s">
        <v>6594</v>
      </c>
      <c r="H2862" s="66" t="s">
        <v>7045</v>
      </c>
      <c r="I2862" s="66" t="s">
        <v>6584</v>
      </c>
    </row>
    <row r="2863" spans="1:9" x14ac:dyDescent="0.25">
      <c r="A2863">
        <v>79700112</v>
      </c>
      <c r="B2863" s="66" t="s">
        <v>6465</v>
      </c>
      <c r="C2863" s="66" t="s">
        <v>6732</v>
      </c>
      <c r="D2863" s="66" t="s">
        <v>6732</v>
      </c>
      <c r="E2863" s="56" t="s">
        <v>7133</v>
      </c>
      <c r="F2863" t="s">
        <v>6869</v>
      </c>
      <c r="G2863" s="66" t="s">
        <v>6594</v>
      </c>
      <c r="H2863" s="66" t="s">
        <v>6869</v>
      </c>
      <c r="I2863" s="66" t="s">
        <v>6800</v>
      </c>
    </row>
    <row r="2864" spans="1:9" x14ac:dyDescent="0.25">
      <c r="A2864">
        <v>79700112</v>
      </c>
      <c r="B2864" s="66" t="s">
        <v>6465</v>
      </c>
      <c r="C2864" s="66" t="s">
        <v>6732</v>
      </c>
      <c r="D2864" s="66" t="s">
        <v>6732</v>
      </c>
      <c r="E2864" s="56" t="s">
        <v>7133</v>
      </c>
      <c r="F2864" t="s">
        <v>7045</v>
      </c>
      <c r="G2864" s="66" t="s">
        <v>6594</v>
      </c>
      <c r="H2864" s="66" t="s">
        <v>7045</v>
      </c>
      <c r="I2864" s="66" t="s">
        <v>6584</v>
      </c>
    </row>
    <row r="2865" spans="1:9" x14ac:dyDescent="0.25">
      <c r="A2865">
        <v>79800001</v>
      </c>
      <c r="B2865" s="66" t="s">
        <v>6465</v>
      </c>
      <c r="C2865" s="66" t="s">
        <v>7134</v>
      </c>
      <c r="D2865" s="66" t="s">
        <v>7134</v>
      </c>
      <c r="E2865" s="56" t="s">
        <v>7135</v>
      </c>
      <c r="F2865" t="s">
        <v>7136</v>
      </c>
      <c r="G2865" s="66" t="s">
        <v>6570</v>
      </c>
      <c r="H2865" s="66" t="e">
        <v>#N/A</v>
      </c>
      <c r="I2865" s="66" t="e">
        <v>#N/A</v>
      </c>
    </row>
    <row r="2866" spans="1:9" x14ac:dyDescent="0.25">
      <c r="A2866">
        <v>79800001</v>
      </c>
      <c r="B2866" s="66" t="s">
        <v>6465</v>
      </c>
      <c r="C2866" s="66" t="s">
        <v>7134</v>
      </c>
      <c r="D2866" s="66" t="s">
        <v>7134</v>
      </c>
      <c r="E2866" s="56" t="s">
        <v>7135</v>
      </c>
      <c r="F2866" t="s">
        <v>6757</v>
      </c>
      <c r="G2866" s="66" t="s">
        <v>6570</v>
      </c>
      <c r="H2866" s="66" t="e">
        <v>#N/A</v>
      </c>
      <c r="I2866" s="66" t="e">
        <v>#N/A</v>
      </c>
    </row>
    <row r="2867" spans="1:9" x14ac:dyDescent="0.25">
      <c r="A2867">
        <v>79800001</v>
      </c>
      <c r="B2867" s="66" t="s">
        <v>6465</v>
      </c>
      <c r="C2867" s="66" t="s">
        <v>7134</v>
      </c>
      <c r="D2867" s="66" t="s">
        <v>7134</v>
      </c>
      <c r="E2867" s="56" t="s">
        <v>7137</v>
      </c>
      <c r="F2867" t="s">
        <v>7136</v>
      </c>
      <c r="G2867" s="66" t="s">
        <v>6570</v>
      </c>
      <c r="H2867" s="66" t="e">
        <v>#N/A</v>
      </c>
      <c r="I2867" s="66" t="e">
        <v>#N/A</v>
      </c>
    </row>
    <row r="2868" spans="1:9" x14ac:dyDescent="0.25">
      <c r="A2868">
        <v>79800001</v>
      </c>
      <c r="B2868" s="66" t="s">
        <v>6465</v>
      </c>
      <c r="C2868" s="66" t="s">
        <v>7134</v>
      </c>
      <c r="D2868" s="66" t="s">
        <v>7134</v>
      </c>
      <c r="E2868" s="56" t="s">
        <v>7137</v>
      </c>
      <c r="F2868" t="s">
        <v>6757</v>
      </c>
      <c r="G2868" s="66" t="s">
        <v>6570</v>
      </c>
      <c r="H2868" s="66" t="e">
        <v>#N/A</v>
      </c>
      <c r="I2868" s="66" t="e">
        <v>#N/A</v>
      </c>
    </row>
    <row r="2869" spans="1:9" x14ac:dyDescent="0.25">
      <c r="A2869">
        <v>79800001</v>
      </c>
      <c r="B2869" s="66" t="s">
        <v>6465</v>
      </c>
      <c r="C2869" s="66" t="s">
        <v>7134</v>
      </c>
      <c r="D2869" s="66" t="s">
        <v>7134</v>
      </c>
      <c r="E2869" s="56" t="s">
        <v>7138</v>
      </c>
      <c r="F2869" t="s">
        <v>7136</v>
      </c>
      <c r="G2869" s="66" t="s">
        <v>6570</v>
      </c>
      <c r="H2869" s="66" t="e">
        <v>#N/A</v>
      </c>
      <c r="I2869" s="66" t="e">
        <v>#N/A</v>
      </c>
    </row>
    <row r="2870" spans="1:9" x14ac:dyDescent="0.25">
      <c r="A2870">
        <v>79800001</v>
      </c>
      <c r="B2870" s="66" t="s">
        <v>6465</v>
      </c>
      <c r="C2870" s="66" t="s">
        <v>7134</v>
      </c>
      <c r="D2870" s="66" t="s">
        <v>7134</v>
      </c>
      <c r="E2870" s="56" t="s">
        <v>7138</v>
      </c>
      <c r="F2870" t="s">
        <v>6757</v>
      </c>
      <c r="G2870" s="66" t="s">
        <v>6570</v>
      </c>
      <c r="H2870" s="66" t="e">
        <v>#N/A</v>
      </c>
      <c r="I2870" s="66" t="e">
        <v>#N/A</v>
      </c>
    </row>
    <row r="2871" spans="1:9" x14ac:dyDescent="0.25">
      <c r="A2871">
        <v>79800001</v>
      </c>
      <c r="B2871" s="66" t="s">
        <v>6465</v>
      </c>
      <c r="C2871" s="66" t="s">
        <v>7134</v>
      </c>
      <c r="D2871" s="66" t="s">
        <v>7134</v>
      </c>
      <c r="E2871" s="56" t="s">
        <v>7139</v>
      </c>
      <c r="F2871" t="s">
        <v>6757</v>
      </c>
      <c r="G2871" s="66" t="s">
        <v>6570</v>
      </c>
      <c r="H2871" s="66" t="e">
        <v>#N/A</v>
      </c>
      <c r="I2871" s="66" t="e">
        <v>#N/A</v>
      </c>
    </row>
    <row r="2872" spans="1:9" x14ac:dyDescent="0.25">
      <c r="A2872">
        <v>79800002</v>
      </c>
      <c r="B2872" s="66" t="s">
        <v>6465</v>
      </c>
      <c r="C2872" s="66" t="s">
        <v>7134</v>
      </c>
      <c r="D2872" s="66" t="s">
        <v>7134</v>
      </c>
      <c r="E2872" s="56" t="s">
        <v>7140</v>
      </c>
      <c r="F2872" t="s">
        <v>6757</v>
      </c>
      <c r="G2872" s="66" t="s">
        <v>6570</v>
      </c>
      <c r="H2872" s="66" t="e">
        <v>#N/A</v>
      </c>
      <c r="I2872" s="66" t="e">
        <v>#N/A</v>
      </c>
    </row>
    <row r="2873" spans="1:9" x14ac:dyDescent="0.25">
      <c r="A2873">
        <v>79800002</v>
      </c>
      <c r="B2873" s="66" t="s">
        <v>6465</v>
      </c>
      <c r="C2873" s="66" t="s">
        <v>7134</v>
      </c>
      <c r="D2873" s="66" t="s">
        <v>7134</v>
      </c>
      <c r="E2873" s="56" t="s">
        <v>7140</v>
      </c>
      <c r="F2873" t="s">
        <v>7136</v>
      </c>
      <c r="G2873" s="66" t="s">
        <v>6570</v>
      </c>
      <c r="H2873" s="66" t="e">
        <v>#N/A</v>
      </c>
      <c r="I2873" s="66" t="e">
        <v>#N/A</v>
      </c>
    </row>
    <row r="2874" spans="1:9" x14ac:dyDescent="0.25">
      <c r="A2874">
        <v>79800002</v>
      </c>
      <c r="B2874" s="66" t="s">
        <v>6465</v>
      </c>
      <c r="C2874" s="66" t="s">
        <v>7134</v>
      </c>
      <c r="D2874" s="66" t="s">
        <v>7134</v>
      </c>
      <c r="E2874" s="56" t="s">
        <v>7140</v>
      </c>
      <c r="F2874" t="s">
        <v>7136</v>
      </c>
      <c r="G2874" s="66" t="s">
        <v>6570</v>
      </c>
      <c r="H2874" s="66" t="e">
        <v>#N/A</v>
      </c>
      <c r="I2874" s="66" t="e">
        <v>#N/A</v>
      </c>
    </row>
    <row r="2875" spans="1:9" x14ac:dyDescent="0.25">
      <c r="A2875">
        <v>79800002</v>
      </c>
      <c r="B2875" s="66" t="s">
        <v>6465</v>
      </c>
      <c r="C2875" s="66" t="s">
        <v>7134</v>
      </c>
      <c r="D2875" s="66" t="s">
        <v>7134</v>
      </c>
      <c r="E2875" s="56" t="s">
        <v>7141</v>
      </c>
      <c r="F2875" t="s">
        <v>7136</v>
      </c>
      <c r="G2875" s="66" t="s">
        <v>6570</v>
      </c>
      <c r="H2875" s="66" t="e">
        <v>#N/A</v>
      </c>
      <c r="I2875" s="66" t="e">
        <v>#N/A</v>
      </c>
    </row>
    <row r="2876" spans="1:9" x14ac:dyDescent="0.25">
      <c r="A2876">
        <v>79800002</v>
      </c>
      <c r="B2876" s="66" t="s">
        <v>6465</v>
      </c>
      <c r="C2876" s="66" t="s">
        <v>7134</v>
      </c>
      <c r="D2876" s="66" t="s">
        <v>7134</v>
      </c>
      <c r="E2876" s="56" t="s">
        <v>7141</v>
      </c>
      <c r="F2876" t="s">
        <v>6757</v>
      </c>
      <c r="G2876" s="66" t="s">
        <v>6570</v>
      </c>
      <c r="H2876" s="66" t="e">
        <v>#N/A</v>
      </c>
      <c r="I2876" s="66" t="e">
        <v>#N/A</v>
      </c>
    </row>
    <row r="2877" spans="1:9" x14ac:dyDescent="0.25">
      <c r="A2877">
        <v>79800002</v>
      </c>
      <c r="B2877" s="66" t="s">
        <v>6465</v>
      </c>
      <c r="C2877" s="66" t="s">
        <v>7134</v>
      </c>
      <c r="D2877" s="66" t="s">
        <v>7134</v>
      </c>
      <c r="E2877" s="56" t="s">
        <v>7142</v>
      </c>
      <c r="F2877" t="s">
        <v>7136</v>
      </c>
      <c r="G2877" s="66" t="s">
        <v>6570</v>
      </c>
      <c r="H2877" s="66" t="e">
        <v>#N/A</v>
      </c>
      <c r="I2877" s="66" t="e">
        <v>#N/A</v>
      </c>
    </row>
    <row r="2878" spans="1:9" x14ac:dyDescent="0.25">
      <c r="A2878">
        <v>79800003</v>
      </c>
      <c r="B2878" s="66" t="s">
        <v>6465</v>
      </c>
      <c r="C2878" s="66" t="s">
        <v>7134</v>
      </c>
      <c r="D2878" s="66" t="s">
        <v>7134</v>
      </c>
      <c r="E2878" s="56" t="s">
        <v>7143</v>
      </c>
      <c r="F2878" t="s">
        <v>5815</v>
      </c>
      <c r="G2878" s="66" t="s">
        <v>6570</v>
      </c>
      <c r="H2878" s="66" t="e">
        <v>#N/A</v>
      </c>
      <c r="I2878" s="66" t="e">
        <v>#N/A</v>
      </c>
    </row>
    <row r="2879" spans="1:9" x14ac:dyDescent="0.25">
      <c r="A2879">
        <v>79800003</v>
      </c>
      <c r="B2879" s="66" t="s">
        <v>6465</v>
      </c>
      <c r="C2879" s="66" t="s">
        <v>7134</v>
      </c>
      <c r="D2879" s="66" t="s">
        <v>7134</v>
      </c>
      <c r="E2879" s="56" t="s">
        <v>7143</v>
      </c>
      <c r="F2879" t="s">
        <v>5815</v>
      </c>
      <c r="G2879" s="66" t="s">
        <v>6570</v>
      </c>
      <c r="H2879" s="66" t="e">
        <v>#N/A</v>
      </c>
      <c r="I2879" s="66" t="e">
        <v>#N/A</v>
      </c>
    </row>
    <row r="2880" spans="1:9" x14ac:dyDescent="0.25">
      <c r="A2880">
        <v>79800003</v>
      </c>
      <c r="B2880" s="66" t="s">
        <v>6465</v>
      </c>
      <c r="C2880" s="66" t="s">
        <v>7134</v>
      </c>
      <c r="D2880" s="66" t="s">
        <v>7134</v>
      </c>
      <c r="E2880" s="56" t="s">
        <v>7143</v>
      </c>
      <c r="F2880" t="s">
        <v>5815</v>
      </c>
      <c r="G2880" s="66" t="s">
        <v>6570</v>
      </c>
      <c r="H2880" s="66" t="e">
        <v>#N/A</v>
      </c>
      <c r="I2880" s="66" t="e">
        <v>#N/A</v>
      </c>
    </row>
    <row r="2881" spans="1:9" x14ac:dyDescent="0.25">
      <c r="A2881">
        <v>79800003</v>
      </c>
      <c r="B2881" s="66" t="s">
        <v>6465</v>
      </c>
      <c r="C2881" s="66" t="s">
        <v>7134</v>
      </c>
      <c r="D2881" s="66" t="s">
        <v>7134</v>
      </c>
      <c r="E2881" s="56" t="s">
        <v>7143</v>
      </c>
      <c r="F2881" t="s">
        <v>7136</v>
      </c>
      <c r="G2881" s="66" t="s">
        <v>6570</v>
      </c>
      <c r="H2881" s="66" t="e">
        <v>#N/A</v>
      </c>
      <c r="I2881" s="66" t="e">
        <v>#N/A</v>
      </c>
    </row>
    <row r="2882" spans="1:9" x14ac:dyDescent="0.25">
      <c r="A2882">
        <v>79800003</v>
      </c>
      <c r="B2882" s="66" t="s">
        <v>6465</v>
      </c>
      <c r="C2882" s="66" t="s">
        <v>7134</v>
      </c>
      <c r="D2882" s="66" t="s">
        <v>7134</v>
      </c>
      <c r="E2882" s="56" t="s">
        <v>7144</v>
      </c>
      <c r="F2882" t="s">
        <v>7136</v>
      </c>
      <c r="G2882" s="66" t="s">
        <v>6570</v>
      </c>
      <c r="H2882" s="66" t="e">
        <v>#N/A</v>
      </c>
      <c r="I2882" s="66" t="e">
        <v>#N/A</v>
      </c>
    </row>
    <row r="2883" spans="1:9" x14ac:dyDescent="0.25">
      <c r="A2883">
        <v>79800003</v>
      </c>
      <c r="B2883" s="66" t="s">
        <v>6465</v>
      </c>
      <c r="C2883" s="66" t="s">
        <v>7134</v>
      </c>
      <c r="D2883" s="66" t="s">
        <v>7134</v>
      </c>
      <c r="E2883" s="56" t="s">
        <v>7145</v>
      </c>
      <c r="F2883" t="s">
        <v>6757</v>
      </c>
      <c r="G2883" s="66" t="s">
        <v>6570</v>
      </c>
      <c r="H2883" s="66" t="e">
        <v>#N/A</v>
      </c>
      <c r="I2883" s="66" t="e">
        <v>#N/A</v>
      </c>
    </row>
    <row r="2884" spans="1:9" x14ac:dyDescent="0.25">
      <c r="A2884">
        <v>79800003</v>
      </c>
      <c r="B2884" s="66" t="s">
        <v>6465</v>
      </c>
      <c r="C2884" s="66" t="s">
        <v>7134</v>
      </c>
      <c r="D2884" s="66" t="s">
        <v>7134</v>
      </c>
      <c r="E2884" s="56" t="s">
        <v>7145</v>
      </c>
      <c r="F2884" t="s">
        <v>6757</v>
      </c>
      <c r="G2884" s="66" t="s">
        <v>6570</v>
      </c>
      <c r="H2884" s="66" t="e">
        <v>#N/A</v>
      </c>
      <c r="I2884" s="66" t="e">
        <v>#N/A</v>
      </c>
    </row>
    <row r="2885" spans="1:9" x14ac:dyDescent="0.25">
      <c r="A2885">
        <v>79800003</v>
      </c>
      <c r="B2885" s="66" t="s">
        <v>6465</v>
      </c>
      <c r="C2885" s="66" t="s">
        <v>7134</v>
      </c>
      <c r="D2885" s="66" t="s">
        <v>7134</v>
      </c>
      <c r="E2885" s="56" t="s">
        <v>7140</v>
      </c>
      <c r="F2885" t="s">
        <v>7136</v>
      </c>
      <c r="G2885" s="66" t="s">
        <v>6570</v>
      </c>
      <c r="H2885" s="66" t="e">
        <v>#N/A</v>
      </c>
      <c r="I2885" s="66" t="e">
        <v>#N/A</v>
      </c>
    </row>
    <row r="2886" spans="1:9" x14ac:dyDescent="0.25">
      <c r="A2886">
        <v>79800003</v>
      </c>
      <c r="B2886" s="66" t="s">
        <v>6465</v>
      </c>
      <c r="C2886" s="66" t="s">
        <v>7134</v>
      </c>
      <c r="D2886" s="66" t="s">
        <v>7134</v>
      </c>
      <c r="E2886" s="56" t="s">
        <v>7140</v>
      </c>
      <c r="F2886" t="s">
        <v>5815</v>
      </c>
      <c r="G2886" s="66" t="s">
        <v>6570</v>
      </c>
      <c r="H2886" s="66" t="e">
        <v>#N/A</v>
      </c>
      <c r="I2886" s="66" t="e">
        <v>#N/A</v>
      </c>
    </row>
    <row r="2887" spans="1:9" x14ac:dyDescent="0.25">
      <c r="A2887">
        <v>79800004</v>
      </c>
      <c r="B2887" s="66" t="s">
        <v>6465</v>
      </c>
      <c r="C2887" s="66" t="s">
        <v>7134</v>
      </c>
      <c r="D2887" s="66" t="s">
        <v>7134</v>
      </c>
      <c r="E2887" s="56" t="s">
        <v>7146</v>
      </c>
      <c r="F2887" t="s">
        <v>7136</v>
      </c>
      <c r="G2887" s="66" t="s">
        <v>6570</v>
      </c>
      <c r="H2887" s="66" t="e">
        <v>#N/A</v>
      </c>
      <c r="I2887" s="66" t="e">
        <v>#N/A</v>
      </c>
    </row>
    <row r="2888" spans="1:9" x14ac:dyDescent="0.25">
      <c r="A2888">
        <v>79800004</v>
      </c>
      <c r="B2888" s="66" t="s">
        <v>6465</v>
      </c>
      <c r="C2888" s="66" t="s">
        <v>7134</v>
      </c>
      <c r="D2888" s="66" t="s">
        <v>7134</v>
      </c>
      <c r="E2888" s="56" t="s">
        <v>7146</v>
      </c>
      <c r="F2888" t="s">
        <v>7136</v>
      </c>
      <c r="G2888" s="66" t="s">
        <v>6570</v>
      </c>
      <c r="H2888" s="66" t="e">
        <v>#N/A</v>
      </c>
      <c r="I2888" s="66" t="e">
        <v>#N/A</v>
      </c>
    </row>
    <row r="2889" spans="1:9" x14ac:dyDescent="0.25">
      <c r="A2889">
        <v>79800004</v>
      </c>
      <c r="B2889" s="66" t="s">
        <v>6465</v>
      </c>
      <c r="C2889" s="66" t="s">
        <v>7134</v>
      </c>
      <c r="D2889" s="66" t="s">
        <v>7134</v>
      </c>
      <c r="E2889" s="56" t="s">
        <v>7146</v>
      </c>
      <c r="F2889" t="s">
        <v>7136</v>
      </c>
      <c r="G2889" s="66" t="s">
        <v>6570</v>
      </c>
      <c r="H2889" s="66" t="e">
        <v>#N/A</v>
      </c>
      <c r="I2889" s="66" t="e">
        <v>#N/A</v>
      </c>
    </row>
    <row r="2890" spans="1:9" x14ac:dyDescent="0.25">
      <c r="A2890">
        <v>79800004</v>
      </c>
      <c r="B2890" s="66" t="s">
        <v>6465</v>
      </c>
      <c r="C2890" s="66" t="s">
        <v>7134</v>
      </c>
      <c r="D2890" s="66" t="s">
        <v>7134</v>
      </c>
      <c r="E2890" s="56" t="s">
        <v>7146</v>
      </c>
      <c r="F2890" t="s">
        <v>7147</v>
      </c>
      <c r="G2890" s="66" t="s">
        <v>6570</v>
      </c>
      <c r="H2890" s="66" t="e">
        <v>#N/A</v>
      </c>
      <c r="I2890" s="66" t="e">
        <v>#N/A</v>
      </c>
    </row>
    <row r="2891" spans="1:9" x14ac:dyDescent="0.25">
      <c r="A2891">
        <v>79800004</v>
      </c>
      <c r="B2891" s="66" t="s">
        <v>6465</v>
      </c>
      <c r="C2891" s="66" t="s">
        <v>7134</v>
      </c>
      <c r="D2891" s="66" t="s">
        <v>7134</v>
      </c>
      <c r="E2891" s="56" t="s">
        <v>7146</v>
      </c>
      <c r="F2891" t="s">
        <v>7136</v>
      </c>
      <c r="G2891" s="66" t="s">
        <v>6570</v>
      </c>
      <c r="H2891" s="66" t="e">
        <v>#N/A</v>
      </c>
      <c r="I2891" s="66" t="e">
        <v>#N/A</v>
      </c>
    </row>
    <row r="2892" spans="1:9" x14ac:dyDescent="0.25">
      <c r="A2892">
        <v>79800004</v>
      </c>
      <c r="B2892" s="66" t="s">
        <v>6465</v>
      </c>
      <c r="C2892" s="66" t="s">
        <v>7134</v>
      </c>
      <c r="D2892" s="66" t="s">
        <v>7134</v>
      </c>
      <c r="E2892" s="56" t="s">
        <v>7146</v>
      </c>
      <c r="F2892" t="s">
        <v>7136</v>
      </c>
      <c r="G2892" s="66" t="s">
        <v>6570</v>
      </c>
      <c r="H2892" s="66" t="e">
        <v>#N/A</v>
      </c>
      <c r="I2892" s="66" t="e">
        <v>#N/A</v>
      </c>
    </row>
    <row r="2893" spans="1:9" x14ac:dyDescent="0.25">
      <c r="A2893">
        <v>79800004</v>
      </c>
      <c r="B2893" s="66" t="s">
        <v>6465</v>
      </c>
      <c r="C2893" s="66" t="s">
        <v>7134</v>
      </c>
      <c r="D2893" s="66" t="s">
        <v>7134</v>
      </c>
      <c r="E2893" s="56" t="s">
        <v>7146</v>
      </c>
      <c r="F2893" t="s">
        <v>6757</v>
      </c>
      <c r="G2893" s="66" t="s">
        <v>6570</v>
      </c>
      <c r="H2893" s="66" t="e">
        <v>#N/A</v>
      </c>
      <c r="I2893" s="66" t="e">
        <v>#N/A</v>
      </c>
    </row>
    <row r="2894" spans="1:9" x14ac:dyDescent="0.25">
      <c r="A2894">
        <v>79800004</v>
      </c>
      <c r="B2894" s="66" t="s">
        <v>6465</v>
      </c>
      <c r="C2894" s="66" t="s">
        <v>7134</v>
      </c>
      <c r="D2894" s="66" t="s">
        <v>7134</v>
      </c>
      <c r="E2894" s="56" t="s">
        <v>7146</v>
      </c>
      <c r="F2894" t="s">
        <v>7136</v>
      </c>
      <c r="G2894" s="66" t="s">
        <v>6570</v>
      </c>
      <c r="H2894" s="66" t="e">
        <v>#N/A</v>
      </c>
      <c r="I2894" s="66" t="e">
        <v>#N/A</v>
      </c>
    </row>
    <row r="2895" spans="1:9" x14ac:dyDescent="0.25">
      <c r="A2895">
        <v>79800004</v>
      </c>
      <c r="B2895" s="66" t="s">
        <v>6465</v>
      </c>
      <c r="C2895" s="66" t="s">
        <v>7134</v>
      </c>
      <c r="D2895" s="66" t="s">
        <v>7134</v>
      </c>
      <c r="E2895" s="56" t="s">
        <v>7148</v>
      </c>
      <c r="F2895" t="s">
        <v>6757</v>
      </c>
      <c r="G2895" s="66" t="s">
        <v>6570</v>
      </c>
      <c r="H2895" s="66" t="e">
        <v>#N/A</v>
      </c>
      <c r="I2895" s="66" t="e">
        <v>#N/A</v>
      </c>
    </row>
    <row r="2896" spans="1:9" x14ac:dyDescent="0.25">
      <c r="A2896">
        <v>79800004</v>
      </c>
      <c r="B2896" s="66" t="s">
        <v>6465</v>
      </c>
      <c r="C2896" s="66" t="s">
        <v>7134</v>
      </c>
      <c r="D2896" s="66" t="s">
        <v>7134</v>
      </c>
      <c r="E2896" s="56" t="s">
        <v>7148</v>
      </c>
      <c r="F2896" t="s">
        <v>6570</v>
      </c>
      <c r="G2896" s="66" t="s">
        <v>6570</v>
      </c>
      <c r="H2896" s="66" t="e">
        <v>#N/A</v>
      </c>
      <c r="I2896" s="66" t="e">
        <v>#N/A</v>
      </c>
    </row>
    <row r="2897" spans="1:9" x14ac:dyDescent="0.25">
      <c r="A2897">
        <v>79800004</v>
      </c>
      <c r="B2897" s="66" t="s">
        <v>6465</v>
      </c>
      <c r="C2897" s="66" t="s">
        <v>7134</v>
      </c>
      <c r="D2897" s="66" t="s">
        <v>7134</v>
      </c>
      <c r="E2897" s="56" t="s">
        <v>7149</v>
      </c>
      <c r="F2897" t="s">
        <v>7136</v>
      </c>
      <c r="G2897" s="66" t="s">
        <v>6570</v>
      </c>
      <c r="H2897" s="66" t="e">
        <v>#N/A</v>
      </c>
      <c r="I2897" s="66" t="e">
        <v>#N/A</v>
      </c>
    </row>
    <row r="2898" spans="1:9" x14ac:dyDescent="0.25">
      <c r="A2898">
        <v>79800004</v>
      </c>
      <c r="B2898" s="66" t="s">
        <v>6465</v>
      </c>
      <c r="C2898" s="66" t="s">
        <v>7134</v>
      </c>
      <c r="D2898" s="66" t="s">
        <v>7134</v>
      </c>
      <c r="E2898" s="56" t="s">
        <v>7149</v>
      </c>
      <c r="F2898" t="s">
        <v>5815</v>
      </c>
      <c r="G2898" s="66" t="s">
        <v>6570</v>
      </c>
      <c r="H2898" s="66" t="e">
        <v>#N/A</v>
      </c>
      <c r="I2898" s="66" t="e">
        <v>#N/A</v>
      </c>
    </row>
    <row r="2899" spans="1:9" x14ac:dyDescent="0.25">
      <c r="A2899">
        <v>79800004</v>
      </c>
      <c r="B2899" s="66" t="s">
        <v>6465</v>
      </c>
      <c r="C2899" s="66" t="s">
        <v>7134</v>
      </c>
      <c r="D2899" s="66" t="s">
        <v>7134</v>
      </c>
      <c r="E2899" s="56" t="s">
        <v>7150</v>
      </c>
      <c r="F2899" t="s">
        <v>7136</v>
      </c>
      <c r="G2899" s="66" t="s">
        <v>6570</v>
      </c>
      <c r="H2899" s="66" t="e">
        <v>#N/A</v>
      </c>
      <c r="I2899" s="66" t="e">
        <v>#N/A</v>
      </c>
    </row>
    <row r="2900" spans="1:9" x14ac:dyDescent="0.25">
      <c r="A2900">
        <v>79800004</v>
      </c>
      <c r="B2900" s="66" t="s">
        <v>6465</v>
      </c>
      <c r="C2900" s="66" t="s">
        <v>7134</v>
      </c>
      <c r="D2900" s="66" t="s">
        <v>7134</v>
      </c>
      <c r="E2900" s="56" t="s">
        <v>7150</v>
      </c>
      <c r="F2900" t="s">
        <v>7136</v>
      </c>
      <c r="G2900" s="66" t="s">
        <v>6570</v>
      </c>
      <c r="H2900" s="66" t="e">
        <v>#N/A</v>
      </c>
      <c r="I2900" s="66" t="e">
        <v>#N/A</v>
      </c>
    </row>
    <row r="2901" spans="1:9" x14ac:dyDescent="0.25">
      <c r="A2901">
        <v>79800005</v>
      </c>
      <c r="B2901" s="66" t="s">
        <v>6465</v>
      </c>
      <c r="C2901" s="66" t="s">
        <v>7134</v>
      </c>
      <c r="D2901" s="66" t="s">
        <v>7134</v>
      </c>
      <c r="E2901" s="56" t="s">
        <v>7151</v>
      </c>
      <c r="F2901" t="s">
        <v>7136</v>
      </c>
      <c r="G2901" s="66" t="s">
        <v>6570</v>
      </c>
      <c r="H2901" s="66" t="e">
        <v>#N/A</v>
      </c>
      <c r="I2901" s="66" t="e">
        <v>#N/A</v>
      </c>
    </row>
    <row r="2902" spans="1:9" x14ac:dyDescent="0.25">
      <c r="A2902">
        <v>79800005</v>
      </c>
      <c r="B2902" s="66" t="s">
        <v>6465</v>
      </c>
      <c r="C2902" s="66" t="s">
        <v>7134</v>
      </c>
      <c r="D2902" s="66" t="s">
        <v>7134</v>
      </c>
      <c r="E2902" s="56" t="s">
        <v>7151</v>
      </c>
      <c r="F2902" t="s">
        <v>7136</v>
      </c>
      <c r="G2902" s="66" t="s">
        <v>6570</v>
      </c>
      <c r="H2902" s="66" t="e">
        <v>#N/A</v>
      </c>
      <c r="I2902" s="66" t="e">
        <v>#N/A</v>
      </c>
    </row>
    <row r="2903" spans="1:9" x14ac:dyDescent="0.25">
      <c r="A2903">
        <v>79800005</v>
      </c>
      <c r="B2903" s="66" t="s">
        <v>6465</v>
      </c>
      <c r="C2903" s="66" t="s">
        <v>7134</v>
      </c>
      <c r="D2903" s="66" t="s">
        <v>7134</v>
      </c>
      <c r="E2903" s="56" t="s">
        <v>7152</v>
      </c>
      <c r="F2903" t="s">
        <v>7136</v>
      </c>
      <c r="G2903" s="66" t="s">
        <v>6570</v>
      </c>
      <c r="H2903" s="66" t="e">
        <v>#N/A</v>
      </c>
      <c r="I2903" s="66" t="e">
        <v>#N/A</v>
      </c>
    </row>
    <row r="2904" spans="1:9" x14ac:dyDescent="0.25">
      <c r="A2904">
        <v>79800005</v>
      </c>
      <c r="B2904" s="66" t="s">
        <v>6465</v>
      </c>
      <c r="C2904" s="66" t="s">
        <v>7134</v>
      </c>
      <c r="D2904" s="66" t="s">
        <v>7134</v>
      </c>
      <c r="E2904" s="56" t="s">
        <v>7153</v>
      </c>
      <c r="F2904" t="s">
        <v>6757</v>
      </c>
      <c r="G2904" s="66" t="s">
        <v>6570</v>
      </c>
      <c r="H2904" s="66" t="e">
        <v>#N/A</v>
      </c>
      <c r="I2904" s="66" t="e">
        <v>#N/A</v>
      </c>
    </row>
    <row r="2905" spans="1:9" x14ac:dyDescent="0.25">
      <c r="A2905">
        <v>79800005</v>
      </c>
      <c r="B2905" s="66" t="s">
        <v>6465</v>
      </c>
      <c r="C2905" s="66" t="s">
        <v>7134</v>
      </c>
      <c r="D2905" s="66" t="s">
        <v>7134</v>
      </c>
      <c r="E2905" s="56" t="s">
        <v>7153</v>
      </c>
      <c r="F2905" t="s">
        <v>7154</v>
      </c>
      <c r="G2905" s="66" t="s">
        <v>6570</v>
      </c>
      <c r="H2905" s="66" t="s">
        <v>7154</v>
      </c>
      <c r="I2905" s="66" t="s">
        <v>7155</v>
      </c>
    </row>
    <row r="2906" spans="1:9" x14ac:dyDescent="0.25">
      <c r="A2906">
        <v>79800005</v>
      </c>
      <c r="B2906" s="66" t="s">
        <v>6465</v>
      </c>
      <c r="C2906" s="66" t="s">
        <v>7134</v>
      </c>
      <c r="D2906" s="66" t="s">
        <v>7134</v>
      </c>
      <c r="E2906" s="56" t="s">
        <v>7153</v>
      </c>
      <c r="F2906" t="s">
        <v>7154</v>
      </c>
      <c r="G2906" s="66" t="s">
        <v>6570</v>
      </c>
      <c r="H2906" s="66" t="s">
        <v>7154</v>
      </c>
      <c r="I2906" s="66" t="s">
        <v>7155</v>
      </c>
    </row>
    <row r="2907" spans="1:9" x14ac:dyDescent="0.25">
      <c r="A2907">
        <v>79800005</v>
      </c>
      <c r="B2907" s="66" t="s">
        <v>6465</v>
      </c>
      <c r="C2907" s="66" t="s">
        <v>7134</v>
      </c>
      <c r="D2907" s="66" t="s">
        <v>7134</v>
      </c>
      <c r="E2907" s="56" t="s">
        <v>7153</v>
      </c>
      <c r="F2907" t="s">
        <v>5815</v>
      </c>
      <c r="G2907" s="66" t="s">
        <v>6570</v>
      </c>
      <c r="H2907" s="66" t="e">
        <v>#N/A</v>
      </c>
      <c r="I2907" s="66" t="e">
        <v>#N/A</v>
      </c>
    </row>
    <row r="2908" spans="1:9" x14ac:dyDescent="0.25">
      <c r="A2908">
        <v>79800006</v>
      </c>
      <c r="B2908" s="66" t="s">
        <v>6465</v>
      </c>
      <c r="C2908" s="66" t="s">
        <v>7134</v>
      </c>
      <c r="D2908" s="66" t="s">
        <v>7134</v>
      </c>
      <c r="E2908" s="56" t="s">
        <v>7156</v>
      </c>
      <c r="F2908" t="s">
        <v>7157</v>
      </c>
      <c r="G2908" s="66" t="s">
        <v>6570</v>
      </c>
      <c r="H2908" s="66" t="s">
        <v>7157</v>
      </c>
      <c r="I2908" s="66" t="s">
        <v>7155</v>
      </c>
    </row>
    <row r="2909" spans="1:9" x14ac:dyDescent="0.25">
      <c r="A2909">
        <v>79800006</v>
      </c>
      <c r="B2909" s="66" t="s">
        <v>6465</v>
      </c>
      <c r="C2909" s="66" t="s">
        <v>7134</v>
      </c>
      <c r="D2909" s="66" t="s">
        <v>7134</v>
      </c>
      <c r="E2909" s="56" t="s">
        <v>7156</v>
      </c>
      <c r="F2909" t="s">
        <v>7158</v>
      </c>
      <c r="G2909" s="66" t="s">
        <v>6570</v>
      </c>
      <c r="H2909" s="66" t="e">
        <v>#N/A</v>
      </c>
      <c r="I2909" s="66" t="e">
        <v>#N/A</v>
      </c>
    </row>
    <row r="2910" spans="1:9" x14ac:dyDescent="0.25">
      <c r="A2910">
        <v>79800006</v>
      </c>
      <c r="B2910" s="66" t="s">
        <v>6465</v>
      </c>
      <c r="C2910" s="66" t="s">
        <v>7134</v>
      </c>
      <c r="D2910" s="66" t="s">
        <v>7134</v>
      </c>
      <c r="E2910" s="56" t="s">
        <v>7156</v>
      </c>
      <c r="F2910" t="s">
        <v>7159</v>
      </c>
      <c r="G2910" s="66" t="s">
        <v>6570</v>
      </c>
      <c r="H2910" s="66" t="e">
        <v>#N/A</v>
      </c>
      <c r="I2910" s="66" t="e">
        <v>#N/A</v>
      </c>
    </row>
    <row r="2911" spans="1:9" x14ac:dyDescent="0.25">
      <c r="A2911">
        <v>79800006</v>
      </c>
      <c r="B2911" s="66" t="s">
        <v>6465</v>
      </c>
      <c r="C2911" s="66" t="s">
        <v>7134</v>
      </c>
      <c r="D2911" s="66" t="s">
        <v>7134</v>
      </c>
      <c r="E2911" s="56" t="s">
        <v>7156</v>
      </c>
      <c r="F2911" t="s">
        <v>7159</v>
      </c>
      <c r="G2911" s="66" t="s">
        <v>6570</v>
      </c>
      <c r="H2911" s="66" t="e">
        <v>#N/A</v>
      </c>
      <c r="I2911" s="66" t="e">
        <v>#N/A</v>
      </c>
    </row>
    <row r="2912" spans="1:9" x14ac:dyDescent="0.25">
      <c r="A2912">
        <v>79800006</v>
      </c>
      <c r="B2912" s="66" t="s">
        <v>6465</v>
      </c>
      <c r="C2912" s="66" t="s">
        <v>7134</v>
      </c>
      <c r="D2912" s="66" t="s">
        <v>7134</v>
      </c>
      <c r="E2912" s="56" t="s">
        <v>7160</v>
      </c>
      <c r="F2912" t="s">
        <v>7136</v>
      </c>
      <c r="G2912" s="66" t="s">
        <v>6570</v>
      </c>
      <c r="H2912" s="66" t="e">
        <v>#N/A</v>
      </c>
      <c r="I2912" s="66" t="e">
        <v>#N/A</v>
      </c>
    </row>
    <row r="2913" spans="1:9" x14ac:dyDescent="0.25">
      <c r="A2913">
        <v>79800006</v>
      </c>
      <c r="B2913" s="66" t="s">
        <v>6465</v>
      </c>
      <c r="C2913" s="66" t="s">
        <v>7134</v>
      </c>
      <c r="D2913" s="66" t="s">
        <v>7134</v>
      </c>
      <c r="E2913" s="56" t="s">
        <v>7160</v>
      </c>
      <c r="F2913" t="s">
        <v>6568</v>
      </c>
      <c r="G2913" s="66" t="s">
        <v>6570</v>
      </c>
      <c r="H2913" s="66" t="e">
        <v>#N/A</v>
      </c>
      <c r="I2913" s="66" t="e">
        <v>#N/A</v>
      </c>
    </row>
    <row r="2914" spans="1:9" x14ac:dyDescent="0.25">
      <c r="A2914">
        <v>79800006</v>
      </c>
      <c r="B2914" s="66" t="s">
        <v>6465</v>
      </c>
      <c r="C2914" s="66" t="s">
        <v>7134</v>
      </c>
      <c r="D2914" s="66" t="s">
        <v>7134</v>
      </c>
      <c r="E2914" s="56" t="s">
        <v>7160</v>
      </c>
      <c r="F2914" t="s">
        <v>7161</v>
      </c>
      <c r="G2914" s="66" t="s">
        <v>6570</v>
      </c>
      <c r="H2914" s="66" t="e">
        <v>#N/A</v>
      </c>
      <c r="I2914" s="66" t="e">
        <v>#N/A</v>
      </c>
    </row>
    <row r="2915" spans="1:9" x14ac:dyDescent="0.25">
      <c r="A2915">
        <v>79800006</v>
      </c>
      <c r="B2915" s="66" t="s">
        <v>6465</v>
      </c>
      <c r="C2915" s="66" t="s">
        <v>7134</v>
      </c>
      <c r="D2915" s="66" t="s">
        <v>7134</v>
      </c>
      <c r="E2915" s="56" t="s">
        <v>7160</v>
      </c>
      <c r="F2915" t="s">
        <v>7159</v>
      </c>
      <c r="G2915" s="66" t="s">
        <v>6570</v>
      </c>
      <c r="H2915" s="66" t="e">
        <v>#N/A</v>
      </c>
      <c r="I2915" s="66" t="e">
        <v>#N/A</v>
      </c>
    </row>
    <row r="2916" spans="1:9" x14ac:dyDescent="0.25">
      <c r="A2916">
        <v>79800006</v>
      </c>
      <c r="B2916" s="66" t="s">
        <v>6465</v>
      </c>
      <c r="C2916" s="66" t="s">
        <v>7134</v>
      </c>
      <c r="D2916" s="66" t="s">
        <v>7134</v>
      </c>
      <c r="E2916" s="56" t="s">
        <v>7160</v>
      </c>
      <c r="F2916" t="s">
        <v>7162</v>
      </c>
      <c r="G2916" s="66" t="s">
        <v>6570</v>
      </c>
      <c r="H2916" s="66" t="e">
        <v>#N/A</v>
      </c>
      <c r="I2916" s="66" t="e">
        <v>#N/A</v>
      </c>
    </row>
    <row r="2917" spans="1:9" x14ac:dyDescent="0.25">
      <c r="A2917">
        <v>79800006</v>
      </c>
      <c r="B2917" s="66" t="s">
        <v>6465</v>
      </c>
      <c r="C2917" s="66" t="s">
        <v>7134</v>
      </c>
      <c r="D2917" s="66" t="s">
        <v>7134</v>
      </c>
      <c r="E2917" s="56" t="s">
        <v>7163</v>
      </c>
      <c r="F2917" t="s">
        <v>6568</v>
      </c>
      <c r="G2917" s="66" t="s">
        <v>6570</v>
      </c>
      <c r="H2917" s="66" t="e">
        <v>#N/A</v>
      </c>
      <c r="I2917" s="66" t="e">
        <v>#N/A</v>
      </c>
    </row>
    <row r="2918" spans="1:9" x14ac:dyDescent="0.25">
      <c r="A2918">
        <v>79800007</v>
      </c>
      <c r="B2918" s="66" t="s">
        <v>6465</v>
      </c>
      <c r="C2918" s="66" t="s">
        <v>7134</v>
      </c>
      <c r="D2918" s="66" t="s">
        <v>7134</v>
      </c>
      <c r="E2918" s="56" t="s">
        <v>7164</v>
      </c>
      <c r="F2918" t="s">
        <v>6757</v>
      </c>
      <c r="G2918" s="66" t="s">
        <v>6570</v>
      </c>
      <c r="H2918" s="66" t="e">
        <v>#N/A</v>
      </c>
      <c r="I2918" s="66" t="e">
        <v>#N/A</v>
      </c>
    </row>
    <row r="2919" spans="1:9" x14ac:dyDescent="0.25">
      <c r="A2919">
        <v>79800007</v>
      </c>
      <c r="B2919" s="66" t="s">
        <v>6465</v>
      </c>
      <c r="C2919" s="66" t="s">
        <v>7134</v>
      </c>
      <c r="D2919" s="66" t="s">
        <v>7134</v>
      </c>
      <c r="E2919" s="56" t="s">
        <v>7164</v>
      </c>
      <c r="F2919" t="s">
        <v>7157</v>
      </c>
      <c r="G2919" s="66" t="s">
        <v>6570</v>
      </c>
      <c r="H2919" s="66" t="s">
        <v>7157</v>
      </c>
      <c r="I2919" s="66" t="s">
        <v>7155</v>
      </c>
    </row>
    <row r="2920" spans="1:9" x14ac:dyDescent="0.25">
      <c r="A2920">
        <v>79800007</v>
      </c>
      <c r="B2920" s="66" t="s">
        <v>6465</v>
      </c>
      <c r="C2920" s="66" t="s">
        <v>7134</v>
      </c>
      <c r="D2920" s="66" t="s">
        <v>7134</v>
      </c>
      <c r="E2920" s="56" t="s">
        <v>7165</v>
      </c>
      <c r="F2920" t="s">
        <v>7157</v>
      </c>
      <c r="G2920" s="66" t="s">
        <v>6570</v>
      </c>
      <c r="H2920" s="66" t="s">
        <v>7157</v>
      </c>
      <c r="I2920" s="66" t="s">
        <v>7155</v>
      </c>
    </row>
    <row r="2921" spans="1:9" x14ac:dyDescent="0.25">
      <c r="A2921">
        <v>79800007</v>
      </c>
      <c r="B2921" s="66" t="s">
        <v>6465</v>
      </c>
      <c r="C2921" s="66" t="s">
        <v>7134</v>
      </c>
      <c r="D2921" s="66" t="s">
        <v>7134</v>
      </c>
      <c r="E2921" s="56" t="s">
        <v>7166</v>
      </c>
      <c r="F2921" t="s">
        <v>7157</v>
      </c>
      <c r="G2921" s="66" t="s">
        <v>6570</v>
      </c>
      <c r="H2921" s="66" t="s">
        <v>7157</v>
      </c>
      <c r="I2921" s="66" t="s">
        <v>7155</v>
      </c>
    </row>
    <row r="2922" spans="1:9" x14ac:dyDescent="0.25">
      <c r="A2922">
        <v>79800007</v>
      </c>
      <c r="B2922" s="66" t="s">
        <v>6465</v>
      </c>
      <c r="C2922" s="66" t="s">
        <v>7134</v>
      </c>
      <c r="D2922" s="66" t="s">
        <v>7134</v>
      </c>
      <c r="E2922" s="56" t="s">
        <v>7167</v>
      </c>
      <c r="F2922" t="s">
        <v>7157</v>
      </c>
      <c r="G2922" s="66" t="s">
        <v>6570</v>
      </c>
      <c r="H2922" s="66" t="s">
        <v>7157</v>
      </c>
      <c r="I2922" s="66" t="s">
        <v>7155</v>
      </c>
    </row>
    <row r="2923" spans="1:9" x14ac:dyDescent="0.25">
      <c r="A2923">
        <v>79800007</v>
      </c>
      <c r="B2923" s="66" t="s">
        <v>6465</v>
      </c>
      <c r="C2923" s="66" t="s">
        <v>7134</v>
      </c>
      <c r="D2923" s="66" t="s">
        <v>7134</v>
      </c>
      <c r="E2923" s="56" t="s">
        <v>7158</v>
      </c>
      <c r="F2923" t="s">
        <v>6757</v>
      </c>
      <c r="G2923" s="66" t="s">
        <v>6570</v>
      </c>
      <c r="H2923" s="66" t="e">
        <v>#N/A</v>
      </c>
      <c r="I2923" s="66" t="e">
        <v>#N/A</v>
      </c>
    </row>
    <row r="2924" spans="1:9" x14ac:dyDescent="0.25">
      <c r="A2924">
        <v>79800007</v>
      </c>
      <c r="B2924" s="66" t="s">
        <v>6465</v>
      </c>
      <c r="C2924" s="66" t="s">
        <v>7134</v>
      </c>
      <c r="D2924" s="66" t="s">
        <v>7134</v>
      </c>
      <c r="E2924" s="56" t="s">
        <v>7168</v>
      </c>
      <c r="F2924" t="s">
        <v>7157</v>
      </c>
      <c r="G2924" s="66" t="s">
        <v>6570</v>
      </c>
      <c r="H2924" s="66" t="s">
        <v>7157</v>
      </c>
      <c r="I2924" s="66" t="s">
        <v>7155</v>
      </c>
    </row>
    <row r="2925" spans="1:9" x14ac:dyDescent="0.25">
      <c r="A2925">
        <v>79800007</v>
      </c>
      <c r="B2925" s="66" t="s">
        <v>6465</v>
      </c>
      <c r="C2925" s="66" t="s">
        <v>7134</v>
      </c>
      <c r="D2925" s="66" t="s">
        <v>7134</v>
      </c>
      <c r="E2925" s="56" t="s">
        <v>7156</v>
      </c>
      <c r="F2925" t="s">
        <v>7158</v>
      </c>
      <c r="G2925" s="66" t="s">
        <v>6570</v>
      </c>
      <c r="H2925" s="66" t="e">
        <v>#N/A</v>
      </c>
      <c r="I2925" s="66" t="e">
        <v>#N/A</v>
      </c>
    </row>
    <row r="2926" spans="1:9" x14ac:dyDescent="0.25">
      <c r="A2926">
        <v>79800008</v>
      </c>
      <c r="B2926" s="66" t="s">
        <v>6465</v>
      </c>
      <c r="C2926" s="66" t="s">
        <v>7134</v>
      </c>
      <c r="D2926" s="66" t="s">
        <v>7134</v>
      </c>
      <c r="E2926" s="56" t="s">
        <v>7169</v>
      </c>
      <c r="F2926" t="s">
        <v>7154</v>
      </c>
      <c r="G2926" s="66" t="s">
        <v>6570</v>
      </c>
      <c r="H2926" s="66" t="s">
        <v>7154</v>
      </c>
      <c r="I2926" s="66" t="s">
        <v>7155</v>
      </c>
    </row>
    <row r="2927" spans="1:9" x14ac:dyDescent="0.25">
      <c r="A2927">
        <v>79800008</v>
      </c>
      <c r="B2927" s="66" t="s">
        <v>6465</v>
      </c>
      <c r="C2927" s="66" t="s">
        <v>7134</v>
      </c>
      <c r="D2927" s="66" t="s">
        <v>7134</v>
      </c>
      <c r="E2927" s="56" t="s">
        <v>7169</v>
      </c>
      <c r="F2927" t="s">
        <v>7154</v>
      </c>
      <c r="G2927" s="66" t="s">
        <v>6570</v>
      </c>
      <c r="H2927" s="66" t="s">
        <v>7154</v>
      </c>
      <c r="I2927" s="66" t="s">
        <v>7155</v>
      </c>
    </row>
    <row r="2928" spans="1:9" x14ac:dyDescent="0.25">
      <c r="A2928">
        <v>79800008</v>
      </c>
      <c r="B2928" s="66" t="s">
        <v>6465</v>
      </c>
      <c r="C2928" s="66" t="s">
        <v>7134</v>
      </c>
      <c r="D2928" s="66" t="s">
        <v>7134</v>
      </c>
      <c r="E2928" s="56" t="s">
        <v>7169</v>
      </c>
      <c r="F2928" t="s">
        <v>5815</v>
      </c>
      <c r="G2928" s="66" t="s">
        <v>6570</v>
      </c>
      <c r="H2928" s="66" t="e">
        <v>#N/A</v>
      </c>
      <c r="I2928" s="66" t="e">
        <v>#N/A</v>
      </c>
    </row>
    <row r="2929" spans="1:9" x14ac:dyDescent="0.25">
      <c r="A2929">
        <v>79800008</v>
      </c>
      <c r="B2929" s="66" t="s">
        <v>6465</v>
      </c>
      <c r="C2929" s="66" t="s">
        <v>7134</v>
      </c>
      <c r="D2929" s="66" t="s">
        <v>7134</v>
      </c>
      <c r="E2929" s="56" t="s">
        <v>7170</v>
      </c>
      <c r="F2929" t="s">
        <v>7154</v>
      </c>
      <c r="G2929" s="66" t="s">
        <v>7171</v>
      </c>
      <c r="H2929" s="66" t="s">
        <v>7154</v>
      </c>
      <c r="I2929" s="66" t="s">
        <v>7155</v>
      </c>
    </row>
    <row r="2930" spans="1:9" x14ac:dyDescent="0.25">
      <c r="A2930">
        <v>79800008</v>
      </c>
      <c r="B2930" s="66" t="s">
        <v>6465</v>
      </c>
      <c r="C2930" s="66" t="s">
        <v>7134</v>
      </c>
      <c r="D2930" s="66" t="s">
        <v>7134</v>
      </c>
      <c r="E2930" s="56" t="s">
        <v>7172</v>
      </c>
      <c r="F2930" t="s">
        <v>7154</v>
      </c>
      <c r="G2930" s="66" t="s">
        <v>7171</v>
      </c>
      <c r="H2930" s="66" t="s">
        <v>7154</v>
      </c>
      <c r="I2930" s="66" t="s">
        <v>7155</v>
      </c>
    </row>
    <row r="2931" spans="1:9" x14ac:dyDescent="0.25">
      <c r="A2931">
        <v>79800008</v>
      </c>
      <c r="B2931" s="66" t="s">
        <v>6465</v>
      </c>
      <c r="C2931" s="66" t="s">
        <v>7134</v>
      </c>
      <c r="D2931" s="66" t="s">
        <v>7134</v>
      </c>
      <c r="E2931" s="56" t="s">
        <v>7172</v>
      </c>
      <c r="F2931" t="s">
        <v>7154</v>
      </c>
      <c r="G2931" s="66" t="s">
        <v>7171</v>
      </c>
      <c r="H2931" s="66" t="s">
        <v>7154</v>
      </c>
      <c r="I2931" s="66" t="s">
        <v>7155</v>
      </c>
    </row>
    <row r="2932" spans="1:9" x14ac:dyDescent="0.25">
      <c r="A2932">
        <v>79800008</v>
      </c>
      <c r="B2932" s="66" t="s">
        <v>6465</v>
      </c>
      <c r="C2932" s="66" t="s">
        <v>7134</v>
      </c>
      <c r="D2932" s="66" t="s">
        <v>7134</v>
      </c>
      <c r="E2932" s="56" t="s">
        <v>7173</v>
      </c>
      <c r="F2932" t="s">
        <v>7154</v>
      </c>
      <c r="G2932" s="66" t="s">
        <v>6570</v>
      </c>
      <c r="H2932" s="66" t="s">
        <v>7154</v>
      </c>
      <c r="I2932" s="66" t="s">
        <v>7155</v>
      </c>
    </row>
    <row r="2933" spans="1:9" x14ac:dyDescent="0.25">
      <c r="A2933">
        <v>79800008</v>
      </c>
      <c r="B2933" s="66" t="s">
        <v>6465</v>
      </c>
      <c r="C2933" s="66" t="s">
        <v>7134</v>
      </c>
      <c r="D2933" s="66" t="s">
        <v>7134</v>
      </c>
      <c r="E2933" s="56" t="s">
        <v>7173</v>
      </c>
      <c r="F2933" t="s">
        <v>7154</v>
      </c>
      <c r="G2933" s="66" t="s">
        <v>6570</v>
      </c>
      <c r="H2933" s="66" t="s">
        <v>7154</v>
      </c>
      <c r="I2933" s="66" t="s">
        <v>7155</v>
      </c>
    </row>
    <row r="2934" spans="1:9" x14ac:dyDescent="0.25">
      <c r="A2934">
        <v>79800008</v>
      </c>
      <c r="B2934" s="66" t="s">
        <v>6465</v>
      </c>
      <c r="C2934" s="66" t="s">
        <v>7134</v>
      </c>
      <c r="D2934" s="66" t="s">
        <v>7134</v>
      </c>
      <c r="E2934" s="56" t="s">
        <v>7173</v>
      </c>
      <c r="F2934" t="s">
        <v>7154</v>
      </c>
      <c r="G2934" s="66" t="s">
        <v>6570</v>
      </c>
      <c r="H2934" s="66" t="s">
        <v>7154</v>
      </c>
      <c r="I2934" s="66" t="s">
        <v>7155</v>
      </c>
    </row>
    <row r="2935" spans="1:9" x14ac:dyDescent="0.25">
      <c r="A2935">
        <v>79800008</v>
      </c>
      <c r="B2935" s="66" t="s">
        <v>6465</v>
      </c>
      <c r="C2935" s="66" t="s">
        <v>7134</v>
      </c>
      <c r="D2935" s="66" t="s">
        <v>7134</v>
      </c>
      <c r="E2935" s="56" t="s">
        <v>7173</v>
      </c>
      <c r="F2935" t="s">
        <v>7154</v>
      </c>
      <c r="G2935" s="66" t="s">
        <v>6570</v>
      </c>
      <c r="H2935" s="66" t="s">
        <v>7154</v>
      </c>
      <c r="I2935" s="66" t="s">
        <v>7155</v>
      </c>
    </row>
    <row r="2936" spans="1:9" x14ac:dyDescent="0.25">
      <c r="A2936">
        <v>79800009</v>
      </c>
      <c r="B2936" s="66" t="s">
        <v>6465</v>
      </c>
      <c r="C2936" s="66" t="s">
        <v>7134</v>
      </c>
      <c r="D2936" s="66" t="s">
        <v>7134</v>
      </c>
      <c r="E2936" s="56" t="s">
        <v>7174</v>
      </c>
      <c r="F2936" t="s">
        <v>7154</v>
      </c>
      <c r="G2936" s="66" t="s">
        <v>7171</v>
      </c>
      <c r="H2936" s="66" t="s">
        <v>7154</v>
      </c>
      <c r="I2936" s="66" t="s">
        <v>7155</v>
      </c>
    </row>
    <row r="2937" spans="1:9" x14ac:dyDescent="0.25">
      <c r="A2937">
        <v>79800009</v>
      </c>
      <c r="B2937" s="66" t="s">
        <v>6465</v>
      </c>
      <c r="C2937" s="66" t="s">
        <v>7134</v>
      </c>
      <c r="D2937" s="66" t="s">
        <v>7134</v>
      </c>
      <c r="E2937" s="56" t="s">
        <v>7175</v>
      </c>
      <c r="F2937" t="s">
        <v>7154</v>
      </c>
      <c r="G2937" s="66" t="s">
        <v>7171</v>
      </c>
      <c r="H2937" s="66" t="s">
        <v>7154</v>
      </c>
      <c r="I2937" s="66" t="s">
        <v>7155</v>
      </c>
    </row>
    <row r="2938" spans="1:9" x14ac:dyDescent="0.25">
      <c r="A2938">
        <v>79800009</v>
      </c>
      <c r="B2938" s="66" t="s">
        <v>6465</v>
      </c>
      <c r="C2938" s="66" t="s">
        <v>7134</v>
      </c>
      <c r="D2938" s="66" t="s">
        <v>7134</v>
      </c>
      <c r="E2938" s="56" t="s">
        <v>7175</v>
      </c>
      <c r="F2938" t="s">
        <v>6757</v>
      </c>
      <c r="G2938" s="66" t="s">
        <v>7171</v>
      </c>
      <c r="H2938" s="66" t="e">
        <v>#N/A</v>
      </c>
      <c r="I2938" s="66" t="e">
        <v>#N/A</v>
      </c>
    </row>
    <row r="2939" spans="1:9" x14ac:dyDescent="0.25">
      <c r="A2939">
        <v>79800009</v>
      </c>
      <c r="B2939" s="66" t="s">
        <v>6465</v>
      </c>
      <c r="C2939" s="66" t="s">
        <v>7134</v>
      </c>
      <c r="D2939" s="66" t="s">
        <v>7134</v>
      </c>
      <c r="E2939" s="56" t="s">
        <v>7175</v>
      </c>
      <c r="F2939" t="s">
        <v>7154</v>
      </c>
      <c r="G2939" s="66" t="s">
        <v>7171</v>
      </c>
      <c r="H2939" s="66" t="s">
        <v>7154</v>
      </c>
      <c r="I2939" s="66" t="s">
        <v>7155</v>
      </c>
    </row>
    <row r="2940" spans="1:9" x14ac:dyDescent="0.25">
      <c r="A2940">
        <v>79800009</v>
      </c>
      <c r="B2940" s="66" t="s">
        <v>6465</v>
      </c>
      <c r="C2940" s="66" t="s">
        <v>7134</v>
      </c>
      <c r="D2940" s="66" t="s">
        <v>7134</v>
      </c>
      <c r="E2940" s="56" t="s">
        <v>7176</v>
      </c>
      <c r="F2940" t="s">
        <v>7154</v>
      </c>
      <c r="G2940" s="66" t="s">
        <v>7171</v>
      </c>
      <c r="H2940" s="66" t="s">
        <v>7154</v>
      </c>
      <c r="I2940" s="66" t="s">
        <v>7155</v>
      </c>
    </row>
    <row r="2941" spans="1:9" x14ac:dyDescent="0.25">
      <c r="A2941">
        <v>79800009</v>
      </c>
      <c r="B2941" s="66" t="s">
        <v>6465</v>
      </c>
      <c r="C2941" s="66" t="s">
        <v>7134</v>
      </c>
      <c r="D2941" s="66" t="s">
        <v>7134</v>
      </c>
      <c r="E2941" s="56" t="s">
        <v>7177</v>
      </c>
      <c r="F2941" t="s">
        <v>6757</v>
      </c>
      <c r="G2941" s="66" t="s">
        <v>7171</v>
      </c>
      <c r="H2941" s="66" t="e">
        <v>#N/A</v>
      </c>
      <c r="I2941" s="66" t="e">
        <v>#N/A</v>
      </c>
    </row>
    <row r="2942" spans="1:9" x14ac:dyDescent="0.25">
      <c r="A2942">
        <v>79800009</v>
      </c>
      <c r="B2942" s="66" t="s">
        <v>6465</v>
      </c>
      <c r="C2942" s="66" t="s">
        <v>7134</v>
      </c>
      <c r="D2942" s="66" t="s">
        <v>7134</v>
      </c>
      <c r="E2942" s="56" t="s">
        <v>7177</v>
      </c>
      <c r="F2942" t="s">
        <v>7154</v>
      </c>
      <c r="G2942" s="66" t="s">
        <v>7171</v>
      </c>
      <c r="H2942" s="66" t="s">
        <v>7154</v>
      </c>
      <c r="I2942" s="66" t="s">
        <v>7155</v>
      </c>
    </row>
    <row r="2943" spans="1:9" x14ac:dyDescent="0.25">
      <c r="A2943">
        <v>79800009</v>
      </c>
      <c r="B2943" s="66" t="s">
        <v>6465</v>
      </c>
      <c r="C2943" s="66" t="s">
        <v>7134</v>
      </c>
      <c r="D2943" s="66" t="s">
        <v>7134</v>
      </c>
      <c r="E2943" s="56" t="s">
        <v>7177</v>
      </c>
      <c r="F2943" t="s">
        <v>7154</v>
      </c>
      <c r="G2943" s="66" t="s">
        <v>7171</v>
      </c>
      <c r="H2943" s="66" t="s">
        <v>7154</v>
      </c>
      <c r="I2943" s="66" t="s">
        <v>7155</v>
      </c>
    </row>
    <row r="2944" spans="1:9" x14ac:dyDescent="0.25">
      <c r="A2944">
        <v>79800009</v>
      </c>
      <c r="B2944" s="66" t="s">
        <v>6465</v>
      </c>
      <c r="C2944" s="66" t="s">
        <v>7134</v>
      </c>
      <c r="D2944" s="66" t="s">
        <v>7134</v>
      </c>
      <c r="E2944" s="56" t="s">
        <v>7178</v>
      </c>
      <c r="F2944" t="s">
        <v>7154</v>
      </c>
      <c r="G2944" s="66" t="s">
        <v>7171</v>
      </c>
      <c r="H2944" s="66" t="s">
        <v>7154</v>
      </c>
      <c r="I2944" s="66" t="s">
        <v>7155</v>
      </c>
    </row>
    <row r="2945" spans="1:9" x14ac:dyDescent="0.25">
      <c r="A2945">
        <v>79800009</v>
      </c>
      <c r="B2945" s="66" t="s">
        <v>6465</v>
      </c>
      <c r="C2945" s="66" t="s">
        <v>7134</v>
      </c>
      <c r="D2945" s="66" t="s">
        <v>7134</v>
      </c>
      <c r="E2945" s="56" t="s">
        <v>7178</v>
      </c>
      <c r="F2945" t="s">
        <v>6757</v>
      </c>
      <c r="G2945" s="66" t="s">
        <v>7171</v>
      </c>
      <c r="H2945" s="66" t="e">
        <v>#N/A</v>
      </c>
      <c r="I2945" s="66" t="e">
        <v>#N/A</v>
      </c>
    </row>
    <row r="2946" spans="1:9" x14ac:dyDescent="0.25">
      <c r="A2946">
        <v>79800009</v>
      </c>
      <c r="B2946" s="66" t="s">
        <v>6465</v>
      </c>
      <c r="C2946" s="66" t="s">
        <v>7134</v>
      </c>
      <c r="D2946" s="66" t="s">
        <v>7134</v>
      </c>
      <c r="E2946" s="56" t="s">
        <v>7178</v>
      </c>
      <c r="F2946" t="s">
        <v>6757</v>
      </c>
      <c r="G2946" s="66" t="s">
        <v>7171</v>
      </c>
      <c r="H2946" s="66" t="e">
        <v>#N/A</v>
      </c>
      <c r="I2946" s="66" t="e">
        <v>#N/A</v>
      </c>
    </row>
    <row r="2947" spans="1:9" x14ac:dyDescent="0.25">
      <c r="A2947">
        <v>79800009</v>
      </c>
      <c r="B2947" s="66" t="s">
        <v>6465</v>
      </c>
      <c r="C2947" s="66" t="s">
        <v>7134</v>
      </c>
      <c r="D2947" s="66" t="s">
        <v>7134</v>
      </c>
      <c r="E2947" s="56" t="s">
        <v>7179</v>
      </c>
      <c r="F2947" t="s">
        <v>7154</v>
      </c>
      <c r="G2947" s="66" t="s">
        <v>7171</v>
      </c>
      <c r="H2947" s="66" t="s">
        <v>7154</v>
      </c>
      <c r="I2947" s="66" t="s">
        <v>7155</v>
      </c>
    </row>
    <row r="2948" spans="1:9" x14ac:dyDescent="0.25">
      <c r="A2948">
        <v>79800009</v>
      </c>
      <c r="B2948" s="66" t="s">
        <v>6465</v>
      </c>
      <c r="C2948" s="66" t="s">
        <v>7134</v>
      </c>
      <c r="D2948" s="66" t="s">
        <v>7134</v>
      </c>
      <c r="E2948" s="56" t="s">
        <v>7179</v>
      </c>
      <c r="F2948" t="s">
        <v>7154</v>
      </c>
      <c r="G2948" s="66" t="s">
        <v>7171</v>
      </c>
      <c r="H2948" s="66" t="s">
        <v>7154</v>
      </c>
      <c r="I2948" s="66" t="s">
        <v>7155</v>
      </c>
    </row>
    <row r="2949" spans="1:9" x14ac:dyDescent="0.25">
      <c r="A2949">
        <v>79800010</v>
      </c>
      <c r="B2949" s="66" t="s">
        <v>6465</v>
      </c>
      <c r="C2949" s="66" t="s">
        <v>7134</v>
      </c>
      <c r="D2949" s="66" t="s">
        <v>7134</v>
      </c>
      <c r="E2949" s="56" t="s">
        <v>7180</v>
      </c>
      <c r="F2949" t="s">
        <v>7181</v>
      </c>
      <c r="G2949" s="66" t="s">
        <v>7171</v>
      </c>
      <c r="H2949" s="66" t="e">
        <v>#N/A</v>
      </c>
      <c r="I2949" s="66" t="e">
        <v>#N/A</v>
      </c>
    </row>
    <row r="2950" spans="1:9" x14ac:dyDescent="0.25">
      <c r="A2950">
        <v>79800010</v>
      </c>
      <c r="B2950" s="66" t="s">
        <v>6465</v>
      </c>
      <c r="C2950" s="66" t="s">
        <v>7134</v>
      </c>
      <c r="D2950" s="66" t="s">
        <v>7134</v>
      </c>
      <c r="E2950" s="56" t="s">
        <v>7180</v>
      </c>
      <c r="F2950" t="s">
        <v>7181</v>
      </c>
      <c r="G2950" s="66" t="s">
        <v>7171</v>
      </c>
      <c r="H2950" s="66" t="e">
        <v>#N/A</v>
      </c>
      <c r="I2950" s="66" t="e">
        <v>#N/A</v>
      </c>
    </row>
    <row r="2951" spans="1:9" x14ac:dyDescent="0.25">
      <c r="A2951">
        <v>79800010</v>
      </c>
      <c r="B2951" s="66" t="s">
        <v>6465</v>
      </c>
      <c r="C2951" s="66" t="s">
        <v>7134</v>
      </c>
      <c r="D2951" s="66" t="s">
        <v>7134</v>
      </c>
      <c r="E2951" s="56" t="s">
        <v>7174</v>
      </c>
      <c r="F2951" t="s">
        <v>7154</v>
      </c>
      <c r="G2951" s="66" t="s">
        <v>7171</v>
      </c>
      <c r="H2951" s="66" t="s">
        <v>7154</v>
      </c>
      <c r="I2951" s="66" t="s">
        <v>7155</v>
      </c>
    </row>
    <row r="2952" spans="1:9" x14ac:dyDescent="0.25">
      <c r="A2952">
        <v>79800010</v>
      </c>
      <c r="B2952" s="66" t="s">
        <v>6465</v>
      </c>
      <c r="C2952" s="66" t="s">
        <v>7134</v>
      </c>
      <c r="D2952" s="66" t="s">
        <v>7134</v>
      </c>
      <c r="E2952" s="56" t="s">
        <v>7174</v>
      </c>
      <c r="F2952" t="s">
        <v>7154</v>
      </c>
      <c r="G2952" s="66" t="s">
        <v>7171</v>
      </c>
      <c r="H2952" s="66" t="s">
        <v>7154</v>
      </c>
      <c r="I2952" s="66" t="s">
        <v>7155</v>
      </c>
    </row>
    <row r="2953" spans="1:9" x14ac:dyDescent="0.25">
      <c r="A2953">
        <v>79800010</v>
      </c>
      <c r="B2953" s="66" t="s">
        <v>6465</v>
      </c>
      <c r="C2953" s="66" t="s">
        <v>7134</v>
      </c>
      <c r="D2953" s="66" t="s">
        <v>7134</v>
      </c>
      <c r="E2953" s="56" t="s">
        <v>7174</v>
      </c>
      <c r="F2953" t="s">
        <v>7154</v>
      </c>
      <c r="G2953" s="66" t="s">
        <v>7171</v>
      </c>
      <c r="H2953" s="66" t="s">
        <v>7154</v>
      </c>
      <c r="I2953" s="66" t="s">
        <v>7155</v>
      </c>
    </row>
    <row r="2954" spans="1:9" x14ac:dyDescent="0.25">
      <c r="A2954">
        <v>79800010</v>
      </c>
      <c r="B2954" s="66" t="s">
        <v>6465</v>
      </c>
      <c r="C2954" s="66" t="s">
        <v>7134</v>
      </c>
      <c r="D2954" s="66" t="s">
        <v>7134</v>
      </c>
      <c r="E2954" s="56" t="s">
        <v>7174</v>
      </c>
      <c r="F2954" t="s">
        <v>7154</v>
      </c>
      <c r="G2954" s="66" t="s">
        <v>7171</v>
      </c>
      <c r="H2954" s="66" t="s">
        <v>7154</v>
      </c>
      <c r="I2954" s="66" t="s">
        <v>7155</v>
      </c>
    </row>
    <row r="2955" spans="1:9" x14ac:dyDescent="0.25">
      <c r="A2955">
        <v>79800010</v>
      </c>
      <c r="B2955" s="66" t="s">
        <v>6465</v>
      </c>
      <c r="C2955" s="66" t="s">
        <v>7134</v>
      </c>
      <c r="D2955" s="66" t="s">
        <v>7134</v>
      </c>
      <c r="E2955" s="56" t="s">
        <v>7175</v>
      </c>
      <c r="F2955" t="s">
        <v>7154</v>
      </c>
      <c r="G2955" s="66" t="s">
        <v>7171</v>
      </c>
      <c r="H2955" s="66" t="s">
        <v>7154</v>
      </c>
      <c r="I2955" s="66" t="s">
        <v>7155</v>
      </c>
    </row>
    <row r="2956" spans="1:9" x14ac:dyDescent="0.25">
      <c r="A2956">
        <v>79800010</v>
      </c>
      <c r="B2956" s="66" t="s">
        <v>6465</v>
      </c>
      <c r="C2956" s="66" t="s">
        <v>7134</v>
      </c>
      <c r="D2956" s="66" t="s">
        <v>7134</v>
      </c>
      <c r="E2956" s="56" t="s">
        <v>7175</v>
      </c>
      <c r="F2956" t="s">
        <v>7154</v>
      </c>
      <c r="G2956" s="66" t="s">
        <v>7171</v>
      </c>
      <c r="H2956" s="66" t="s">
        <v>7154</v>
      </c>
      <c r="I2956" s="66" t="s">
        <v>7155</v>
      </c>
    </row>
    <row r="2957" spans="1:9" x14ac:dyDescent="0.25">
      <c r="A2957">
        <v>79800010</v>
      </c>
      <c r="B2957" s="66" t="s">
        <v>6465</v>
      </c>
      <c r="C2957" s="66" t="s">
        <v>7134</v>
      </c>
      <c r="D2957" s="66" t="s">
        <v>7134</v>
      </c>
      <c r="E2957" s="56" t="s">
        <v>7175</v>
      </c>
      <c r="F2957" t="s">
        <v>7154</v>
      </c>
      <c r="G2957" s="66" t="s">
        <v>7171</v>
      </c>
      <c r="H2957" s="66" t="s">
        <v>7154</v>
      </c>
      <c r="I2957" s="66" t="s">
        <v>7155</v>
      </c>
    </row>
    <row r="2958" spans="1:9" x14ac:dyDescent="0.25">
      <c r="A2958">
        <v>79800011</v>
      </c>
      <c r="B2958" s="66" t="s">
        <v>6465</v>
      </c>
      <c r="C2958" s="66" t="s">
        <v>7134</v>
      </c>
      <c r="D2958" s="66" t="s">
        <v>7134</v>
      </c>
      <c r="E2958" s="56" t="s">
        <v>7182</v>
      </c>
      <c r="F2958" t="s">
        <v>7183</v>
      </c>
      <c r="G2958" s="66" t="s">
        <v>7171</v>
      </c>
      <c r="H2958" s="66" t="e">
        <v>#N/A</v>
      </c>
      <c r="I2958" s="66" t="e">
        <v>#N/A</v>
      </c>
    </row>
    <row r="2959" spans="1:9" x14ac:dyDescent="0.25">
      <c r="A2959">
        <v>79800011</v>
      </c>
      <c r="B2959" s="66" t="s">
        <v>6465</v>
      </c>
      <c r="C2959" s="66" t="s">
        <v>7134</v>
      </c>
      <c r="D2959" s="66" t="s">
        <v>7134</v>
      </c>
      <c r="E2959" s="56" t="s">
        <v>7182</v>
      </c>
      <c r="F2959" t="s">
        <v>7184</v>
      </c>
      <c r="G2959" s="66" t="s">
        <v>7171</v>
      </c>
      <c r="H2959" s="66" t="s">
        <v>7184</v>
      </c>
      <c r="I2959" s="66" t="s">
        <v>7185</v>
      </c>
    </row>
    <row r="2960" spans="1:9" x14ac:dyDescent="0.25">
      <c r="A2960">
        <v>79800011</v>
      </c>
      <c r="B2960" s="66" t="s">
        <v>6465</v>
      </c>
      <c r="C2960" s="66" t="s">
        <v>7134</v>
      </c>
      <c r="D2960" s="66" t="s">
        <v>7134</v>
      </c>
      <c r="E2960" s="56" t="s">
        <v>7182</v>
      </c>
      <c r="F2960" t="s">
        <v>7186</v>
      </c>
      <c r="G2960" s="66" t="s">
        <v>7171</v>
      </c>
      <c r="H2960" s="66" t="s">
        <v>7186</v>
      </c>
      <c r="I2960" s="66" t="s">
        <v>7185</v>
      </c>
    </row>
    <row r="2961" spans="1:9" x14ac:dyDescent="0.25">
      <c r="A2961">
        <v>79800011</v>
      </c>
      <c r="B2961" s="66" t="s">
        <v>6465</v>
      </c>
      <c r="C2961" s="66" t="s">
        <v>7134</v>
      </c>
      <c r="D2961" s="66" t="s">
        <v>7134</v>
      </c>
      <c r="E2961" s="56" t="s">
        <v>7182</v>
      </c>
      <c r="F2961" t="s">
        <v>7186</v>
      </c>
      <c r="G2961" s="66" t="s">
        <v>7171</v>
      </c>
      <c r="H2961" s="66" t="s">
        <v>7186</v>
      </c>
      <c r="I2961" s="66" t="s">
        <v>7185</v>
      </c>
    </row>
    <row r="2962" spans="1:9" x14ac:dyDescent="0.25">
      <c r="A2962">
        <v>79800011</v>
      </c>
      <c r="B2962" s="66" t="s">
        <v>6465</v>
      </c>
      <c r="C2962" s="66" t="s">
        <v>7134</v>
      </c>
      <c r="D2962" s="66" t="s">
        <v>7134</v>
      </c>
      <c r="E2962" s="56" t="s">
        <v>7187</v>
      </c>
      <c r="F2962" t="s">
        <v>7181</v>
      </c>
      <c r="G2962" s="66" t="s">
        <v>7171</v>
      </c>
      <c r="H2962" s="66" t="e">
        <v>#N/A</v>
      </c>
      <c r="I2962" s="66" t="e">
        <v>#N/A</v>
      </c>
    </row>
    <row r="2963" spans="1:9" x14ac:dyDescent="0.25">
      <c r="A2963">
        <v>79800011</v>
      </c>
      <c r="B2963" s="66" t="s">
        <v>6465</v>
      </c>
      <c r="C2963" s="66" t="s">
        <v>7134</v>
      </c>
      <c r="D2963" s="66" t="s">
        <v>7134</v>
      </c>
      <c r="E2963" s="56" t="s">
        <v>7187</v>
      </c>
      <c r="F2963" t="s">
        <v>7181</v>
      </c>
      <c r="G2963" s="66" t="s">
        <v>7171</v>
      </c>
      <c r="H2963" s="66" t="e">
        <v>#N/A</v>
      </c>
      <c r="I2963" s="66" t="e">
        <v>#N/A</v>
      </c>
    </row>
    <row r="2964" spans="1:9" x14ac:dyDescent="0.25">
      <c r="A2964">
        <v>79800011</v>
      </c>
      <c r="B2964" s="66" t="s">
        <v>6465</v>
      </c>
      <c r="C2964" s="66" t="s">
        <v>7134</v>
      </c>
      <c r="D2964" s="66" t="s">
        <v>7134</v>
      </c>
      <c r="E2964" s="56" t="s">
        <v>7187</v>
      </c>
      <c r="F2964" t="s">
        <v>7181</v>
      </c>
      <c r="G2964" s="66" t="s">
        <v>7171</v>
      </c>
      <c r="H2964" s="66" t="e">
        <v>#N/A</v>
      </c>
      <c r="I2964" s="66" t="e">
        <v>#N/A</v>
      </c>
    </row>
    <row r="2965" spans="1:9" x14ac:dyDescent="0.25">
      <c r="A2965">
        <v>79800011</v>
      </c>
      <c r="B2965" s="66" t="s">
        <v>6465</v>
      </c>
      <c r="C2965" s="66" t="s">
        <v>7134</v>
      </c>
      <c r="D2965" s="66" t="s">
        <v>7134</v>
      </c>
      <c r="E2965" s="56" t="s">
        <v>7188</v>
      </c>
      <c r="F2965" t="s">
        <v>7181</v>
      </c>
      <c r="G2965" s="66" t="s">
        <v>7171</v>
      </c>
      <c r="H2965" s="66" t="e">
        <v>#N/A</v>
      </c>
      <c r="I2965" s="66" t="e">
        <v>#N/A</v>
      </c>
    </row>
    <row r="2966" spans="1:9" x14ac:dyDescent="0.25">
      <c r="A2966">
        <v>79800012</v>
      </c>
      <c r="B2966" s="66" t="s">
        <v>6465</v>
      </c>
      <c r="C2966" s="66" t="s">
        <v>7134</v>
      </c>
      <c r="D2966" s="66" t="s">
        <v>7134</v>
      </c>
      <c r="E2966" s="56" t="s">
        <v>7189</v>
      </c>
      <c r="F2966" t="s">
        <v>7181</v>
      </c>
      <c r="G2966" s="66" t="s">
        <v>7171</v>
      </c>
      <c r="H2966" s="66" t="e">
        <v>#N/A</v>
      </c>
      <c r="I2966" s="66" t="e">
        <v>#N/A</v>
      </c>
    </row>
    <row r="2967" spans="1:9" x14ac:dyDescent="0.25">
      <c r="A2967">
        <v>79800012</v>
      </c>
      <c r="B2967" s="66" t="s">
        <v>6465</v>
      </c>
      <c r="C2967" s="66" t="s">
        <v>7134</v>
      </c>
      <c r="D2967" s="66" t="s">
        <v>7134</v>
      </c>
      <c r="E2967" s="56" t="s">
        <v>7189</v>
      </c>
      <c r="F2967" t="s">
        <v>7181</v>
      </c>
      <c r="G2967" s="66" t="s">
        <v>7171</v>
      </c>
      <c r="H2967" s="66" t="e">
        <v>#N/A</v>
      </c>
      <c r="I2967" s="66" t="e">
        <v>#N/A</v>
      </c>
    </row>
    <row r="2968" spans="1:9" x14ac:dyDescent="0.25">
      <c r="A2968">
        <v>79800012</v>
      </c>
      <c r="B2968" s="66" t="s">
        <v>6465</v>
      </c>
      <c r="C2968" s="66" t="s">
        <v>7134</v>
      </c>
      <c r="D2968" s="66" t="s">
        <v>7134</v>
      </c>
      <c r="E2968" s="56" t="s">
        <v>7188</v>
      </c>
      <c r="F2968" t="s">
        <v>6757</v>
      </c>
      <c r="G2968" s="66" t="s">
        <v>7171</v>
      </c>
      <c r="H2968" s="66" t="e">
        <v>#N/A</v>
      </c>
      <c r="I2968" s="66" t="e">
        <v>#N/A</v>
      </c>
    </row>
    <row r="2969" spans="1:9" x14ac:dyDescent="0.25">
      <c r="A2969">
        <v>79800012</v>
      </c>
      <c r="B2969" s="66" t="s">
        <v>6465</v>
      </c>
      <c r="C2969" s="66" t="s">
        <v>7134</v>
      </c>
      <c r="D2969" s="66" t="s">
        <v>7134</v>
      </c>
      <c r="E2969" s="56" t="s">
        <v>7188</v>
      </c>
      <c r="F2969" t="s">
        <v>7181</v>
      </c>
      <c r="G2969" s="66" t="s">
        <v>7171</v>
      </c>
      <c r="H2969" s="66" t="e">
        <v>#N/A</v>
      </c>
      <c r="I2969" s="66" t="e">
        <v>#N/A</v>
      </c>
    </row>
    <row r="2970" spans="1:9" x14ac:dyDescent="0.25">
      <c r="A2970">
        <v>79800012</v>
      </c>
      <c r="B2970" s="66" t="s">
        <v>6465</v>
      </c>
      <c r="C2970" s="66" t="s">
        <v>7134</v>
      </c>
      <c r="D2970" s="66" t="s">
        <v>7134</v>
      </c>
      <c r="E2970" s="56" t="s">
        <v>7188</v>
      </c>
      <c r="F2970" t="s">
        <v>7181</v>
      </c>
      <c r="G2970" s="66" t="s">
        <v>7171</v>
      </c>
      <c r="H2970" s="66" t="e">
        <v>#N/A</v>
      </c>
      <c r="I2970" s="66" t="e">
        <v>#N/A</v>
      </c>
    </row>
    <row r="2971" spans="1:9" x14ac:dyDescent="0.25">
      <c r="A2971">
        <v>79800012</v>
      </c>
      <c r="B2971" s="66" t="s">
        <v>6465</v>
      </c>
      <c r="C2971" s="66" t="s">
        <v>7134</v>
      </c>
      <c r="D2971" s="66" t="s">
        <v>7134</v>
      </c>
      <c r="E2971" s="56" t="s">
        <v>7188</v>
      </c>
      <c r="F2971" t="s">
        <v>7181</v>
      </c>
      <c r="G2971" s="66" t="s">
        <v>7171</v>
      </c>
      <c r="H2971" s="66" t="e">
        <v>#N/A</v>
      </c>
      <c r="I2971" s="66" t="e">
        <v>#N/A</v>
      </c>
    </row>
    <row r="2972" spans="1:9" x14ac:dyDescent="0.25">
      <c r="A2972">
        <v>79800012</v>
      </c>
      <c r="B2972" s="66" t="s">
        <v>6465</v>
      </c>
      <c r="C2972" s="66" t="s">
        <v>7134</v>
      </c>
      <c r="D2972" s="66" t="s">
        <v>7134</v>
      </c>
      <c r="E2972" s="56" t="s">
        <v>7188</v>
      </c>
      <c r="F2972" t="s">
        <v>7181</v>
      </c>
      <c r="G2972" s="66" t="s">
        <v>7171</v>
      </c>
      <c r="H2972" s="66" t="e">
        <v>#N/A</v>
      </c>
      <c r="I2972" s="66" t="e">
        <v>#N/A</v>
      </c>
    </row>
    <row r="2973" spans="1:9" x14ac:dyDescent="0.25">
      <c r="A2973">
        <v>79800012</v>
      </c>
      <c r="B2973" s="66" t="s">
        <v>6465</v>
      </c>
      <c r="C2973" s="66" t="s">
        <v>7134</v>
      </c>
      <c r="D2973" s="66" t="s">
        <v>7134</v>
      </c>
      <c r="E2973" s="56" t="s">
        <v>7188</v>
      </c>
      <c r="F2973" t="s">
        <v>7181</v>
      </c>
      <c r="G2973" s="66" t="s">
        <v>7171</v>
      </c>
      <c r="H2973" s="66" t="e">
        <v>#N/A</v>
      </c>
      <c r="I2973" s="66" t="e">
        <v>#N/A</v>
      </c>
    </row>
    <row r="2974" spans="1:9" x14ac:dyDescent="0.25">
      <c r="A2974">
        <v>79800013</v>
      </c>
      <c r="B2974" s="66" t="s">
        <v>6465</v>
      </c>
      <c r="C2974" s="66" t="s">
        <v>7134</v>
      </c>
      <c r="D2974" s="66" t="s">
        <v>7134</v>
      </c>
      <c r="E2974" s="56" t="s">
        <v>7190</v>
      </c>
      <c r="F2974" t="s">
        <v>5815</v>
      </c>
      <c r="G2974" s="66" t="s">
        <v>7171</v>
      </c>
      <c r="H2974" s="66" t="e">
        <v>#N/A</v>
      </c>
      <c r="I2974" s="66" t="e">
        <v>#N/A</v>
      </c>
    </row>
    <row r="2975" spans="1:9" x14ac:dyDescent="0.25">
      <c r="A2975">
        <v>79800013</v>
      </c>
      <c r="B2975" s="66" t="s">
        <v>6465</v>
      </c>
      <c r="C2975" s="66" t="s">
        <v>7134</v>
      </c>
      <c r="D2975" s="66" t="s">
        <v>7134</v>
      </c>
      <c r="E2975" s="56" t="s">
        <v>7190</v>
      </c>
      <c r="F2975" t="s">
        <v>7181</v>
      </c>
      <c r="G2975" s="66" t="s">
        <v>7171</v>
      </c>
      <c r="H2975" s="66" t="e">
        <v>#N/A</v>
      </c>
      <c r="I2975" s="66" t="e">
        <v>#N/A</v>
      </c>
    </row>
    <row r="2976" spans="1:9" x14ac:dyDescent="0.25">
      <c r="A2976">
        <v>79800013</v>
      </c>
      <c r="B2976" s="66" t="s">
        <v>6465</v>
      </c>
      <c r="C2976" s="66" t="s">
        <v>7134</v>
      </c>
      <c r="D2976" s="66" t="s">
        <v>7134</v>
      </c>
      <c r="E2976" s="56" t="s">
        <v>7190</v>
      </c>
      <c r="F2976" t="s">
        <v>6757</v>
      </c>
      <c r="G2976" s="66" t="s">
        <v>7171</v>
      </c>
      <c r="H2976" s="66" t="e">
        <v>#N/A</v>
      </c>
      <c r="I2976" s="66" t="e">
        <v>#N/A</v>
      </c>
    </row>
    <row r="2977" spans="1:9" x14ac:dyDescent="0.25">
      <c r="A2977">
        <v>79800013</v>
      </c>
      <c r="B2977" s="66" t="s">
        <v>6465</v>
      </c>
      <c r="C2977" s="66" t="s">
        <v>7134</v>
      </c>
      <c r="D2977" s="66" t="s">
        <v>7134</v>
      </c>
      <c r="E2977" s="56" t="s">
        <v>7190</v>
      </c>
      <c r="F2977" t="s">
        <v>7190</v>
      </c>
      <c r="G2977" s="66" t="s">
        <v>7171</v>
      </c>
      <c r="H2977" s="66" t="e">
        <v>#N/A</v>
      </c>
      <c r="I2977" s="66" t="e">
        <v>#N/A</v>
      </c>
    </row>
    <row r="2978" spans="1:9" x14ac:dyDescent="0.25">
      <c r="A2978">
        <v>79800014</v>
      </c>
      <c r="B2978" s="66" t="s">
        <v>6465</v>
      </c>
      <c r="C2978" s="66" t="s">
        <v>7134</v>
      </c>
      <c r="D2978" s="66" t="s">
        <v>7134</v>
      </c>
      <c r="E2978" s="56" t="s">
        <v>7191</v>
      </c>
      <c r="F2978" t="s">
        <v>7181</v>
      </c>
      <c r="G2978" s="66" t="s">
        <v>7171</v>
      </c>
      <c r="H2978" s="66" t="e">
        <v>#N/A</v>
      </c>
      <c r="I2978" s="66" t="e">
        <v>#N/A</v>
      </c>
    </row>
    <row r="2979" spans="1:9" x14ac:dyDescent="0.25">
      <c r="A2979">
        <v>79800014</v>
      </c>
      <c r="B2979" s="66" t="s">
        <v>6465</v>
      </c>
      <c r="C2979" s="66" t="s">
        <v>7134</v>
      </c>
      <c r="D2979" s="66" t="s">
        <v>7134</v>
      </c>
      <c r="E2979" s="56" t="s">
        <v>7192</v>
      </c>
      <c r="F2979" t="s">
        <v>6757</v>
      </c>
      <c r="G2979" s="66" t="s">
        <v>7171</v>
      </c>
      <c r="H2979" s="66" t="e">
        <v>#N/A</v>
      </c>
      <c r="I2979" s="66" t="e">
        <v>#N/A</v>
      </c>
    </row>
    <row r="2980" spans="1:9" x14ac:dyDescent="0.25">
      <c r="A2980">
        <v>79800014</v>
      </c>
      <c r="B2980" s="66" t="s">
        <v>6465</v>
      </c>
      <c r="C2980" s="66" t="s">
        <v>7134</v>
      </c>
      <c r="D2980" s="66" t="s">
        <v>7134</v>
      </c>
      <c r="E2980" s="56" t="s">
        <v>7192</v>
      </c>
      <c r="F2980" t="s">
        <v>7181</v>
      </c>
      <c r="G2980" s="66" t="s">
        <v>7171</v>
      </c>
      <c r="H2980" s="66" t="e">
        <v>#N/A</v>
      </c>
      <c r="I2980" s="66" t="e">
        <v>#N/A</v>
      </c>
    </row>
    <row r="2981" spans="1:9" x14ac:dyDescent="0.25">
      <c r="A2981">
        <v>79800014</v>
      </c>
      <c r="B2981" s="66" t="s">
        <v>6465</v>
      </c>
      <c r="C2981" s="66" t="s">
        <v>7134</v>
      </c>
      <c r="D2981" s="66" t="s">
        <v>7134</v>
      </c>
      <c r="E2981" s="56" t="s">
        <v>7192</v>
      </c>
      <c r="F2981" t="s">
        <v>7181</v>
      </c>
      <c r="G2981" s="66" t="s">
        <v>7171</v>
      </c>
      <c r="H2981" s="66" t="e">
        <v>#N/A</v>
      </c>
      <c r="I2981" s="66" t="e">
        <v>#N/A</v>
      </c>
    </row>
    <row r="2982" spans="1:9" x14ac:dyDescent="0.25">
      <c r="A2982">
        <v>79800015</v>
      </c>
      <c r="B2982" s="66" t="s">
        <v>6465</v>
      </c>
      <c r="C2982" s="66" t="s">
        <v>7134</v>
      </c>
      <c r="D2982" s="66" t="s">
        <v>7134</v>
      </c>
      <c r="E2982" s="56" t="s">
        <v>7193</v>
      </c>
      <c r="F2982" t="s">
        <v>6757</v>
      </c>
      <c r="G2982" s="66" t="s">
        <v>7171</v>
      </c>
      <c r="H2982" s="66" t="e">
        <v>#N/A</v>
      </c>
      <c r="I2982" s="66" t="e">
        <v>#N/A</v>
      </c>
    </row>
    <row r="2983" spans="1:9" x14ac:dyDescent="0.25">
      <c r="A2983">
        <v>79800015</v>
      </c>
      <c r="B2983" s="66" t="s">
        <v>6465</v>
      </c>
      <c r="C2983" s="66" t="s">
        <v>7134</v>
      </c>
      <c r="D2983" s="66" t="s">
        <v>7134</v>
      </c>
      <c r="E2983" s="56" t="s">
        <v>7193</v>
      </c>
      <c r="F2983" t="s">
        <v>7181</v>
      </c>
      <c r="G2983" s="66" t="s">
        <v>7171</v>
      </c>
      <c r="H2983" s="66" t="e">
        <v>#N/A</v>
      </c>
      <c r="I2983" s="66" t="e">
        <v>#N/A</v>
      </c>
    </row>
    <row r="2984" spans="1:9" x14ac:dyDescent="0.25">
      <c r="A2984">
        <v>79800015</v>
      </c>
      <c r="B2984" s="66" t="s">
        <v>6465</v>
      </c>
      <c r="C2984" s="66" t="s">
        <v>7134</v>
      </c>
      <c r="D2984" s="66" t="s">
        <v>7134</v>
      </c>
      <c r="E2984" s="56" t="s">
        <v>7193</v>
      </c>
      <c r="F2984" t="s">
        <v>7181</v>
      </c>
      <c r="G2984" s="66" t="s">
        <v>7171</v>
      </c>
      <c r="H2984" s="66" t="e">
        <v>#N/A</v>
      </c>
      <c r="I2984" s="66" t="e">
        <v>#N/A</v>
      </c>
    </row>
    <row r="2985" spans="1:9" x14ac:dyDescent="0.25">
      <c r="A2985">
        <v>79800015</v>
      </c>
      <c r="B2985" s="66" t="s">
        <v>6465</v>
      </c>
      <c r="C2985" s="66" t="s">
        <v>7134</v>
      </c>
      <c r="D2985" s="66" t="s">
        <v>7134</v>
      </c>
      <c r="E2985" s="56" t="s">
        <v>7194</v>
      </c>
      <c r="F2985" t="s">
        <v>7181</v>
      </c>
      <c r="G2985" s="66" t="s">
        <v>7171</v>
      </c>
      <c r="H2985" s="66" t="e">
        <v>#N/A</v>
      </c>
      <c r="I2985" s="66" t="e">
        <v>#N/A</v>
      </c>
    </row>
    <row r="2986" spans="1:9" x14ac:dyDescent="0.25">
      <c r="A2986">
        <v>79800015</v>
      </c>
      <c r="B2986" s="66" t="s">
        <v>6465</v>
      </c>
      <c r="C2986" s="66" t="s">
        <v>7134</v>
      </c>
      <c r="D2986" s="66" t="s">
        <v>7134</v>
      </c>
      <c r="E2986" s="56" t="s">
        <v>7194</v>
      </c>
      <c r="F2986" t="s">
        <v>7181</v>
      </c>
      <c r="G2986" s="66" t="s">
        <v>7171</v>
      </c>
      <c r="H2986" s="66" t="e">
        <v>#N/A</v>
      </c>
      <c r="I2986" s="66" t="e">
        <v>#N/A</v>
      </c>
    </row>
    <row r="2987" spans="1:9" x14ac:dyDescent="0.25">
      <c r="A2987">
        <v>79800015</v>
      </c>
      <c r="B2987" s="66" t="s">
        <v>6465</v>
      </c>
      <c r="C2987" s="66" t="s">
        <v>7134</v>
      </c>
      <c r="D2987" s="66" t="s">
        <v>7134</v>
      </c>
      <c r="E2987" s="56" t="s">
        <v>7194</v>
      </c>
      <c r="F2987" t="s">
        <v>7181</v>
      </c>
      <c r="G2987" s="66" t="s">
        <v>7171</v>
      </c>
      <c r="H2987" s="66" t="e">
        <v>#N/A</v>
      </c>
      <c r="I2987" s="66" t="e">
        <v>#N/A</v>
      </c>
    </row>
    <row r="2988" spans="1:9" x14ac:dyDescent="0.25">
      <c r="A2988">
        <v>79800015</v>
      </c>
      <c r="B2988" s="66" t="s">
        <v>6465</v>
      </c>
      <c r="C2988" s="66" t="s">
        <v>7134</v>
      </c>
      <c r="D2988" s="66" t="s">
        <v>7134</v>
      </c>
      <c r="E2988" s="56" t="s">
        <v>7194</v>
      </c>
      <c r="F2988" t="s">
        <v>7181</v>
      </c>
      <c r="G2988" s="66" t="s">
        <v>7171</v>
      </c>
      <c r="H2988" s="66" t="e">
        <v>#N/A</v>
      </c>
      <c r="I2988" s="66" t="e">
        <v>#N/A</v>
      </c>
    </row>
    <row r="2989" spans="1:9" x14ac:dyDescent="0.25">
      <c r="A2989">
        <v>79800015</v>
      </c>
      <c r="B2989" s="66" t="s">
        <v>6465</v>
      </c>
      <c r="C2989" s="66" t="s">
        <v>7134</v>
      </c>
      <c r="D2989" s="66" t="s">
        <v>7134</v>
      </c>
      <c r="E2989" s="56" t="s">
        <v>7194</v>
      </c>
      <c r="F2989" t="s">
        <v>7181</v>
      </c>
      <c r="G2989" s="66" t="s">
        <v>7171</v>
      </c>
      <c r="H2989" s="66" t="e">
        <v>#N/A</v>
      </c>
      <c r="I2989" s="66" t="e">
        <v>#N/A</v>
      </c>
    </row>
    <row r="2990" spans="1:9" x14ac:dyDescent="0.25">
      <c r="A2990">
        <v>79800016</v>
      </c>
      <c r="B2990" s="66" t="s">
        <v>6465</v>
      </c>
      <c r="C2990" s="66" t="s">
        <v>7134</v>
      </c>
      <c r="D2990" s="66" t="s">
        <v>7134</v>
      </c>
      <c r="E2990" s="56" t="s">
        <v>7195</v>
      </c>
      <c r="F2990" t="s">
        <v>7181</v>
      </c>
      <c r="G2990" s="66" t="s">
        <v>7171</v>
      </c>
      <c r="H2990" s="66" t="e">
        <v>#N/A</v>
      </c>
      <c r="I2990" s="66" t="e">
        <v>#N/A</v>
      </c>
    </row>
    <row r="2991" spans="1:9" x14ac:dyDescent="0.25">
      <c r="A2991">
        <v>79800016</v>
      </c>
      <c r="B2991" s="66" t="s">
        <v>6465</v>
      </c>
      <c r="C2991" s="66" t="s">
        <v>7134</v>
      </c>
      <c r="D2991" s="66" t="s">
        <v>7134</v>
      </c>
      <c r="E2991" s="56" t="s">
        <v>7195</v>
      </c>
      <c r="F2991" t="s">
        <v>7181</v>
      </c>
      <c r="G2991" s="66" t="s">
        <v>7171</v>
      </c>
      <c r="H2991" s="66" t="e">
        <v>#N/A</v>
      </c>
      <c r="I2991" s="66" t="e">
        <v>#N/A</v>
      </c>
    </row>
    <row r="2992" spans="1:9" x14ac:dyDescent="0.25">
      <c r="A2992">
        <v>79800016</v>
      </c>
      <c r="B2992" s="66" t="s">
        <v>6465</v>
      </c>
      <c r="C2992" s="66" t="s">
        <v>7134</v>
      </c>
      <c r="D2992" s="66" t="s">
        <v>7134</v>
      </c>
      <c r="E2992" s="56" t="s">
        <v>7195</v>
      </c>
      <c r="F2992" t="s">
        <v>7181</v>
      </c>
      <c r="G2992" s="66" t="s">
        <v>7171</v>
      </c>
      <c r="H2992" s="66" t="e">
        <v>#N/A</v>
      </c>
      <c r="I2992" s="66" t="e">
        <v>#N/A</v>
      </c>
    </row>
    <row r="2993" spans="1:9" x14ac:dyDescent="0.25">
      <c r="A2993">
        <v>79800016</v>
      </c>
      <c r="B2993" s="66" t="s">
        <v>6465</v>
      </c>
      <c r="C2993" s="66" t="s">
        <v>7134</v>
      </c>
      <c r="D2993" s="66" t="s">
        <v>7134</v>
      </c>
      <c r="E2993" s="56" t="s">
        <v>7195</v>
      </c>
      <c r="F2993" t="s">
        <v>7181</v>
      </c>
      <c r="G2993" s="66" t="s">
        <v>7171</v>
      </c>
      <c r="H2993" s="66" t="e">
        <v>#N/A</v>
      </c>
      <c r="I2993" s="66" t="e">
        <v>#N/A</v>
      </c>
    </row>
    <row r="2994" spans="1:9" x14ac:dyDescent="0.25">
      <c r="A2994">
        <v>79800016</v>
      </c>
      <c r="B2994" s="66" t="s">
        <v>6465</v>
      </c>
      <c r="C2994" s="66" t="s">
        <v>7134</v>
      </c>
      <c r="D2994" s="66" t="s">
        <v>7134</v>
      </c>
      <c r="E2994" s="56" t="s">
        <v>7195</v>
      </c>
      <c r="F2994" t="s">
        <v>7181</v>
      </c>
      <c r="G2994" s="66" t="s">
        <v>7171</v>
      </c>
      <c r="H2994" s="66" t="e">
        <v>#N/A</v>
      </c>
      <c r="I2994" s="66" t="e">
        <v>#N/A</v>
      </c>
    </row>
    <row r="2995" spans="1:9" x14ac:dyDescent="0.25">
      <c r="A2995">
        <v>79800016</v>
      </c>
      <c r="B2995" s="66" t="s">
        <v>6465</v>
      </c>
      <c r="C2995" s="66" t="s">
        <v>7134</v>
      </c>
      <c r="D2995" s="66" t="s">
        <v>7134</v>
      </c>
      <c r="E2995" s="56" t="s">
        <v>7195</v>
      </c>
      <c r="F2995" t="s">
        <v>7181</v>
      </c>
      <c r="G2995" s="66" t="s">
        <v>7171</v>
      </c>
      <c r="H2995" s="66" t="e">
        <v>#N/A</v>
      </c>
      <c r="I2995" s="66" t="e">
        <v>#N/A</v>
      </c>
    </row>
    <row r="2996" spans="1:9" x14ac:dyDescent="0.25">
      <c r="A2996">
        <v>79800016</v>
      </c>
      <c r="B2996" s="66" t="s">
        <v>6465</v>
      </c>
      <c r="C2996" s="66" t="s">
        <v>7134</v>
      </c>
      <c r="D2996" s="66" t="s">
        <v>7134</v>
      </c>
      <c r="E2996" s="56" t="s">
        <v>7195</v>
      </c>
      <c r="F2996" t="s">
        <v>7181</v>
      </c>
      <c r="G2996" s="66" t="s">
        <v>7171</v>
      </c>
      <c r="H2996" s="66" t="e">
        <v>#N/A</v>
      </c>
      <c r="I2996" s="66" t="e">
        <v>#N/A</v>
      </c>
    </row>
    <row r="2997" spans="1:9" x14ac:dyDescent="0.25">
      <c r="A2997">
        <v>79800016</v>
      </c>
      <c r="B2997" s="66" t="s">
        <v>6465</v>
      </c>
      <c r="C2997" s="66" t="s">
        <v>7134</v>
      </c>
      <c r="D2997" s="66" t="s">
        <v>7134</v>
      </c>
      <c r="E2997" s="56" t="s">
        <v>7195</v>
      </c>
      <c r="F2997" t="s">
        <v>7181</v>
      </c>
      <c r="G2997" s="66" t="s">
        <v>7171</v>
      </c>
      <c r="H2997" s="66" t="e">
        <v>#N/A</v>
      </c>
      <c r="I2997" s="66" t="e">
        <v>#N/A</v>
      </c>
    </row>
    <row r="2998" spans="1:9" x14ac:dyDescent="0.25">
      <c r="A2998">
        <v>79800017</v>
      </c>
      <c r="B2998" s="66" t="s">
        <v>6465</v>
      </c>
      <c r="C2998" s="66" t="s">
        <v>7134</v>
      </c>
      <c r="D2998" s="66" t="s">
        <v>7134</v>
      </c>
      <c r="E2998" s="56" t="s">
        <v>7184</v>
      </c>
      <c r="F2998" t="s">
        <v>5815</v>
      </c>
      <c r="G2998" s="66" t="s">
        <v>7171</v>
      </c>
      <c r="H2998" s="66" t="s">
        <v>7184</v>
      </c>
      <c r="I2998" s="66" t="s">
        <v>7185</v>
      </c>
    </row>
    <row r="2999" spans="1:9" x14ac:dyDescent="0.25">
      <c r="A2999">
        <v>79800017</v>
      </c>
      <c r="B2999" s="66" t="s">
        <v>6465</v>
      </c>
      <c r="C2999" s="66" t="s">
        <v>7134</v>
      </c>
      <c r="D2999" s="66" t="s">
        <v>7134</v>
      </c>
      <c r="E2999" s="56" t="s">
        <v>7184</v>
      </c>
      <c r="F2999" t="s">
        <v>7184</v>
      </c>
      <c r="G2999" s="66" t="s">
        <v>7171</v>
      </c>
      <c r="H2999" s="66" t="s">
        <v>7184</v>
      </c>
      <c r="I2999" s="66" t="s">
        <v>7185</v>
      </c>
    </row>
    <row r="3000" spans="1:9" x14ac:dyDescent="0.25">
      <c r="A3000">
        <v>79800017</v>
      </c>
      <c r="B3000" s="66" t="s">
        <v>6465</v>
      </c>
      <c r="C3000" s="66" t="s">
        <v>7134</v>
      </c>
      <c r="D3000" s="66" t="s">
        <v>7134</v>
      </c>
      <c r="E3000" s="56" t="s">
        <v>7184</v>
      </c>
      <c r="F3000" t="s">
        <v>7184</v>
      </c>
      <c r="G3000" s="66" t="s">
        <v>7171</v>
      </c>
      <c r="H3000" s="66" t="s">
        <v>7184</v>
      </c>
      <c r="I3000" s="66" t="s">
        <v>7185</v>
      </c>
    </row>
    <row r="3001" spans="1:9" x14ac:dyDescent="0.25">
      <c r="A3001">
        <v>79800017</v>
      </c>
      <c r="B3001" s="66" t="s">
        <v>6465</v>
      </c>
      <c r="C3001" s="66" t="s">
        <v>7134</v>
      </c>
      <c r="D3001" s="66" t="s">
        <v>7134</v>
      </c>
      <c r="E3001" s="56" t="s">
        <v>7184</v>
      </c>
      <c r="F3001" t="s">
        <v>6757</v>
      </c>
      <c r="G3001" s="66" t="s">
        <v>7171</v>
      </c>
      <c r="H3001" s="66" t="s">
        <v>7184</v>
      </c>
      <c r="I3001" s="66" t="s">
        <v>7185</v>
      </c>
    </row>
    <row r="3002" spans="1:9" x14ac:dyDescent="0.25">
      <c r="A3002">
        <v>79800017</v>
      </c>
      <c r="B3002" s="66" t="s">
        <v>6465</v>
      </c>
      <c r="C3002" s="66" t="s">
        <v>7134</v>
      </c>
      <c r="D3002" s="66" t="s">
        <v>7134</v>
      </c>
      <c r="E3002" s="56" t="s">
        <v>7184</v>
      </c>
      <c r="F3002" t="s">
        <v>5815</v>
      </c>
      <c r="G3002" s="66" t="s">
        <v>7171</v>
      </c>
      <c r="H3002" s="66" t="s">
        <v>7184</v>
      </c>
      <c r="I3002" s="66" t="s">
        <v>7185</v>
      </c>
    </row>
    <row r="3003" spans="1:9" x14ac:dyDescent="0.25">
      <c r="A3003">
        <v>79800017</v>
      </c>
      <c r="B3003" s="66" t="s">
        <v>6465</v>
      </c>
      <c r="C3003" s="66" t="s">
        <v>7134</v>
      </c>
      <c r="D3003" s="66" t="s">
        <v>7134</v>
      </c>
      <c r="E3003" s="56" t="s">
        <v>7184</v>
      </c>
      <c r="F3003" t="s">
        <v>7184</v>
      </c>
      <c r="G3003" s="66" t="s">
        <v>7171</v>
      </c>
      <c r="H3003" s="66" t="s">
        <v>7184</v>
      </c>
      <c r="I3003" s="66" t="s">
        <v>7185</v>
      </c>
    </row>
    <row r="3004" spans="1:9" x14ac:dyDescent="0.25">
      <c r="A3004">
        <v>79800017</v>
      </c>
      <c r="B3004" s="66" t="s">
        <v>6465</v>
      </c>
      <c r="C3004" s="66" t="s">
        <v>7134</v>
      </c>
      <c r="D3004" s="66" t="s">
        <v>7134</v>
      </c>
      <c r="E3004" s="56" t="s">
        <v>7184</v>
      </c>
      <c r="F3004" t="s">
        <v>6757</v>
      </c>
      <c r="G3004" s="66" t="s">
        <v>7171</v>
      </c>
      <c r="H3004" s="66" t="s">
        <v>7184</v>
      </c>
      <c r="I3004" s="66" t="s">
        <v>7185</v>
      </c>
    </row>
    <row r="3005" spans="1:9" x14ac:dyDescent="0.25">
      <c r="A3005">
        <v>79800017</v>
      </c>
      <c r="B3005" s="66" t="s">
        <v>6465</v>
      </c>
      <c r="C3005" s="66" t="s">
        <v>7134</v>
      </c>
      <c r="D3005" s="66" t="s">
        <v>7134</v>
      </c>
      <c r="E3005" s="56" t="s">
        <v>7184</v>
      </c>
      <c r="F3005" t="s">
        <v>7186</v>
      </c>
      <c r="G3005" s="66" t="s">
        <v>7171</v>
      </c>
      <c r="H3005" s="66" t="s">
        <v>7186</v>
      </c>
      <c r="I3005" s="66" t="s">
        <v>7185</v>
      </c>
    </row>
    <row r="3006" spans="1:9" x14ac:dyDescent="0.25">
      <c r="A3006">
        <v>79800017</v>
      </c>
      <c r="B3006" s="66" t="s">
        <v>6465</v>
      </c>
      <c r="C3006" s="66" t="s">
        <v>7134</v>
      </c>
      <c r="D3006" s="66" t="s">
        <v>7134</v>
      </c>
      <c r="E3006" s="56" t="s">
        <v>7184</v>
      </c>
      <c r="F3006" t="s">
        <v>7184</v>
      </c>
      <c r="G3006" s="66" t="s">
        <v>7171</v>
      </c>
      <c r="H3006" s="66" t="s">
        <v>7184</v>
      </c>
      <c r="I3006" s="66" t="s">
        <v>7185</v>
      </c>
    </row>
    <row r="3007" spans="1:9" x14ac:dyDescent="0.25">
      <c r="A3007">
        <v>79800018</v>
      </c>
      <c r="B3007" s="66" t="s">
        <v>6465</v>
      </c>
      <c r="C3007" s="66" t="s">
        <v>7134</v>
      </c>
      <c r="D3007" s="66" t="s">
        <v>7134</v>
      </c>
      <c r="E3007" s="56" t="s">
        <v>7184</v>
      </c>
      <c r="F3007" t="s">
        <v>7184</v>
      </c>
      <c r="G3007" s="66" t="s">
        <v>7171</v>
      </c>
      <c r="H3007" s="66" t="s">
        <v>7184</v>
      </c>
      <c r="I3007" s="66" t="s">
        <v>7185</v>
      </c>
    </row>
    <row r="3008" spans="1:9" x14ac:dyDescent="0.25">
      <c r="A3008">
        <v>79800018</v>
      </c>
      <c r="B3008" s="66" t="s">
        <v>6465</v>
      </c>
      <c r="C3008" s="66" t="s">
        <v>7134</v>
      </c>
      <c r="D3008" s="66" t="s">
        <v>7134</v>
      </c>
      <c r="E3008" s="56" t="s">
        <v>7184</v>
      </c>
      <c r="F3008" t="s">
        <v>6757</v>
      </c>
      <c r="G3008" s="66" t="s">
        <v>7171</v>
      </c>
      <c r="H3008" s="66" t="s">
        <v>7184</v>
      </c>
      <c r="I3008" s="66" t="s">
        <v>7185</v>
      </c>
    </row>
    <row r="3009" spans="1:9" x14ac:dyDescent="0.25">
      <c r="A3009">
        <v>79800018</v>
      </c>
      <c r="B3009" s="66" t="s">
        <v>6465</v>
      </c>
      <c r="C3009" s="66" t="s">
        <v>7134</v>
      </c>
      <c r="D3009" s="66" t="s">
        <v>7134</v>
      </c>
      <c r="E3009" s="56" t="s">
        <v>7184</v>
      </c>
      <c r="F3009" t="s">
        <v>7184</v>
      </c>
      <c r="G3009" s="66" t="s">
        <v>7171</v>
      </c>
      <c r="H3009" s="66" t="s">
        <v>7184</v>
      </c>
      <c r="I3009" s="66" t="s">
        <v>7185</v>
      </c>
    </row>
    <row r="3010" spans="1:9" x14ac:dyDescent="0.25">
      <c r="A3010">
        <v>79800018</v>
      </c>
      <c r="B3010" s="66" t="s">
        <v>6465</v>
      </c>
      <c r="C3010" s="66" t="s">
        <v>7134</v>
      </c>
      <c r="D3010" s="66" t="s">
        <v>7134</v>
      </c>
      <c r="E3010" s="56" t="s">
        <v>7184</v>
      </c>
      <c r="F3010" t="s">
        <v>7184</v>
      </c>
      <c r="G3010" s="66" t="s">
        <v>7171</v>
      </c>
      <c r="H3010" s="66" t="s">
        <v>7184</v>
      </c>
      <c r="I3010" s="66" t="s">
        <v>7185</v>
      </c>
    </row>
    <row r="3011" spans="1:9" x14ac:dyDescent="0.25">
      <c r="A3011">
        <v>79800018</v>
      </c>
      <c r="B3011" s="66" t="s">
        <v>6465</v>
      </c>
      <c r="C3011" s="66" t="s">
        <v>7134</v>
      </c>
      <c r="D3011" s="66" t="s">
        <v>7134</v>
      </c>
      <c r="E3011" s="56" t="s">
        <v>7184</v>
      </c>
      <c r="F3011" t="s">
        <v>6757</v>
      </c>
      <c r="G3011" s="66" t="s">
        <v>7171</v>
      </c>
      <c r="H3011" s="66" t="s">
        <v>7184</v>
      </c>
      <c r="I3011" s="66" t="s">
        <v>7185</v>
      </c>
    </row>
    <row r="3012" spans="1:9" x14ac:dyDescent="0.25">
      <c r="A3012">
        <v>79800018</v>
      </c>
      <c r="B3012" s="66" t="s">
        <v>6465</v>
      </c>
      <c r="C3012" s="66" t="s">
        <v>7134</v>
      </c>
      <c r="D3012" s="66" t="s">
        <v>7134</v>
      </c>
      <c r="E3012" s="56" t="s">
        <v>7184</v>
      </c>
      <c r="F3012" t="s">
        <v>7184</v>
      </c>
      <c r="G3012" s="66" t="s">
        <v>7171</v>
      </c>
      <c r="H3012" s="66" t="s">
        <v>7184</v>
      </c>
      <c r="I3012" s="66" t="s">
        <v>7185</v>
      </c>
    </row>
    <row r="3013" spans="1:9" x14ac:dyDescent="0.25">
      <c r="A3013">
        <v>79800018</v>
      </c>
      <c r="B3013" s="66" t="s">
        <v>6465</v>
      </c>
      <c r="C3013" s="66" t="s">
        <v>7134</v>
      </c>
      <c r="D3013" s="66" t="s">
        <v>7134</v>
      </c>
      <c r="E3013" s="56" t="s">
        <v>7184</v>
      </c>
      <c r="F3013" t="s">
        <v>6757</v>
      </c>
      <c r="G3013" s="66" t="s">
        <v>7171</v>
      </c>
      <c r="H3013" s="66" t="s">
        <v>7184</v>
      </c>
      <c r="I3013" s="66" t="s">
        <v>7185</v>
      </c>
    </row>
    <row r="3014" spans="1:9" x14ac:dyDescent="0.25">
      <c r="A3014">
        <v>79800018</v>
      </c>
      <c r="B3014" s="66" t="s">
        <v>6465</v>
      </c>
      <c r="C3014" s="66" t="s">
        <v>7134</v>
      </c>
      <c r="D3014" s="66" t="s">
        <v>7134</v>
      </c>
      <c r="E3014" s="56" t="s">
        <v>7184</v>
      </c>
      <c r="F3014" t="s">
        <v>7181</v>
      </c>
      <c r="G3014" s="66" t="s">
        <v>7171</v>
      </c>
      <c r="H3014" s="66" t="s">
        <v>7184</v>
      </c>
      <c r="I3014" s="66" t="s">
        <v>7185</v>
      </c>
    </row>
    <row r="3015" spans="1:9" x14ac:dyDescent="0.25">
      <c r="A3015">
        <v>79800018</v>
      </c>
      <c r="B3015" s="66" t="s">
        <v>6465</v>
      </c>
      <c r="C3015" s="66" t="s">
        <v>7134</v>
      </c>
      <c r="D3015" s="66" t="s">
        <v>7134</v>
      </c>
      <c r="E3015" s="56" t="s">
        <v>7184</v>
      </c>
      <c r="F3015" t="s">
        <v>7184</v>
      </c>
      <c r="G3015" s="66" t="s">
        <v>7171</v>
      </c>
      <c r="H3015" s="66" t="s">
        <v>7184</v>
      </c>
      <c r="I3015" s="66" t="s">
        <v>7185</v>
      </c>
    </row>
    <row r="3016" spans="1:9" x14ac:dyDescent="0.25">
      <c r="A3016">
        <v>79800018</v>
      </c>
      <c r="B3016" s="66" t="s">
        <v>6465</v>
      </c>
      <c r="C3016" s="66" t="s">
        <v>7134</v>
      </c>
      <c r="D3016" s="66" t="s">
        <v>7134</v>
      </c>
      <c r="E3016" s="56" t="s">
        <v>7184</v>
      </c>
      <c r="F3016" t="s">
        <v>5815</v>
      </c>
      <c r="G3016" s="66" t="s">
        <v>7171</v>
      </c>
      <c r="H3016" s="66" t="s">
        <v>7184</v>
      </c>
      <c r="I3016" s="66" t="s">
        <v>7185</v>
      </c>
    </row>
    <row r="3017" spans="1:9" x14ac:dyDescent="0.25">
      <c r="A3017">
        <v>79800018</v>
      </c>
      <c r="B3017" s="66" t="s">
        <v>6465</v>
      </c>
      <c r="C3017" s="66" t="s">
        <v>7134</v>
      </c>
      <c r="D3017" s="66" t="s">
        <v>7134</v>
      </c>
      <c r="E3017" s="56" t="s">
        <v>7184</v>
      </c>
      <c r="F3017" t="s">
        <v>5815</v>
      </c>
      <c r="G3017" s="66" t="s">
        <v>7171</v>
      </c>
      <c r="H3017" s="66" t="s">
        <v>7184</v>
      </c>
      <c r="I3017" s="66" t="s">
        <v>7185</v>
      </c>
    </row>
    <row r="3018" spans="1:9" x14ac:dyDescent="0.25">
      <c r="A3018">
        <v>79800018</v>
      </c>
      <c r="B3018" s="66" t="s">
        <v>6465</v>
      </c>
      <c r="C3018" s="66" t="s">
        <v>7134</v>
      </c>
      <c r="D3018" s="66" t="s">
        <v>7134</v>
      </c>
      <c r="E3018" s="56" t="s">
        <v>7184</v>
      </c>
      <c r="F3018" t="s">
        <v>7184</v>
      </c>
      <c r="G3018" s="66" t="s">
        <v>7171</v>
      </c>
      <c r="H3018" s="66" t="s">
        <v>7184</v>
      </c>
      <c r="I3018" s="66" t="s">
        <v>7185</v>
      </c>
    </row>
    <row r="3019" spans="1:9" x14ac:dyDescent="0.25">
      <c r="A3019">
        <v>79800018</v>
      </c>
      <c r="B3019" s="66" t="s">
        <v>6465</v>
      </c>
      <c r="C3019" s="66" t="s">
        <v>7134</v>
      </c>
      <c r="D3019" s="66" t="s">
        <v>7134</v>
      </c>
      <c r="E3019" s="56" t="s">
        <v>7184</v>
      </c>
      <c r="F3019" t="s">
        <v>5815</v>
      </c>
      <c r="G3019" s="66" t="s">
        <v>7171</v>
      </c>
      <c r="H3019" s="66" t="s">
        <v>7184</v>
      </c>
      <c r="I3019" s="66" t="s">
        <v>7185</v>
      </c>
    </row>
    <row r="3020" spans="1:9" x14ac:dyDescent="0.25">
      <c r="A3020">
        <v>79800018</v>
      </c>
      <c r="B3020" s="66" t="s">
        <v>6465</v>
      </c>
      <c r="C3020" s="66" t="s">
        <v>7134</v>
      </c>
      <c r="D3020" s="66" t="s">
        <v>7134</v>
      </c>
      <c r="E3020" s="56" t="s">
        <v>7184</v>
      </c>
      <c r="F3020" t="s">
        <v>6757</v>
      </c>
      <c r="G3020" s="66" t="s">
        <v>7171</v>
      </c>
      <c r="H3020" s="66" t="s">
        <v>7184</v>
      </c>
      <c r="I3020" s="66" t="s">
        <v>7185</v>
      </c>
    </row>
    <row r="3021" spans="1:9" x14ac:dyDescent="0.25">
      <c r="A3021">
        <v>79800018</v>
      </c>
      <c r="B3021" s="66" t="s">
        <v>6465</v>
      </c>
      <c r="C3021" s="66" t="s">
        <v>7134</v>
      </c>
      <c r="D3021" s="66" t="s">
        <v>7134</v>
      </c>
      <c r="E3021" s="56" t="s">
        <v>7184</v>
      </c>
      <c r="F3021" t="s">
        <v>5815</v>
      </c>
      <c r="G3021" s="66" t="s">
        <v>7171</v>
      </c>
      <c r="H3021" s="66" t="s">
        <v>7184</v>
      </c>
      <c r="I3021" s="66" t="s">
        <v>7185</v>
      </c>
    </row>
    <row r="3022" spans="1:9" x14ac:dyDescent="0.25">
      <c r="A3022">
        <v>79800018</v>
      </c>
      <c r="B3022" s="66" t="s">
        <v>6465</v>
      </c>
      <c r="C3022" s="66" t="s">
        <v>7134</v>
      </c>
      <c r="D3022" s="66" t="s">
        <v>7134</v>
      </c>
      <c r="E3022" s="56" t="s">
        <v>7184</v>
      </c>
      <c r="F3022" t="s">
        <v>7184</v>
      </c>
      <c r="G3022" s="66" t="s">
        <v>7171</v>
      </c>
      <c r="H3022" s="66" t="s">
        <v>7184</v>
      </c>
      <c r="I3022" s="66" t="s">
        <v>7185</v>
      </c>
    </row>
    <row r="3023" spans="1:9" x14ac:dyDescent="0.25">
      <c r="A3023">
        <v>79800018</v>
      </c>
      <c r="B3023" s="66" t="s">
        <v>6465</v>
      </c>
      <c r="C3023" s="66" t="s">
        <v>7134</v>
      </c>
      <c r="D3023" s="66" t="s">
        <v>7134</v>
      </c>
      <c r="E3023" s="56" t="s">
        <v>7184</v>
      </c>
      <c r="F3023" t="s">
        <v>7184</v>
      </c>
      <c r="G3023" s="66" t="s">
        <v>7171</v>
      </c>
      <c r="H3023" s="66" t="s">
        <v>7184</v>
      </c>
      <c r="I3023" s="66" t="s">
        <v>7185</v>
      </c>
    </row>
    <row r="3024" spans="1:9" x14ac:dyDescent="0.25">
      <c r="A3024">
        <v>79800019</v>
      </c>
      <c r="B3024" s="66" t="s">
        <v>6465</v>
      </c>
      <c r="C3024" s="66" t="s">
        <v>7134</v>
      </c>
      <c r="D3024" s="66" t="s">
        <v>7134</v>
      </c>
      <c r="E3024" s="56" t="s">
        <v>7196</v>
      </c>
      <c r="F3024" t="s">
        <v>7181</v>
      </c>
      <c r="G3024" s="66" t="s">
        <v>7171</v>
      </c>
      <c r="H3024" s="66" t="e">
        <v>#N/A</v>
      </c>
      <c r="I3024" s="66" t="e">
        <v>#N/A</v>
      </c>
    </row>
    <row r="3025" spans="1:9" x14ac:dyDescent="0.25">
      <c r="A3025">
        <v>79800019</v>
      </c>
      <c r="B3025" s="66" t="s">
        <v>6465</v>
      </c>
      <c r="C3025" s="66" t="s">
        <v>7134</v>
      </c>
      <c r="D3025" s="66" t="s">
        <v>7134</v>
      </c>
      <c r="E3025" s="56" t="s">
        <v>7196</v>
      </c>
      <c r="F3025" t="s">
        <v>7197</v>
      </c>
      <c r="G3025" s="66" t="s">
        <v>7171</v>
      </c>
      <c r="H3025" s="66" t="e">
        <v>#N/A</v>
      </c>
      <c r="I3025" s="66" t="e">
        <v>#N/A</v>
      </c>
    </row>
    <row r="3026" spans="1:9" x14ac:dyDescent="0.25">
      <c r="A3026">
        <v>79800019</v>
      </c>
      <c r="B3026" s="66" t="s">
        <v>6465</v>
      </c>
      <c r="C3026" s="66" t="s">
        <v>7134</v>
      </c>
      <c r="D3026" s="66" t="s">
        <v>7134</v>
      </c>
      <c r="E3026" s="56" t="s">
        <v>7196</v>
      </c>
      <c r="F3026" t="s">
        <v>7187</v>
      </c>
      <c r="G3026" s="66" t="s">
        <v>7171</v>
      </c>
      <c r="H3026" s="66" t="e">
        <v>#N/A</v>
      </c>
      <c r="I3026" s="66" t="e">
        <v>#N/A</v>
      </c>
    </row>
    <row r="3027" spans="1:9" x14ac:dyDescent="0.25">
      <c r="A3027">
        <v>79800019</v>
      </c>
      <c r="B3027" s="66" t="s">
        <v>6465</v>
      </c>
      <c r="C3027" s="66" t="s">
        <v>7134</v>
      </c>
      <c r="D3027" s="66" t="s">
        <v>7134</v>
      </c>
      <c r="E3027" s="56" t="s">
        <v>7196</v>
      </c>
      <c r="F3027" t="s">
        <v>5815</v>
      </c>
      <c r="G3027" s="66" t="s">
        <v>7171</v>
      </c>
      <c r="H3027" s="66" t="e">
        <v>#N/A</v>
      </c>
      <c r="I3027" s="66" t="e">
        <v>#N/A</v>
      </c>
    </row>
    <row r="3028" spans="1:9" x14ac:dyDescent="0.25">
      <c r="A3028">
        <v>79800019</v>
      </c>
      <c r="B3028" s="66" t="s">
        <v>6465</v>
      </c>
      <c r="C3028" s="66" t="s">
        <v>7134</v>
      </c>
      <c r="D3028" s="66" t="s">
        <v>7134</v>
      </c>
      <c r="E3028" s="56" t="s">
        <v>7196</v>
      </c>
      <c r="F3028" t="s">
        <v>5815</v>
      </c>
      <c r="G3028" s="66" t="s">
        <v>7171</v>
      </c>
      <c r="H3028" s="66" t="e">
        <v>#N/A</v>
      </c>
      <c r="I3028" s="66" t="e">
        <v>#N/A</v>
      </c>
    </row>
    <row r="3029" spans="1:9" x14ac:dyDescent="0.25">
      <c r="A3029">
        <v>79800019</v>
      </c>
      <c r="B3029" s="66" t="s">
        <v>6465</v>
      </c>
      <c r="C3029" s="66" t="s">
        <v>7134</v>
      </c>
      <c r="D3029" s="66" t="s">
        <v>7134</v>
      </c>
      <c r="E3029" s="56" t="s">
        <v>7196</v>
      </c>
      <c r="F3029" t="s">
        <v>7181</v>
      </c>
      <c r="G3029" s="66" t="s">
        <v>7171</v>
      </c>
      <c r="H3029" s="66" t="e">
        <v>#N/A</v>
      </c>
      <c r="I3029" s="66" t="e">
        <v>#N/A</v>
      </c>
    </row>
    <row r="3030" spans="1:9" x14ac:dyDescent="0.25">
      <c r="A3030">
        <v>79800019</v>
      </c>
      <c r="B3030" s="66" t="s">
        <v>6465</v>
      </c>
      <c r="C3030" s="66" t="s">
        <v>7134</v>
      </c>
      <c r="D3030" s="66" t="s">
        <v>7134</v>
      </c>
      <c r="E3030" s="56" t="s">
        <v>7196</v>
      </c>
      <c r="F3030" t="s">
        <v>6757</v>
      </c>
      <c r="G3030" s="66" t="s">
        <v>7171</v>
      </c>
      <c r="H3030" s="66" t="e">
        <v>#N/A</v>
      </c>
      <c r="I3030" s="66" t="e">
        <v>#N/A</v>
      </c>
    </row>
    <row r="3031" spans="1:9" x14ac:dyDescent="0.25">
      <c r="A3031">
        <v>79800019</v>
      </c>
      <c r="B3031" s="66" t="s">
        <v>6465</v>
      </c>
      <c r="C3031" s="66" t="s">
        <v>7134</v>
      </c>
      <c r="D3031" s="66" t="s">
        <v>7134</v>
      </c>
      <c r="E3031" s="56" t="s">
        <v>7187</v>
      </c>
      <c r="F3031" t="s">
        <v>5815</v>
      </c>
      <c r="G3031" s="66" t="s">
        <v>7171</v>
      </c>
      <c r="H3031" s="66" t="e">
        <v>#N/A</v>
      </c>
      <c r="I3031" s="66" t="e">
        <v>#N/A</v>
      </c>
    </row>
    <row r="3032" spans="1:9" x14ac:dyDescent="0.25">
      <c r="A3032">
        <v>79800020</v>
      </c>
      <c r="B3032" s="66" t="s">
        <v>6465</v>
      </c>
      <c r="C3032" s="66" t="s">
        <v>7134</v>
      </c>
      <c r="D3032" s="66" t="s">
        <v>7134</v>
      </c>
      <c r="E3032" s="56" t="s">
        <v>7198</v>
      </c>
      <c r="F3032" t="s">
        <v>7181</v>
      </c>
      <c r="G3032" s="66" t="s">
        <v>7171</v>
      </c>
      <c r="H3032" s="66" t="e">
        <v>#N/A</v>
      </c>
      <c r="I3032" s="66" t="e">
        <v>#N/A</v>
      </c>
    </row>
    <row r="3033" spans="1:9" x14ac:dyDescent="0.25">
      <c r="A3033">
        <v>79800020</v>
      </c>
      <c r="B3033" s="66" t="s">
        <v>6465</v>
      </c>
      <c r="C3033" s="66" t="s">
        <v>7134</v>
      </c>
      <c r="D3033" s="66" t="s">
        <v>7134</v>
      </c>
      <c r="E3033" s="56" t="s">
        <v>7198</v>
      </c>
      <c r="F3033" t="s">
        <v>7199</v>
      </c>
      <c r="G3033" s="66" t="s">
        <v>7171</v>
      </c>
      <c r="H3033" s="66" t="e">
        <v>#N/A</v>
      </c>
      <c r="I3033" s="66" t="e">
        <v>#N/A</v>
      </c>
    </row>
    <row r="3034" spans="1:9" x14ac:dyDescent="0.25">
      <c r="A3034">
        <v>79800020</v>
      </c>
      <c r="B3034" s="66" t="s">
        <v>6465</v>
      </c>
      <c r="C3034" s="66" t="s">
        <v>7134</v>
      </c>
      <c r="D3034" s="66" t="s">
        <v>7134</v>
      </c>
      <c r="E3034" s="56" t="s">
        <v>7198</v>
      </c>
      <c r="F3034" t="s">
        <v>7181</v>
      </c>
      <c r="G3034" s="66" t="s">
        <v>7171</v>
      </c>
      <c r="H3034" s="66" t="e">
        <v>#N/A</v>
      </c>
      <c r="I3034" s="66" t="e">
        <v>#N/A</v>
      </c>
    </row>
    <row r="3035" spans="1:9" x14ac:dyDescent="0.25">
      <c r="A3035">
        <v>79800020</v>
      </c>
      <c r="B3035" s="66" t="s">
        <v>6465</v>
      </c>
      <c r="C3035" s="66" t="s">
        <v>7134</v>
      </c>
      <c r="D3035" s="66" t="s">
        <v>7134</v>
      </c>
      <c r="E3035" s="56" t="s">
        <v>7198</v>
      </c>
      <c r="F3035" t="s">
        <v>7181</v>
      </c>
      <c r="G3035" s="66" t="s">
        <v>7171</v>
      </c>
      <c r="H3035" s="66" t="e">
        <v>#N/A</v>
      </c>
      <c r="I3035" s="66" t="e">
        <v>#N/A</v>
      </c>
    </row>
    <row r="3036" spans="1:9" x14ac:dyDescent="0.25">
      <c r="A3036">
        <v>79800020</v>
      </c>
      <c r="B3036" s="66" t="s">
        <v>6465</v>
      </c>
      <c r="C3036" s="66" t="s">
        <v>7134</v>
      </c>
      <c r="D3036" s="66" t="s">
        <v>7134</v>
      </c>
      <c r="E3036" s="56" t="s">
        <v>7198</v>
      </c>
      <c r="F3036" t="s">
        <v>6757</v>
      </c>
      <c r="G3036" s="66" t="s">
        <v>7171</v>
      </c>
      <c r="H3036" s="66" t="e">
        <v>#N/A</v>
      </c>
      <c r="I3036" s="66" t="e">
        <v>#N/A</v>
      </c>
    </row>
    <row r="3037" spans="1:9" x14ac:dyDescent="0.25">
      <c r="A3037">
        <v>79800020</v>
      </c>
      <c r="B3037" s="66" t="s">
        <v>6465</v>
      </c>
      <c r="C3037" s="66" t="s">
        <v>7134</v>
      </c>
      <c r="D3037" s="66" t="s">
        <v>7134</v>
      </c>
      <c r="E3037" s="56" t="s">
        <v>7198</v>
      </c>
      <c r="F3037" t="s">
        <v>7181</v>
      </c>
      <c r="G3037" s="66" t="s">
        <v>7171</v>
      </c>
      <c r="H3037" s="66" t="e">
        <v>#N/A</v>
      </c>
      <c r="I3037" s="66" t="e">
        <v>#N/A</v>
      </c>
    </row>
    <row r="3038" spans="1:9" x14ac:dyDescent="0.25">
      <c r="A3038">
        <v>79800020</v>
      </c>
      <c r="B3038" s="66" t="s">
        <v>6465</v>
      </c>
      <c r="C3038" s="66" t="s">
        <v>7134</v>
      </c>
      <c r="D3038" s="66" t="s">
        <v>7134</v>
      </c>
      <c r="E3038" s="56" t="s">
        <v>7198</v>
      </c>
      <c r="F3038" t="s">
        <v>7181</v>
      </c>
      <c r="G3038" s="66" t="s">
        <v>7171</v>
      </c>
      <c r="H3038" s="66" t="e">
        <v>#N/A</v>
      </c>
      <c r="I3038" s="66" t="e">
        <v>#N/A</v>
      </c>
    </row>
    <row r="3039" spans="1:9" x14ac:dyDescent="0.25">
      <c r="A3039">
        <v>79800020</v>
      </c>
      <c r="B3039" s="66" t="s">
        <v>6465</v>
      </c>
      <c r="C3039" s="66" t="s">
        <v>7134</v>
      </c>
      <c r="D3039" s="66" t="s">
        <v>7134</v>
      </c>
      <c r="E3039" s="56" t="s">
        <v>7198</v>
      </c>
      <c r="F3039" t="s">
        <v>7181</v>
      </c>
      <c r="G3039" s="66" t="s">
        <v>7171</v>
      </c>
      <c r="H3039" s="66" t="e">
        <v>#N/A</v>
      </c>
      <c r="I3039" s="66" t="e">
        <v>#N/A</v>
      </c>
    </row>
    <row r="3040" spans="1:9" x14ac:dyDescent="0.25">
      <c r="A3040">
        <v>79800020</v>
      </c>
      <c r="B3040" s="66" t="s">
        <v>6465</v>
      </c>
      <c r="C3040" s="66" t="s">
        <v>7134</v>
      </c>
      <c r="D3040" s="66" t="s">
        <v>7134</v>
      </c>
      <c r="E3040" s="56" t="s">
        <v>7198</v>
      </c>
      <c r="F3040" t="s">
        <v>7181</v>
      </c>
      <c r="G3040" s="66" t="s">
        <v>7171</v>
      </c>
      <c r="H3040" s="66" t="e">
        <v>#N/A</v>
      </c>
      <c r="I3040" s="66" t="e">
        <v>#N/A</v>
      </c>
    </row>
    <row r="3041" spans="1:9" x14ac:dyDescent="0.25">
      <c r="A3041">
        <v>79800020</v>
      </c>
      <c r="B3041" s="66" t="s">
        <v>6465</v>
      </c>
      <c r="C3041" s="66" t="s">
        <v>7134</v>
      </c>
      <c r="D3041" s="66" t="s">
        <v>7134</v>
      </c>
      <c r="E3041" s="56" t="s">
        <v>7198</v>
      </c>
      <c r="F3041" t="s">
        <v>7181</v>
      </c>
      <c r="G3041" s="66" t="s">
        <v>7171</v>
      </c>
      <c r="H3041" s="66" t="e">
        <v>#N/A</v>
      </c>
      <c r="I3041" s="66" t="e">
        <v>#N/A</v>
      </c>
    </row>
    <row r="3042" spans="1:9" x14ac:dyDescent="0.25">
      <c r="A3042">
        <v>79800021</v>
      </c>
      <c r="B3042" s="66" t="s">
        <v>6465</v>
      </c>
      <c r="C3042" s="66" t="s">
        <v>7134</v>
      </c>
      <c r="D3042" s="66" t="s">
        <v>7134</v>
      </c>
      <c r="E3042" s="56" t="s">
        <v>7200</v>
      </c>
      <c r="F3042" t="s">
        <v>7181</v>
      </c>
      <c r="G3042" s="66" t="s">
        <v>7171</v>
      </c>
      <c r="H3042" s="66" t="e">
        <v>#N/A</v>
      </c>
      <c r="I3042" s="66" t="e">
        <v>#N/A</v>
      </c>
    </row>
    <row r="3043" spans="1:9" x14ac:dyDescent="0.25">
      <c r="A3043">
        <v>79800021</v>
      </c>
      <c r="B3043" s="66" t="s">
        <v>6465</v>
      </c>
      <c r="C3043" s="66" t="s">
        <v>7134</v>
      </c>
      <c r="D3043" s="66" t="s">
        <v>7134</v>
      </c>
      <c r="E3043" s="56" t="s">
        <v>7200</v>
      </c>
      <c r="F3043" t="s">
        <v>7181</v>
      </c>
      <c r="G3043" s="66" t="s">
        <v>7171</v>
      </c>
      <c r="H3043" s="66" t="e">
        <v>#N/A</v>
      </c>
      <c r="I3043" s="66" t="e">
        <v>#N/A</v>
      </c>
    </row>
    <row r="3044" spans="1:9" x14ac:dyDescent="0.25">
      <c r="A3044">
        <v>79800021</v>
      </c>
      <c r="B3044" s="66" t="s">
        <v>6465</v>
      </c>
      <c r="C3044" s="66" t="s">
        <v>7134</v>
      </c>
      <c r="D3044" s="66" t="s">
        <v>7134</v>
      </c>
      <c r="E3044" s="56" t="s">
        <v>7200</v>
      </c>
      <c r="F3044" t="s">
        <v>7181</v>
      </c>
      <c r="G3044" s="66" t="s">
        <v>7171</v>
      </c>
      <c r="H3044" s="66" t="e">
        <v>#N/A</v>
      </c>
      <c r="I3044" s="66" t="e">
        <v>#N/A</v>
      </c>
    </row>
    <row r="3045" spans="1:9" x14ac:dyDescent="0.25">
      <c r="A3045">
        <v>79800021</v>
      </c>
      <c r="B3045" s="66" t="s">
        <v>6465</v>
      </c>
      <c r="C3045" s="66" t="s">
        <v>7134</v>
      </c>
      <c r="D3045" s="66" t="s">
        <v>7134</v>
      </c>
      <c r="E3045" s="56" t="s">
        <v>7200</v>
      </c>
      <c r="F3045" t="s">
        <v>7181</v>
      </c>
      <c r="G3045" s="66" t="s">
        <v>7171</v>
      </c>
      <c r="H3045" s="66" t="e">
        <v>#N/A</v>
      </c>
      <c r="I3045" s="66" t="e">
        <v>#N/A</v>
      </c>
    </row>
    <row r="3046" spans="1:9" x14ac:dyDescent="0.25">
      <c r="A3046">
        <v>79800021</v>
      </c>
      <c r="B3046" s="66" t="s">
        <v>6465</v>
      </c>
      <c r="C3046" s="66" t="s">
        <v>7134</v>
      </c>
      <c r="D3046" s="66" t="s">
        <v>7134</v>
      </c>
      <c r="E3046" s="56" t="s">
        <v>7201</v>
      </c>
      <c r="F3046" t="s">
        <v>6757</v>
      </c>
      <c r="G3046" s="66" t="s">
        <v>7171</v>
      </c>
      <c r="H3046" s="66" t="e">
        <v>#N/A</v>
      </c>
      <c r="I3046" s="66" t="e">
        <v>#N/A</v>
      </c>
    </row>
    <row r="3047" spans="1:9" x14ac:dyDescent="0.25">
      <c r="A3047">
        <v>79800021</v>
      </c>
      <c r="B3047" s="66" t="s">
        <v>6465</v>
      </c>
      <c r="C3047" s="66" t="s">
        <v>7134</v>
      </c>
      <c r="D3047" s="66" t="s">
        <v>7134</v>
      </c>
      <c r="E3047" s="56" t="s">
        <v>7201</v>
      </c>
      <c r="F3047" t="s">
        <v>7181</v>
      </c>
      <c r="G3047" s="66" t="s">
        <v>7171</v>
      </c>
      <c r="H3047" s="66" t="e">
        <v>#N/A</v>
      </c>
      <c r="I3047" s="66" t="e">
        <v>#N/A</v>
      </c>
    </row>
    <row r="3048" spans="1:9" x14ac:dyDescent="0.25">
      <c r="A3048">
        <v>79800021</v>
      </c>
      <c r="B3048" s="66" t="s">
        <v>6465</v>
      </c>
      <c r="C3048" s="66" t="s">
        <v>7134</v>
      </c>
      <c r="D3048" s="66" t="s">
        <v>7134</v>
      </c>
      <c r="E3048" s="56" t="s">
        <v>7201</v>
      </c>
      <c r="F3048" t="s">
        <v>7181</v>
      </c>
      <c r="G3048" s="66" t="s">
        <v>7171</v>
      </c>
      <c r="H3048" s="66" t="e">
        <v>#N/A</v>
      </c>
      <c r="I3048" s="66" t="e">
        <v>#N/A</v>
      </c>
    </row>
    <row r="3049" spans="1:9" x14ac:dyDescent="0.25">
      <c r="A3049">
        <v>79800021</v>
      </c>
      <c r="B3049" s="66" t="s">
        <v>6465</v>
      </c>
      <c r="C3049" s="66" t="s">
        <v>7134</v>
      </c>
      <c r="D3049" s="66" t="s">
        <v>7134</v>
      </c>
      <c r="E3049" s="56" t="s">
        <v>7201</v>
      </c>
      <c r="F3049" t="s">
        <v>7181</v>
      </c>
      <c r="G3049" s="66" t="s">
        <v>7171</v>
      </c>
      <c r="H3049" s="66" t="e">
        <v>#N/A</v>
      </c>
      <c r="I3049" s="66" t="e">
        <v>#N/A</v>
      </c>
    </row>
    <row r="3050" spans="1:9" x14ac:dyDescent="0.25">
      <c r="A3050">
        <v>79800022</v>
      </c>
      <c r="B3050" s="66" t="s">
        <v>6465</v>
      </c>
      <c r="C3050" s="66" t="s">
        <v>7134</v>
      </c>
      <c r="D3050" s="66" t="s">
        <v>7134</v>
      </c>
      <c r="E3050" s="56" t="s">
        <v>7202</v>
      </c>
      <c r="F3050" t="s">
        <v>7181</v>
      </c>
      <c r="G3050" s="66" t="s">
        <v>6690</v>
      </c>
      <c r="H3050" s="66" t="e">
        <v>#N/A</v>
      </c>
      <c r="I3050" s="66" t="e">
        <v>#N/A</v>
      </c>
    </row>
    <row r="3051" spans="1:9" x14ac:dyDescent="0.25">
      <c r="A3051">
        <v>79800022</v>
      </c>
      <c r="B3051" s="66" t="s">
        <v>6465</v>
      </c>
      <c r="C3051" s="66" t="s">
        <v>7134</v>
      </c>
      <c r="D3051" s="66" t="s">
        <v>7134</v>
      </c>
      <c r="E3051" s="56" t="s">
        <v>7202</v>
      </c>
      <c r="F3051" t="s">
        <v>7181</v>
      </c>
      <c r="G3051" s="66" t="s">
        <v>6690</v>
      </c>
      <c r="H3051" s="66" t="e">
        <v>#N/A</v>
      </c>
      <c r="I3051" s="66" t="e">
        <v>#N/A</v>
      </c>
    </row>
    <row r="3052" spans="1:9" x14ac:dyDescent="0.25">
      <c r="A3052">
        <v>79800022</v>
      </c>
      <c r="B3052" s="66" t="s">
        <v>6465</v>
      </c>
      <c r="C3052" s="66" t="s">
        <v>7134</v>
      </c>
      <c r="D3052" s="66" t="s">
        <v>7134</v>
      </c>
      <c r="E3052" s="56" t="s">
        <v>7203</v>
      </c>
      <c r="F3052" t="s">
        <v>7181</v>
      </c>
      <c r="G3052" s="66" t="s">
        <v>6690</v>
      </c>
      <c r="H3052" s="66" t="e">
        <v>#N/A</v>
      </c>
      <c r="I3052" s="66" t="e">
        <v>#N/A</v>
      </c>
    </row>
    <row r="3053" spans="1:9" x14ac:dyDescent="0.25">
      <c r="A3053">
        <v>79800022</v>
      </c>
      <c r="B3053" s="66" t="s">
        <v>6465</v>
      </c>
      <c r="C3053" s="66" t="s">
        <v>7134</v>
      </c>
      <c r="D3053" s="66" t="s">
        <v>7134</v>
      </c>
      <c r="E3053" s="56" t="s">
        <v>7203</v>
      </c>
      <c r="F3053" t="s">
        <v>7204</v>
      </c>
      <c r="G3053" s="66" t="s">
        <v>6690</v>
      </c>
      <c r="H3053" s="66" t="e">
        <v>#N/A</v>
      </c>
      <c r="I3053" s="66" t="e">
        <v>#N/A</v>
      </c>
    </row>
    <row r="3054" spans="1:9" x14ac:dyDescent="0.25">
      <c r="A3054">
        <v>79800022</v>
      </c>
      <c r="B3054" s="66" t="s">
        <v>6465</v>
      </c>
      <c r="C3054" s="66" t="s">
        <v>7134</v>
      </c>
      <c r="D3054" s="66" t="s">
        <v>7134</v>
      </c>
      <c r="E3054" s="56" t="s">
        <v>7203</v>
      </c>
      <c r="F3054" t="s">
        <v>7181</v>
      </c>
      <c r="G3054" s="66" t="s">
        <v>6690</v>
      </c>
      <c r="H3054" s="66" t="e">
        <v>#N/A</v>
      </c>
      <c r="I3054" s="66" t="e">
        <v>#N/A</v>
      </c>
    </row>
    <row r="3055" spans="1:9" x14ac:dyDescent="0.25">
      <c r="A3055">
        <v>79800022</v>
      </c>
      <c r="B3055" s="66" t="s">
        <v>6465</v>
      </c>
      <c r="C3055" s="66" t="s">
        <v>7134</v>
      </c>
      <c r="D3055" s="66" t="s">
        <v>7134</v>
      </c>
      <c r="E3055" s="56" t="s">
        <v>7205</v>
      </c>
      <c r="F3055" t="s">
        <v>7181</v>
      </c>
      <c r="G3055" s="66" t="s">
        <v>6690</v>
      </c>
      <c r="H3055" s="66" t="e">
        <v>#N/A</v>
      </c>
      <c r="I3055" s="66" t="e">
        <v>#N/A</v>
      </c>
    </row>
    <row r="3056" spans="1:9" x14ac:dyDescent="0.25">
      <c r="A3056">
        <v>79800022</v>
      </c>
      <c r="B3056" s="66" t="s">
        <v>6465</v>
      </c>
      <c r="C3056" s="66" t="s">
        <v>7134</v>
      </c>
      <c r="D3056" s="66" t="s">
        <v>7134</v>
      </c>
      <c r="E3056" s="56" t="s">
        <v>7206</v>
      </c>
      <c r="F3056" t="s">
        <v>7181</v>
      </c>
      <c r="G3056" s="66" t="s">
        <v>6690</v>
      </c>
      <c r="H3056" s="66" t="e">
        <v>#N/A</v>
      </c>
      <c r="I3056" s="66" t="e">
        <v>#N/A</v>
      </c>
    </row>
    <row r="3057" spans="1:9" x14ac:dyDescent="0.25">
      <c r="A3057">
        <v>79800022</v>
      </c>
      <c r="B3057" s="66" t="s">
        <v>6465</v>
      </c>
      <c r="C3057" s="66" t="s">
        <v>7134</v>
      </c>
      <c r="D3057" s="66" t="s">
        <v>7134</v>
      </c>
      <c r="E3057" s="56" t="s">
        <v>7206</v>
      </c>
      <c r="F3057" t="s">
        <v>7181</v>
      </c>
      <c r="G3057" s="66" t="s">
        <v>6690</v>
      </c>
      <c r="H3057" s="66" t="e">
        <v>#N/A</v>
      </c>
      <c r="I3057" s="66" t="e">
        <v>#N/A</v>
      </c>
    </row>
    <row r="3058" spans="1:9" x14ac:dyDescent="0.25">
      <c r="A3058">
        <v>79800022</v>
      </c>
      <c r="B3058" s="66" t="s">
        <v>6465</v>
      </c>
      <c r="C3058" s="66" t="s">
        <v>7134</v>
      </c>
      <c r="D3058" s="66" t="s">
        <v>7134</v>
      </c>
      <c r="E3058" s="56" t="s">
        <v>7206</v>
      </c>
      <c r="F3058" t="s">
        <v>7181</v>
      </c>
      <c r="G3058" s="66" t="s">
        <v>6690</v>
      </c>
      <c r="H3058" s="66" t="e">
        <v>#N/A</v>
      </c>
      <c r="I3058" s="66" t="e">
        <v>#N/A</v>
      </c>
    </row>
    <row r="3059" spans="1:9" x14ac:dyDescent="0.25">
      <c r="A3059">
        <v>79800022</v>
      </c>
      <c r="B3059" s="66" t="s">
        <v>6465</v>
      </c>
      <c r="C3059" s="66" t="s">
        <v>7134</v>
      </c>
      <c r="D3059" s="66" t="s">
        <v>7134</v>
      </c>
      <c r="E3059" s="56" t="s">
        <v>7206</v>
      </c>
      <c r="F3059" t="s">
        <v>7181</v>
      </c>
      <c r="G3059" s="66" t="s">
        <v>6690</v>
      </c>
      <c r="H3059" s="66" t="e">
        <v>#N/A</v>
      </c>
      <c r="I3059" s="66" t="e">
        <v>#N/A</v>
      </c>
    </row>
    <row r="3060" spans="1:9" x14ac:dyDescent="0.25">
      <c r="A3060">
        <v>79800022</v>
      </c>
      <c r="B3060" s="66" t="s">
        <v>6465</v>
      </c>
      <c r="C3060" s="66" t="s">
        <v>7134</v>
      </c>
      <c r="D3060" s="66" t="s">
        <v>7134</v>
      </c>
      <c r="E3060" s="56" t="s">
        <v>7207</v>
      </c>
      <c r="F3060" t="s">
        <v>7204</v>
      </c>
      <c r="G3060" s="66" t="s">
        <v>6690</v>
      </c>
      <c r="H3060" s="66" t="e">
        <v>#N/A</v>
      </c>
      <c r="I3060" s="66" t="e">
        <v>#N/A</v>
      </c>
    </row>
    <row r="3061" spans="1:9" x14ac:dyDescent="0.25">
      <c r="A3061">
        <v>79800023</v>
      </c>
      <c r="B3061" s="66" t="s">
        <v>6465</v>
      </c>
      <c r="C3061" s="66" t="s">
        <v>7134</v>
      </c>
      <c r="D3061" s="66" t="s">
        <v>7134</v>
      </c>
      <c r="E3061" s="56" t="s">
        <v>7208</v>
      </c>
      <c r="F3061" t="s">
        <v>6898</v>
      </c>
      <c r="G3061" s="66" t="s">
        <v>6820</v>
      </c>
      <c r="H3061" s="66" t="s">
        <v>6898</v>
      </c>
      <c r="I3061" s="66" t="s">
        <v>6816</v>
      </c>
    </row>
    <row r="3062" spans="1:9" x14ac:dyDescent="0.25">
      <c r="A3062">
        <v>79800023</v>
      </c>
      <c r="B3062" s="66" t="s">
        <v>6465</v>
      </c>
      <c r="C3062" s="66" t="s">
        <v>7134</v>
      </c>
      <c r="D3062" s="66" t="s">
        <v>7134</v>
      </c>
      <c r="E3062" s="56" t="s">
        <v>7208</v>
      </c>
      <c r="F3062" t="s">
        <v>6898</v>
      </c>
      <c r="G3062" s="66" t="s">
        <v>6820</v>
      </c>
      <c r="H3062" s="66" t="s">
        <v>6898</v>
      </c>
      <c r="I3062" s="66" t="s">
        <v>6816</v>
      </c>
    </row>
    <row r="3063" spans="1:9" x14ac:dyDescent="0.25">
      <c r="A3063">
        <v>79800023</v>
      </c>
      <c r="B3063" s="66" t="s">
        <v>6465</v>
      </c>
      <c r="C3063" s="66" t="s">
        <v>7134</v>
      </c>
      <c r="D3063" s="66" t="s">
        <v>7134</v>
      </c>
      <c r="E3063" s="56" t="s">
        <v>7209</v>
      </c>
      <c r="F3063" t="s">
        <v>6757</v>
      </c>
      <c r="G3063" s="66" t="s">
        <v>6570</v>
      </c>
      <c r="H3063" s="66" t="e">
        <v>#N/A</v>
      </c>
      <c r="I3063" s="66" t="e">
        <v>#N/A</v>
      </c>
    </row>
    <row r="3064" spans="1:9" x14ac:dyDescent="0.25">
      <c r="A3064">
        <v>79800023</v>
      </c>
      <c r="B3064" s="66" t="s">
        <v>6465</v>
      </c>
      <c r="C3064" s="66" t="s">
        <v>7134</v>
      </c>
      <c r="D3064" s="66" t="s">
        <v>7134</v>
      </c>
      <c r="E3064" s="56" t="s">
        <v>7210</v>
      </c>
      <c r="F3064" t="s">
        <v>7210</v>
      </c>
      <c r="G3064" s="66" t="s">
        <v>6570</v>
      </c>
      <c r="H3064" s="66" t="e">
        <v>#N/A</v>
      </c>
      <c r="I3064" s="66" t="e">
        <v>#N/A</v>
      </c>
    </row>
    <row r="3065" spans="1:9" x14ac:dyDescent="0.25">
      <c r="A3065">
        <v>79800023</v>
      </c>
      <c r="B3065" s="66" t="s">
        <v>6465</v>
      </c>
      <c r="C3065" s="66" t="s">
        <v>7134</v>
      </c>
      <c r="D3065" s="66" t="s">
        <v>7134</v>
      </c>
      <c r="E3065" s="56" t="s">
        <v>7211</v>
      </c>
      <c r="F3065" t="s">
        <v>7212</v>
      </c>
      <c r="G3065" s="66" t="s">
        <v>6570</v>
      </c>
      <c r="H3065" s="66" t="e">
        <v>#N/A</v>
      </c>
      <c r="I3065" s="66" t="e">
        <v>#N/A</v>
      </c>
    </row>
    <row r="3066" spans="1:9" x14ac:dyDescent="0.25">
      <c r="A3066">
        <v>79800023</v>
      </c>
      <c r="B3066" s="66" t="s">
        <v>6465</v>
      </c>
      <c r="C3066" s="66" t="s">
        <v>7134</v>
      </c>
      <c r="D3066" s="66" t="s">
        <v>7134</v>
      </c>
      <c r="E3066" s="56" t="s">
        <v>7211</v>
      </c>
      <c r="F3066" t="s">
        <v>7211</v>
      </c>
      <c r="G3066" s="66" t="s">
        <v>6570</v>
      </c>
      <c r="H3066" s="66" t="e">
        <v>#N/A</v>
      </c>
      <c r="I3066" s="66" t="e">
        <v>#N/A</v>
      </c>
    </row>
    <row r="3067" spans="1:9" x14ac:dyDescent="0.25">
      <c r="A3067">
        <v>79800023</v>
      </c>
      <c r="B3067" s="66" t="s">
        <v>6465</v>
      </c>
      <c r="C3067" s="66" t="s">
        <v>7134</v>
      </c>
      <c r="D3067" s="66" t="s">
        <v>7134</v>
      </c>
      <c r="E3067" s="56" t="s">
        <v>7211</v>
      </c>
      <c r="F3067" t="s">
        <v>7211</v>
      </c>
      <c r="G3067" s="66" t="s">
        <v>6570</v>
      </c>
      <c r="H3067" s="66" t="e">
        <v>#N/A</v>
      </c>
      <c r="I3067" s="66" t="e">
        <v>#N/A</v>
      </c>
    </row>
    <row r="3068" spans="1:9" x14ac:dyDescent="0.25">
      <c r="A3068">
        <v>79800023</v>
      </c>
      <c r="B3068" s="66" t="s">
        <v>6465</v>
      </c>
      <c r="C3068" s="66" t="s">
        <v>7134</v>
      </c>
      <c r="D3068" s="66" t="s">
        <v>7134</v>
      </c>
      <c r="E3068" s="56" t="s">
        <v>7212</v>
      </c>
      <c r="F3068" t="s">
        <v>6757</v>
      </c>
      <c r="G3068" s="66" t="s">
        <v>6570</v>
      </c>
      <c r="H3068" s="66" t="e">
        <v>#N/A</v>
      </c>
      <c r="I3068" s="66" t="e">
        <v>#N/A</v>
      </c>
    </row>
    <row r="3069" spans="1:9" x14ac:dyDescent="0.25">
      <c r="A3069">
        <v>79800023</v>
      </c>
      <c r="B3069" s="66" t="s">
        <v>6465</v>
      </c>
      <c r="C3069" s="66" t="s">
        <v>7134</v>
      </c>
      <c r="D3069" s="66" t="s">
        <v>7134</v>
      </c>
      <c r="E3069" s="56" t="s">
        <v>7212</v>
      </c>
      <c r="F3069" t="s">
        <v>6757</v>
      </c>
      <c r="G3069" s="66" t="s">
        <v>6570</v>
      </c>
      <c r="H3069" s="66" t="e">
        <v>#N/A</v>
      </c>
      <c r="I3069" s="66" t="e">
        <v>#N/A</v>
      </c>
    </row>
    <row r="3070" spans="1:9" x14ac:dyDescent="0.25">
      <c r="A3070">
        <v>79800023</v>
      </c>
      <c r="B3070" s="66" t="s">
        <v>6465</v>
      </c>
      <c r="C3070" s="66" t="s">
        <v>7134</v>
      </c>
      <c r="D3070" s="66" t="s">
        <v>7134</v>
      </c>
      <c r="E3070" s="56" t="s">
        <v>7212</v>
      </c>
      <c r="F3070" t="s">
        <v>7212</v>
      </c>
      <c r="G3070" s="66" t="s">
        <v>6570</v>
      </c>
      <c r="H3070" s="66" t="e">
        <v>#N/A</v>
      </c>
      <c r="I3070" s="66" t="e">
        <v>#N/A</v>
      </c>
    </row>
    <row r="3071" spans="1:9" x14ac:dyDescent="0.25">
      <c r="A3071">
        <v>79800023</v>
      </c>
      <c r="B3071" s="66" t="s">
        <v>6465</v>
      </c>
      <c r="C3071" s="66" t="s">
        <v>7134</v>
      </c>
      <c r="D3071" s="66" t="s">
        <v>7134</v>
      </c>
      <c r="E3071" s="56" t="s">
        <v>7212</v>
      </c>
      <c r="F3071" t="s">
        <v>5815</v>
      </c>
      <c r="G3071" s="66" t="s">
        <v>6570</v>
      </c>
      <c r="H3071" s="66" t="e">
        <v>#N/A</v>
      </c>
      <c r="I3071" s="66" t="e">
        <v>#N/A</v>
      </c>
    </row>
    <row r="3072" spans="1:9" x14ac:dyDescent="0.25">
      <c r="A3072">
        <v>79800023</v>
      </c>
      <c r="B3072" s="66" t="s">
        <v>6465</v>
      </c>
      <c r="C3072" s="66" t="s">
        <v>7134</v>
      </c>
      <c r="D3072" s="66" t="s">
        <v>7134</v>
      </c>
      <c r="E3072" s="56" t="s">
        <v>7212</v>
      </c>
      <c r="F3072" t="s">
        <v>6757</v>
      </c>
      <c r="G3072" s="66" t="s">
        <v>6570</v>
      </c>
      <c r="H3072" s="66" t="e">
        <v>#N/A</v>
      </c>
      <c r="I3072" s="66" t="e">
        <v>#N/A</v>
      </c>
    </row>
    <row r="3073" spans="1:9" x14ac:dyDescent="0.25">
      <c r="A3073">
        <v>79800023</v>
      </c>
      <c r="B3073" s="66" t="s">
        <v>6465</v>
      </c>
      <c r="C3073" s="66" t="s">
        <v>7134</v>
      </c>
      <c r="D3073" s="66" t="s">
        <v>7134</v>
      </c>
      <c r="E3073" s="56" t="s">
        <v>7213</v>
      </c>
      <c r="F3073" t="s">
        <v>7214</v>
      </c>
      <c r="G3073" s="66" t="s">
        <v>6570</v>
      </c>
      <c r="H3073" s="66" t="e">
        <v>#N/A</v>
      </c>
      <c r="I3073" s="66" t="e">
        <v>#N/A</v>
      </c>
    </row>
    <row r="3074" spans="1:9" x14ac:dyDescent="0.25">
      <c r="A3074">
        <v>79800023</v>
      </c>
      <c r="B3074" s="66" t="s">
        <v>6465</v>
      </c>
      <c r="C3074" s="66" t="s">
        <v>7134</v>
      </c>
      <c r="D3074" s="66" t="s">
        <v>7134</v>
      </c>
      <c r="E3074" s="56" t="s">
        <v>7215</v>
      </c>
      <c r="F3074" t="s">
        <v>7212</v>
      </c>
      <c r="G3074" s="66" t="s">
        <v>6570</v>
      </c>
      <c r="H3074" s="66" t="e">
        <v>#N/A</v>
      </c>
      <c r="I3074" s="66" t="e">
        <v>#N/A</v>
      </c>
    </row>
    <row r="3075" spans="1:9" x14ac:dyDescent="0.25">
      <c r="A3075">
        <v>79800024</v>
      </c>
      <c r="B3075" s="66" t="s">
        <v>6465</v>
      </c>
      <c r="C3075" s="66" t="s">
        <v>7134</v>
      </c>
      <c r="D3075" s="66" t="s">
        <v>7134</v>
      </c>
      <c r="E3075" s="56" t="s">
        <v>7216</v>
      </c>
      <c r="F3075" t="s">
        <v>7181</v>
      </c>
      <c r="G3075" s="66" t="s">
        <v>7171</v>
      </c>
      <c r="H3075" s="66" t="e">
        <v>#N/A</v>
      </c>
      <c r="I3075" s="66" t="e">
        <v>#N/A</v>
      </c>
    </row>
    <row r="3076" spans="1:9" x14ac:dyDescent="0.25">
      <c r="A3076">
        <v>79800024</v>
      </c>
      <c r="B3076" s="66" t="s">
        <v>6465</v>
      </c>
      <c r="C3076" s="66" t="s">
        <v>7134</v>
      </c>
      <c r="D3076" s="66" t="s">
        <v>7134</v>
      </c>
      <c r="E3076" s="56" t="s">
        <v>7216</v>
      </c>
      <c r="F3076" t="s">
        <v>6757</v>
      </c>
      <c r="G3076" s="66" t="s">
        <v>7171</v>
      </c>
      <c r="H3076" s="66" t="e">
        <v>#N/A</v>
      </c>
      <c r="I3076" s="66" t="e">
        <v>#N/A</v>
      </c>
    </row>
    <row r="3077" spans="1:9" x14ac:dyDescent="0.25">
      <c r="A3077">
        <v>79800025</v>
      </c>
      <c r="B3077" s="66" t="s">
        <v>6465</v>
      </c>
      <c r="C3077" s="66" t="s">
        <v>7134</v>
      </c>
      <c r="D3077" s="66" t="s">
        <v>7134</v>
      </c>
      <c r="E3077" s="56" t="s">
        <v>7183</v>
      </c>
      <c r="F3077" t="s">
        <v>6757</v>
      </c>
      <c r="G3077" s="66" t="s">
        <v>6690</v>
      </c>
      <c r="H3077" s="66" t="e">
        <v>#N/A</v>
      </c>
      <c r="I3077" s="66" t="e">
        <v>#N/A</v>
      </c>
    </row>
    <row r="3078" spans="1:9" x14ac:dyDescent="0.25">
      <c r="A3078">
        <v>79800025</v>
      </c>
      <c r="B3078" s="66" t="s">
        <v>6465</v>
      </c>
      <c r="C3078" s="66" t="s">
        <v>7134</v>
      </c>
      <c r="D3078" s="66" t="s">
        <v>7134</v>
      </c>
      <c r="E3078" s="56" t="s">
        <v>7183</v>
      </c>
      <c r="F3078" t="s">
        <v>7181</v>
      </c>
      <c r="G3078" s="66" t="s">
        <v>6690</v>
      </c>
      <c r="H3078" s="66" t="e">
        <v>#N/A</v>
      </c>
      <c r="I3078" s="66" t="e">
        <v>#N/A</v>
      </c>
    </row>
    <row r="3079" spans="1:9" x14ac:dyDescent="0.25">
      <c r="A3079">
        <v>79800025</v>
      </c>
      <c r="B3079" s="66" t="s">
        <v>6465</v>
      </c>
      <c r="C3079" s="66" t="s">
        <v>7134</v>
      </c>
      <c r="D3079" s="66" t="s">
        <v>7134</v>
      </c>
      <c r="E3079" s="56" t="s">
        <v>7183</v>
      </c>
      <c r="F3079" t="s">
        <v>7181</v>
      </c>
      <c r="G3079" s="66" t="s">
        <v>6690</v>
      </c>
      <c r="H3079" s="66" t="e">
        <v>#N/A</v>
      </c>
      <c r="I3079" s="66" t="e">
        <v>#N/A</v>
      </c>
    </row>
    <row r="3080" spans="1:9" x14ac:dyDescent="0.25">
      <c r="A3080">
        <v>79800025</v>
      </c>
      <c r="B3080" s="66" t="s">
        <v>6465</v>
      </c>
      <c r="C3080" s="66" t="s">
        <v>7134</v>
      </c>
      <c r="D3080" s="66" t="s">
        <v>7134</v>
      </c>
      <c r="E3080" s="56" t="s">
        <v>7183</v>
      </c>
      <c r="F3080" t="s">
        <v>7204</v>
      </c>
      <c r="G3080" s="66" t="s">
        <v>6690</v>
      </c>
      <c r="H3080" s="66" t="e">
        <v>#N/A</v>
      </c>
      <c r="I3080" s="66" t="e">
        <v>#N/A</v>
      </c>
    </row>
    <row r="3081" spans="1:9" x14ac:dyDescent="0.25">
      <c r="A3081">
        <v>79800025</v>
      </c>
      <c r="B3081" s="66" t="s">
        <v>6465</v>
      </c>
      <c r="C3081" s="66" t="s">
        <v>7134</v>
      </c>
      <c r="D3081" s="66" t="s">
        <v>7134</v>
      </c>
      <c r="E3081" s="56" t="s">
        <v>7183</v>
      </c>
      <c r="F3081" t="s">
        <v>7181</v>
      </c>
      <c r="G3081" s="66" t="s">
        <v>6690</v>
      </c>
      <c r="H3081" s="66" t="e">
        <v>#N/A</v>
      </c>
      <c r="I3081" s="66" t="e">
        <v>#N/A</v>
      </c>
    </row>
    <row r="3082" spans="1:9" x14ac:dyDescent="0.25">
      <c r="A3082">
        <v>79800025</v>
      </c>
      <c r="B3082" s="66" t="s">
        <v>6465</v>
      </c>
      <c r="C3082" s="66" t="s">
        <v>7134</v>
      </c>
      <c r="D3082" s="66" t="s">
        <v>7134</v>
      </c>
      <c r="E3082" s="56" t="s">
        <v>7217</v>
      </c>
      <c r="F3082" t="s">
        <v>7181</v>
      </c>
      <c r="G3082" s="66" t="s">
        <v>6690</v>
      </c>
      <c r="H3082" s="66" t="e">
        <v>#N/A</v>
      </c>
      <c r="I3082" s="66" t="e">
        <v>#N/A</v>
      </c>
    </row>
    <row r="3083" spans="1:9" x14ac:dyDescent="0.25">
      <c r="A3083">
        <v>79800025</v>
      </c>
      <c r="B3083" s="66" t="s">
        <v>6465</v>
      </c>
      <c r="C3083" s="66" t="s">
        <v>7134</v>
      </c>
      <c r="D3083" s="66" t="s">
        <v>7134</v>
      </c>
      <c r="E3083" s="56" t="s">
        <v>7217</v>
      </c>
      <c r="F3083" t="s">
        <v>7181</v>
      </c>
      <c r="G3083" s="66" t="s">
        <v>6690</v>
      </c>
      <c r="H3083" s="66" t="e">
        <v>#N/A</v>
      </c>
      <c r="I3083" s="66" t="e">
        <v>#N/A</v>
      </c>
    </row>
    <row r="3084" spans="1:9" x14ac:dyDescent="0.25">
      <c r="A3084">
        <v>79800025</v>
      </c>
      <c r="B3084" s="66" t="s">
        <v>6465</v>
      </c>
      <c r="C3084" s="66" t="s">
        <v>7134</v>
      </c>
      <c r="D3084" s="66" t="s">
        <v>7134</v>
      </c>
      <c r="E3084" s="56" t="s">
        <v>7218</v>
      </c>
      <c r="F3084" t="s">
        <v>7181</v>
      </c>
      <c r="G3084" s="66" t="s">
        <v>6690</v>
      </c>
      <c r="H3084" s="66" t="e">
        <v>#N/A</v>
      </c>
      <c r="I3084" s="66" t="e">
        <v>#N/A</v>
      </c>
    </row>
    <row r="3085" spans="1:9" x14ac:dyDescent="0.25">
      <c r="A3085">
        <v>79800025</v>
      </c>
      <c r="B3085" s="66" t="s">
        <v>6465</v>
      </c>
      <c r="C3085" s="66" t="s">
        <v>7134</v>
      </c>
      <c r="D3085" s="66" t="s">
        <v>7134</v>
      </c>
      <c r="E3085" s="56" t="s">
        <v>7218</v>
      </c>
      <c r="F3085" t="s">
        <v>7181</v>
      </c>
      <c r="G3085" s="66" t="s">
        <v>6690</v>
      </c>
      <c r="H3085" s="66" t="e">
        <v>#N/A</v>
      </c>
      <c r="I3085" s="66" t="e">
        <v>#N/A</v>
      </c>
    </row>
    <row r="3086" spans="1:9" x14ac:dyDescent="0.25">
      <c r="A3086">
        <v>79800026</v>
      </c>
      <c r="B3086" s="66" t="s">
        <v>6465</v>
      </c>
      <c r="C3086" s="66" t="s">
        <v>7134</v>
      </c>
      <c r="D3086" s="66" t="s">
        <v>7134</v>
      </c>
      <c r="E3086" s="56" t="s">
        <v>7219</v>
      </c>
      <c r="F3086" t="s">
        <v>7181</v>
      </c>
      <c r="G3086" s="66" t="s">
        <v>6690</v>
      </c>
      <c r="H3086" s="66" t="e">
        <v>#N/A</v>
      </c>
      <c r="I3086" s="66" t="e">
        <v>#N/A</v>
      </c>
    </row>
    <row r="3087" spans="1:9" x14ac:dyDescent="0.25">
      <c r="A3087">
        <v>79800026</v>
      </c>
      <c r="B3087" s="66" t="s">
        <v>6465</v>
      </c>
      <c r="C3087" s="66" t="s">
        <v>7134</v>
      </c>
      <c r="D3087" s="66" t="s">
        <v>7134</v>
      </c>
      <c r="E3087" s="56" t="s">
        <v>7219</v>
      </c>
      <c r="F3087" t="s">
        <v>7181</v>
      </c>
      <c r="G3087" s="66" t="s">
        <v>6690</v>
      </c>
      <c r="H3087" s="66" t="e">
        <v>#N/A</v>
      </c>
      <c r="I3087" s="66" t="e">
        <v>#N/A</v>
      </c>
    </row>
    <row r="3088" spans="1:9" x14ac:dyDescent="0.25">
      <c r="A3088">
        <v>79800026</v>
      </c>
      <c r="B3088" s="66" t="s">
        <v>6465</v>
      </c>
      <c r="C3088" s="66" t="s">
        <v>7134</v>
      </c>
      <c r="D3088" s="66" t="s">
        <v>7134</v>
      </c>
      <c r="E3088" s="56" t="s">
        <v>7219</v>
      </c>
      <c r="F3088" t="s">
        <v>7220</v>
      </c>
      <c r="G3088" s="66" t="s">
        <v>6690</v>
      </c>
      <c r="H3088" s="66" t="s">
        <v>7220</v>
      </c>
      <c r="I3088" s="66" t="s">
        <v>7185</v>
      </c>
    </row>
    <row r="3089" spans="1:9" x14ac:dyDescent="0.25">
      <c r="A3089">
        <v>79800026</v>
      </c>
      <c r="B3089" s="66" t="s">
        <v>6465</v>
      </c>
      <c r="C3089" s="66" t="s">
        <v>7134</v>
      </c>
      <c r="D3089" s="66" t="s">
        <v>7134</v>
      </c>
      <c r="E3089" s="56" t="s">
        <v>7219</v>
      </c>
      <c r="F3089" t="s">
        <v>7220</v>
      </c>
      <c r="G3089" s="66" t="s">
        <v>6690</v>
      </c>
      <c r="H3089" s="66" t="s">
        <v>7220</v>
      </c>
      <c r="I3089" s="66" t="s">
        <v>7185</v>
      </c>
    </row>
    <row r="3090" spans="1:9" x14ac:dyDescent="0.25">
      <c r="A3090">
        <v>79800026</v>
      </c>
      <c r="B3090" s="66" t="s">
        <v>6465</v>
      </c>
      <c r="C3090" s="66" t="s">
        <v>7134</v>
      </c>
      <c r="D3090" s="66" t="s">
        <v>7134</v>
      </c>
      <c r="E3090" s="56" t="s">
        <v>7219</v>
      </c>
      <c r="F3090" t="s">
        <v>7181</v>
      </c>
      <c r="G3090" s="66" t="s">
        <v>6690</v>
      </c>
      <c r="H3090" s="66" t="e">
        <v>#N/A</v>
      </c>
      <c r="I3090" s="66" t="e">
        <v>#N/A</v>
      </c>
    </row>
    <row r="3091" spans="1:9" x14ac:dyDescent="0.25">
      <c r="A3091">
        <v>79800026</v>
      </c>
      <c r="B3091" s="66" t="s">
        <v>6465</v>
      </c>
      <c r="C3091" s="66" t="s">
        <v>7134</v>
      </c>
      <c r="D3091" s="66" t="s">
        <v>7134</v>
      </c>
      <c r="E3091" s="56" t="s">
        <v>7221</v>
      </c>
      <c r="F3091" t="s">
        <v>7181</v>
      </c>
      <c r="G3091" s="66" t="s">
        <v>6690</v>
      </c>
      <c r="H3091" s="66" t="e">
        <v>#N/A</v>
      </c>
      <c r="I3091" s="66" t="e">
        <v>#N/A</v>
      </c>
    </row>
    <row r="3092" spans="1:9" x14ac:dyDescent="0.25">
      <c r="A3092">
        <v>79800026</v>
      </c>
      <c r="B3092" s="66" t="s">
        <v>6465</v>
      </c>
      <c r="C3092" s="66" t="s">
        <v>7134</v>
      </c>
      <c r="D3092" s="66" t="s">
        <v>7134</v>
      </c>
      <c r="E3092" s="56" t="s">
        <v>7222</v>
      </c>
      <c r="F3092" t="s">
        <v>7181</v>
      </c>
      <c r="G3092" s="66" t="s">
        <v>6690</v>
      </c>
      <c r="H3092" s="66" t="e">
        <v>#N/A</v>
      </c>
      <c r="I3092" s="66" t="e">
        <v>#N/A</v>
      </c>
    </row>
    <row r="3093" spans="1:9" x14ac:dyDescent="0.25">
      <c r="A3093">
        <v>79800026</v>
      </c>
      <c r="B3093" s="66" t="s">
        <v>6465</v>
      </c>
      <c r="C3093" s="66" t="s">
        <v>7134</v>
      </c>
      <c r="D3093" s="66" t="s">
        <v>7134</v>
      </c>
      <c r="E3093" s="56" t="s">
        <v>7222</v>
      </c>
      <c r="F3093" t="s">
        <v>7181</v>
      </c>
      <c r="G3093" s="66" t="s">
        <v>6690</v>
      </c>
      <c r="H3093" s="66" t="e">
        <v>#N/A</v>
      </c>
      <c r="I3093" s="66" t="e">
        <v>#N/A</v>
      </c>
    </row>
    <row r="3094" spans="1:9" x14ac:dyDescent="0.25">
      <c r="A3094">
        <v>79800026</v>
      </c>
      <c r="B3094" s="66" t="s">
        <v>6465</v>
      </c>
      <c r="C3094" s="66" t="s">
        <v>7134</v>
      </c>
      <c r="D3094" s="66" t="s">
        <v>7134</v>
      </c>
      <c r="E3094" s="56" t="s">
        <v>7222</v>
      </c>
      <c r="F3094" t="s">
        <v>7223</v>
      </c>
      <c r="G3094" s="66" t="s">
        <v>6690</v>
      </c>
      <c r="H3094" s="66" t="e">
        <v>#N/A</v>
      </c>
      <c r="I3094" s="66" t="e">
        <v>#N/A</v>
      </c>
    </row>
    <row r="3095" spans="1:9" x14ac:dyDescent="0.25">
      <c r="A3095">
        <v>79800027</v>
      </c>
      <c r="B3095" s="66" t="s">
        <v>6465</v>
      </c>
      <c r="C3095" s="66" t="s">
        <v>7134</v>
      </c>
      <c r="D3095" s="66" t="s">
        <v>7134</v>
      </c>
      <c r="E3095" s="56" t="s">
        <v>7224</v>
      </c>
      <c r="F3095" t="s">
        <v>6757</v>
      </c>
      <c r="G3095" s="66" t="s">
        <v>6690</v>
      </c>
      <c r="H3095" s="66" t="e">
        <v>#N/A</v>
      </c>
      <c r="I3095" s="66" t="e">
        <v>#N/A</v>
      </c>
    </row>
    <row r="3096" spans="1:9" x14ac:dyDescent="0.25">
      <c r="A3096">
        <v>79800027</v>
      </c>
      <c r="B3096" s="66" t="s">
        <v>6465</v>
      </c>
      <c r="C3096" s="66" t="s">
        <v>7134</v>
      </c>
      <c r="D3096" s="66" t="s">
        <v>7134</v>
      </c>
      <c r="E3096" s="56" t="s">
        <v>7224</v>
      </c>
      <c r="F3096" t="s">
        <v>6757</v>
      </c>
      <c r="G3096" s="66" t="s">
        <v>6690</v>
      </c>
      <c r="H3096" s="66" t="e">
        <v>#N/A</v>
      </c>
      <c r="I3096" s="66" t="e">
        <v>#N/A</v>
      </c>
    </row>
    <row r="3097" spans="1:9" x14ac:dyDescent="0.25">
      <c r="A3097">
        <v>79800027</v>
      </c>
      <c r="B3097" s="66" t="s">
        <v>6465</v>
      </c>
      <c r="C3097" s="66" t="s">
        <v>7134</v>
      </c>
      <c r="D3097" s="66" t="s">
        <v>7134</v>
      </c>
      <c r="E3097" s="56" t="s">
        <v>7221</v>
      </c>
      <c r="F3097" t="s">
        <v>5815</v>
      </c>
      <c r="G3097" s="66" t="s">
        <v>6690</v>
      </c>
      <c r="H3097" s="66" t="e">
        <v>#N/A</v>
      </c>
      <c r="I3097" s="66" t="e">
        <v>#N/A</v>
      </c>
    </row>
    <row r="3098" spans="1:9" x14ac:dyDescent="0.25">
      <c r="A3098">
        <v>79800027</v>
      </c>
      <c r="B3098" s="66" t="s">
        <v>6465</v>
      </c>
      <c r="C3098" s="66" t="s">
        <v>7134</v>
      </c>
      <c r="D3098" s="66" t="s">
        <v>7134</v>
      </c>
      <c r="E3098" s="56" t="s">
        <v>7221</v>
      </c>
      <c r="F3098" t="s">
        <v>7181</v>
      </c>
      <c r="G3098" s="66" t="s">
        <v>6690</v>
      </c>
      <c r="H3098" s="66" t="e">
        <v>#N/A</v>
      </c>
      <c r="I3098" s="66" t="e">
        <v>#N/A</v>
      </c>
    </row>
    <row r="3099" spans="1:9" x14ac:dyDescent="0.25">
      <c r="A3099">
        <v>79800027</v>
      </c>
      <c r="B3099" s="66" t="s">
        <v>6465</v>
      </c>
      <c r="C3099" s="66" t="s">
        <v>7134</v>
      </c>
      <c r="D3099" s="66" t="s">
        <v>7134</v>
      </c>
      <c r="E3099" s="56" t="s">
        <v>7225</v>
      </c>
      <c r="F3099" t="s">
        <v>7181</v>
      </c>
      <c r="G3099" s="66" t="s">
        <v>6690</v>
      </c>
      <c r="H3099" s="66" t="e">
        <v>#N/A</v>
      </c>
      <c r="I3099" s="66" t="e">
        <v>#N/A</v>
      </c>
    </row>
    <row r="3100" spans="1:9" x14ac:dyDescent="0.25">
      <c r="A3100">
        <v>79800027</v>
      </c>
      <c r="B3100" s="66" t="s">
        <v>6465</v>
      </c>
      <c r="C3100" s="66" t="s">
        <v>7134</v>
      </c>
      <c r="D3100" s="66" t="s">
        <v>7134</v>
      </c>
      <c r="E3100" s="56" t="s">
        <v>7225</v>
      </c>
      <c r="F3100" t="s">
        <v>7181</v>
      </c>
      <c r="G3100" s="66" t="s">
        <v>6690</v>
      </c>
      <c r="H3100" s="66" t="e">
        <v>#N/A</v>
      </c>
      <c r="I3100" s="66" t="e">
        <v>#N/A</v>
      </c>
    </row>
    <row r="3101" spans="1:9" x14ac:dyDescent="0.25">
      <c r="A3101">
        <v>79800027</v>
      </c>
      <c r="B3101" s="66" t="s">
        <v>6465</v>
      </c>
      <c r="C3101" s="66" t="s">
        <v>7134</v>
      </c>
      <c r="D3101" s="66" t="s">
        <v>7134</v>
      </c>
      <c r="E3101" s="56" t="s">
        <v>7225</v>
      </c>
      <c r="F3101" t="s">
        <v>5815</v>
      </c>
      <c r="G3101" s="66" t="s">
        <v>6690</v>
      </c>
      <c r="H3101" s="66" t="e">
        <v>#N/A</v>
      </c>
      <c r="I3101" s="66" t="e">
        <v>#N/A</v>
      </c>
    </row>
    <row r="3102" spans="1:9" x14ac:dyDescent="0.25">
      <c r="A3102">
        <v>79800028</v>
      </c>
      <c r="B3102" s="66" t="s">
        <v>6465</v>
      </c>
      <c r="C3102" s="66" t="s">
        <v>7134</v>
      </c>
      <c r="D3102" s="66" t="s">
        <v>7134</v>
      </c>
      <c r="E3102" s="56" t="s">
        <v>7226</v>
      </c>
      <c r="F3102" t="s">
        <v>7181</v>
      </c>
      <c r="G3102" s="66" t="s">
        <v>6690</v>
      </c>
      <c r="H3102" s="66" t="e">
        <v>#N/A</v>
      </c>
      <c r="I3102" s="66" t="e">
        <v>#N/A</v>
      </c>
    </row>
    <row r="3103" spans="1:9" x14ac:dyDescent="0.25">
      <c r="A3103">
        <v>79800028</v>
      </c>
      <c r="B3103" s="66" t="s">
        <v>6465</v>
      </c>
      <c r="C3103" s="66" t="s">
        <v>7134</v>
      </c>
      <c r="D3103" s="66" t="s">
        <v>7134</v>
      </c>
      <c r="E3103" s="56" t="s">
        <v>7226</v>
      </c>
      <c r="F3103" t="s">
        <v>7181</v>
      </c>
      <c r="G3103" s="66" t="s">
        <v>6690</v>
      </c>
      <c r="H3103" s="66" t="e">
        <v>#N/A</v>
      </c>
      <c r="I3103" s="66" t="e">
        <v>#N/A</v>
      </c>
    </row>
    <row r="3104" spans="1:9" x14ac:dyDescent="0.25">
      <c r="A3104">
        <v>79800028</v>
      </c>
      <c r="B3104" s="66" t="s">
        <v>6465</v>
      </c>
      <c r="C3104" s="66" t="s">
        <v>7134</v>
      </c>
      <c r="D3104" s="66" t="s">
        <v>7134</v>
      </c>
      <c r="E3104" s="56" t="s">
        <v>7227</v>
      </c>
      <c r="F3104" t="s">
        <v>7181</v>
      </c>
      <c r="G3104" s="66" t="s">
        <v>6690</v>
      </c>
      <c r="H3104" s="66" t="e">
        <v>#N/A</v>
      </c>
      <c r="I3104" s="66" t="e">
        <v>#N/A</v>
      </c>
    </row>
    <row r="3105" spans="1:9" x14ac:dyDescent="0.25">
      <c r="A3105">
        <v>79800028</v>
      </c>
      <c r="B3105" s="66" t="s">
        <v>6465</v>
      </c>
      <c r="C3105" s="66" t="s">
        <v>7134</v>
      </c>
      <c r="D3105" s="66" t="s">
        <v>7134</v>
      </c>
      <c r="E3105" s="56" t="s">
        <v>7227</v>
      </c>
      <c r="F3105" t="s">
        <v>7181</v>
      </c>
      <c r="G3105" s="66" t="s">
        <v>6690</v>
      </c>
      <c r="H3105" s="66" t="e">
        <v>#N/A</v>
      </c>
      <c r="I3105" s="66" t="e">
        <v>#N/A</v>
      </c>
    </row>
    <row r="3106" spans="1:9" x14ac:dyDescent="0.25">
      <c r="A3106">
        <v>79800028</v>
      </c>
      <c r="B3106" s="66" t="s">
        <v>6465</v>
      </c>
      <c r="C3106" s="66" t="s">
        <v>7134</v>
      </c>
      <c r="D3106" s="66" t="s">
        <v>7134</v>
      </c>
      <c r="E3106" s="56" t="s">
        <v>7219</v>
      </c>
      <c r="F3106" t="s">
        <v>7181</v>
      </c>
      <c r="G3106" s="66" t="s">
        <v>6690</v>
      </c>
      <c r="H3106" s="66" t="e">
        <v>#N/A</v>
      </c>
      <c r="I3106" s="66" t="e">
        <v>#N/A</v>
      </c>
    </row>
    <row r="3107" spans="1:9" x14ac:dyDescent="0.25">
      <c r="A3107">
        <v>79800028</v>
      </c>
      <c r="B3107" s="66" t="s">
        <v>6465</v>
      </c>
      <c r="C3107" s="66" t="s">
        <v>7134</v>
      </c>
      <c r="D3107" s="66" t="s">
        <v>7134</v>
      </c>
      <c r="E3107" s="56" t="s">
        <v>7219</v>
      </c>
      <c r="F3107" t="s">
        <v>7181</v>
      </c>
      <c r="G3107" s="66" t="s">
        <v>6690</v>
      </c>
      <c r="H3107" s="66" t="e">
        <v>#N/A</v>
      </c>
      <c r="I3107" s="66" t="e">
        <v>#N/A</v>
      </c>
    </row>
    <row r="3108" spans="1:9" x14ac:dyDescent="0.25">
      <c r="A3108">
        <v>79800028</v>
      </c>
      <c r="B3108" s="66" t="s">
        <v>6465</v>
      </c>
      <c r="C3108" s="66" t="s">
        <v>7134</v>
      </c>
      <c r="D3108" s="66" t="s">
        <v>7134</v>
      </c>
      <c r="E3108" s="56" t="s">
        <v>7219</v>
      </c>
      <c r="F3108" t="s">
        <v>7181</v>
      </c>
      <c r="G3108" s="66" t="s">
        <v>6690</v>
      </c>
      <c r="H3108" s="66" t="e">
        <v>#N/A</v>
      </c>
      <c r="I3108" s="66" t="e">
        <v>#N/A</v>
      </c>
    </row>
    <row r="3109" spans="1:9" x14ac:dyDescent="0.25">
      <c r="A3109">
        <v>79800029</v>
      </c>
      <c r="B3109" s="66" t="s">
        <v>6465</v>
      </c>
      <c r="C3109" s="66" t="s">
        <v>7134</v>
      </c>
      <c r="D3109" s="66" t="s">
        <v>7134</v>
      </c>
      <c r="E3109" s="56" t="s">
        <v>7228</v>
      </c>
      <c r="F3109" t="s">
        <v>7181</v>
      </c>
      <c r="G3109" s="66" t="s">
        <v>6690</v>
      </c>
      <c r="H3109" s="66" t="e">
        <v>#N/A</v>
      </c>
      <c r="I3109" s="66" t="e">
        <v>#N/A</v>
      </c>
    </row>
    <row r="3110" spans="1:9" x14ac:dyDescent="0.25">
      <c r="A3110">
        <v>79800029</v>
      </c>
      <c r="B3110" s="66" t="s">
        <v>6465</v>
      </c>
      <c r="C3110" s="66" t="s">
        <v>7134</v>
      </c>
      <c r="D3110" s="66" t="s">
        <v>7134</v>
      </c>
      <c r="E3110" s="56" t="s">
        <v>7228</v>
      </c>
      <c r="F3110" t="s">
        <v>6757</v>
      </c>
      <c r="G3110" s="66" t="s">
        <v>6690</v>
      </c>
      <c r="H3110" s="66" t="e">
        <v>#N/A</v>
      </c>
      <c r="I3110" s="66" t="e">
        <v>#N/A</v>
      </c>
    </row>
    <row r="3111" spans="1:9" x14ac:dyDescent="0.25">
      <c r="A3111">
        <v>79800029</v>
      </c>
      <c r="B3111" s="66" t="s">
        <v>6465</v>
      </c>
      <c r="C3111" s="66" t="s">
        <v>7134</v>
      </c>
      <c r="D3111" s="66" t="s">
        <v>7134</v>
      </c>
      <c r="E3111" s="56" t="s">
        <v>7229</v>
      </c>
      <c r="F3111" t="s">
        <v>7181</v>
      </c>
      <c r="G3111" s="66" t="s">
        <v>6690</v>
      </c>
      <c r="H3111" s="66" t="e">
        <v>#N/A</v>
      </c>
      <c r="I3111" s="66" t="e">
        <v>#N/A</v>
      </c>
    </row>
    <row r="3112" spans="1:9" x14ac:dyDescent="0.25">
      <c r="A3112">
        <v>79800029</v>
      </c>
      <c r="B3112" s="66" t="s">
        <v>6465</v>
      </c>
      <c r="C3112" s="66" t="s">
        <v>7134</v>
      </c>
      <c r="D3112" s="66" t="s">
        <v>7134</v>
      </c>
      <c r="E3112" s="56" t="s">
        <v>7229</v>
      </c>
      <c r="F3112" t="s">
        <v>7181</v>
      </c>
      <c r="G3112" s="66" t="s">
        <v>6690</v>
      </c>
      <c r="H3112" s="66" t="e">
        <v>#N/A</v>
      </c>
      <c r="I3112" s="66" t="e">
        <v>#N/A</v>
      </c>
    </row>
    <row r="3113" spans="1:9" x14ac:dyDescent="0.25">
      <c r="A3113">
        <v>79800029</v>
      </c>
      <c r="B3113" s="66" t="s">
        <v>6465</v>
      </c>
      <c r="C3113" s="66" t="s">
        <v>7134</v>
      </c>
      <c r="D3113" s="66" t="s">
        <v>7134</v>
      </c>
      <c r="E3113" s="56" t="s">
        <v>7229</v>
      </c>
      <c r="F3113" t="s">
        <v>7181</v>
      </c>
      <c r="G3113" s="66" t="s">
        <v>6690</v>
      </c>
      <c r="H3113" s="66" t="e">
        <v>#N/A</v>
      </c>
      <c r="I3113" s="66" t="e">
        <v>#N/A</v>
      </c>
    </row>
    <row r="3114" spans="1:9" x14ac:dyDescent="0.25">
      <c r="A3114">
        <v>79800029</v>
      </c>
      <c r="B3114" s="66" t="s">
        <v>6465</v>
      </c>
      <c r="C3114" s="66" t="s">
        <v>7134</v>
      </c>
      <c r="D3114" s="66" t="s">
        <v>7134</v>
      </c>
      <c r="E3114" s="56" t="s">
        <v>7229</v>
      </c>
      <c r="F3114" t="s">
        <v>7181</v>
      </c>
      <c r="G3114" s="66" t="s">
        <v>6690</v>
      </c>
      <c r="H3114" s="66" t="e">
        <v>#N/A</v>
      </c>
      <c r="I3114" s="66" t="e">
        <v>#N/A</v>
      </c>
    </row>
    <row r="3115" spans="1:9" x14ac:dyDescent="0.25">
      <c r="A3115">
        <v>79800029</v>
      </c>
      <c r="B3115" s="66" t="s">
        <v>6465</v>
      </c>
      <c r="C3115" s="66" t="s">
        <v>7134</v>
      </c>
      <c r="D3115" s="66" t="s">
        <v>7134</v>
      </c>
      <c r="E3115" s="56" t="s">
        <v>7227</v>
      </c>
      <c r="F3115" t="s">
        <v>7181</v>
      </c>
      <c r="G3115" s="66" t="s">
        <v>6690</v>
      </c>
      <c r="H3115" s="66" t="e">
        <v>#N/A</v>
      </c>
      <c r="I3115" s="66" t="e">
        <v>#N/A</v>
      </c>
    </row>
    <row r="3116" spans="1:9" x14ac:dyDescent="0.25">
      <c r="A3116">
        <v>79800030</v>
      </c>
      <c r="B3116" s="66" t="s">
        <v>6465</v>
      </c>
      <c r="C3116" s="66" t="s">
        <v>7134</v>
      </c>
      <c r="D3116" s="66" t="s">
        <v>7134</v>
      </c>
      <c r="E3116" s="56" t="s">
        <v>7227</v>
      </c>
      <c r="F3116" t="s">
        <v>7181</v>
      </c>
      <c r="G3116" s="66" t="s">
        <v>6690</v>
      </c>
      <c r="H3116" s="66" t="e">
        <v>#N/A</v>
      </c>
      <c r="I3116" s="66" t="e">
        <v>#N/A</v>
      </c>
    </row>
    <row r="3117" spans="1:9" x14ac:dyDescent="0.25">
      <c r="A3117">
        <v>79800030</v>
      </c>
      <c r="B3117" s="66" t="s">
        <v>6465</v>
      </c>
      <c r="C3117" s="66" t="s">
        <v>7134</v>
      </c>
      <c r="D3117" s="66" t="s">
        <v>7134</v>
      </c>
      <c r="E3117" s="56" t="s">
        <v>7227</v>
      </c>
      <c r="F3117" t="s">
        <v>7227</v>
      </c>
      <c r="G3117" s="66" t="s">
        <v>6690</v>
      </c>
      <c r="H3117" s="66" t="e">
        <v>#N/A</v>
      </c>
      <c r="I3117" s="66" t="e">
        <v>#N/A</v>
      </c>
    </row>
    <row r="3118" spans="1:9" x14ac:dyDescent="0.25">
      <c r="A3118">
        <v>79800030</v>
      </c>
      <c r="B3118" s="66" t="s">
        <v>6465</v>
      </c>
      <c r="C3118" s="66" t="s">
        <v>7134</v>
      </c>
      <c r="D3118" s="66" t="s">
        <v>7134</v>
      </c>
      <c r="E3118" s="56" t="s">
        <v>7227</v>
      </c>
      <c r="F3118" t="s">
        <v>7181</v>
      </c>
      <c r="G3118" s="66" t="s">
        <v>6690</v>
      </c>
      <c r="H3118" s="66" t="e">
        <v>#N/A</v>
      </c>
      <c r="I3118" s="66" t="e">
        <v>#N/A</v>
      </c>
    </row>
    <row r="3119" spans="1:9" x14ac:dyDescent="0.25">
      <c r="A3119">
        <v>79800030</v>
      </c>
      <c r="B3119" s="66" t="s">
        <v>6465</v>
      </c>
      <c r="C3119" s="66" t="s">
        <v>7134</v>
      </c>
      <c r="D3119" s="66" t="s">
        <v>7134</v>
      </c>
      <c r="E3119" s="56" t="s">
        <v>7230</v>
      </c>
      <c r="F3119" t="s">
        <v>6757</v>
      </c>
      <c r="G3119" s="66" t="s">
        <v>6690</v>
      </c>
      <c r="H3119" s="66" t="e">
        <v>#N/A</v>
      </c>
      <c r="I3119" s="66" t="e">
        <v>#N/A</v>
      </c>
    </row>
    <row r="3120" spans="1:9" x14ac:dyDescent="0.25">
      <c r="A3120">
        <v>79800030</v>
      </c>
      <c r="B3120" s="66" t="s">
        <v>6465</v>
      </c>
      <c r="C3120" s="66" t="s">
        <v>7134</v>
      </c>
      <c r="D3120" s="66" t="s">
        <v>7134</v>
      </c>
      <c r="E3120" s="56" t="s">
        <v>7230</v>
      </c>
      <c r="F3120" t="s">
        <v>5815</v>
      </c>
      <c r="G3120" s="66" t="s">
        <v>6690</v>
      </c>
      <c r="H3120" s="66" t="e">
        <v>#N/A</v>
      </c>
      <c r="I3120" s="66" t="e">
        <v>#N/A</v>
      </c>
    </row>
    <row r="3121" spans="1:9" x14ac:dyDescent="0.25">
      <c r="A3121">
        <v>79800030</v>
      </c>
      <c r="B3121" s="66" t="s">
        <v>6465</v>
      </c>
      <c r="C3121" s="66" t="s">
        <v>7134</v>
      </c>
      <c r="D3121" s="66" t="s">
        <v>7134</v>
      </c>
      <c r="E3121" s="56" t="s">
        <v>7230</v>
      </c>
      <c r="F3121" t="s">
        <v>7181</v>
      </c>
      <c r="G3121" s="66" t="s">
        <v>6690</v>
      </c>
      <c r="H3121" s="66" t="e">
        <v>#N/A</v>
      </c>
      <c r="I3121" s="66" t="e">
        <v>#N/A</v>
      </c>
    </row>
    <row r="3122" spans="1:9" x14ac:dyDescent="0.25">
      <c r="A3122">
        <v>79800030</v>
      </c>
      <c r="B3122" s="66" t="s">
        <v>6465</v>
      </c>
      <c r="C3122" s="66" t="s">
        <v>7134</v>
      </c>
      <c r="D3122" s="66" t="s">
        <v>7134</v>
      </c>
      <c r="E3122" s="56" t="s">
        <v>7230</v>
      </c>
      <c r="F3122" t="s">
        <v>7181</v>
      </c>
      <c r="G3122" s="66" t="s">
        <v>6690</v>
      </c>
      <c r="H3122" s="66" t="e">
        <v>#N/A</v>
      </c>
      <c r="I3122" s="66" t="e">
        <v>#N/A</v>
      </c>
    </row>
    <row r="3123" spans="1:9" x14ac:dyDescent="0.25">
      <c r="A3123">
        <v>79800030</v>
      </c>
      <c r="B3123" s="66" t="s">
        <v>6465</v>
      </c>
      <c r="C3123" s="66" t="s">
        <v>7134</v>
      </c>
      <c r="D3123" s="66" t="s">
        <v>7134</v>
      </c>
      <c r="E3123" s="56" t="s">
        <v>7230</v>
      </c>
      <c r="F3123" t="s">
        <v>7181</v>
      </c>
      <c r="G3123" s="66" t="s">
        <v>6690</v>
      </c>
      <c r="H3123" s="66" t="e">
        <v>#N/A</v>
      </c>
      <c r="I3123" s="66" t="e">
        <v>#N/A</v>
      </c>
    </row>
    <row r="3124" spans="1:9" x14ac:dyDescent="0.25">
      <c r="A3124">
        <v>79800030</v>
      </c>
      <c r="B3124" s="66" t="s">
        <v>6465</v>
      </c>
      <c r="C3124" s="66" t="s">
        <v>7134</v>
      </c>
      <c r="D3124" s="66" t="s">
        <v>7134</v>
      </c>
      <c r="E3124" s="56" t="s">
        <v>7230</v>
      </c>
      <c r="F3124" t="s">
        <v>7181</v>
      </c>
      <c r="G3124" s="66" t="s">
        <v>6690</v>
      </c>
      <c r="H3124" s="66" t="e">
        <v>#N/A</v>
      </c>
      <c r="I3124" s="66" t="e">
        <v>#N/A</v>
      </c>
    </row>
    <row r="3125" spans="1:9" x14ac:dyDescent="0.25">
      <c r="A3125">
        <v>79800031</v>
      </c>
      <c r="B3125" s="66" t="s">
        <v>6465</v>
      </c>
      <c r="C3125" s="66" t="s">
        <v>7134</v>
      </c>
      <c r="D3125" s="66" t="s">
        <v>7134</v>
      </c>
      <c r="E3125" s="56" t="s">
        <v>7227</v>
      </c>
      <c r="F3125" t="s">
        <v>7181</v>
      </c>
      <c r="G3125" s="66" t="s">
        <v>6690</v>
      </c>
      <c r="H3125" s="66" t="e">
        <v>#N/A</v>
      </c>
      <c r="I3125" s="66" t="e">
        <v>#N/A</v>
      </c>
    </row>
    <row r="3126" spans="1:9" x14ac:dyDescent="0.25">
      <c r="A3126">
        <v>79800031</v>
      </c>
      <c r="B3126" s="66" t="s">
        <v>6465</v>
      </c>
      <c r="C3126" s="66" t="s">
        <v>7134</v>
      </c>
      <c r="D3126" s="66" t="s">
        <v>7134</v>
      </c>
      <c r="E3126" s="56" t="s">
        <v>7227</v>
      </c>
      <c r="F3126" t="s">
        <v>6757</v>
      </c>
      <c r="G3126" s="66" t="s">
        <v>6690</v>
      </c>
      <c r="H3126" s="66" t="e">
        <v>#N/A</v>
      </c>
      <c r="I3126" s="66" t="e">
        <v>#N/A</v>
      </c>
    </row>
    <row r="3127" spans="1:9" x14ac:dyDescent="0.25">
      <c r="A3127">
        <v>79800031</v>
      </c>
      <c r="B3127" s="66" t="s">
        <v>6465</v>
      </c>
      <c r="C3127" s="66" t="s">
        <v>7134</v>
      </c>
      <c r="D3127" s="66" t="s">
        <v>7134</v>
      </c>
      <c r="E3127" s="56" t="s">
        <v>7227</v>
      </c>
      <c r="F3127" t="s">
        <v>7181</v>
      </c>
      <c r="G3127" s="66" t="s">
        <v>6690</v>
      </c>
      <c r="H3127" s="66" t="e">
        <v>#N/A</v>
      </c>
      <c r="I3127" s="66" t="e">
        <v>#N/A</v>
      </c>
    </row>
    <row r="3128" spans="1:9" x14ac:dyDescent="0.25">
      <c r="A3128">
        <v>79800031</v>
      </c>
      <c r="B3128" s="66" t="s">
        <v>6465</v>
      </c>
      <c r="C3128" s="66" t="s">
        <v>7134</v>
      </c>
      <c r="D3128" s="66" t="s">
        <v>7134</v>
      </c>
      <c r="E3128" s="56" t="s">
        <v>7227</v>
      </c>
      <c r="F3128" t="s">
        <v>7181</v>
      </c>
      <c r="G3128" s="66" t="s">
        <v>6690</v>
      </c>
      <c r="H3128" s="66" t="e">
        <v>#N/A</v>
      </c>
      <c r="I3128" s="66" t="e">
        <v>#N/A</v>
      </c>
    </row>
    <row r="3129" spans="1:9" x14ac:dyDescent="0.25">
      <c r="A3129">
        <v>79800031</v>
      </c>
      <c r="B3129" s="66" t="s">
        <v>6465</v>
      </c>
      <c r="C3129" s="66" t="s">
        <v>7134</v>
      </c>
      <c r="D3129" s="66" t="s">
        <v>7134</v>
      </c>
      <c r="E3129" s="56" t="s">
        <v>7227</v>
      </c>
      <c r="F3129" t="s">
        <v>7227</v>
      </c>
      <c r="G3129" s="66" t="s">
        <v>6690</v>
      </c>
      <c r="H3129" s="66" t="e">
        <v>#N/A</v>
      </c>
      <c r="I3129" s="66" t="e">
        <v>#N/A</v>
      </c>
    </row>
    <row r="3130" spans="1:9" x14ac:dyDescent="0.25">
      <c r="A3130">
        <v>79800032</v>
      </c>
      <c r="B3130" s="66" t="s">
        <v>6465</v>
      </c>
      <c r="C3130" s="66" t="s">
        <v>7134</v>
      </c>
      <c r="D3130" s="66" t="s">
        <v>7134</v>
      </c>
      <c r="E3130" s="56" t="s">
        <v>7231</v>
      </c>
      <c r="F3130" t="s">
        <v>7231</v>
      </c>
      <c r="G3130" s="66" t="s">
        <v>7232</v>
      </c>
      <c r="H3130" s="66" t="e">
        <v>#N/A</v>
      </c>
      <c r="I3130" s="66" t="e">
        <v>#N/A</v>
      </c>
    </row>
    <row r="3131" spans="1:9" x14ac:dyDescent="0.25">
      <c r="A3131">
        <v>79800032</v>
      </c>
      <c r="B3131" s="66" t="s">
        <v>6465</v>
      </c>
      <c r="C3131" s="66" t="s">
        <v>7134</v>
      </c>
      <c r="D3131" s="66" t="s">
        <v>7134</v>
      </c>
      <c r="E3131" s="56" t="s">
        <v>7231</v>
      </c>
      <c r="F3131" t="s">
        <v>7233</v>
      </c>
      <c r="G3131" s="66" t="s">
        <v>7232</v>
      </c>
      <c r="H3131" s="66" t="e">
        <v>#N/A</v>
      </c>
      <c r="I3131" s="66" t="e">
        <v>#N/A</v>
      </c>
    </row>
    <row r="3132" spans="1:9" x14ac:dyDescent="0.25">
      <c r="A3132">
        <v>79800032</v>
      </c>
      <c r="B3132" s="66" t="s">
        <v>6465</v>
      </c>
      <c r="C3132" s="66" t="s">
        <v>7134</v>
      </c>
      <c r="D3132" s="66" t="s">
        <v>7134</v>
      </c>
      <c r="E3132" s="56" t="s">
        <v>7231</v>
      </c>
      <c r="F3132" t="s">
        <v>7234</v>
      </c>
      <c r="G3132" s="66" t="s">
        <v>7232</v>
      </c>
      <c r="H3132" s="66" t="s">
        <v>7234</v>
      </c>
      <c r="I3132" s="66" t="s">
        <v>7064</v>
      </c>
    </row>
    <row r="3133" spans="1:9" x14ac:dyDescent="0.25">
      <c r="A3133">
        <v>79800032</v>
      </c>
      <c r="B3133" s="66" t="s">
        <v>6465</v>
      </c>
      <c r="C3133" s="66" t="s">
        <v>7134</v>
      </c>
      <c r="D3133" s="66" t="s">
        <v>7134</v>
      </c>
      <c r="E3133" s="56" t="s">
        <v>7235</v>
      </c>
      <c r="F3133" t="s">
        <v>7234</v>
      </c>
      <c r="G3133" s="66" t="s">
        <v>7232</v>
      </c>
      <c r="H3133" s="66" t="s">
        <v>7234</v>
      </c>
      <c r="I3133" s="66" t="s">
        <v>7064</v>
      </c>
    </row>
    <row r="3134" spans="1:9" x14ac:dyDescent="0.25">
      <c r="A3134">
        <v>79800032</v>
      </c>
      <c r="B3134" s="66" t="s">
        <v>6465</v>
      </c>
      <c r="C3134" s="66" t="s">
        <v>7134</v>
      </c>
      <c r="D3134" s="66" t="s">
        <v>7134</v>
      </c>
      <c r="E3134" s="56" t="s">
        <v>7236</v>
      </c>
      <c r="F3134" t="s">
        <v>7237</v>
      </c>
      <c r="G3134" s="66" t="s">
        <v>7232</v>
      </c>
      <c r="H3134" s="66" t="e">
        <v>#N/A</v>
      </c>
      <c r="I3134" s="66" t="e">
        <v>#N/A</v>
      </c>
    </row>
    <row r="3135" spans="1:9" x14ac:dyDescent="0.25">
      <c r="A3135">
        <v>79800032</v>
      </c>
      <c r="B3135" s="66" t="s">
        <v>6465</v>
      </c>
      <c r="C3135" s="66" t="s">
        <v>7134</v>
      </c>
      <c r="D3135" s="66" t="s">
        <v>7134</v>
      </c>
      <c r="E3135" s="56" t="s">
        <v>7236</v>
      </c>
      <c r="F3135" t="s">
        <v>7238</v>
      </c>
      <c r="G3135" s="66" t="s">
        <v>7232</v>
      </c>
      <c r="H3135" s="66" t="e">
        <v>#N/A</v>
      </c>
      <c r="I3135" s="66" t="e">
        <v>#N/A</v>
      </c>
    </row>
    <row r="3136" spans="1:9" x14ac:dyDescent="0.25">
      <c r="A3136">
        <v>79800032</v>
      </c>
      <c r="B3136" s="66" t="s">
        <v>6465</v>
      </c>
      <c r="C3136" s="66" t="s">
        <v>7134</v>
      </c>
      <c r="D3136" s="66" t="s">
        <v>7134</v>
      </c>
      <c r="E3136" s="56" t="s">
        <v>7236</v>
      </c>
      <c r="F3136" t="s">
        <v>7237</v>
      </c>
      <c r="G3136" s="66" t="s">
        <v>7232</v>
      </c>
      <c r="H3136" s="66" t="e">
        <v>#N/A</v>
      </c>
      <c r="I3136" s="66" t="e">
        <v>#N/A</v>
      </c>
    </row>
    <row r="3137" spans="1:9" x14ac:dyDescent="0.25">
      <c r="A3137">
        <v>79800032</v>
      </c>
      <c r="B3137" s="66" t="s">
        <v>6465</v>
      </c>
      <c r="C3137" s="66" t="s">
        <v>7134</v>
      </c>
      <c r="D3137" s="66" t="s">
        <v>7134</v>
      </c>
      <c r="E3137" s="56" t="s">
        <v>7239</v>
      </c>
      <c r="F3137" t="s">
        <v>7063</v>
      </c>
      <c r="G3137" s="66" t="s">
        <v>7232</v>
      </c>
      <c r="H3137" s="66" t="s">
        <v>7063</v>
      </c>
      <c r="I3137" s="66" t="s">
        <v>7064</v>
      </c>
    </row>
    <row r="3138" spans="1:9" x14ac:dyDescent="0.25">
      <c r="A3138">
        <v>79800032</v>
      </c>
      <c r="B3138" s="66" t="s">
        <v>6465</v>
      </c>
      <c r="C3138" s="66" t="s">
        <v>7134</v>
      </c>
      <c r="D3138" s="66" t="s">
        <v>7134</v>
      </c>
      <c r="E3138" s="56" t="s">
        <v>6811</v>
      </c>
      <c r="F3138" t="s">
        <v>7240</v>
      </c>
      <c r="G3138" s="66" t="s">
        <v>7232</v>
      </c>
      <c r="H3138" s="66" t="e">
        <v>#N/A</v>
      </c>
      <c r="I3138" s="66" t="e">
        <v>#N/A</v>
      </c>
    </row>
    <row r="3139" spans="1:9" x14ac:dyDescent="0.25">
      <c r="A3139">
        <v>79800032</v>
      </c>
      <c r="B3139" s="66" t="s">
        <v>6465</v>
      </c>
      <c r="C3139" s="66" t="s">
        <v>7134</v>
      </c>
      <c r="D3139" s="66" t="s">
        <v>7134</v>
      </c>
      <c r="E3139" s="56" t="s">
        <v>7241</v>
      </c>
      <c r="F3139" t="s">
        <v>7242</v>
      </c>
      <c r="G3139" s="66" t="s">
        <v>7232</v>
      </c>
      <c r="H3139" s="66" t="s">
        <v>7242</v>
      </c>
      <c r="I3139" s="66" t="s">
        <v>7243</v>
      </c>
    </row>
    <row r="3140" spans="1:9" x14ac:dyDescent="0.25">
      <c r="A3140">
        <v>79800032</v>
      </c>
      <c r="B3140" s="66" t="s">
        <v>6465</v>
      </c>
      <c r="C3140" s="66" t="s">
        <v>7134</v>
      </c>
      <c r="D3140" s="66" t="s">
        <v>7134</v>
      </c>
      <c r="E3140" s="56" t="s">
        <v>7244</v>
      </c>
      <c r="F3140" t="s">
        <v>6811</v>
      </c>
      <c r="G3140" s="66" t="s">
        <v>6734</v>
      </c>
      <c r="H3140" s="66" t="e">
        <v>#N/A</v>
      </c>
      <c r="I3140" s="66" t="e">
        <v>#N/A</v>
      </c>
    </row>
    <row r="3141" spans="1:9" x14ac:dyDescent="0.25">
      <c r="A3141">
        <v>79800033</v>
      </c>
      <c r="B3141" s="66" t="s">
        <v>6465</v>
      </c>
      <c r="C3141" s="66" t="s">
        <v>7134</v>
      </c>
      <c r="D3141" s="66" t="s">
        <v>7134</v>
      </c>
      <c r="E3141" s="56" t="s">
        <v>7245</v>
      </c>
      <c r="F3141" t="s">
        <v>7181</v>
      </c>
      <c r="G3141" s="66" t="s">
        <v>7171</v>
      </c>
      <c r="H3141" s="66" t="e">
        <v>#N/A</v>
      </c>
      <c r="I3141" s="66" t="e">
        <v>#N/A</v>
      </c>
    </row>
    <row r="3142" spans="1:9" x14ac:dyDescent="0.25">
      <c r="A3142">
        <v>79800033</v>
      </c>
      <c r="B3142" s="66" t="s">
        <v>6465</v>
      </c>
      <c r="C3142" s="66" t="s">
        <v>7134</v>
      </c>
      <c r="D3142" s="66" t="s">
        <v>7134</v>
      </c>
      <c r="E3142" s="56" t="s">
        <v>7245</v>
      </c>
      <c r="F3142" t="s">
        <v>7181</v>
      </c>
      <c r="G3142" s="66" t="s">
        <v>7171</v>
      </c>
      <c r="H3142" s="66" t="e">
        <v>#N/A</v>
      </c>
      <c r="I3142" s="66" t="e">
        <v>#N/A</v>
      </c>
    </row>
    <row r="3143" spans="1:9" x14ac:dyDescent="0.25">
      <c r="A3143">
        <v>79800033</v>
      </c>
      <c r="B3143" s="66" t="s">
        <v>6465</v>
      </c>
      <c r="C3143" s="66" t="s">
        <v>7134</v>
      </c>
      <c r="D3143" s="66" t="s">
        <v>7134</v>
      </c>
      <c r="E3143" s="56" t="s">
        <v>7246</v>
      </c>
      <c r="F3143" t="s">
        <v>7181</v>
      </c>
      <c r="G3143" s="66" t="s">
        <v>7171</v>
      </c>
      <c r="H3143" s="66" t="s">
        <v>7246</v>
      </c>
      <c r="I3143" s="66" t="s">
        <v>7155</v>
      </c>
    </row>
    <row r="3144" spans="1:9" x14ac:dyDescent="0.25">
      <c r="A3144">
        <v>79800033</v>
      </c>
      <c r="B3144" s="66" t="s">
        <v>6465</v>
      </c>
      <c r="C3144" s="66" t="s">
        <v>7134</v>
      </c>
      <c r="D3144" s="66" t="s">
        <v>7134</v>
      </c>
      <c r="E3144" s="56" t="s">
        <v>7246</v>
      </c>
      <c r="F3144" t="s">
        <v>7181</v>
      </c>
      <c r="G3144" s="66" t="s">
        <v>7171</v>
      </c>
      <c r="H3144" s="66" t="s">
        <v>7246</v>
      </c>
      <c r="I3144" s="66" t="s">
        <v>7155</v>
      </c>
    </row>
    <row r="3145" spans="1:9" x14ac:dyDescent="0.25">
      <c r="A3145">
        <v>79800033</v>
      </c>
      <c r="B3145" s="66" t="s">
        <v>6465</v>
      </c>
      <c r="C3145" s="66" t="s">
        <v>7134</v>
      </c>
      <c r="D3145" s="66" t="s">
        <v>7134</v>
      </c>
      <c r="E3145" s="56" t="s">
        <v>7246</v>
      </c>
      <c r="F3145" t="s">
        <v>7181</v>
      </c>
      <c r="G3145" s="66" t="s">
        <v>7171</v>
      </c>
      <c r="H3145" s="66" t="s">
        <v>7246</v>
      </c>
      <c r="I3145" s="66" t="s">
        <v>7155</v>
      </c>
    </row>
    <row r="3146" spans="1:9" x14ac:dyDescent="0.25">
      <c r="A3146">
        <v>79800033</v>
      </c>
      <c r="B3146" s="66" t="s">
        <v>6465</v>
      </c>
      <c r="C3146" s="66" t="s">
        <v>7134</v>
      </c>
      <c r="D3146" s="66" t="s">
        <v>7134</v>
      </c>
      <c r="E3146" s="56" t="s">
        <v>7246</v>
      </c>
      <c r="F3146" t="s">
        <v>7181</v>
      </c>
      <c r="G3146" s="66" t="s">
        <v>7171</v>
      </c>
      <c r="H3146" s="66" t="s">
        <v>7246</v>
      </c>
      <c r="I3146" s="66" t="s">
        <v>7155</v>
      </c>
    </row>
    <row r="3147" spans="1:9" x14ac:dyDescent="0.25">
      <c r="A3147">
        <v>79800033</v>
      </c>
      <c r="B3147" s="66" t="s">
        <v>6465</v>
      </c>
      <c r="C3147" s="66" t="s">
        <v>7134</v>
      </c>
      <c r="D3147" s="66" t="s">
        <v>7134</v>
      </c>
      <c r="E3147" s="56" t="s">
        <v>7246</v>
      </c>
      <c r="F3147" t="s">
        <v>7247</v>
      </c>
      <c r="G3147" s="66" t="s">
        <v>7171</v>
      </c>
      <c r="H3147" s="66" t="s">
        <v>7246</v>
      </c>
      <c r="I3147" s="66" t="s">
        <v>7155</v>
      </c>
    </row>
    <row r="3148" spans="1:9" x14ac:dyDescent="0.25">
      <c r="A3148">
        <v>79800033</v>
      </c>
      <c r="B3148" s="66" t="s">
        <v>6465</v>
      </c>
      <c r="C3148" s="66" t="s">
        <v>7134</v>
      </c>
      <c r="D3148" s="66" t="s">
        <v>7134</v>
      </c>
      <c r="E3148" s="56" t="s">
        <v>7246</v>
      </c>
      <c r="F3148" t="s">
        <v>7246</v>
      </c>
      <c r="G3148" s="66" t="s">
        <v>7171</v>
      </c>
      <c r="H3148" s="66" t="s">
        <v>7246</v>
      </c>
      <c r="I3148" s="66" t="s">
        <v>7155</v>
      </c>
    </row>
    <row r="3149" spans="1:9" x14ac:dyDescent="0.25">
      <c r="A3149">
        <v>79800034</v>
      </c>
      <c r="B3149" s="66" t="s">
        <v>6465</v>
      </c>
      <c r="C3149" s="66" t="s">
        <v>7134</v>
      </c>
      <c r="D3149" s="66" t="s">
        <v>7134</v>
      </c>
      <c r="E3149" s="56" t="s">
        <v>7248</v>
      </c>
      <c r="F3149" t="s">
        <v>7181</v>
      </c>
      <c r="G3149" s="66" t="s">
        <v>7171</v>
      </c>
      <c r="H3149" s="66" t="s">
        <v>7248</v>
      </c>
      <c r="I3149" s="66" t="s">
        <v>7155</v>
      </c>
    </row>
    <row r="3150" spans="1:9" x14ac:dyDescent="0.25">
      <c r="A3150">
        <v>79800034</v>
      </c>
      <c r="B3150" s="66" t="s">
        <v>6465</v>
      </c>
      <c r="C3150" s="66" t="s">
        <v>7134</v>
      </c>
      <c r="D3150" s="66" t="s">
        <v>7134</v>
      </c>
      <c r="E3150" s="56" t="s">
        <v>7245</v>
      </c>
      <c r="F3150" t="s">
        <v>7181</v>
      </c>
      <c r="G3150" s="66" t="s">
        <v>7171</v>
      </c>
      <c r="H3150" s="66" t="e">
        <v>#N/A</v>
      </c>
      <c r="I3150" s="66" t="e">
        <v>#N/A</v>
      </c>
    </row>
    <row r="3151" spans="1:9" x14ac:dyDescent="0.25">
      <c r="A3151">
        <v>79800034</v>
      </c>
      <c r="B3151" s="66" t="s">
        <v>6465</v>
      </c>
      <c r="C3151" s="66" t="s">
        <v>7134</v>
      </c>
      <c r="D3151" s="66" t="s">
        <v>7134</v>
      </c>
      <c r="E3151" s="56" t="s">
        <v>7245</v>
      </c>
      <c r="F3151" t="s">
        <v>7181</v>
      </c>
      <c r="G3151" s="66" t="s">
        <v>7171</v>
      </c>
      <c r="H3151" s="66" t="e">
        <v>#N/A</v>
      </c>
      <c r="I3151" s="66" t="e">
        <v>#N/A</v>
      </c>
    </row>
    <row r="3152" spans="1:9" x14ac:dyDescent="0.25">
      <c r="A3152">
        <v>79800034</v>
      </c>
      <c r="B3152" s="66" t="s">
        <v>6465</v>
      </c>
      <c r="C3152" s="66" t="s">
        <v>7134</v>
      </c>
      <c r="D3152" s="66" t="s">
        <v>7134</v>
      </c>
      <c r="E3152" s="56" t="s">
        <v>7245</v>
      </c>
      <c r="F3152" t="s">
        <v>7181</v>
      </c>
      <c r="G3152" s="66" t="s">
        <v>7171</v>
      </c>
      <c r="H3152" s="66" t="e">
        <v>#N/A</v>
      </c>
      <c r="I3152" s="66" t="e">
        <v>#N/A</v>
      </c>
    </row>
    <row r="3153" spans="1:9" x14ac:dyDescent="0.25">
      <c r="A3153">
        <v>79800034</v>
      </c>
      <c r="B3153" s="66" t="s">
        <v>6465</v>
      </c>
      <c r="C3153" s="66" t="s">
        <v>7134</v>
      </c>
      <c r="D3153" s="66" t="s">
        <v>7134</v>
      </c>
      <c r="E3153" s="56" t="s">
        <v>7249</v>
      </c>
      <c r="F3153" t="s">
        <v>6757</v>
      </c>
      <c r="G3153" s="66" t="s">
        <v>7171</v>
      </c>
      <c r="H3153" s="66" t="e">
        <v>#N/A</v>
      </c>
      <c r="I3153" s="66" t="e">
        <v>#N/A</v>
      </c>
    </row>
    <row r="3154" spans="1:9" x14ac:dyDescent="0.25">
      <c r="A3154">
        <v>79800034</v>
      </c>
      <c r="B3154" s="66" t="s">
        <v>6465</v>
      </c>
      <c r="C3154" s="66" t="s">
        <v>7134</v>
      </c>
      <c r="D3154" s="66" t="s">
        <v>7134</v>
      </c>
      <c r="E3154" s="56" t="s">
        <v>7246</v>
      </c>
      <c r="F3154" t="s">
        <v>6757</v>
      </c>
      <c r="G3154" s="66" t="s">
        <v>7171</v>
      </c>
      <c r="H3154" s="66" t="s">
        <v>7246</v>
      </c>
      <c r="I3154" s="66" t="s">
        <v>7155</v>
      </c>
    </row>
    <row r="3155" spans="1:9" x14ac:dyDescent="0.25">
      <c r="A3155">
        <v>79800035</v>
      </c>
      <c r="B3155" s="66" t="s">
        <v>6465</v>
      </c>
      <c r="C3155" s="66" t="s">
        <v>7134</v>
      </c>
      <c r="D3155" s="66" t="s">
        <v>7134</v>
      </c>
      <c r="E3155" s="56" t="s">
        <v>7249</v>
      </c>
      <c r="F3155" t="s">
        <v>7181</v>
      </c>
      <c r="G3155" s="66" t="s">
        <v>7171</v>
      </c>
      <c r="H3155" s="66" t="e">
        <v>#N/A</v>
      </c>
      <c r="I3155" s="66" t="e">
        <v>#N/A</v>
      </c>
    </row>
    <row r="3156" spans="1:9" x14ac:dyDescent="0.25">
      <c r="A3156">
        <v>79800035</v>
      </c>
      <c r="B3156" s="66" t="s">
        <v>6465</v>
      </c>
      <c r="C3156" s="66" t="s">
        <v>7134</v>
      </c>
      <c r="D3156" s="66" t="s">
        <v>7134</v>
      </c>
      <c r="E3156" s="56" t="s">
        <v>7249</v>
      </c>
      <c r="F3156" t="s">
        <v>7181</v>
      </c>
      <c r="G3156" s="66" t="s">
        <v>7171</v>
      </c>
      <c r="H3156" s="66" t="e">
        <v>#N/A</v>
      </c>
      <c r="I3156" s="66" t="e">
        <v>#N/A</v>
      </c>
    </row>
    <row r="3157" spans="1:9" x14ac:dyDescent="0.25">
      <c r="A3157">
        <v>79800035</v>
      </c>
      <c r="B3157" s="66" t="s">
        <v>6465</v>
      </c>
      <c r="C3157" s="66" t="s">
        <v>7134</v>
      </c>
      <c r="D3157" s="66" t="s">
        <v>7134</v>
      </c>
      <c r="E3157" s="56" t="s">
        <v>7249</v>
      </c>
      <c r="F3157" t="s">
        <v>7181</v>
      </c>
      <c r="G3157" s="66" t="s">
        <v>7171</v>
      </c>
      <c r="H3157" s="66" t="e">
        <v>#N/A</v>
      </c>
      <c r="I3157" s="66" t="e">
        <v>#N/A</v>
      </c>
    </row>
    <row r="3158" spans="1:9" x14ac:dyDescent="0.25">
      <c r="A3158">
        <v>79800035</v>
      </c>
      <c r="B3158" s="66" t="s">
        <v>6465</v>
      </c>
      <c r="C3158" s="66" t="s">
        <v>7134</v>
      </c>
      <c r="D3158" s="66" t="s">
        <v>7134</v>
      </c>
      <c r="E3158" s="56" t="s">
        <v>7249</v>
      </c>
      <c r="F3158" t="s">
        <v>7181</v>
      </c>
      <c r="G3158" s="66" t="s">
        <v>7171</v>
      </c>
      <c r="H3158" s="66" t="e">
        <v>#N/A</v>
      </c>
      <c r="I3158" s="66" t="e">
        <v>#N/A</v>
      </c>
    </row>
    <row r="3159" spans="1:9" x14ac:dyDescent="0.25">
      <c r="A3159">
        <v>79800035</v>
      </c>
      <c r="B3159" s="66" t="s">
        <v>6465</v>
      </c>
      <c r="C3159" s="66" t="s">
        <v>7134</v>
      </c>
      <c r="D3159" s="66" t="s">
        <v>7134</v>
      </c>
      <c r="E3159" s="56" t="s">
        <v>7249</v>
      </c>
      <c r="F3159" t="s">
        <v>7181</v>
      </c>
      <c r="G3159" s="66" t="s">
        <v>7171</v>
      </c>
      <c r="H3159" s="66" t="e">
        <v>#N/A</v>
      </c>
      <c r="I3159" s="66" t="e">
        <v>#N/A</v>
      </c>
    </row>
    <row r="3160" spans="1:9" x14ac:dyDescent="0.25">
      <c r="A3160">
        <v>79800035</v>
      </c>
      <c r="B3160" s="66" t="s">
        <v>6465</v>
      </c>
      <c r="C3160" s="66" t="s">
        <v>7134</v>
      </c>
      <c r="D3160" s="66" t="s">
        <v>7134</v>
      </c>
      <c r="E3160" s="56" t="s">
        <v>7249</v>
      </c>
      <c r="F3160" t="s">
        <v>7181</v>
      </c>
      <c r="G3160" s="66" t="s">
        <v>7171</v>
      </c>
      <c r="H3160" s="66" t="e">
        <v>#N/A</v>
      </c>
      <c r="I3160" s="66" t="e">
        <v>#N/A</v>
      </c>
    </row>
    <row r="3161" spans="1:9" x14ac:dyDescent="0.25">
      <c r="A3161">
        <v>79800035</v>
      </c>
      <c r="B3161" s="66" t="s">
        <v>6465</v>
      </c>
      <c r="C3161" s="66" t="s">
        <v>7134</v>
      </c>
      <c r="D3161" s="66" t="s">
        <v>7134</v>
      </c>
      <c r="E3161" s="56" t="s">
        <v>7249</v>
      </c>
      <c r="F3161" t="s">
        <v>7181</v>
      </c>
      <c r="G3161" s="66" t="s">
        <v>7171</v>
      </c>
      <c r="H3161" s="66" t="e">
        <v>#N/A</v>
      </c>
      <c r="I3161" s="66" t="e">
        <v>#N/A</v>
      </c>
    </row>
    <row r="3162" spans="1:9" x14ac:dyDescent="0.25">
      <c r="A3162">
        <v>79800036</v>
      </c>
      <c r="B3162" s="66" t="s">
        <v>6465</v>
      </c>
      <c r="C3162" s="66" t="s">
        <v>7134</v>
      </c>
      <c r="D3162" s="66" t="s">
        <v>7134</v>
      </c>
      <c r="E3162" s="56" t="s">
        <v>7250</v>
      </c>
      <c r="F3162" t="s">
        <v>7251</v>
      </c>
      <c r="G3162" s="66" t="s">
        <v>7171</v>
      </c>
      <c r="H3162" s="66" t="s">
        <v>7251</v>
      </c>
      <c r="I3162" s="66" t="s">
        <v>7252</v>
      </c>
    </row>
    <row r="3163" spans="1:9" x14ac:dyDescent="0.25">
      <c r="A3163">
        <v>79800036</v>
      </c>
      <c r="B3163" s="66" t="s">
        <v>6465</v>
      </c>
      <c r="C3163" s="66" t="s">
        <v>7134</v>
      </c>
      <c r="D3163" s="66" t="s">
        <v>7134</v>
      </c>
      <c r="E3163" s="56" t="s">
        <v>7250</v>
      </c>
      <c r="F3163" t="s">
        <v>7181</v>
      </c>
      <c r="G3163" s="66" t="s">
        <v>7171</v>
      </c>
      <c r="H3163" s="66" t="e">
        <v>#N/A</v>
      </c>
      <c r="I3163" s="66" t="e">
        <v>#N/A</v>
      </c>
    </row>
    <row r="3164" spans="1:9" x14ac:dyDescent="0.25">
      <c r="A3164">
        <v>79800036</v>
      </c>
      <c r="B3164" s="66" t="s">
        <v>6465</v>
      </c>
      <c r="C3164" s="66" t="s">
        <v>7134</v>
      </c>
      <c r="D3164" s="66" t="s">
        <v>7134</v>
      </c>
      <c r="E3164" s="56" t="s">
        <v>7250</v>
      </c>
      <c r="F3164" t="s">
        <v>7181</v>
      </c>
      <c r="G3164" s="66" t="s">
        <v>7171</v>
      </c>
      <c r="H3164" s="66" t="e">
        <v>#N/A</v>
      </c>
      <c r="I3164" s="66" t="e">
        <v>#N/A</v>
      </c>
    </row>
    <row r="3165" spans="1:9" x14ac:dyDescent="0.25">
      <c r="A3165">
        <v>79800036</v>
      </c>
      <c r="B3165" s="66" t="s">
        <v>6465</v>
      </c>
      <c r="C3165" s="66" t="s">
        <v>7134</v>
      </c>
      <c r="D3165" s="66" t="s">
        <v>7134</v>
      </c>
      <c r="E3165" s="56" t="s">
        <v>7253</v>
      </c>
      <c r="F3165" t="s">
        <v>7181</v>
      </c>
      <c r="G3165" s="66" t="s">
        <v>7171</v>
      </c>
      <c r="H3165" s="66" t="e">
        <v>#N/A</v>
      </c>
      <c r="I3165" s="66" t="e">
        <v>#N/A</v>
      </c>
    </row>
    <row r="3166" spans="1:9" x14ac:dyDescent="0.25">
      <c r="A3166">
        <v>79800036</v>
      </c>
      <c r="B3166" s="66" t="s">
        <v>6465</v>
      </c>
      <c r="C3166" s="66" t="s">
        <v>7134</v>
      </c>
      <c r="D3166" s="66" t="s">
        <v>7134</v>
      </c>
      <c r="E3166" s="56" t="s">
        <v>7253</v>
      </c>
      <c r="F3166" t="s">
        <v>7181</v>
      </c>
      <c r="G3166" s="66" t="s">
        <v>7171</v>
      </c>
      <c r="H3166" s="66" t="e">
        <v>#N/A</v>
      </c>
      <c r="I3166" s="66" t="e">
        <v>#N/A</v>
      </c>
    </row>
    <row r="3167" spans="1:9" x14ac:dyDescent="0.25">
      <c r="A3167">
        <v>79800036</v>
      </c>
      <c r="B3167" s="66" t="s">
        <v>6465</v>
      </c>
      <c r="C3167" s="66" t="s">
        <v>7134</v>
      </c>
      <c r="D3167" s="66" t="s">
        <v>7134</v>
      </c>
      <c r="E3167" s="56" t="s">
        <v>7253</v>
      </c>
      <c r="F3167" t="s">
        <v>7181</v>
      </c>
      <c r="G3167" s="66" t="s">
        <v>7171</v>
      </c>
      <c r="H3167" s="66" t="e">
        <v>#N/A</v>
      </c>
      <c r="I3167" s="66" t="e">
        <v>#N/A</v>
      </c>
    </row>
    <row r="3168" spans="1:9" x14ac:dyDescent="0.25">
      <c r="A3168">
        <v>79800036</v>
      </c>
      <c r="B3168" s="66" t="s">
        <v>6465</v>
      </c>
      <c r="C3168" s="66" t="s">
        <v>7134</v>
      </c>
      <c r="D3168" s="66" t="s">
        <v>7134</v>
      </c>
      <c r="E3168" s="56" t="s">
        <v>7253</v>
      </c>
      <c r="F3168" t="s">
        <v>7181</v>
      </c>
      <c r="G3168" s="66" t="s">
        <v>7171</v>
      </c>
      <c r="H3168" s="66" t="e">
        <v>#N/A</v>
      </c>
      <c r="I3168" s="66" t="e">
        <v>#N/A</v>
      </c>
    </row>
    <row r="3169" spans="1:9" x14ac:dyDescent="0.25">
      <c r="A3169">
        <v>79800037</v>
      </c>
      <c r="B3169" s="66" t="s">
        <v>6465</v>
      </c>
      <c r="C3169" s="66" t="s">
        <v>7134</v>
      </c>
      <c r="D3169" s="66" t="s">
        <v>7134</v>
      </c>
      <c r="E3169" s="56" t="s">
        <v>7183</v>
      </c>
      <c r="F3169" t="s">
        <v>7181</v>
      </c>
      <c r="G3169" s="66" t="s">
        <v>7171</v>
      </c>
      <c r="H3169" s="66" t="e">
        <v>#N/A</v>
      </c>
      <c r="I3169" s="66" t="e">
        <v>#N/A</v>
      </c>
    </row>
    <row r="3170" spans="1:9" x14ac:dyDescent="0.25">
      <c r="A3170">
        <v>79800037</v>
      </c>
      <c r="B3170" s="66" t="s">
        <v>6465</v>
      </c>
      <c r="C3170" s="66" t="s">
        <v>7134</v>
      </c>
      <c r="D3170" s="66" t="s">
        <v>7134</v>
      </c>
      <c r="E3170" s="56" t="s">
        <v>7254</v>
      </c>
      <c r="F3170" t="s">
        <v>6757</v>
      </c>
      <c r="G3170" s="66" t="s">
        <v>7171</v>
      </c>
      <c r="H3170" s="66" t="e">
        <v>#N/A</v>
      </c>
      <c r="I3170" s="66" t="e">
        <v>#N/A</v>
      </c>
    </row>
    <row r="3171" spans="1:9" x14ac:dyDescent="0.25">
      <c r="A3171">
        <v>79800037</v>
      </c>
      <c r="B3171" s="66" t="s">
        <v>6465</v>
      </c>
      <c r="C3171" s="66" t="s">
        <v>7134</v>
      </c>
      <c r="D3171" s="66" t="s">
        <v>7134</v>
      </c>
      <c r="E3171" s="56" t="s">
        <v>7249</v>
      </c>
      <c r="F3171" t="s">
        <v>7181</v>
      </c>
      <c r="G3171" s="66" t="s">
        <v>7171</v>
      </c>
      <c r="H3171" s="66" t="e">
        <v>#N/A</v>
      </c>
      <c r="I3171" s="66" t="e">
        <v>#N/A</v>
      </c>
    </row>
    <row r="3172" spans="1:9" x14ac:dyDescent="0.25">
      <c r="A3172">
        <v>79800037</v>
      </c>
      <c r="B3172" s="66" t="s">
        <v>6465</v>
      </c>
      <c r="C3172" s="66" t="s">
        <v>7134</v>
      </c>
      <c r="D3172" s="66" t="s">
        <v>7134</v>
      </c>
      <c r="E3172" s="56" t="s">
        <v>7249</v>
      </c>
      <c r="F3172" t="s">
        <v>7181</v>
      </c>
      <c r="G3172" s="66" t="s">
        <v>7171</v>
      </c>
      <c r="H3172" s="66" t="e">
        <v>#N/A</v>
      </c>
      <c r="I3172" s="66" t="e">
        <v>#N/A</v>
      </c>
    </row>
    <row r="3173" spans="1:9" x14ac:dyDescent="0.25">
      <c r="A3173">
        <v>79800037</v>
      </c>
      <c r="B3173" s="66" t="s">
        <v>6465</v>
      </c>
      <c r="C3173" s="66" t="s">
        <v>7134</v>
      </c>
      <c r="D3173" s="66" t="s">
        <v>7134</v>
      </c>
      <c r="E3173" s="56" t="s">
        <v>7249</v>
      </c>
      <c r="F3173" t="s">
        <v>7181</v>
      </c>
      <c r="G3173" s="66" t="s">
        <v>7171</v>
      </c>
      <c r="H3173" s="66" t="e">
        <v>#N/A</v>
      </c>
      <c r="I3173" s="66" t="e">
        <v>#N/A</v>
      </c>
    </row>
    <row r="3174" spans="1:9" x14ac:dyDescent="0.25">
      <c r="A3174">
        <v>79800037</v>
      </c>
      <c r="B3174" s="66" t="s">
        <v>6465</v>
      </c>
      <c r="C3174" s="66" t="s">
        <v>7134</v>
      </c>
      <c r="D3174" s="66" t="s">
        <v>7134</v>
      </c>
      <c r="E3174" s="56" t="s">
        <v>7249</v>
      </c>
      <c r="F3174" t="s">
        <v>7181</v>
      </c>
      <c r="G3174" s="66" t="s">
        <v>7171</v>
      </c>
      <c r="H3174" s="66" t="e">
        <v>#N/A</v>
      </c>
      <c r="I3174" s="66" t="e">
        <v>#N/A</v>
      </c>
    </row>
    <row r="3175" spans="1:9" x14ac:dyDescent="0.25">
      <c r="A3175">
        <v>79800038</v>
      </c>
      <c r="B3175" s="66" t="s">
        <v>6465</v>
      </c>
      <c r="C3175" s="66" t="s">
        <v>7134</v>
      </c>
      <c r="D3175" s="66" t="s">
        <v>7134</v>
      </c>
      <c r="E3175" s="56" t="s">
        <v>7255</v>
      </c>
      <c r="F3175" t="s">
        <v>7181</v>
      </c>
      <c r="G3175" s="66" t="s">
        <v>7256</v>
      </c>
      <c r="H3175" s="66" t="e">
        <v>#N/A</v>
      </c>
      <c r="I3175" s="66" t="e">
        <v>#N/A</v>
      </c>
    </row>
    <row r="3176" spans="1:9" x14ac:dyDescent="0.25">
      <c r="A3176">
        <v>79800038</v>
      </c>
      <c r="B3176" s="66" t="s">
        <v>6465</v>
      </c>
      <c r="C3176" s="66" t="s">
        <v>7134</v>
      </c>
      <c r="D3176" s="66" t="s">
        <v>7134</v>
      </c>
      <c r="E3176" s="56" t="s">
        <v>7251</v>
      </c>
      <c r="F3176" t="s">
        <v>7181</v>
      </c>
      <c r="G3176" s="66" t="s">
        <v>7171</v>
      </c>
      <c r="H3176" s="66" t="s">
        <v>7251</v>
      </c>
      <c r="I3176" s="66" t="s">
        <v>7252</v>
      </c>
    </row>
    <row r="3177" spans="1:9" x14ac:dyDescent="0.25">
      <c r="A3177">
        <v>79800038</v>
      </c>
      <c r="B3177" s="66" t="s">
        <v>6465</v>
      </c>
      <c r="C3177" s="66" t="s">
        <v>7134</v>
      </c>
      <c r="D3177" s="66" t="s">
        <v>7134</v>
      </c>
      <c r="E3177" s="56" t="s">
        <v>7251</v>
      </c>
      <c r="F3177" t="s">
        <v>7257</v>
      </c>
      <c r="G3177" s="66" t="s">
        <v>7171</v>
      </c>
      <c r="H3177" s="66" t="s">
        <v>7251</v>
      </c>
      <c r="I3177" s="66" t="s">
        <v>7252</v>
      </c>
    </row>
    <row r="3178" spans="1:9" x14ac:dyDescent="0.25">
      <c r="A3178">
        <v>79800038</v>
      </c>
      <c r="B3178" s="66" t="s">
        <v>6465</v>
      </c>
      <c r="C3178" s="66" t="s">
        <v>7134</v>
      </c>
      <c r="D3178" s="66" t="s">
        <v>7134</v>
      </c>
      <c r="E3178" s="56" t="s">
        <v>7251</v>
      </c>
      <c r="F3178" t="s">
        <v>7181</v>
      </c>
      <c r="G3178" s="66" t="s">
        <v>7171</v>
      </c>
      <c r="H3178" s="66" t="s">
        <v>7251</v>
      </c>
      <c r="I3178" s="66" t="s">
        <v>7252</v>
      </c>
    </row>
    <row r="3179" spans="1:9" x14ac:dyDescent="0.25">
      <c r="A3179">
        <v>79800038</v>
      </c>
      <c r="B3179" s="66" t="s">
        <v>6465</v>
      </c>
      <c r="C3179" s="66" t="s">
        <v>7134</v>
      </c>
      <c r="D3179" s="66" t="s">
        <v>7134</v>
      </c>
      <c r="E3179" s="56" t="s">
        <v>7251</v>
      </c>
      <c r="F3179" t="s">
        <v>7181</v>
      </c>
      <c r="G3179" s="66" t="s">
        <v>7171</v>
      </c>
      <c r="H3179" s="66" t="s">
        <v>7251</v>
      </c>
      <c r="I3179" s="66" t="s">
        <v>7252</v>
      </c>
    </row>
    <row r="3180" spans="1:9" x14ac:dyDescent="0.25">
      <c r="A3180">
        <v>79800038</v>
      </c>
      <c r="B3180" s="66" t="s">
        <v>6465</v>
      </c>
      <c r="C3180" s="66" t="s">
        <v>7134</v>
      </c>
      <c r="D3180" s="66" t="s">
        <v>7134</v>
      </c>
      <c r="E3180" s="56" t="s">
        <v>7251</v>
      </c>
      <c r="F3180" t="s">
        <v>7181</v>
      </c>
      <c r="G3180" s="66" t="s">
        <v>7171</v>
      </c>
      <c r="H3180" s="66" t="s">
        <v>7251</v>
      </c>
      <c r="I3180" s="66" t="s">
        <v>7252</v>
      </c>
    </row>
    <row r="3181" spans="1:9" x14ac:dyDescent="0.25">
      <c r="A3181">
        <v>79800038</v>
      </c>
      <c r="B3181" s="66" t="s">
        <v>6465</v>
      </c>
      <c r="C3181" s="66" t="s">
        <v>7134</v>
      </c>
      <c r="D3181" s="66" t="s">
        <v>7134</v>
      </c>
      <c r="E3181" s="56" t="s">
        <v>7251</v>
      </c>
      <c r="F3181" t="s">
        <v>7181</v>
      </c>
      <c r="G3181" s="66" t="s">
        <v>7171</v>
      </c>
      <c r="H3181" s="66" t="s">
        <v>7251</v>
      </c>
      <c r="I3181" s="66" t="s">
        <v>7252</v>
      </c>
    </row>
    <row r="3182" spans="1:9" x14ac:dyDescent="0.25">
      <c r="A3182">
        <v>79800039</v>
      </c>
      <c r="B3182" s="66" t="s">
        <v>6465</v>
      </c>
      <c r="C3182" s="66" t="s">
        <v>7134</v>
      </c>
      <c r="D3182" s="66" t="s">
        <v>7134</v>
      </c>
      <c r="E3182" s="56" t="s">
        <v>7255</v>
      </c>
      <c r="F3182" t="s">
        <v>7255</v>
      </c>
      <c r="G3182" s="66" t="s">
        <v>7256</v>
      </c>
      <c r="H3182" s="66" t="e">
        <v>#N/A</v>
      </c>
      <c r="I3182" s="66" t="e">
        <v>#N/A</v>
      </c>
    </row>
    <row r="3183" spans="1:9" x14ac:dyDescent="0.25">
      <c r="A3183">
        <v>79800039</v>
      </c>
      <c r="B3183" s="66" t="s">
        <v>6465</v>
      </c>
      <c r="C3183" s="66" t="s">
        <v>7134</v>
      </c>
      <c r="D3183" s="66" t="s">
        <v>7134</v>
      </c>
      <c r="E3183" s="56" t="s">
        <v>7255</v>
      </c>
      <c r="F3183" t="s">
        <v>6757</v>
      </c>
      <c r="G3183" s="66" t="s">
        <v>7256</v>
      </c>
      <c r="H3183" s="66" t="e">
        <v>#N/A</v>
      </c>
      <c r="I3183" s="66" t="e">
        <v>#N/A</v>
      </c>
    </row>
    <row r="3184" spans="1:9" x14ac:dyDescent="0.25">
      <c r="A3184">
        <v>79800039</v>
      </c>
      <c r="B3184" s="66" t="s">
        <v>6465</v>
      </c>
      <c r="C3184" s="66" t="s">
        <v>7134</v>
      </c>
      <c r="D3184" s="66" t="s">
        <v>7134</v>
      </c>
      <c r="E3184" s="56" t="s">
        <v>7255</v>
      </c>
      <c r="F3184" t="s">
        <v>7181</v>
      </c>
      <c r="G3184" s="66" t="s">
        <v>7256</v>
      </c>
      <c r="H3184" s="66" t="e">
        <v>#N/A</v>
      </c>
      <c r="I3184" s="66" t="e">
        <v>#N/A</v>
      </c>
    </row>
    <row r="3185" spans="1:9" x14ac:dyDescent="0.25">
      <c r="A3185">
        <v>79800039</v>
      </c>
      <c r="B3185" s="66" t="s">
        <v>6465</v>
      </c>
      <c r="C3185" s="66" t="s">
        <v>7134</v>
      </c>
      <c r="D3185" s="66" t="s">
        <v>7134</v>
      </c>
      <c r="E3185" s="56" t="s">
        <v>7255</v>
      </c>
      <c r="F3185" t="s">
        <v>7181</v>
      </c>
      <c r="G3185" s="66" t="s">
        <v>7256</v>
      </c>
      <c r="H3185" s="66" t="e">
        <v>#N/A</v>
      </c>
      <c r="I3185" s="66" t="e">
        <v>#N/A</v>
      </c>
    </row>
    <row r="3186" spans="1:9" x14ac:dyDescent="0.25">
      <c r="A3186">
        <v>79800039</v>
      </c>
      <c r="B3186" s="66" t="s">
        <v>6465</v>
      </c>
      <c r="C3186" s="66" t="s">
        <v>7134</v>
      </c>
      <c r="D3186" s="66" t="s">
        <v>7134</v>
      </c>
      <c r="E3186" s="56" t="s">
        <v>7255</v>
      </c>
      <c r="F3186" t="s">
        <v>7181</v>
      </c>
      <c r="G3186" s="66" t="s">
        <v>7256</v>
      </c>
      <c r="H3186" s="66" t="e">
        <v>#N/A</v>
      </c>
      <c r="I3186" s="66" t="e">
        <v>#N/A</v>
      </c>
    </row>
    <row r="3187" spans="1:9" x14ac:dyDescent="0.25">
      <c r="A3187">
        <v>79800039</v>
      </c>
      <c r="B3187" s="66" t="s">
        <v>6465</v>
      </c>
      <c r="C3187" s="66" t="s">
        <v>7134</v>
      </c>
      <c r="D3187" s="66" t="s">
        <v>7134</v>
      </c>
      <c r="E3187" s="56" t="s">
        <v>7255</v>
      </c>
      <c r="F3187" t="s">
        <v>7181</v>
      </c>
      <c r="G3187" s="66" t="s">
        <v>7256</v>
      </c>
      <c r="H3187" s="66" t="e">
        <v>#N/A</v>
      </c>
      <c r="I3187" s="66" t="e">
        <v>#N/A</v>
      </c>
    </row>
    <row r="3188" spans="1:9" x14ac:dyDescent="0.25">
      <c r="A3188">
        <v>79800039</v>
      </c>
      <c r="B3188" s="66" t="s">
        <v>6465</v>
      </c>
      <c r="C3188" s="66" t="s">
        <v>7134</v>
      </c>
      <c r="D3188" s="66" t="s">
        <v>7134</v>
      </c>
      <c r="E3188" s="56" t="s">
        <v>7255</v>
      </c>
      <c r="F3188" t="s">
        <v>7181</v>
      </c>
      <c r="G3188" s="66" t="s">
        <v>7256</v>
      </c>
      <c r="H3188" s="66" t="e">
        <v>#N/A</v>
      </c>
      <c r="I3188" s="66" t="e">
        <v>#N/A</v>
      </c>
    </row>
    <row r="3189" spans="1:9" x14ac:dyDescent="0.25">
      <c r="A3189">
        <v>79800039</v>
      </c>
      <c r="B3189" s="66" t="s">
        <v>6465</v>
      </c>
      <c r="C3189" s="66" t="s">
        <v>7134</v>
      </c>
      <c r="D3189" s="66" t="s">
        <v>7134</v>
      </c>
      <c r="E3189" s="56" t="s">
        <v>7255</v>
      </c>
      <c r="F3189" t="s">
        <v>7258</v>
      </c>
      <c r="G3189" s="66" t="s">
        <v>7256</v>
      </c>
      <c r="H3189" s="66" t="s">
        <v>7258</v>
      </c>
      <c r="I3189" s="66" t="s">
        <v>7185</v>
      </c>
    </row>
    <row r="3190" spans="1:9" x14ac:dyDescent="0.25">
      <c r="A3190">
        <v>79800039</v>
      </c>
      <c r="B3190" s="66" t="s">
        <v>6465</v>
      </c>
      <c r="C3190" s="66" t="s">
        <v>7134</v>
      </c>
      <c r="D3190" s="66" t="s">
        <v>7134</v>
      </c>
      <c r="E3190" s="56" t="s">
        <v>7255</v>
      </c>
      <c r="F3190" t="s">
        <v>7181</v>
      </c>
      <c r="G3190" s="66" t="s">
        <v>7256</v>
      </c>
      <c r="H3190" s="66" t="e">
        <v>#N/A</v>
      </c>
      <c r="I3190" s="66" t="e">
        <v>#N/A</v>
      </c>
    </row>
    <row r="3191" spans="1:9" x14ac:dyDescent="0.25">
      <c r="A3191">
        <v>79800039</v>
      </c>
      <c r="B3191" s="66" t="s">
        <v>6465</v>
      </c>
      <c r="C3191" s="66" t="s">
        <v>7134</v>
      </c>
      <c r="D3191" s="66" t="s">
        <v>7134</v>
      </c>
      <c r="E3191" s="56" t="s">
        <v>7255</v>
      </c>
      <c r="F3191" t="s">
        <v>7255</v>
      </c>
      <c r="G3191" s="66" t="s">
        <v>7256</v>
      </c>
      <c r="H3191" s="66" t="e">
        <v>#N/A</v>
      </c>
      <c r="I3191" s="66" t="e">
        <v>#N/A</v>
      </c>
    </row>
    <row r="3192" spans="1:9" x14ac:dyDescent="0.25">
      <c r="A3192">
        <v>79800039</v>
      </c>
      <c r="B3192" s="66" t="s">
        <v>6465</v>
      </c>
      <c r="C3192" s="66" t="s">
        <v>7134</v>
      </c>
      <c r="D3192" s="66" t="s">
        <v>7134</v>
      </c>
      <c r="E3192" s="56" t="s">
        <v>7255</v>
      </c>
      <c r="F3192" t="s">
        <v>7181</v>
      </c>
      <c r="G3192" s="66" t="s">
        <v>7256</v>
      </c>
      <c r="H3192" s="66" t="e">
        <v>#N/A</v>
      </c>
      <c r="I3192" s="66" t="e">
        <v>#N/A</v>
      </c>
    </row>
    <row r="3193" spans="1:9" x14ac:dyDescent="0.25">
      <c r="A3193">
        <v>79800040</v>
      </c>
      <c r="B3193" s="66" t="s">
        <v>6465</v>
      </c>
      <c r="C3193" s="66" t="s">
        <v>7134</v>
      </c>
      <c r="D3193" s="66" t="s">
        <v>7134</v>
      </c>
      <c r="E3193" s="56" t="s">
        <v>7259</v>
      </c>
      <c r="F3193" t="s">
        <v>7181</v>
      </c>
      <c r="G3193" s="66" t="s">
        <v>7256</v>
      </c>
      <c r="H3193" s="66" t="e">
        <v>#N/A</v>
      </c>
      <c r="I3193" s="66" t="e">
        <v>#N/A</v>
      </c>
    </row>
    <row r="3194" spans="1:9" x14ac:dyDescent="0.25">
      <c r="A3194">
        <v>79800040</v>
      </c>
      <c r="B3194" s="66" t="s">
        <v>6465</v>
      </c>
      <c r="C3194" s="66" t="s">
        <v>7134</v>
      </c>
      <c r="D3194" s="66" t="s">
        <v>7134</v>
      </c>
      <c r="E3194" s="56" t="s">
        <v>7255</v>
      </c>
      <c r="F3194" t="s">
        <v>7181</v>
      </c>
      <c r="G3194" s="66" t="s">
        <v>7256</v>
      </c>
      <c r="H3194" s="66" t="e">
        <v>#N/A</v>
      </c>
      <c r="I3194" s="66" t="e">
        <v>#N/A</v>
      </c>
    </row>
    <row r="3195" spans="1:9" x14ac:dyDescent="0.25">
      <c r="A3195">
        <v>79800040</v>
      </c>
      <c r="B3195" s="66" t="s">
        <v>6465</v>
      </c>
      <c r="C3195" s="66" t="s">
        <v>7134</v>
      </c>
      <c r="D3195" s="66" t="s">
        <v>7134</v>
      </c>
      <c r="E3195" s="56" t="s">
        <v>7255</v>
      </c>
      <c r="F3195" t="s">
        <v>7181</v>
      </c>
      <c r="G3195" s="66" t="s">
        <v>7256</v>
      </c>
      <c r="H3195" s="66" t="e">
        <v>#N/A</v>
      </c>
      <c r="I3195" s="66" t="e">
        <v>#N/A</v>
      </c>
    </row>
    <row r="3196" spans="1:9" x14ac:dyDescent="0.25">
      <c r="A3196">
        <v>79800040</v>
      </c>
      <c r="B3196" s="66" t="s">
        <v>6465</v>
      </c>
      <c r="C3196" s="66" t="s">
        <v>7134</v>
      </c>
      <c r="D3196" s="66" t="s">
        <v>7134</v>
      </c>
      <c r="E3196" s="56" t="s">
        <v>7255</v>
      </c>
      <c r="F3196" t="s">
        <v>7181</v>
      </c>
      <c r="G3196" s="66" t="s">
        <v>7256</v>
      </c>
      <c r="H3196" s="66" t="e">
        <v>#N/A</v>
      </c>
      <c r="I3196" s="66" t="e">
        <v>#N/A</v>
      </c>
    </row>
    <row r="3197" spans="1:9" x14ac:dyDescent="0.25">
      <c r="A3197">
        <v>79800041</v>
      </c>
      <c r="B3197" s="66" t="s">
        <v>6465</v>
      </c>
      <c r="C3197" s="66" t="s">
        <v>7134</v>
      </c>
      <c r="D3197" s="66" t="s">
        <v>7134</v>
      </c>
      <c r="E3197" s="56" t="s">
        <v>7259</v>
      </c>
      <c r="F3197" t="s">
        <v>7181</v>
      </c>
      <c r="G3197" s="66" t="s">
        <v>7256</v>
      </c>
      <c r="H3197" s="66" t="e">
        <v>#N/A</v>
      </c>
      <c r="I3197" s="66" t="e">
        <v>#N/A</v>
      </c>
    </row>
    <row r="3198" spans="1:9" x14ac:dyDescent="0.25">
      <c r="A3198">
        <v>79800041</v>
      </c>
      <c r="B3198" s="66" t="s">
        <v>6465</v>
      </c>
      <c r="C3198" s="66" t="s">
        <v>7134</v>
      </c>
      <c r="D3198" s="66" t="s">
        <v>7134</v>
      </c>
      <c r="E3198" s="56" t="s">
        <v>7259</v>
      </c>
      <c r="F3198" t="s">
        <v>7181</v>
      </c>
      <c r="G3198" s="66" t="s">
        <v>7256</v>
      </c>
      <c r="H3198" s="66" t="e">
        <v>#N/A</v>
      </c>
      <c r="I3198" s="66" t="e">
        <v>#N/A</v>
      </c>
    </row>
    <row r="3199" spans="1:9" x14ac:dyDescent="0.25">
      <c r="A3199">
        <v>79800041</v>
      </c>
      <c r="B3199" s="66" t="s">
        <v>6465</v>
      </c>
      <c r="C3199" s="66" t="s">
        <v>7134</v>
      </c>
      <c r="D3199" s="66" t="s">
        <v>7134</v>
      </c>
      <c r="E3199" s="56" t="s">
        <v>7260</v>
      </c>
      <c r="F3199" t="s">
        <v>7261</v>
      </c>
      <c r="G3199" s="66" t="s">
        <v>7256</v>
      </c>
      <c r="H3199" s="66" t="s">
        <v>7261</v>
      </c>
      <c r="I3199" s="66" t="s">
        <v>7185</v>
      </c>
    </row>
    <row r="3200" spans="1:9" x14ac:dyDescent="0.25">
      <c r="A3200">
        <v>79800041</v>
      </c>
      <c r="B3200" s="66" t="s">
        <v>6465</v>
      </c>
      <c r="C3200" s="66" t="s">
        <v>7134</v>
      </c>
      <c r="D3200" s="66" t="s">
        <v>7134</v>
      </c>
      <c r="E3200" s="56" t="s">
        <v>7260</v>
      </c>
      <c r="F3200" t="s">
        <v>6757</v>
      </c>
      <c r="G3200" s="66" t="s">
        <v>7256</v>
      </c>
      <c r="H3200" s="66" t="e">
        <v>#N/A</v>
      </c>
      <c r="I3200" s="66" t="e">
        <v>#N/A</v>
      </c>
    </row>
    <row r="3201" spans="1:9" x14ac:dyDescent="0.25">
      <c r="A3201">
        <v>79800041</v>
      </c>
      <c r="B3201" s="66" t="s">
        <v>6465</v>
      </c>
      <c r="C3201" s="66" t="s">
        <v>7134</v>
      </c>
      <c r="D3201" s="66" t="s">
        <v>7134</v>
      </c>
      <c r="E3201" s="56" t="s">
        <v>7260</v>
      </c>
      <c r="F3201" t="s">
        <v>7261</v>
      </c>
      <c r="G3201" s="66" t="s">
        <v>7256</v>
      </c>
      <c r="H3201" s="66" t="s">
        <v>7261</v>
      </c>
      <c r="I3201" s="66" t="s">
        <v>7185</v>
      </c>
    </row>
    <row r="3202" spans="1:9" x14ac:dyDescent="0.25">
      <c r="A3202">
        <v>79800041</v>
      </c>
      <c r="B3202" s="66" t="s">
        <v>6465</v>
      </c>
      <c r="C3202" s="66" t="s">
        <v>7134</v>
      </c>
      <c r="D3202" s="66" t="s">
        <v>7134</v>
      </c>
      <c r="E3202" s="56" t="s">
        <v>7260</v>
      </c>
      <c r="F3202" t="s">
        <v>7261</v>
      </c>
      <c r="G3202" s="66" t="s">
        <v>7256</v>
      </c>
      <c r="H3202" s="66" t="s">
        <v>7261</v>
      </c>
      <c r="I3202" s="66" t="s">
        <v>7185</v>
      </c>
    </row>
    <row r="3203" spans="1:9" x14ac:dyDescent="0.25">
      <c r="A3203">
        <v>79800041</v>
      </c>
      <c r="B3203" s="66" t="s">
        <v>6465</v>
      </c>
      <c r="C3203" s="66" t="s">
        <v>7134</v>
      </c>
      <c r="D3203" s="66" t="s">
        <v>7134</v>
      </c>
      <c r="E3203" s="56" t="s">
        <v>7260</v>
      </c>
      <c r="F3203" t="s">
        <v>7181</v>
      </c>
      <c r="G3203" s="66" t="s">
        <v>7256</v>
      </c>
      <c r="H3203" s="66" t="e">
        <v>#N/A</v>
      </c>
      <c r="I3203" s="66" t="e">
        <v>#N/A</v>
      </c>
    </row>
    <row r="3204" spans="1:9" x14ac:dyDescent="0.25">
      <c r="A3204">
        <v>79800041</v>
      </c>
      <c r="B3204" s="66" t="s">
        <v>6465</v>
      </c>
      <c r="C3204" s="66" t="s">
        <v>7134</v>
      </c>
      <c r="D3204" s="66" t="s">
        <v>7134</v>
      </c>
      <c r="E3204" s="56" t="s">
        <v>7262</v>
      </c>
      <c r="F3204" t="s">
        <v>6757</v>
      </c>
      <c r="G3204" s="66" t="s">
        <v>7256</v>
      </c>
      <c r="H3204" s="66" t="e">
        <v>#N/A</v>
      </c>
      <c r="I3204" s="66" t="e">
        <v>#N/A</v>
      </c>
    </row>
    <row r="3205" spans="1:9" x14ac:dyDescent="0.25">
      <c r="A3205">
        <v>79800041</v>
      </c>
      <c r="B3205" s="66" t="s">
        <v>6465</v>
      </c>
      <c r="C3205" s="66" t="s">
        <v>7134</v>
      </c>
      <c r="D3205" s="66" t="s">
        <v>7134</v>
      </c>
      <c r="E3205" s="56" t="s">
        <v>7262</v>
      </c>
      <c r="F3205" t="s">
        <v>7181</v>
      </c>
      <c r="G3205" s="66" t="s">
        <v>7256</v>
      </c>
      <c r="H3205" s="66" t="e">
        <v>#N/A</v>
      </c>
      <c r="I3205" s="66" t="e">
        <v>#N/A</v>
      </c>
    </row>
    <row r="3206" spans="1:9" x14ac:dyDescent="0.25">
      <c r="A3206">
        <v>79800041</v>
      </c>
      <c r="B3206" s="66" t="s">
        <v>6465</v>
      </c>
      <c r="C3206" s="66" t="s">
        <v>7134</v>
      </c>
      <c r="D3206" s="66" t="s">
        <v>7134</v>
      </c>
      <c r="E3206" s="56" t="s">
        <v>7262</v>
      </c>
      <c r="F3206" t="s">
        <v>7181</v>
      </c>
      <c r="G3206" s="66" t="s">
        <v>7256</v>
      </c>
      <c r="H3206" s="66" t="e">
        <v>#N/A</v>
      </c>
      <c r="I3206" s="66" t="e">
        <v>#N/A</v>
      </c>
    </row>
    <row r="3207" spans="1:9" x14ac:dyDescent="0.25">
      <c r="A3207">
        <v>79800041</v>
      </c>
      <c r="B3207" s="66" t="s">
        <v>6465</v>
      </c>
      <c r="C3207" s="66" t="s">
        <v>7134</v>
      </c>
      <c r="D3207" s="66" t="s">
        <v>7134</v>
      </c>
      <c r="E3207" s="56" t="s">
        <v>7262</v>
      </c>
      <c r="F3207" t="s">
        <v>7261</v>
      </c>
      <c r="G3207" s="66" t="s">
        <v>7256</v>
      </c>
      <c r="H3207" s="66" t="s">
        <v>7261</v>
      </c>
      <c r="I3207" s="66" t="s">
        <v>7185</v>
      </c>
    </row>
    <row r="3208" spans="1:9" x14ac:dyDescent="0.25">
      <c r="A3208">
        <v>79800041</v>
      </c>
      <c r="B3208" s="66" t="s">
        <v>6465</v>
      </c>
      <c r="C3208" s="66" t="s">
        <v>7134</v>
      </c>
      <c r="D3208" s="66" t="s">
        <v>7134</v>
      </c>
      <c r="E3208" s="56" t="s">
        <v>7262</v>
      </c>
      <c r="F3208" t="s">
        <v>7181</v>
      </c>
      <c r="G3208" s="66" t="s">
        <v>7256</v>
      </c>
      <c r="H3208" s="66" t="e">
        <v>#N/A</v>
      </c>
      <c r="I3208" s="66" t="e">
        <v>#N/A</v>
      </c>
    </row>
    <row r="3209" spans="1:9" x14ac:dyDescent="0.25">
      <c r="A3209">
        <v>79800042</v>
      </c>
      <c r="B3209" s="66" t="s">
        <v>6465</v>
      </c>
      <c r="C3209" s="66" t="s">
        <v>7134</v>
      </c>
      <c r="D3209" s="66" t="s">
        <v>7134</v>
      </c>
      <c r="E3209" s="56" t="s">
        <v>7263</v>
      </c>
      <c r="F3209" t="s">
        <v>6757</v>
      </c>
      <c r="G3209" s="66" t="s">
        <v>7256</v>
      </c>
      <c r="H3209" s="66" t="e">
        <v>#N/A</v>
      </c>
      <c r="I3209" s="66" t="e">
        <v>#N/A</v>
      </c>
    </row>
    <row r="3210" spans="1:9" x14ac:dyDescent="0.25">
      <c r="A3210">
        <v>79800042</v>
      </c>
      <c r="B3210" s="66" t="s">
        <v>6465</v>
      </c>
      <c r="C3210" s="66" t="s">
        <v>7134</v>
      </c>
      <c r="D3210" s="66" t="s">
        <v>7134</v>
      </c>
      <c r="E3210" s="56" t="s">
        <v>7263</v>
      </c>
      <c r="F3210" t="s">
        <v>6757</v>
      </c>
      <c r="G3210" s="66" t="s">
        <v>7256</v>
      </c>
      <c r="H3210" s="66" t="e">
        <v>#N/A</v>
      </c>
      <c r="I3210" s="66" t="e">
        <v>#N/A</v>
      </c>
    </row>
    <row r="3211" spans="1:9" x14ac:dyDescent="0.25">
      <c r="A3211">
        <v>79800042</v>
      </c>
      <c r="B3211" s="66" t="s">
        <v>6465</v>
      </c>
      <c r="C3211" s="66" t="s">
        <v>7134</v>
      </c>
      <c r="D3211" s="66" t="s">
        <v>7134</v>
      </c>
      <c r="E3211" s="56" t="s">
        <v>7263</v>
      </c>
      <c r="F3211" t="s">
        <v>7181</v>
      </c>
      <c r="G3211" s="66" t="s">
        <v>7256</v>
      </c>
      <c r="H3211" s="66" t="e">
        <v>#N/A</v>
      </c>
      <c r="I3211" s="66" t="e">
        <v>#N/A</v>
      </c>
    </row>
    <row r="3212" spans="1:9" x14ac:dyDescent="0.25">
      <c r="A3212">
        <v>79800042</v>
      </c>
      <c r="B3212" s="66" t="s">
        <v>6465</v>
      </c>
      <c r="C3212" s="66" t="s">
        <v>7134</v>
      </c>
      <c r="D3212" s="66" t="s">
        <v>7134</v>
      </c>
      <c r="E3212" s="56" t="s">
        <v>7263</v>
      </c>
      <c r="F3212" t="s">
        <v>7261</v>
      </c>
      <c r="G3212" s="66" t="s">
        <v>7256</v>
      </c>
      <c r="H3212" s="66" t="s">
        <v>7261</v>
      </c>
      <c r="I3212" s="66" t="s">
        <v>7185</v>
      </c>
    </row>
    <row r="3213" spans="1:9" x14ac:dyDescent="0.25">
      <c r="A3213">
        <v>79800042</v>
      </c>
      <c r="B3213" s="66" t="s">
        <v>6465</v>
      </c>
      <c r="C3213" s="66" t="s">
        <v>7134</v>
      </c>
      <c r="D3213" s="66" t="s">
        <v>7134</v>
      </c>
      <c r="E3213" s="56" t="s">
        <v>7264</v>
      </c>
      <c r="F3213" t="s">
        <v>7181</v>
      </c>
      <c r="G3213" s="66" t="s">
        <v>7256</v>
      </c>
      <c r="H3213" s="66" t="e">
        <v>#N/A</v>
      </c>
      <c r="I3213" s="66" t="e">
        <v>#N/A</v>
      </c>
    </row>
    <row r="3214" spans="1:9" x14ac:dyDescent="0.25">
      <c r="A3214">
        <v>79800042</v>
      </c>
      <c r="B3214" s="66" t="s">
        <v>6465</v>
      </c>
      <c r="C3214" s="66" t="s">
        <v>7134</v>
      </c>
      <c r="D3214" s="66" t="s">
        <v>7134</v>
      </c>
      <c r="E3214" s="56" t="s">
        <v>7264</v>
      </c>
      <c r="F3214" t="s">
        <v>7181</v>
      </c>
      <c r="G3214" s="66" t="s">
        <v>7256</v>
      </c>
      <c r="H3214" s="66" t="e">
        <v>#N/A</v>
      </c>
      <c r="I3214" s="66" t="e">
        <v>#N/A</v>
      </c>
    </row>
    <row r="3215" spans="1:9" x14ac:dyDescent="0.25">
      <c r="A3215">
        <v>79800042</v>
      </c>
      <c r="B3215" s="66" t="s">
        <v>6465</v>
      </c>
      <c r="C3215" s="66" t="s">
        <v>7134</v>
      </c>
      <c r="D3215" s="66" t="s">
        <v>7134</v>
      </c>
      <c r="E3215" s="56" t="s">
        <v>7264</v>
      </c>
      <c r="F3215" t="s">
        <v>7261</v>
      </c>
      <c r="G3215" s="66" t="s">
        <v>7256</v>
      </c>
      <c r="H3215" s="66" t="s">
        <v>7261</v>
      </c>
      <c r="I3215" s="66" t="s">
        <v>7185</v>
      </c>
    </row>
    <row r="3216" spans="1:9" x14ac:dyDescent="0.25">
      <c r="A3216">
        <v>79800042</v>
      </c>
      <c r="B3216" s="66" t="s">
        <v>6465</v>
      </c>
      <c r="C3216" s="66" t="s">
        <v>7134</v>
      </c>
      <c r="D3216" s="66" t="s">
        <v>7134</v>
      </c>
      <c r="E3216" s="56" t="s">
        <v>7264</v>
      </c>
      <c r="F3216" t="s">
        <v>7181</v>
      </c>
      <c r="G3216" s="66" t="s">
        <v>7256</v>
      </c>
      <c r="H3216" s="66" t="e">
        <v>#N/A</v>
      </c>
      <c r="I3216" s="66" t="e">
        <v>#N/A</v>
      </c>
    </row>
    <row r="3217" spans="1:9" x14ac:dyDescent="0.25">
      <c r="A3217">
        <v>79800043</v>
      </c>
      <c r="B3217" s="66" t="s">
        <v>6465</v>
      </c>
      <c r="C3217" s="66" t="s">
        <v>7134</v>
      </c>
      <c r="D3217" s="66" t="s">
        <v>7134</v>
      </c>
      <c r="E3217" s="56" t="s">
        <v>7265</v>
      </c>
      <c r="F3217" t="s">
        <v>6757</v>
      </c>
      <c r="G3217" s="66" t="s">
        <v>7256</v>
      </c>
      <c r="H3217" s="66" t="e">
        <v>#N/A</v>
      </c>
      <c r="I3217" s="66" t="e">
        <v>#N/A</v>
      </c>
    </row>
    <row r="3218" spans="1:9" x14ac:dyDescent="0.25">
      <c r="A3218">
        <v>79800043</v>
      </c>
      <c r="B3218" s="66" t="s">
        <v>6465</v>
      </c>
      <c r="C3218" s="66" t="s">
        <v>7134</v>
      </c>
      <c r="D3218" s="66" t="s">
        <v>7134</v>
      </c>
      <c r="E3218" s="56" t="s">
        <v>7265</v>
      </c>
      <c r="F3218" t="s">
        <v>7181</v>
      </c>
      <c r="G3218" s="66" t="s">
        <v>7256</v>
      </c>
      <c r="H3218" s="66" t="e">
        <v>#N/A</v>
      </c>
      <c r="I3218" s="66" t="e">
        <v>#N/A</v>
      </c>
    </row>
    <row r="3219" spans="1:9" x14ac:dyDescent="0.25">
      <c r="A3219">
        <v>79800043</v>
      </c>
      <c r="B3219" s="66" t="s">
        <v>6465</v>
      </c>
      <c r="C3219" s="66" t="s">
        <v>7134</v>
      </c>
      <c r="D3219" s="66" t="s">
        <v>7134</v>
      </c>
      <c r="E3219" s="56" t="s">
        <v>7266</v>
      </c>
      <c r="F3219" t="s">
        <v>7181</v>
      </c>
      <c r="G3219" s="66" t="s">
        <v>7256</v>
      </c>
      <c r="H3219" s="66" t="e">
        <v>#N/A</v>
      </c>
      <c r="I3219" s="66" t="e">
        <v>#N/A</v>
      </c>
    </row>
    <row r="3220" spans="1:9" x14ac:dyDescent="0.25">
      <c r="A3220">
        <v>79800043</v>
      </c>
      <c r="B3220" s="66" t="s">
        <v>6465</v>
      </c>
      <c r="C3220" s="66" t="s">
        <v>7134</v>
      </c>
      <c r="D3220" s="66" t="s">
        <v>7134</v>
      </c>
      <c r="E3220" s="56" t="s">
        <v>7266</v>
      </c>
      <c r="F3220" t="s">
        <v>7261</v>
      </c>
      <c r="G3220" s="66" t="s">
        <v>7256</v>
      </c>
      <c r="H3220" s="66" t="s">
        <v>7261</v>
      </c>
      <c r="I3220" s="66" t="s">
        <v>7185</v>
      </c>
    </row>
    <row r="3221" spans="1:9" x14ac:dyDescent="0.25">
      <c r="A3221">
        <v>79800043</v>
      </c>
      <c r="B3221" s="66" t="s">
        <v>6465</v>
      </c>
      <c r="C3221" s="66" t="s">
        <v>7134</v>
      </c>
      <c r="D3221" s="66" t="s">
        <v>7134</v>
      </c>
      <c r="E3221" s="56" t="s">
        <v>7259</v>
      </c>
      <c r="F3221" t="s">
        <v>7181</v>
      </c>
      <c r="G3221" s="66" t="s">
        <v>7256</v>
      </c>
      <c r="H3221" s="66" t="e">
        <v>#N/A</v>
      </c>
      <c r="I3221" s="66" t="e">
        <v>#N/A</v>
      </c>
    </row>
    <row r="3222" spans="1:9" x14ac:dyDescent="0.25">
      <c r="A3222">
        <v>79800043</v>
      </c>
      <c r="B3222" s="66" t="s">
        <v>6465</v>
      </c>
      <c r="C3222" s="66" t="s">
        <v>7134</v>
      </c>
      <c r="D3222" s="66" t="s">
        <v>7134</v>
      </c>
      <c r="E3222" s="56" t="s">
        <v>7259</v>
      </c>
      <c r="F3222" t="s">
        <v>7181</v>
      </c>
      <c r="G3222" s="66" t="s">
        <v>7256</v>
      </c>
      <c r="H3222" s="66" t="e">
        <v>#N/A</v>
      </c>
      <c r="I3222" s="66" t="e">
        <v>#N/A</v>
      </c>
    </row>
    <row r="3223" spans="1:9" x14ac:dyDescent="0.25">
      <c r="A3223">
        <v>79800043</v>
      </c>
      <c r="B3223" s="66" t="s">
        <v>6465</v>
      </c>
      <c r="C3223" s="66" t="s">
        <v>7134</v>
      </c>
      <c r="D3223" s="66" t="s">
        <v>7134</v>
      </c>
      <c r="E3223" s="56" t="s">
        <v>7267</v>
      </c>
      <c r="F3223" t="s">
        <v>7181</v>
      </c>
      <c r="G3223" s="66" t="s">
        <v>7256</v>
      </c>
      <c r="H3223" s="66" t="e">
        <v>#N/A</v>
      </c>
      <c r="I3223" s="66" t="e">
        <v>#N/A</v>
      </c>
    </row>
    <row r="3224" spans="1:9" x14ac:dyDescent="0.25">
      <c r="A3224">
        <v>79800043</v>
      </c>
      <c r="B3224" s="66" t="s">
        <v>6465</v>
      </c>
      <c r="C3224" s="66" t="s">
        <v>7134</v>
      </c>
      <c r="D3224" s="66" t="s">
        <v>7134</v>
      </c>
      <c r="E3224" s="56" t="s">
        <v>7267</v>
      </c>
      <c r="F3224" t="s">
        <v>6757</v>
      </c>
      <c r="G3224" s="66" t="s">
        <v>7256</v>
      </c>
      <c r="H3224" s="66" t="e">
        <v>#N/A</v>
      </c>
      <c r="I3224" s="66" t="e">
        <v>#N/A</v>
      </c>
    </row>
    <row r="3225" spans="1:9" x14ac:dyDescent="0.25">
      <c r="A3225">
        <v>79800044</v>
      </c>
      <c r="B3225" s="66" t="s">
        <v>6465</v>
      </c>
      <c r="C3225" s="66" t="s">
        <v>7134</v>
      </c>
      <c r="D3225" s="66" t="s">
        <v>7134</v>
      </c>
      <c r="E3225" s="56" t="s">
        <v>7268</v>
      </c>
      <c r="F3225" t="s">
        <v>7181</v>
      </c>
      <c r="G3225" s="66" t="s">
        <v>7256</v>
      </c>
      <c r="H3225" s="66" t="e">
        <v>#N/A</v>
      </c>
      <c r="I3225" s="66" t="e">
        <v>#N/A</v>
      </c>
    </row>
    <row r="3226" spans="1:9" x14ac:dyDescent="0.25">
      <c r="A3226">
        <v>79800044</v>
      </c>
      <c r="B3226" s="66" t="s">
        <v>6465</v>
      </c>
      <c r="C3226" s="66" t="s">
        <v>7134</v>
      </c>
      <c r="D3226" s="66" t="s">
        <v>7134</v>
      </c>
      <c r="E3226" s="56" t="s">
        <v>7269</v>
      </c>
      <c r="F3226" t="s">
        <v>6757</v>
      </c>
      <c r="G3226" s="66" t="s">
        <v>7256</v>
      </c>
      <c r="H3226" s="66" t="e">
        <v>#N/A</v>
      </c>
      <c r="I3226" s="66" t="e">
        <v>#N/A</v>
      </c>
    </row>
    <row r="3227" spans="1:9" x14ac:dyDescent="0.25">
      <c r="A3227">
        <v>79800044</v>
      </c>
      <c r="B3227" s="66" t="s">
        <v>6465</v>
      </c>
      <c r="C3227" s="66" t="s">
        <v>7134</v>
      </c>
      <c r="D3227" s="66" t="s">
        <v>7134</v>
      </c>
      <c r="E3227" s="56" t="s">
        <v>7270</v>
      </c>
      <c r="F3227" t="s">
        <v>7271</v>
      </c>
      <c r="G3227" s="66" t="s">
        <v>7256</v>
      </c>
      <c r="H3227" s="66" t="s">
        <v>7271</v>
      </c>
      <c r="I3227" s="66" t="s">
        <v>6251</v>
      </c>
    </row>
    <row r="3228" spans="1:9" x14ac:dyDescent="0.25">
      <c r="A3228">
        <v>79800044</v>
      </c>
      <c r="B3228" s="66" t="s">
        <v>6465</v>
      </c>
      <c r="C3228" s="66" t="s">
        <v>7134</v>
      </c>
      <c r="D3228" s="66" t="s">
        <v>7134</v>
      </c>
      <c r="E3228" s="56" t="s">
        <v>7272</v>
      </c>
      <c r="F3228" t="s">
        <v>7273</v>
      </c>
      <c r="G3228" s="66" t="s">
        <v>7256</v>
      </c>
      <c r="H3228" s="66" t="e">
        <v>#N/A</v>
      </c>
      <c r="I3228" s="66" t="e">
        <v>#N/A</v>
      </c>
    </row>
    <row r="3229" spans="1:9" x14ac:dyDescent="0.25">
      <c r="A3229">
        <v>79800044</v>
      </c>
      <c r="B3229" s="66" t="s">
        <v>6465</v>
      </c>
      <c r="C3229" s="66" t="s">
        <v>7134</v>
      </c>
      <c r="D3229" s="66" t="s">
        <v>7134</v>
      </c>
      <c r="E3229" s="56" t="s">
        <v>7274</v>
      </c>
      <c r="F3229" t="s">
        <v>6757</v>
      </c>
      <c r="G3229" s="66" t="s">
        <v>7256</v>
      </c>
      <c r="H3229" s="66" t="e">
        <v>#N/A</v>
      </c>
      <c r="I3229" s="66" t="e">
        <v>#N/A</v>
      </c>
    </row>
    <row r="3230" spans="1:9" x14ac:dyDescent="0.25">
      <c r="A3230">
        <v>79800045</v>
      </c>
      <c r="B3230" s="66" t="s">
        <v>6465</v>
      </c>
      <c r="C3230" s="66" t="s">
        <v>7134</v>
      </c>
      <c r="D3230" s="66" t="s">
        <v>7134</v>
      </c>
      <c r="E3230" s="56" t="s">
        <v>7275</v>
      </c>
      <c r="F3230" t="s">
        <v>7181</v>
      </c>
      <c r="G3230" s="66" t="s">
        <v>7256</v>
      </c>
      <c r="H3230" s="66" t="e">
        <v>#N/A</v>
      </c>
      <c r="I3230" s="66" t="e">
        <v>#N/A</v>
      </c>
    </row>
    <row r="3231" spans="1:9" x14ac:dyDescent="0.25">
      <c r="A3231">
        <v>79800045</v>
      </c>
      <c r="B3231" s="66" t="s">
        <v>6465</v>
      </c>
      <c r="C3231" s="66" t="s">
        <v>7134</v>
      </c>
      <c r="D3231" s="66" t="s">
        <v>7134</v>
      </c>
      <c r="E3231" s="56" t="s">
        <v>7275</v>
      </c>
      <c r="F3231" t="s">
        <v>6757</v>
      </c>
      <c r="G3231" s="66" t="s">
        <v>7256</v>
      </c>
      <c r="H3231" s="66" t="e">
        <v>#N/A</v>
      </c>
      <c r="I3231" s="66" t="e">
        <v>#N/A</v>
      </c>
    </row>
    <row r="3232" spans="1:9" x14ac:dyDescent="0.25">
      <c r="A3232">
        <v>79800045</v>
      </c>
      <c r="B3232" s="66" t="s">
        <v>6465</v>
      </c>
      <c r="C3232" s="66" t="s">
        <v>7134</v>
      </c>
      <c r="D3232" s="66" t="s">
        <v>7134</v>
      </c>
      <c r="E3232" s="56" t="s">
        <v>7275</v>
      </c>
      <c r="F3232" t="s">
        <v>7181</v>
      </c>
      <c r="G3232" s="66" t="s">
        <v>7256</v>
      </c>
      <c r="H3232" s="66" t="e">
        <v>#N/A</v>
      </c>
      <c r="I3232" s="66" t="e">
        <v>#N/A</v>
      </c>
    </row>
    <row r="3233" spans="1:9" x14ac:dyDescent="0.25">
      <c r="A3233">
        <v>79800045</v>
      </c>
      <c r="B3233" s="66" t="s">
        <v>6465</v>
      </c>
      <c r="C3233" s="66" t="s">
        <v>7134</v>
      </c>
      <c r="D3233" s="66" t="s">
        <v>7134</v>
      </c>
      <c r="E3233" s="56" t="s">
        <v>7275</v>
      </c>
      <c r="F3233" t="s">
        <v>6757</v>
      </c>
      <c r="G3233" s="66" t="s">
        <v>7256</v>
      </c>
      <c r="H3233" s="66" t="e">
        <v>#N/A</v>
      </c>
      <c r="I3233" s="66" t="e">
        <v>#N/A</v>
      </c>
    </row>
    <row r="3234" spans="1:9" x14ac:dyDescent="0.25">
      <c r="A3234">
        <v>79800045</v>
      </c>
      <c r="B3234" s="66" t="s">
        <v>6465</v>
      </c>
      <c r="C3234" s="66" t="s">
        <v>7134</v>
      </c>
      <c r="D3234" s="66" t="s">
        <v>7134</v>
      </c>
      <c r="E3234" s="56" t="s">
        <v>7276</v>
      </c>
      <c r="F3234" t="s">
        <v>7181</v>
      </c>
      <c r="G3234" s="66" t="s">
        <v>7256</v>
      </c>
      <c r="H3234" s="66" t="e">
        <v>#N/A</v>
      </c>
      <c r="I3234" s="66" t="e">
        <v>#N/A</v>
      </c>
    </row>
    <row r="3235" spans="1:9" x14ac:dyDescent="0.25">
      <c r="A3235">
        <v>79800045</v>
      </c>
      <c r="B3235" s="66" t="s">
        <v>6465</v>
      </c>
      <c r="C3235" s="66" t="s">
        <v>7134</v>
      </c>
      <c r="D3235" s="66" t="s">
        <v>7134</v>
      </c>
      <c r="E3235" s="56" t="s">
        <v>7276</v>
      </c>
      <c r="F3235" t="s">
        <v>5815</v>
      </c>
      <c r="G3235" s="66" t="s">
        <v>7256</v>
      </c>
      <c r="H3235" s="66" t="e">
        <v>#N/A</v>
      </c>
      <c r="I3235" s="66" t="e">
        <v>#N/A</v>
      </c>
    </row>
    <row r="3236" spans="1:9" x14ac:dyDescent="0.25">
      <c r="A3236">
        <v>79800045</v>
      </c>
      <c r="B3236" s="66" t="s">
        <v>6465</v>
      </c>
      <c r="C3236" s="66" t="s">
        <v>7134</v>
      </c>
      <c r="D3236" s="66" t="s">
        <v>7134</v>
      </c>
      <c r="E3236" s="56" t="s">
        <v>7276</v>
      </c>
      <c r="F3236" t="s">
        <v>7271</v>
      </c>
      <c r="G3236" s="66" t="s">
        <v>7256</v>
      </c>
      <c r="H3236" s="66" t="s">
        <v>7271</v>
      </c>
      <c r="I3236" s="66" t="s">
        <v>6251</v>
      </c>
    </row>
    <row r="3237" spans="1:9" x14ac:dyDescent="0.25">
      <c r="A3237">
        <v>79800045</v>
      </c>
      <c r="B3237" s="66" t="s">
        <v>6465</v>
      </c>
      <c r="C3237" s="66" t="s">
        <v>7134</v>
      </c>
      <c r="D3237" s="66" t="s">
        <v>7134</v>
      </c>
      <c r="E3237" s="56" t="s">
        <v>7276</v>
      </c>
      <c r="F3237" t="s">
        <v>7181</v>
      </c>
      <c r="G3237" s="66" t="s">
        <v>7256</v>
      </c>
      <c r="H3237" s="66" t="e">
        <v>#N/A</v>
      </c>
      <c r="I3237" s="66" t="e">
        <v>#N/A</v>
      </c>
    </row>
    <row r="3238" spans="1:9" x14ac:dyDescent="0.25">
      <c r="A3238">
        <v>79800045</v>
      </c>
      <c r="B3238" s="66" t="s">
        <v>6465</v>
      </c>
      <c r="C3238" s="66" t="s">
        <v>7134</v>
      </c>
      <c r="D3238" s="66" t="s">
        <v>7134</v>
      </c>
      <c r="E3238" s="56" t="s">
        <v>7276</v>
      </c>
      <c r="F3238" t="s">
        <v>7181</v>
      </c>
      <c r="G3238" s="66" t="s">
        <v>7256</v>
      </c>
      <c r="H3238" s="66" t="e">
        <v>#N/A</v>
      </c>
      <c r="I3238" s="66" t="e">
        <v>#N/A</v>
      </c>
    </row>
    <row r="3239" spans="1:9" x14ac:dyDescent="0.25">
      <c r="A3239">
        <v>79800045</v>
      </c>
      <c r="B3239" s="66" t="s">
        <v>6465</v>
      </c>
      <c r="C3239" s="66" t="s">
        <v>7134</v>
      </c>
      <c r="D3239" s="66" t="s">
        <v>7134</v>
      </c>
      <c r="E3239" s="56" t="s">
        <v>7277</v>
      </c>
      <c r="F3239" t="s">
        <v>7271</v>
      </c>
      <c r="G3239" s="66" t="s">
        <v>7256</v>
      </c>
      <c r="H3239" s="66" t="s">
        <v>7271</v>
      </c>
      <c r="I3239" s="66" t="s">
        <v>6251</v>
      </c>
    </row>
    <row r="3240" spans="1:9" x14ac:dyDescent="0.25">
      <c r="A3240">
        <v>79800045</v>
      </c>
      <c r="B3240" s="66" t="s">
        <v>6465</v>
      </c>
      <c r="C3240" s="66" t="s">
        <v>7134</v>
      </c>
      <c r="D3240" s="66" t="s">
        <v>7134</v>
      </c>
      <c r="E3240" s="56" t="s">
        <v>7277</v>
      </c>
      <c r="F3240" t="s">
        <v>7271</v>
      </c>
      <c r="G3240" s="66" t="s">
        <v>7256</v>
      </c>
      <c r="H3240" s="66" t="s">
        <v>7271</v>
      </c>
      <c r="I3240" s="66" t="s">
        <v>6251</v>
      </c>
    </row>
    <row r="3241" spans="1:9" x14ac:dyDescent="0.25">
      <c r="A3241">
        <v>79800045</v>
      </c>
      <c r="B3241" s="66" t="s">
        <v>6465</v>
      </c>
      <c r="C3241" s="66" t="s">
        <v>7134</v>
      </c>
      <c r="D3241" s="66" t="s">
        <v>7134</v>
      </c>
      <c r="E3241" s="56" t="s">
        <v>7277</v>
      </c>
      <c r="F3241" t="s">
        <v>7271</v>
      </c>
      <c r="G3241" s="66" t="s">
        <v>7256</v>
      </c>
      <c r="H3241" s="66" t="s">
        <v>7271</v>
      </c>
      <c r="I3241" s="66" t="s">
        <v>6251</v>
      </c>
    </row>
    <row r="3242" spans="1:9" x14ac:dyDescent="0.25">
      <c r="A3242">
        <v>79800046</v>
      </c>
      <c r="B3242" s="66" t="s">
        <v>6465</v>
      </c>
      <c r="C3242" s="66" t="s">
        <v>7134</v>
      </c>
      <c r="D3242" s="66" t="s">
        <v>7134</v>
      </c>
      <c r="E3242" s="56" t="s">
        <v>7250</v>
      </c>
      <c r="F3242" t="s">
        <v>6757</v>
      </c>
      <c r="G3242" s="66" t="s">
        <v>7256</v>
      </c>
      <c r="H3242" s="66" t="e">
        <v>#N/A</v>
      </c>
      <c r="I3242" s="66" t="e">
        <v>#N/A</v>
      </c>
    </row>
    <row r="3243" spans="1:9" x14ac:dyDescent="0.25">
      <c r="A3243">
        <v>79800046</v>
      </c>
      <c r="B3243" s="66" t="s">
        <v>6465</v>
      </c>
      <c r="C3243" s="66" t="s">
        <v>7134</v>
      </c>
      <c r="D3243" s="66" t="s">
        <v>7134</v>
      </c>
      <c r="E3243" s="56" t="s">
        <v>7278</v>
      </c>
      <c r="F3243" t="s">
        <v>7181</v>
      </c>
      <c r="G3243" s="66" t="s">
        <v>7171</v>
      </c>
      <c r="H3243" s="66" t="e">
        <v>#N/A</v>
      </c>
      <c r="I3243" s="66" t="e">
        <v>#N/A</v>
      </c>
    </row>
    <row r="3244" spans="1:9" x14ac:dyDescent="0.25">
      <c r="A3244">
        <v>79800046</v>
      </c>
      <c r="B3244" s="66" t="s">
        <v>6465</v>
      </c>
      <c r="C3244" s="66" t="s">
        <v>7134</v>
      </c>
      <c r="D3244" s="66" t="s">
        <v>7134</v>
      </c>
      <c r="E3244" s="56" t="s">
        <v>7278</v>
      </c>
      <c r="F3244" t="s">
        <v>7181</v>
      </c>
      <c r="G3244" s="66" t="s">
        <v>7171</v>
      </c>
      <c r="H3244" s="66" t="e">
        <v>#N/A</v>
      </c>
      <c r="I3244" s="66" t="e">
        <v>#N/A</v>
      </c>
    </row>
    <row r="3245" spans="1:9" x14ac:dyDescent="0.25">
      <c r="A3245">
        <v>79800046</v>
      </c>
      <c r="B3245" s="66" t="s">
        <v>6465</v>
      </c>
      <c r="C3245" s="66" t="s">
        <v>7134</v>
      </c>
      <c r="D3245" s="66" t="s">
        <v>7134</v>
      </c>
      <c r="E3245" s="56" t="s">
        <v>7278</v>
      </c>
      <c r="F3245" t="s">
        <v>7181</v>
      </c>
      <c r="G3245" s="66" t="s">
        <v>7171</v>
      </c>
      <c r="H3245" s="66" t="e">
        <v>#N/A</v>
      </c>
      <c r="I3245" s="66" t="e">
        <v>#N/A</v>
      </c>
    </row>
    <row r="3246" spans="1:9" x14ac:dyDescent="0.25">
      <c r="A3246">
        <v>79800046</v>
      </c>
      <c r="B3246" s="66" t="s">
        <v>6465</v>
      </c>
      <c r="C3246" s="66" t="s">
        <v>7134</v>
      </c>
      <c r="D3246" s="66" t="s">
        <v>7134</v>
      </c>
      <c r="E3246" s="56" t="s">
        <v>7278</v>
      </c>
      <c r="F3246" t="s">
        <v>7181</v>
      </c>
      <c r="G3246" s="66" t="s">
        <v>7171</v>
      </c>
      <c r="H3246" s="66" t="e">
        <v>#N/A</v>
      </c>
      <c r="I3246" s="66" t="e">
        <v>#N/A</v>
      </c>
    </row>
    <row r="3247" spans="1:9" x14ac:dyDescent="0.25">
      <c r="A3247">
        <v>79800046</v>
      </c>
      <c r="B3247" s="66" t="s">
        <v>6465</v>
      </c>
      <c r="C3247" s="66" t="s">
        <v>7134</v>
      </c>
      <c r="D3247" s="66" t="s">
        <v>7134</v>
      </c>
      <c r="E3247" s="56" t="s">
        <v>7248</v>
      </c>
      <c r="F3247" t="s">
        <v>7181</v>
      </c>
      <c r="G3247" s="66" t="s">
        <v>7171</v>
      </c>
      <c r="H3247" s="66" t="s">
        <v>7248</v>
      </c>
      <c r="I3247" s="66" t="s">
        <v>7155</v>
      </c>
    </row>
    <row r="3248" spans="1:9" x14ac:dyDescent="0.25">
      <c r="A3248">
        <v>79800046</v>
      </c>
      <c r="B3248" s="66" t="s">
        <v>6465</v>
      </c>
      <c r="C3248" s="66" t="s">
        <v>7134</v>
      </c>
      <c r="D3248" s="66" t="s">
        <v>7134</v>
      </c>
      <c r="E3248" s="56" t="s">
        <v>7248</v>
      </c>
      <c r="F3248" t="s">
        <v>7181</v>
      </c>
      <c r="G3248" s="66" t="s">
        <v>7171</v>
      </c>
      <c r="H3248" s="66" t="s">
        <v>7248</v>
      </c>
      <c r="I3248" s="66" t="s">
        <v>7155</v>
      </c>
    </row>
    <row r="3249" spans="1:9" x14ac:dyDescent="0.25">
      <c r="A3249">
        <v>79800046</v>
      </c>
      <c r="B3249" s="66" t="s">
        <v>6465</v>
      </c>
      <c r="C3249" s="66" t="s">
        <v>7134</v>
      </c>
      <c r="D3249" s="66" t="s">
        <v>7134</v>
      </c>
      <c r="E3249" s="56" t="s">
        <v>7248</v>
      </c>
      <c r="F3249" t="s">
        <v>7181</v>
      </c>
      <c r="G3249" s="66" t="s">
        <v>7171</v>
      </c>
      <c r="H3249" s="66" t="s">
        <v>7248</v>
      </c>
      <c r="I3249" s="66" t="s">
        <v>7155</v>
      </c>
    </row>
    <row r="3250" spans="1:9" x14ac:dyDescent="0.25">
      <c r="A3250">
        <v>79800046</v>
      </c>
      <c r="B3250" s="66" t="s">
        <v>6465</v>
      </c>
      <c r="C3250" s="66" t="s">
        <v>7134</v>
      </c>
      <c r="D3250" s="66" t="s">
        <v>7134</v>
      </c>
      <c r="E3250" s="56" t="s">
        <v>7248</v>
      </c>
      <c r="F3250" t="s">
        <v>7181</v>
      </c>
      <c r="G3250" s="66" t="s">
        <v>7171</v>
      </c>
      <c r="H3250" s="66" t="s">
        <v>7248</v>
      </c>
      <c r="I3250" s="66" t="s">
        <v>7155</v>
      </c>
    </row>
    <row r="3251" spans="1:9" x14ac:dyDescent="0.25">
      <c r="A3251">
        <v>79800046</v>
      </c>
      <c r="B3251" s="66" t="s">
        <v>6465</v>
      </c>
      <c r="C3251" s="66" t="s">
        <v>7134</v>
      </c>
      <c r="D3251" s="66" t="s">
        <v>7134</v>
      </c>
      <c r="E3251" s="56" t="s">
        <v>7248</v>
      </c>
      <c r="F3251" t="s">
        <v>7181</v>
      </c>
      <c r="G3251" s="66" t="s">
        <v>7171</v>
      </c>
      <c r="H3251" s="66" t="s">
        <v>7248</v>
      </c>
      <c r="I3251" s="66" t="s">
        <v>7155</v>
      </c>
    </row>
    <row r="3252" spans="1:9" x14ac:dyDescent="0.25">
      <c r="A3252">
        <v>79800046</v>
      </c>
      <c r="B3252" s="66" t="s">
        <v>6465</v>
      </c>
      <c r="C3252" s="66" t="s">
        <v>7134</v>
      </c>
      <c r="D3252" s="66" t="s">
        <v>7134</v>
      </c>
      <c r="E3252" s="56" t="s">
        <v>7279</v>
      </c>
      <c r="F3252" t="s">
        <v>7181</v>
      </c>
      <c r="G3252" s="66" t="s">
        <v>7171</v>
      </c>
      <c r="H3252" s="66" t="e">
        <v>#N/A</v>
      </c>
      <c r="I3252" s="66" t="e">
        <v>#N/A</v>
      </c>
    </row>
    <row r="3253" spans="1:9" x14ac:dyDescent="0.25">
      <c r="A3253">
        <v>79800046</v>
      </c>
      <c r="B3253" s="66" t="s">
        <v>6465</v>
      </c>
      <c r="C3253" s="66" t="s">
        <v>7134</v>
      </c>
      <c r="D3253" s="66" t="s">
        <v>7134</v>
      </c>
      <c r="E3253" s="56" t="s">
        <v>7279</v>
      </c>
      <c r="F3253" t="s">
        <v>7181</v>
      </c>
      <c r="G3253" s="66" t="s">
        <v>7171</v>
      </c>
      <c r="H3253" s="66" t="e">
        <v>#N/A</v>
      </c>
      <c r="I3253" s="66" t="e">
        <v>#N/A</v>
      </c>
    </row>
    <row r="3254" spans="1:9" x14ac:dyDescent="0.25">
      <c r="A3254">
        <v>79800047</v>
      </c>
      <c r="B3254" s="66" t="s">
        <v>6465</v>
      </c>
      <c r="C3254" s="66" t="s">
        <v>7134</v>
      </c>
      <c r="D3254" s="66" t="s">
        <v>7134</v>
      </c>
      <c r="E3254" s="56" t="s">
        <v>7277</v>
      </c>
      <c r="F3254" t="s">
        <v>7181</v>
      </c>
      <c r="G3254" s="66" t="s">
        <v>7256</v>
      </c>
      <c r="H3254" s="66" t="s">
        <v>7277</v>
      </c>
      <c r="I3254" s="66" t="s">
        <v>7155</v>
      </c>
    </row>
    <row r="3255" spans="1:9" x14ac:dyDescent="0.25">
      <c r="A3255">
        <v>79800047</v>
      </c>
      <c r="B3255" s="66" t="s">
        <v>6465</v>
      </c>
      <c r="C3255" s="66" t="s">
        <v>7134</v>
      </c>
      <c r="D3255" s="66" t="s">
        <v>7134</v>
      </c>
      <c r="E3255" s="56" t="s">
        <v>7277</v>
      </c>
      <c r="F3255" t="s">
        <v>7277</v>
      </c>
      <c r="G3255" s="66" t="s">
        <v>7256</v>
      </c>
      <c r="H3255" s="66" t="s">
        <v>7277</v>
      </c>
      <c r="I3255" s="66" t="s">
        <v>7155</v>
      </c>
    </row>
    <row r="3256" spans="1:9" x14ac:dyDescent="0.25">
      <c r="A3256">
        <v>79800047</v>
      </c>
      <c r="B3256" s="66" t="s">
        <v>6465</v>
      </c>
      <c r="C3256" s="66" t="s">
        <v>7134</v>
      </c>
      <c r="D3256" s="66" t="s">
        <v>7134</v>
      </c>
      <c r="E3256" s="56" t="s">
        <v>7277</v>
      </c>
      <c r="F3256" t="s">
        <v>7277</v>
      </c>
      <c r="G3256" s="66" t="s">
        <v>7256</v>
      </c>
      <c r="H3256" s="66" t="s">
        <v>7277</v>
      </c>
      <c r="I3256" s="66" t="s">
        <v>7155</v>
      </c>
    </row>
    <row r="3257" spans="1:9" x14ac:dyDescent="0.25">
      <c r="A3257">
        <v>79800047</v>
      </c>
      <c r="B3257" s="66" t="s">
        <v>6465</v>
      </c>
      <c r="C3257" s="66" t="s">
        <v>7134</v>
      </c>
      <c r="D3257" s="66" t="s">
        <v>7134</v>
      </c>
      <c r="E3257" s="56" t="s">
        <v>7277</v>
      </c>
      <c r="F3257" t="s">
        <v>7271</v>
      </c>
      <c r="G3257" s="66" t="s">
        <v>7256</v>
      </c>
      <c r="H3257" s="66" t="s">
        <v>7271</v>
      </c>
      <c r="I3257" s="66" t="s">
        <v>6251</v>
      </c>
    </row>
    <row r="3258" spans="1:9" x14ac:dyDescent="0.25">
      <c r="A3258">
        <v>79800047</v>
      </c>
      <c r="B3258" s="66" t="s">
        <v>6465</v>
      </c>
      <c r="C3258" s="66" t="s">
        <v>7134</v>
      </c>
      <c r="D3258" s="66" t="s">
        <v>7134</v>
      </c>
      <c r="E3258" s="56" t="s">
        <v>7277</v>
      </c>
      <c r="F3258" t="s">
        <v>7277</v>
      </c>
      <c r="G3258" s="66" t="s">
        <v>7256</v>
      </c>
      <c r="H3258" s="66" t="s">
        <v>7277</v>
      </c>
      <c r="I3258" s="66" t="s">
        <v>7155</v>
      </c>
    </row>
    <row r="3259" spans="1:9" x14ac:dyDescent="0.25">
      <c r="A3259">
        <v>79800047</v>
      </c>
      <c r="B3259" s="66" t="s">
        <v>6465</v>
      </c>
      <c r="C3259" s="66" t="s">
        <v>7134</v>
      </c>
      <c r="D3259" s="66" t="s">
        <v>7134</v>
      </c>
      <c r="E3259" s="56" t="s">
        <v>7277</v>
      </c>
      <c r="F3259" t="s">
        <v>7271</v>
      </c>
      <c r="G3259" s="66" t="s">
        <v>7256</v>
      </c>
      <c r="H3259" s="66" t="s">
        <v>7271</v>
      </c>
      <c r="I3259" s="66" t="s">
        <v>6251</v>
      </c>
    </row>
    <row r="3260" spans="1:9" x14ac:dyDescent="0.25">
      <c r="A3260">
        <v>79800047</v>
      </c>
      <c r="B3260" s="66" t="s">
        <v>6465</v>
      </c>
      <c r="C3260" s="66" t="s">
        <v>7134</v>
      </c>
      <c r="D3260" s="66" t="s">
        <v>7134</v>
      </c>
      <c r="E3260" s="56" t="s">
        <v>7277</v>
      </c>
      <c r="F3260" t="s">
        <v>7181</v>
      </c>
      <c r="G3260" s="66" t="s">
        <v>7256</v>
      </c>
      <c r="H3260" s="66" t="s">
        <v>7277</v>
      </c>
      <c r="I3260" s="66" t="s">
        <v>7155</v>
      </c>
    </row>
    <row r="3261" spans="1:9" x14ac:dyDescent="0.25">
      <c r="A3261">
        <v>79800047</v>
      </c>
      <c r="B3261" s="66" t="s">
        <v>6465</v>
      </c>
      <c r="C3261" s="66" t="s">
        <v>7134</v>
      </c>
      <c r="D3261" s="66" t="s">
        <v>7134</v>
      </c>
      <c r="E3261" s="56" t="s">
        <v>7277</v>
      </c>
      <c r="F3261" t="s">
        <v>7271</v>
      </c>
      <c r="G3261" s="66" t="s">
        <v>7256</v>
      </c>
      <c r="H3261" s="66" t="s">
        <v>7271</v>
      </c>
      <c r="I3261" s="66" t="s">
        <v>6251</v>
      </c>
    </row>
    <row r="3262" spans="1:9" x14ac:dyDescent="0.25">
      <c r="A3262">
        <v>79800047</v>
      </c>
      <c r="B3262" s="66" t="s">
        <v>6465</v>
      </c>
      <c r="C3262" s="66" t="s">
        <v>7134</v>
      </c>
      <c r="D3262" s="66" t="s">
        <v>7134</v>
      </c>
      <c r="E3262" s="56" t="s">
        <v>7277</v>
      </c>
      <c r="F3262" t="s">
        <v>7181</v>
      </c>
      <c r="G3262" s="66" t="s">
        <v>7256</v>
      </c>
      <c r="H3262" s="66" t="s">
        <v>7277</v>
      </c>
      <c r="I3262" s="66" t="s">
        <v>7155</v>
      </c>
    </row>
    <row r="3263" spans="1:9" x14ac:dyDescent="0.25">
      <c r="A3263">
        <v>79800047</v>
      </c>
      <c r="B3263" s="66" t="s">
        <v>6465</v>
      </c>
      <c r="C3263" s="66" t="s">
        <v>7134</v>
      </c>
      <c r="D3263" s="66" t="s">
        <v>7134</v>
      </c>
      <c r="E3263" s="56" t="s">
        <v>7250</v>
      </c>
      <c r="F3263" t="s">
        <v>7181</v>
      </c>
      <c r="G3263" s="66" t="s">
        <v>7256</v>
      </c>
      <c r="H3263" s="66" t="e">
        <v>#N/A</v>
      </c>
      <c r="I3263" s="66" t="e">
        <v>#N/A</v>
      </c>
    </row>
    <row r="3264" spans="1:9" x14ac:dyDescent="0.25">
      <c r="A3264">
        <v>79800047</v>
      </c>
      <c r="B3264" s="66" t="s">
        <v>6465</v>
      </c>
      <c r="C3264" s="66" t="s">
        <v>7134</v>
      </c>
      <c r="D3264" s="66" t="s">
        <v>7134</v>
      </c>
      <c r="E3264" s="56" t="s">
        <v>7250</v>
      </c>
      <c r="F3264" t="s">
        <v>6757</v>
      </c>
      <c r="G3264" s="66" t="s">
        <v>7256</v>
      </c>
      <c r="H3264" s="66" t="e">
        <v>#N/A</v>
      </c>
      <c r="I3264" s="66" t="e">
        <v>#N/A</v>
      </c>
    </row>
    <row r="3265" spans="1:9" x14ac:dyDescent="0.25">
      <c r="A3265">
        <v>79800048</v>
      </c>
      <c r="B3265" s="66" t="s">
        <v>6465</v>
      </c>
      <c r="C3265" s="66" t="s">
        <v>7134</v>
      </c>
      <c r="D3265" s="66" t="s">
        <v>7134</v>
      </c>
      <c r="E3265" s="56" t="s">
        <v>7277</v>
      </c>
      <c r="F3265" t="s">
        <v>6757</v>
      </c>
      <c r="G3265" s="66" t="s">
        <v>7256</v>
      </c>
      <c r="H3265" s="66" t="s">
        <v>7277</v>
      </c>
      <c r="I3265" s="66" t="s">
        <v>7155</v>
      </c>
    </row>
    <row r="3266" spans="1:9" x14ac:dyDescent="0.25">
      <c r="A3266">
        <v>79800048</v>
      </c>
      <c r="B3266" s="66" t="s">
        <v>6465</v>
      </c>
      <c r="C3266" s="66" t="s">
        <v>7134</v>
      </c>
      <c r="D3266" s="66" t="s">
        <v>7134</v>
      </c>
      <c r="E3266" s="56" t="s">
        <v>7277</v>
      </c>
      <c r="F3266" t="s">
        <v>7181</v>
      </c>
      <c r="G3266" s="66" t="s">
        <v>7256</v>
      </c>
      <c r="H3266" s="66" t="s">
        <v>7277</v>
      </c>
      <c r="I3266" s="66" t="s">
        <v>7155</v>
      </c>
    </row>
    <row r="3267" spans="1:9" x14ac:dyDescent="0.25">
      <c r="A3267">
        <v>79800048</v>
      </c>
      <c r="B3267" s="66" t="s">
        <v>6465</v>
      </c>
      <c r="C3267" s="66" t="s">
        <v>7134</v>
      </c>
      <c r="D3267" s="66" t="s">
        <v>7134</v>
      </c>
      <c r="E3267" s="56" t="s">
        <v>7277</v>
      </c>
      <c r="F3267" t="s">
        <v>7181</v>
      </c>
      <c r="G3267" s="66" t="s">
        <v>7256</v>
      </c>
      <c r="H3267" s="66" t="s">
        <v>7277</v>
      </c>
      <c r="I3267" s="66" t="s">
        <v>7155</v>
      </c>
    </row>
    <row r="3268" spans="1:9" x14ac:dyDescent="0.25">
      <c r="A3268">
        <v>79800048</v>
      </c>
      <c r="B3268" s="66" t="s">
        <v>6465</v>
      </c>
      <c r="C3268" s="66" t="s">
        <v>7134</v>
      </c>
      <c r="D3268" s="66" t="s">
        <v>7134</v>
      </c>
      <c r="E3268" s="56" t="s">
        <v>7280</v>
      </c>
      <c r="F3268" t="s">
        <v>7271</v>
      </c>
      <c r="G3268" s="66" t="s">
        <v>7256</v>
      </c>
      <c r="H3268" s="66" t="s">
        <v>7271</v>
      </c>
      <c r="I3268" s="66" t="s">
        <v>6251</v>
      </c>
    </row>
    <row r="3269" spans="1:9" x14ac:dyDescent="0.25">
      <c r="A3269">
        <v>79800049</v>
      </c>
      <c r="B3269" s="66" t="s">
        <v>6465</v>
      </c>
      <c r="C3269" s="66" t="s">
        <v>7134</v>
      </c>
      <c r="D3269" s="66" t="s">
        <v>7134</v>
      </c>
      <c r="E3269" s="56" t="s">
        <v>7281</v>
      </c>
      <c r="F3269" t="s">
        <v>7271</v>
      </c>
      <c r="G3269" s="66" t="s">
        <v>7256</v>
      </c>
      <c r="H3269" s="66" t="s">
        <v>7271</v>
      </c>
      <c r="I3269" s="66" t="s">
        <v>6251</v>
      </c>
    </row>
    <row r="3270" spans="1:9" x14ac:dyDescent="0.25">
      <c r="A3270">
        <v>79800049</v>
      </c>
      <c r="B3270" s="66" t="s">
        <v>6465</v>
      </c>
      <c r="C3270" s="66" t="s">
        <v>7134</v>
      </c>
      <c r="D3270" s="66" t="s">
        <v>7134</v>
      </c>
      <c r="E3270" s="56" t="s">
        <v>7282</v>
      </c>
      <c r="F3270" t="s">
        <v>7271</v>
      </c>
      <c r="G3270" s="66" t="s">
        <v>7256</v>
      </c>
      <c r="H3270" s="66" t="s">
        <v>7271</v>
      </c>
      <c r="I3270" s="66" t="s">
        <v>6251</v>
      </c>
    </row>
    <row r="3271" spans="1:9" x14ac:dyDescent="0.25">
      <c r="A3271">
        <v>79800049</v>
      </c>
      <c r="B3271" s="66" t="s">
        <v>6465</v>
      </c>
      <c r="C3271" s="66" t="s">
        <v>7134</v>
      </c>
      <c r="D3271" s="66" t="s">
        <v>7134</v>
      </c>
      <c r="E3271" s="56" t="s">
        <v>7282</v>
      </c>
      <c r="F3271" t="s">
        <v>7277</v>
      </c>
      <c r="G3271" s="66" t="s">
        <v>7256</v>
      </c>
      <c r="H3271" s="66" t="s">
        <v>7277</v>
      </c>
      <c r="I3271" s="66" t="s">
        <v>7155</v>
      </c>
    </row>
    <row r="3272" spans="1:9" x14ac:dyDescent="0.25">
      <c r="A3272">
        <v>79800049</v>
      </c>
      <c r="B3272" s="66" t="s">
        <v>6465</v>
      </c>
      <c r="C3272" s="66" t="s">
        <v>7134</v>
      </c>
      <c r="D3272" s="66" t="s">
        <v>7134</v>
      </c>
      <c r="E3272" s="56" t="s">
        <v>7283</v>
      </c>
      <c r="F3272" t="s">
        <v>6757</v>
      </c>
      <c r="G3272" s="66" t="s">
        <v>7256</v>
      </c>
      <c r="H3272" s="66" t="e">
        <v>#N/A</v>
      </c>
      <c r="I3272" s="66" t="e">
        <v>#N/A</v>
      </c>
    </row>
    <row r="3273" spans="1:9" x14ac:dyDescent="0.25">
      <c r="A3273">
        <v>79800049</v>
      </c>
      <c r="B3273" s="66" t="s">
        <v>6465</v>
      </c>
      <c r="C3273" s="66" t="s">
        <v>7134</v>
      </c>
      <c r="D3273" s="66" t="s">
        <v>7134</v>
      </c>
      <c r="E3273" s="56" t="s">
        <v>7283</v>
      </c>
      <c r="F3273" t="s">
        <v>7271</v>
      </c>
      <c r="G3273" s="66" t="s">
        <v>7256</v>
      </c>
      <c r="H3273" s="66" t="s">
        <v>7271</v>
      </c>
      <c r="I3273" s="66" t="s">
        <v>6251</v>
      </c>
    </row>
    <row r="3274" spans="1:9" x14ac:dyDescent="0.25">
      <c r="A3274">
        <v>79800049</v>
      </c>
      <c r="B3274" s="66" t="s">
        <v>6465</v>
      </c>
      <c r="C3274" s="66" t="s">
        <v>7134</v>
      </c>
      <c r="D3274" s="66" t="s">
        <v>7134</v>
      </c>
      <c r="E3274" s="56" t="s">
        <v>7283</v>
      </c>
      <c r="F3274" t="s">
        <v>7181</v>
      </c>
      <c r="G3274" s="66" t="s">
        <v>7256</v>
      </c>
      <c r="H3274" s="66" t="e">
        <v>#N/A</v>
      </c>
      <c r="I3274" s="66" t="e">
        <v>#N/A</v>
      </c>
    </row>
    <row r="3275" spans="1:9" x14ac:dyDescent="0.25">
      <c r="A3275">
        <v>79800050</v>
      </c>
      <c r="B3275" s="66" t="s">
        <v>6465</v>
      </c>
      <c r="C3275" s="66" t="s">
        <v>7134</v>
      </c>
      <c r="D3275" s="66" t="s">
        <v>7134</v>
      </c>
      <c r="E3275" s="56" t="s">
        <v>7284</v>
      </c>
      <c r="F3275" t="s">
        <v>7277</v>
      </c>
      <c r="G3275" s="66" t="s">
        <v>7256</v>
      </c>
      <c r="H3275" s="66" t="s">
        <v>7277</v>
      </c>
      <c r="I3275" s="66" t="s">
        <v>7155</v>
      </c>
    </row>
    <row r="3276" spans="1:9" x14ac:dyDescent="0.25">
      <c r="A3276">
        <v>79800050</v>
      </c>
      <c r="B3276" s="66" t="s">
        <v>6465</v>
      </c>
      <c r="C3276" s="66" t="s">
        <v>7134</v>
      </c>
      <c r="D3276" s="66" t="s">
        <v>7134</v>
      </c>
      <c r="E3276" s="56" t="s">
        <v>7285</v>
      </c>
      <c r="F3276" t="s">
        <v>7271</v>
      </c>
      <c r="G3276" s="66" t="s">
        <v>7256</v>
      </c>
      <c r="H3276" s="66" t="s">
        <v>7271</v>
      </c>
      <c r="I3276" s="66" t="s">
        <v>6251</v>
      </c>
    </row>
    <row r="3277" spans="1:9" x14ac:dyDescent="0.25">
      <c r="A3277">
        <v>79800051</v>
      </c>
      <c r="B3277" s="66" t="s">
        <v>6465</v>
      </c>
      <c r="C3277" s="66" t="s">
        <v>7134</v>
      </c>
      <c r="D3277" s="66" t="s">
        <v>7134</v>
      </c>
      <c r="E3277" s="56" t="s">
        <v>7279</v>
      </c>
      <c r="F3277" t="s">
        <v>7181</v>
      </c>
      <c r="G3277" s="66" t="s">
        <v>7171</v>
      </c>
      <c r="H3277" s="66" t="e">
        <v>#N/A</v>
      </c>
      <c r="I3277" s="66" t="e">
        <v>#N/A</v>
      </c>
    </row>
    <row r="3278" spans="1:9" x14ac:dyDescent="0.25">
      <c r="A3278">
        <v>79800051</v>
      </c>
      <c r="B3278" s="66" t="s">
        <v>6465</v>
      </c>
      <c r="C3278" s="66" t="s">
        <v>7134</v>
      </c>
      <c r="D3278" s="66" t="s">
        <v>7134</v>
      </c>
      <c r="E3278" s="56" t="s">
        <v>7279</v>
      </c>
      <c r="F3278" t="s">
        <v>7181</v>
      </c>
      <c r="G3278" s="66" t="s">
        <v>7171</v>
      </c>
      <c r="H3278" s="66" t="e">
        <v>#N/A</v>
      </c>
      <c r="I3278" s="66" t="e">
        <v>#N/A</v>
      </c>
    </row>
    <row r="3279" spans="1:9" x14ac:dyDescent="0.25">
      <c r="A3279">
        <v>79800051</v>
      </c>
      <c r="B3279" s="66" t="s">
        <v>6465</v>
      </c>
      <c r="C3279" s="66" t="s">
        <v>7134</v>
      </c>
      <c r="D3279" s="66" t="s">
        <v>7134</v>
      </c>
      <c r="E3279" s="56" t="s">
        <v>7279</v>
      </c>
      <c r="F3279" t="s">
        <v>7181</v>
      </c>
      <c r="G3279" s="66" t="s">
        <v>7171</v>
      </c>
      <c r="H3279" s="66" t="e">
        <v>#N/A</v>
      </c>
      <c r="I3279" s="66" t="e">
        <v>#N/A</v>
      </c>
    </row>
    <row r="3280" spans="1:9" x14ac:dyDescent="0.25">
      <c r="A3280">
        <v>79800051</v>
      </c>
      <c r="B3280" s="66" t="s">
        <v>6465</v>
      </c>
      <c r="C3280" s="66" t="s">
        <v>7134</v>
      </c>
      <c r="D3280" s="66" t="s">
        <v>7134</v>
      </c>
      <c r="E3280" s="56" t="s">
        <v>7279</v>
      </c>
      <c r="F3280" t="s">
        <v>7181</v>
      </c>
      <c r="G3280" s="66" t="s">
        <v>7171</v>
      </c>
      <c r="H3280" s="66" t="e">
        <v>#N/A</v>
      </c>
      <c r="I3280" s="66" t="e">
        <v>#N/A</v>
      </c>
    </row>
    <row r="3281" spans="1:9" x14ac:dyDescent="0.25">
      <c r="A3281">
        <v>79800051</v>
      </c>
      <c r="B3281" s="66" t="s">
        <v>6465</v>
      </c>
      <c r="C3281" s="66" t="s">
        <v>7134</v>
      </c>
      <c r="D3281" s="66" t="s">
        <v>7134</v>
      </c>
      <c r="E3281" s="56" t="s">
        <v>7279</v>
      </c>
      <c r="F3281" t="s">
        <v>7181</v>
      </c>
      <c r="G3281" s="66" t="s">
        <v>7171</v>
      </c>
      <c r="H3281" s="66" t="e">
        <v>#N/A</v>
      </c>
      <c r="I3281" s="66" t="e">
        <v>#N/A</v>
      </c>
    </row>
    <row r="3282" spans="1:9" x14ac:dyDescent="0.25">
      <c r="A3282">
        <v>79800051</v>
      </c>
      <c r="B3282" s="66" t="s">
        <v>6465</v>
      </c>
      <c r="C3282" s="66" t="s">
        <v>7134</v>
      </c>
      <c r="D3282" s="66" t="s">
        <v>7134</v>
      </c>
      <c r="E3282" s="56" t="s">
        <v>7279</v>
      </c>
      <c r="F3282" t="s">
        <v>7181</v>
      </c>
      <c r="G3282" s="66" t="s">
        <v>7171</v>
      </c>
      <c r="H3282" s="66" t="e">
        <v>#N/A</v>
      </c>
      <c r="I3282" s="66" t="e">
        <v>#N/A</v>
      </c>
    </row>
    <row r="3283" spans="1:9" x14ac:dyDescent="0.25">
      <c r="A3283">
        <v>79800051</v>
      </c>
      <c r="B3283" s="66" t="s">
        <v>6465</v>
      </c>
      <c r="C3283" s="66" t="s">
        <v>7134</v>
      </c>
      <c r="D3283" s="66" t="s">
        <v>7134</v>
      </c>
      <c r="E3283" s="56" t="s">
        <v>7279</v>
      </c>
      <c r="F3283" t="s">
        <v>7181</v>
      </c>
      <c r="G3283" s="66" t="s">
        <v>7171</v>
      </c>
      <c r="H3283" s="66" t="e">
        <v>#N/A</v>
      </c>
      <c r="I3283" s="66" t="e">
        <v>#N/A</v>
      </c>
    </row>
    <row r="3284" spans="1:9" x14ac:dyDescent="0.25">
      <c r="A3284">
        <v>79800051</v>
      </c>
      <c r="B3284" s="66" t="s">
        <v>6465</v>
      </c>
      <c r="C3284" s="66" t="s">
        <v>7134</v>
      </c>
      <c r="D3284" s="66" t="s">
        <v>7134</v>
      </c>
      <c r="E3284" s="56" t="s">
        <v>7279</v>
      </c>
      <c r="F3284" t="s">
        <v>7181</v>
      </c>
      <c r="G3284" s="66" t="s">
        <v>7171</v>
      </c>
      <c r="H3284" s="66" t="e">
        <v>#N/A</v>
      </c>
      <c r="I3284" s="66" t="e">
        <v>#N/A</v>
      </c>
    </row>
    <row r="3285" spans="1:9" x14ac:dyDescent="0.25">
      <c r="A3285">
        <v>79800051</v>
      </c>
      <c r="B3285" s="66" t="s">
        <v>6465</v>
      </c>
      <c r="C3285" s="66" t="s">
        <v>7134</v>
      </c>
      <c r="D3285" s="66" t="s">
        <v>7134</v>
      </c>
      <c r="E3285" s="56" t="s">
        <v>7279</v>
      </c>
      <c r="F3285" t="s">
        <v>7181</v>
      </c>
      <c r="G3285" s="66" t="s">
        <v>7171</v>
      </c>
      <c r="H3285" s="66" t="e">
        <v>#N/A</v>
      </c>
      <c r="I3285" s="66" t="e">
        <v>#N/A</v>
      </c>
    </row>
    <row r="3286" spans="1:9" x14ac:dyDescent="0.25">
      <c r="A3286">
        <v>79800052</v>
      </c>
      <c r="B3286" s="66" t="s">
        <v>6465</v>
      </c>
      <c r="C3286" s="66" t="s">
        <v>7134</v>
      </c>
      <c r="D3286" s="66" t="s">
        <v>7134</v>
      </c>
      <c r="E3286" s="56" t="s">
        <v>7279</v>
      </c>
      <c r="F3286" t="s">
        <v>7181</v>
      </c>
      <c r="G3286" s="66" t="s">
        <v>7171</v>
      </c>
      <c r="H3286" s="66" t="e">
        <v>#N/A</v>
      </c>
      <c r="I3286" s="66" t="e">
        <v>#N/A</v>
      </c>
    </row>
    <row r="3287" spans="1:9" x14ac:dyDescent="0.25">
      <c r="A3287">
        <v>79800052</v>
      </c>
      <c r="B3287" s="66" t="s">
        <v>6465</v>
      </c>
      <c r="C3287" s="66" t="s">
        <v>7134</v>
      </c>
      <c r="D3287" s="66" t="s">
        <v>7134</v>
      </c>
      <c r="E3287" s="56" t="s">
        <v>7279</v>
      </c>
      <c r="F3287" t="s">
        <v>7181</v>
      </c>
      <c r="G3287" s="66" t="s">
        <v>7171</v>
      </c>
      <c r="H3287" s="66" t="e">
        <v>#N/A</v>
      </c>
      <c r="I3287" s="66" t="e">
        <v>#N/A</v>
      </c>
    </row>
    <row r="3288" spans="1:9" x14ac:dyDescent="0.25">
      <c r="A3288">
        <v>79800052</v>
      </c>
      <c r="B3288" s="66" t="s">
        <v>6465</v>
      </c>
      <c r="C3288" s="66" t="s">
        <v>7134</v>
      </c>
      <c r="D3288" s="66" t="s">
        <v>7134</v>
      </c>
      <c r="E3288" s="56" t="s">
        <v>7279</v>
      </c>
      <c r="F3288" t="s">
        <v>7181</v>
      </c>
      <c r="G3288" s="66" t="s">
        <v>7171</v>
      </c>
      <c r="H3288" s="66" t="e">
        <v>#N/A</v>
      </c>
      <c r="I3288" s="66" t="e">
        <v>#N/A</v>
      </c>
    </row>
    <row r="3289" spans="1:9" x14ac:dyDescent="0.25">
      <c r="A3289">
        <v>79800052</v>
      </c>
      <c r="B3289" s="66" t="s">
        <v>6465</v>
      </c>
      <c r="C3289" s="66" t="s">
        <v>7134</v>
      </c>
      <c r="D3289" s="66" t="s">
        <v>7134</v>
      </c>
      <c r="E3289" s="56" t="s">
        <v>7286</v>
      </c>
      <c r="F3289" t="s">
        <v>7287</v>
      </c>
      <c r="G3289" s="66" t="s">
        <v>7171</v>
      </c>
      <c r="H3289" s="66" t="e">
        <v>#N/A</v>
      </c>
      <c r="I3289" s="66" t="e">
        <v>#N/A</v>
      </c>
    </row>
    <row r="3290" spans="1:9" x14ac:dyDescent="0.25">
      <c r="A3290">
        <v>79800052</v>
      </c>
      <c r="B3290" s="66" t="s">
        <v>6465</v>
      </c>
      <c r="C3290" s="66" t="s">
        <v>7134</v>
      </c>
      <c r="D3290" s="66" t="s">
        <v>7134</v>
      </c>
      <c r="E3290" s="56" t="s">
        <v>7286</v>
      </c>
      <c r="F3290" t="s">
        <v>7181</v>
      </c>
      <c r="G3290" s="66" t="s">
        <v>7171</v>
      </c>
      <c r="H3290" s="66" t="e">
        <v>#N/A</v>
      </c>
      <c r="I3290" s="66" t="e">
        <v>#N/A</v>
      </c>
    </row>
    <row r="3291" spans="1:9" x14ac:dyDescent="0.25">
      <c r="A3291">
        <v>79800052</v>
      </c>
      <c r="B3291" s="66" t="s">
        <v>6465</v>
      </c>
      <c r="C3291" s="66" t="s">
        <v>7134</v>
      </c>
      <c r="D3291" s="66" t="s">
        <v>7134</v>
      </c>
      <c r="E3291" s="56" t="s">
        <v>7286</v>
      </c>
      <c r="F3291" t="s">
        <v>7181</v>
      </c>
      <c r="G3291" s="66" t="s">
        <v>7171</v>
      </c>
      <c r="H3291" s="66" t="e">
        <v>#N/A</v>
      </c>
      <c r="I3291" s="66" t="e">
        <v>#N/A</v>
      </c>
    </row>
    <row r="3292" spans="1:9" x14ac:dyDescent="0.25">
      <c r="A3292">
        <v>79800053</v>
      </c>
      <c r="B3292" s="66" t="s">
        <v>6465</v>
      </c>
      <c r="C3292" s="66" t="s">
        <v>7134</v>
      </c>
      <c r="D3292" s="66" t="s">
        <v>7134</v>
      </c>
      <c r="E3292" s="56" t="s">
        <v>7288</v>
      </c>
      <c r="F3292" t="s">
        <v>7289</v>
      </c>
      <c r="G3292" s="66" t="s">
        <v>7256</v>
      </c>
      <c r="H3292" s="66" t="e">
        <v>#N/A</v>
      </c>
      <c r="I3292" s="66" t="e">
        <v>#N/A</v>
      </c>
    </row>
    <row r="3293" spans="1:9" x14ac:dyDescent="0.25">
      <c r="A3293">
        <v>79800053</v>
      </c>
      <c r="B3293" s="66" t="s">
        <v>6465</v>
      </c>
      <c r="C3293" s="66" t="s">
        <v>7134</v>
      </c>
      <c r="D3293" s="66" t="s">
        <v>7134</v>
      </c>
      <c r="E3293" s="56" t="s">
        <v>7289</v>
      </c>
      <c r="F3293" t="s">
        <v>7271</v>
      </c>
      <c r="G3293" s="66" t="s">
        <v>7256</v>
      </c>
      <c r="H3293" s="66" t="s">
        <v>7271</v>
      </c>
      <c r="I3293" s="66" t="s">
        <v>6251</v>
      </c>
    </row>
    <row r="3294" spans="1:9" x14ac:dyDescent="0.25">
      <c r="A3294">
        <v>79800053</v>
      </c>
      <c r="B3294" s="66" t="s">
        <v>6465</v>
      </c>
      <c r="C3294" s="66" t="s">
        <v>7134</v>
      </c>
      <c r="D3294" s="66" t="s">
        <v>7134</v>
      </c>
      <c r="E3294" s="56" t="s">
        <v>7290</v>
      </c>
      <c r="F3294" t="s">
        <v>7291</v>
      </c>
      <c r="G3294" s="66" t="s">
        <v>7256</v>
      </c>
      <c r="H3294" s="66" t="s">
        <v>7291</v>
      </c>
      <c r="I3294" s="66" t="s">
        <v>6251</v>
      </c>
    </row>
    <row r="3295" spans="1:9" x14ac:dyDescent="0.25">
      <c r="A3295">
        <v>79800053</v>
      </c>
      <c r="B3295" s="66" t="s">
        <v>6465</v>
      </c>
      <c r="C3295" s="66" t="s">
        <v>7134</v>
      </c>
      <c r="D3295" s="66" t="s">
        <v>7134</v>
      </c>
      <c r="E3295" s="56" t="s">
        <v>7290</v>
      </c>
      <c r="F3295" t="s">
        <v>7291</v>
      </c>
      <c r="G3295" s="66" t="s">
        <v>7256</v>
      </c>
      <c r="H3295" s="66" t="s">
        <v>7291</v>
      </c>
      <c r="I3295" s="66" t="s">
        <v>6251</v>
      </c>
    </row>
    <row r="3296" spans="1:9" x14ac:dyDescent="0.25">
      <c r="A3296">
        <v>79800053</v>
      </c>
      <c r="B3296" s="66" t="s">
        <v>6465</v>
      </c>
      <c r="C3296" s="66" t="s">
        <v>7134</v>
      </c>
      <c r="D3296" s="66" t="s">
        <v>7134</v>
      </c>
      <c r="E3296" s="56" t="s">
        <v>7292</v>
      </c>
      <c r="F3296" t="s">
        <v>7277</v>
      </c>
      <c r="G3296" s="66" t="s">
        <v>7256</v>
      </c>
      <c r="H3296" s="66" t="s">
        <v>7277</v>
      </c>
      <c r="I3296" s="66" t="s">
        <v>7155</v>
      </c>
    </row>
    <row r="3297" spans="1:9" x14ac:dyDescent="0.25">
      <c r="A3297">
        <v>79800054</v>
      </c>
      <c r="B3297" s="66" t="s">
        <v>6465</v>
      </c>
      <c r="C3297" s="66" t="s">
        <v>7134</v>
      </c>
      <c r="D3297" s="66" t="s">
        <v>7134</v>
      </c>
      <c r="E3297" s="56" t="s">
        <v>7293</v>
      </c>
      <c r="F3297" t="s">
        <v>7293</v>
      </c>
      <c r="G3297" s="66" t="s">
        <v>7171</v>
      </c>
      <c r="H3297" s="66" t="e">
        <v>#N/A</v>
      </c>
      <c r="I3297" s="66" t="e">
        <v>#N/A</v>
      </c>
    </row>
    <row r="3298" spans="1:9" x14ac:dyDescent="0.25">
      <c r="A3298">
        <v>79800054</v>
      </c>
      <c r="B3298" s="66" t="s">
        <v>6465</v>
      </c>
      <c r="C3298" s="66" t="s">
        <v>7134</v>
      </c>
      <c r="D3298" s="66" t="s">
        <v>7134</v>
      </c>
      <c r="E3298" s="56" t="s">
        <v>7293</v>
      </c>
      <c r="F3298" t="s">
        <v>7293</v>
      </c>
      <c r="G3298" s="66" t="s">
        <v>7171</v>
      </c>
      <c r="H3298" s="66" t="e">
        <v>#N/A</v>
      </c>
      <c r="I3298" s="66" t="e">
        <v>#N/A</v>
      </c>
    </row>
    <row r="3299" spans="1:9" x14ac:dyDescent="0.25">
      <c r="A3299">
        <v>79800054</v>
      </c>
      <c r="B3299" s="66" t="s">
        <v>6465</v>
      </c>
      <c r="C3299" s="66" t="s">
        <v>7134</v>
      </c>
      <c r="D3299" s="66" t="s">
        <v>7134</v>
      </c>
      <c r="E3299" s="56" t="s">
        <v>7294</v>
      </c>
      <c r="F3299" t="s">
        <v>6757</v>
      </c>
      <c r="G3299" s="66" t="s">
        <v>7171</v>
      </c>
      <c r="H3299" s="66" t="e">
        <v>#N/A</v>
      </c>
      <c r="I3299" s="66" t="e">
        <v>#N/A</v>
      </c>
    </row>
    <row r="3300" spans="1:9" x14ac:dyDescent="0.25">
      <c r="A3300">
        <v>79800054</v>
      </c>
      <c r="B3300" s="66" t="s">
        <v>6465</v>
      </c>
      <c r="C3300" s="66" t="s">
        <v>7134</v>
      </c>
      <c r="D3300" s="66" t="s">
        <v>7134</v>
      </c>
      <c r="E3300" s="56" t="s">
        <v>7294</v>
      </c>
      <c r="F3300" t="s">
        <v>6757</v>
      </c>
      <c r="G3300" s="66" t="s">
        <v>7171</v>
      </c>
      <c r="H3300" s="66" t="e">
        <v>#N/A</v>
      </c>
      <c r="I3300" s="66" t="e">
        <v>#N/A</v>
      </c>
    </row>
    <row r="3301" spans="1:9" x14ac:dyDescent="0.25">
      <c r="A3301">
        <v>79800054</v>
      </c>
      <c r="B3301" s="66" t="s">
        <v>6465</v>
      </c>
      <c r="C3301" s="66" t="s">
        <v>7134</v>
      </c>
      <c r="D3301" s="66" t="s">
        <v>7134</v>
      </c>
      <c r="E3301" s="56" t="s">
        <v>7294</v>
      </c>
      <c r="F3301" t="s">
        <v>6757</v>
      </c>
      <c r="G3301" s="66" t="s">
        <v>7171</v>
      </c>
      <c r="H3301" s="66" t="e">
        <v>#N/A</v>
      </c>
      <c r="I3301" s="66" t="e">
        <v>#N/A</v>
      </c>
    </row>
    <row r="3302" spans="1:9" x14ac:dyDescent="0.25">
      <c r="A3302">
        <v>79800054</v>
      </c>
      <c r="B3302" s="66" t="s">
        <v>6465</v>
      </c>
      <c r="C3302" s="66" t="s">
        <v>7134</v>
      </c>
      <c r="D3302" s="66" t="s">
        <v>7134</v>
      </c>
      <c r="E3302" s="56" t="s">
        <v>7295</v>
      </c>
      <c r="F3302" t="s">
        <v>7293</v>
      </c>
      <c r="G3302" s="66" t="s">
        <v>7171</v>
      </c>
      <c r="H3302" s="66" t="e">
        <v>#N/A</v>
      </c>
      <c r="I3302" s="66" t="e">
        <v>#N/A</v>
      </c>
    </row>
    <row r="3303" spans="1:9" x14ac:dyDescent="0.25">
      <c r="A3303">
        <v>79800054</v>
      </c>
      <c r="B3303" s="66" t="s">
        <v>6465</v>
      </c>
      <c r="C3303" s="66" t="s">
        <v>7134</v>
      </c>
      <c r="D3303" s="66" t="s">
        <v>7134</v>
      </c>
      <c r="E3303" s="56" t="s">
        <v>7296</v>
      </c>
      <c r="F3303" t="s">
        <v>7296</v>
      </c>
      <c r="G3303" s="66" t="s">
        <v>7171</v>
      </c>
      <c r="H3303" s="66" t="e">
        <v>#N/A</v>
      </c>
      <c r="I3303" s="66" t="e">
        <v>#N/A</v>
      </c>
    </row>
    <row r="3304" spans="1:9" x14ac:dyDescent="0.25">
      <c r="A3304">
        <v>79800054</v>
      </c>
      <c r="B3304" s="66" t="s">
        <v>6465</v>
      </c>
      <c r="C3304" s="66" t="s">
        <v>7134</v>
      </c>
      <c r="D3304" s="66" t="s">
        <v>7134</v>
      </c>
      <c r="E3304" s="56" t="s">
        <v>7296</v>
      </c>
      <c r="F3304" t="s">
        <v>7296</v>
      </c>
      <c r="G3304" s="66" t="s">
        <v>7171</v>
      </c>
      <c r="H3304" s="66" t="e">
        <v>#N/A</v>
      </c>
      <c r="I3304" s="66" t="e">
        <v>#N/A</v>
      </c>
    </row>
    <row r="3305" spans="1:9" x14ac:dyDescent="0.25">
      <c r="A3305">
        <v>79800054</v>
      </c>
      <c r="B3305" s="66" t="s">
        <v>6465</v>
      </c>
      <c r="C3305" s="66" t="s">
        <v>7134</v>
      </c>
      <c r="D3305" s="66" t="s">
        <v>7134</v>
      </c>
      <c r="E3305" s="56" t="s">
        <v>7297</v>
      </c>
      <c r="F3305" t="s">
        <v>7297</v>
      </c>
      <c r="G3305" s="66" t="s">
        <v>7171</v>
      </c>
      <c r="H3305" s="66" t="s">
        <v>7297</v>
      </c>
      <c r="I3305" s="66" t="s">
        <v>7298</v>
      </c>
    </row>
    <row r="3306" spans="1:9" x14ac:dyDescent="0.25">
      <c r="A3306">
        <v>79800054</v>
      </c>
      <c r="B3306" s="66" t="s">
        <v>6465</v>
      </c>
      <c r="C3306" s="66" t="s">
        <v>7134</v>
      </c>
      <c r="D3306" s="66" t="s">
        <v>7134</v>
      </c>
      <c r="E3306" s="56" t="s">
        <v>7297</v>
      </c>
      <c r="F3306" t="s">
        <v>7297</v>
      </c>
      <c r="G3306" s="66" t="s">
        <v>7171</v>
      </c>
      <c r="H3306" s="66" t="s">
        <v>7297</v>
      </c>
      <c r="I3306" s="66" t="s">
        <v>7298</v>
      </c>
    </row>
    <row r="3307" spans="1:9" x14ac:dyDescent="0.25">
      <c r="A3307">
        <v>79800054</v>
      </c>
      <c r="B3307" s="66" t="s">
        <v>6465</v>
      </c>
      <c r="C3307" s="66" t="s">
        <v>7134</v>
      </c>
      <c r="D3307" s="66" t="s">
        <v>7134</v>
      </c>
      <c r="E3307" s="56" t="s">
        <v>7297</v>
      </c>
      <c r="F3307" t="s">
        <v>7297</v>
      </c>
      <c r="G3307" s="66" t="s">
        <v>7171</v>
      </c>
      <c r="H3307" s="66" t="s">
        <v>7297</v>
      </c>
      <c r="I3307" s="66" t="s">
        <v>7298</v>
      </c>
    </row>
    <row r="3308" spans="1:9" x14ac:dyDescent="0.25">
      <c r="A3308">
        <v>79800054</v>
      </c>
      <c r="B3308" s="66" t="s">
        <v>6465</v>
      </c>
      <c r="C3308" s="66" t="s">
        <v>7134</v>
      </c>
      <c r="D3308" s="66" t="s">
        <v>7134</v>
      </c>
      <c r="E3308" s="56" t="s">
        <v>7297</v>
      </c>
      <c r="F3308" t="s">
        <v>5815</v>
      </c>
      <c r="G3308" s="66" t="s">
        <v>7171</v>
      </c>
      <c r="H3308" s="66" t="s">
        <v>7297</v>
      </c>
      <c r="I3308" s="66" t="s">
        <v>7298</v>
      </c>
    </row>
    <row r="3309" spans="1:9" x14ac:dyDescent="0.25">
      <c r="A3309">
        <v>79800055</v>
      </c>
      <c r="B3309" s="66" t="s">
        <v>6465</v>
      </c>
      <c r="C3309" s="66" t="s">
        <v>7134</v>
      </c>
      <c r="D3309" s="66" t="s">
        <v>7134</v>
      </c>
      <c r="E3309" s="56" t="s">
        <v>7299</v>
      </c>
      <c r="F3309" t="s">
        <v>6757</v>
      </c>
      <c r="G3309" s="66" t="s">
        <v>7171</v>
      </c>
      <c r="H3309" s="66" t="e">
        <v>#N/A</v>
      </c>
      <c r="I3309" s="66" t="e">
        <v>#N/A</v>
      </c>
    </row>
    <row r="3310" spans="1:9" x14ac:dyDescent="0.25">
      <c r="A3310">
        <v>79800055</v>
      </c>
      <c r="B3310" s="66" t="s">
        <v>6465</v>
      </c>
      <c r="C3310" s="66" t="s">
        <v>7134</v>
      </c>
      <c r="D3310" s="66" t="s">
        <v>7134</v>
      </c>
      <c r="E3310" s="56" t="s">
        <v>7299</v>
      </c>
      <c r="F3310" t="s">
        <v>7299</v>
      </c>
      <c r="G3310" s="66" t="s">
        <v>7171</v>
      </c>
      <c r="H3310" s="66" t="e">
        <v>#N/A</v>
      </c>
      <c r="I3310" s="66" t="e">
        <v>#N/A</v>
      </c>
    </row>
    <row r="3311" spans="1:9" x14ac:dyDescent="0.25">
      <c r="A3311">
        <v>79800055</v>
      </c>
      <c r="B3311" s="66" t="s">
        <v>6465</v>
      </c>
      <c r="C3311" s="66" t="s">
        <v>7134</v>
      </c>
      <c r="D3311" s="66" t="s">
        <v>7134</v>
      </c>
      <c r="E3311" s="56" t="s">
        <v>7299</v>
      </c>
      <c r="F3311" t="s">
        <v>7299</v>
      </c>
      <c r="G3311" s="66" t="s">
        <v>7171</v>
      </c>
      <c r="H3311" s="66" t="e">
        <v>#N/A</v>
      </c>
      <c r="I3311" s="66" t="e">
        <v>#N/A</v>
      </c>
    </row>
    <row r="3312" spans="1:9" x14ac:dyDescent="0.25">
      <c r="A3312">
        <v>79800055</v>
      </c>
      <c r="B3312" s="66" t="s">
        <v>6465</v>
      </c>
      <c r="C3312" s="66" t="s">
        <v>7134</v>
      </c>
      <c r="D3312" s="66" t="s">
        <v>7134</v>
      </c>
      <c r="E3312" s="56" t="s">
        <v>7299</v>
      </c>
      <c r="F3312" t="s">
        <v>5815</v>
      </c>
      <c r="G3312" s="66" t="s">
        <v>7171</v>
      </c>
      <c r="H3312" s="66" t="e">
        <v>#N/A</v>
      </c>
      <c r="I3312" s="66" t="e">
        <v>#N/A</v>
      </c>
    </row>
    <row r="3313" spans="1:9" x14ac:dyDescent="0.25">
      <c r="A3313">
        <v>79800055</v>
      </c>
      <c r="B3313" s="66" t="s">
        <v>6465</v>
      </c>
      <c r="C3313" s="66" t="s">
        <v>7134</v>
      </c>
      <c r="D3313" s="66" t="s">
        <v>7134</v>
      </c>
      <c r="E3313" s="56" t="s">
        <v>7299</v>
      </c>
      <c r="F3313" t="s">
        <v>5815</v>
      </c>
      <c r="G3313" s="66" t="s">
        <v>7171</v>
      </c>
      <c r="H3313" s="66" t="e">
        <v>#N/A</v>
      </c>
      <c r="I3313" s="66" t="e">
        <v>#N/A</v>
      </c>
    </row>
    <row r="3314" spans="1:9" x14ac:dyDescent="0.25">
      <c r="A3314">
        <v>79800055</v>
      </c>
      <c r="B3314" s="66" t="s">
        <v>6465</v>
      </c>
      <c r="C3314" s="66" t="s">
        <v>7134</v>
      </c>
      <c r="D3314" s="66" t="s">
        <v>7134</v>
      </c>
      <c r="E3314" s="56" t="s">
        <v>7300</v>
      </c>
      <c r="F3314" t="s">
        <v>6570</v>
      </c>
      <c r="G3314" s="66" t="s">
        <v>7171</v>
      </c>
      <c r="H3314" s="66" t="e">
        <v>#N/A</v>
      </c>
      <c r="I3314" s="66" t="e">
        <v>#N/A</v>
      </c>
    </row>
    <row r="3315" spans="1:9" x14ac:dyDescent="0.25">
      <c r="A3315">
        <v>79800055</v>
      </c>
      <c r="B3315" s="66" t="s">
        <v>6465</v>
      </c>
      <c r="C3315" s="66" t="s">
        <v>7134</v>
      </c>
      <c r="D3315" s="66" t="s">
        <v>7134</v>
      </c>
      <c r="E3315" s="56" t="s">
        <v>7301</v>
      </c>
      <c r="F3315" t="s">
        <v>6757</v>
      </c>
      <c r="G3315" s="66" t="s">
        <v>7171</v>
      </c>
      <c r="H3315" s="66" t="e">
        <v>#N/A</v>
      </c>
      <c r="I3315" s="66" t="e">
        <v>#N/A</v>
      </c>
    </row>
    <row r="3316" spans="1:9" x14ac:dyDescent="0.25">
      <c r="A3316">
        <v>79800055</v>
      </c>
      <c r="B3316" s="66" t="s">
        <v>6465</v>
      </c>
      <c r="C3316" s="66" t="s">
        <v>7134</v>
      </c>
      <c r="D3316" s="66" t="s">
        <v>7134</v>
      </c>
      <c r="E3316" s="56" t="s">
        <v>7301</v>
      </c>
      <c r="F3316" t="s">
        <v>6757</v>
      </c>
      <c r="G3316" s="66" t="s">
        <v>7171</v>
      </c>
      <c r="H3316" s="66" t="e">
        <v>#N/A</v>
      </c>
      <c r="I3316" s="66" t="e">
        <v>#N/A</v>
      </c>
    </row>
    <row r="3317" spans="1:9" x14ac:dyDescent="0.25">
      <c r="A3317">
        <v>79800055</v>
      </c>
      <c r="B3317" s="66" t="s">
        <v>6465</v>
      </c>
      <c r="C3317" s="66" t="s">
        <v>7134</v>
      </c>
      <c r="D3317" s="66" t="s">
        <v>7134</v>
      </c>
      <c r="E3317" s="56" t="s">
        <v>7301</v>
      </c>
      <c r="F3317" t="s">
        <v>6757</v>
      </c>
      <c r="G3317" s="66" t="s">
        <v>7171</v>
      </c>
      <c r="H3317" s="66" t="e">
        <v>#N/A</v>
      </c>
      <c r="I3317" s="66" t="e">
        <v>#N/A</v>
      </c>
    </row>
    <row r="3318" spans="1:9" x14ac:dyDescent="0.25">
      <c r="A3318">
        <v>79800055</v>
      </c>
      <c r="B3318" s="66" t="s">
        <v>6465</v>
      </c>
      <c r="C3318" s="66" t="s">
        <v>7134</v>
      </c>
      <c r="D3318" s="66" t="s">
        <v>7134</v>
      </c>
      <c r="E3318" s="56" t="s">
        <v>7302</v>
      </c>
      <c r="F3318" t="s">
        <v>6757</v>
      </c>
      <c r="G3318" s="66" t="s">
        <v>6570</v>
      </c>
      <c r="H3318" s="66" t="e">
        <v>#N/A</v>
      </c>
      <c r="I3318" s="66" t="e">
        <v>#N/A</v>
      </c>
    </row>
    <row r="3319" spans="1:9" x14ac:dyDescent="0.25">
      <c r="A3319">
        <v>79800055</v>
      </c>
      <c r="B3319" s="66" t="s">
        <v>6465</v>
      </c>
      <c r="C3319" s="66" t="s">
        <v>7134</v>
      </c>
      <c r="D3319" s="66" t="s">
        <v>7134</v>
      </c>
      <c r="E3319" s="56" t="s">
        <v>7302</v>
      </c>
      <c r="F3319" t="s">
        <v>6757</v>
      </c>
      <c r="G3319" s="66" t="s">
        <v>7171</v>
      </c>
      <c r="H3319" s="66" t="e">
        <v>#N/A</v>
      </c>
      <c r="I3319" s="66" t="e">
        <v>#N/A</v>
      </c>
    </row>
    <row r="3320" spans="1:9" x14ac:dyDescent="0.25">
      <c r="A3320">
        <v>79800055</v>
      </c>
      <c r="B3320" s="66" t="s">
        <v>6465</v>
      </c>
      <c r="C3320" s="66" t="s">
        <v>7134</v>
      </c>
      <c r="D3320" s="66" t="s">
        <v>7134</v>
      </c>
      <c r="E3320" s="56" t="s">
        <v>7303</v>
      </c>
      <c r="F3320" t="s">
        <v>6757</v>
      </c>
      <c r="G3320" s="66" t="s">
        <v>7171</v>
      </c>
      <c r="H3320" s="66" t="e">
        <v>#N/A</v>
      </c>
      <c r="I3320" s="66" t="e">
        <v>#N/A</v>
      </c>
    </row>
    <row r="3321" spans="1:9" x14ac:dyDescent="0.25">
      <c r="A3321">
        <v>79800055</v>
      </c>
      <c r="B3321" s="66" t="s">
        <v>6465</v>
      </c>
      <c r="C3321" s="66" t="s">
        <v>7134</v>
      </c>
      <c r="D3321" s="66" t="s">
        <v>7134</v>
      </c>
      <c r="E3321" s="56" t="s">
        <v>7304</v>
      </c>
      <c r="F3321" t="s">
        <v>7304</v>
      </c>
      <c r="G3321" s="66" t="s">
        <v>7171</v>
      </c>
      <c r="H3321" s="66" t="e">
        <v>#N/A</v>
      </c>
      <c r="I3321" s="66" t="e">
        <v>#N/A</v>
      </c>
    </row>
    <row r="3322" spans="1:9" x14ac:dyDescent="0.25">
      <c r="A3322">
        <v>79800055</v>
      </c>
      <c r="B3322" s="66" t="s">
        <v>6465</v>
      </c>
      <c r="C3322" s="66" t="s">
        <v>7134</v>
      </c>
      <c r="D3322" s="66" t="s">
        <v>7134</v>
      </c>
      <c r="E3322" s="56" t="s">
        <v>7305</v>
      </c>
      <c r="F3322" t="s">
        <v>6757</v>
      </c>
      <c r="G3322" s="66" t="s">
        <v>7171</v>
      </c>
      <c r="H3322" s="66" t="e">
        <v>#N/A</v>
      </c>
      <c r="I3322" s="66" t="e">
        <v>#N/A</v>
      </c>
    </row>
    <row r="3323" spans="1:9" x14ac:dyDescent="0.25">
      <c r="A3323">
        <v>79800055</v>
      </c>
      <c r="B3323" s="66" t="s">
        <v>6465</v>
      </c>
      <c r="C3323" s="66" t="s">
        <v>7134</v>
      </c>
      <c r="D3323" s="66" t="s">
        <v>7134</v>
      </c>
      <c r="E3323" s="56" t="s">
        <v>7305</v>
      </c>
      <c r="F3323" t="s">
        <v>7305</v>
      </c>
      <c r="G3323" s="66" t="s">
        <v>7171</v>
      </c>
      <c r="H3323" s="66" t="e">
        <v>#N/A</v>
      </c>
      <c r="I3323" s="66" t="e">
        <v>#N/A</v>
      </c>
    </row>
    <row r="3324" spans="1:9" x14ac:dyDescent="0.25">
      <c r="A3324">
        <v>79800055</v>
      </c>
      <c r="B3324" s="66" t="s">
        <v>6465</v>
      </c>
      <c r="C3324" s="66" t="s">
        <v>7134</v>
      </c>
      <c r="D3324" s="66" t="s">
        <v>7134</v>
      </c>
      <c r="E3324" s="56" t="s">
        <v>7305</v>
      </c>
      <c r="F3324" t="s">
        <v>6757</v>
      </c>
      <c r="G3324" s="66" t="s">
        <v>7171</v>
      </c>
      <c r="H3324" s="66" t="e">
        <v>#N/A</v>
      </c>
      <c r="I3324" s="66" t="e">
        <v>#N/A</v>
      </c>
    </row>
    <row r="3325" spans="1:9" x14ac:dyDescent="0.25">
      <c r="A3325">
        <v>79800056</v>
      </c>
      <c r="B3325" s="66" t="s">
        <v>6465</v>
      </c>
      <c r="C3325" s="66" t="s">
        <v>7134</v>
      </c>
      <c r="D3325" s="66" t="s">
        <v>7134</v>
      </c>
      <c r="E3325" s="56" t="s">
        <v>7306</v>
      </c>
      <c r="F3325" t="s">
        <v>6757</v>
      </c>
      <c r="G3325" s="66" t="s">
        <v>6570</v>
      </c>
      <c r="H3325" s="66" t="e">
        <v>#N/A</v>
      </c>
      <c r="I3325" s="66" t="e">
        <v>#N/A</v>
      </c>
    </row>
    <row r="3326" spans="1:9" x14ac:dyDescent="0.25">
      <c r="A3326">
        <v>79800056</v>
      </c>
      <c r="B3326" s="66" t="s">
        <v>6465</v>
      </c>
      <c r="C3326" s="66" t="s">
        <v>7134</v>
      </c>
      <c r="D3326" s="66" t="s">
        <v>7134</v>
      </c>
      <c r="E3326" s="56" t="s">
        <v>7307</v>
      </c>
      <c r="F3326" t="s">
        <v>6757</v>
      </c>
      <c r="G3326" s="66" t="s">
        <v>6570</v>
      </c>
      <c r="H3326" s="66" t="e">
        <v>#N/A</v>
      </c>
      <c r="I3326" s="66" t="e">
        <v>#N/A</v>
      </c>
    </row>
    <row r="3327" spans="1:9" x14ac:dyDescent="0.25">
      <c r="A3327">
        <v>79800056</v>
      </c>
      <c r="B3327" s="66" t="s">
        <v>6465</v>
      </c>
      <c r="C3327" s="66" t="s">
        <v>7134</v>
      </c>
      <c r="D3327" s="66" t="s">
        <v>7134</v>
      </c>
      <c r="E3327" s="56" t="s">
        <v>7307</v>
      </c>
      <c r="F3327" t="s">
        <v>6757</v>
      </c>
      <c r="G3327" s="66" t="s">
        <v>6570</v>
      </c>
      <c r="H3327" s="66" t="e">
        <v>#N/A</v>
      </c>
      <c r="I3327" s="66" t="e">
        <v>#N/A</v>
      </c>
    </row>
    <row r="3328" spans="1:9" x14ac:dyDescent="0.25">
      <c r="A3328">
        <v>79800056</v>
      </c>
      <c r="B3328" s="66" t="s">
        <v>6465</v>
      </c>
      <c r="C3328" s="66" t="s">
        <v>7134</v>
      </c>
      <c r="D3328" s="66" t="s">
        <v>7134</v>
      </c>
      <c r="E3328" s="56" t="s">
        <v>7307</v>
      </c>
      <c r="F3328" t="s">
        <v>7307</v>
      </c>
      <c r="G3328" s="66" t="s">
        <v>6570</v>
      </c>
      <c r="H3328" s="66" t="e">
        <v>#N/A</v>
      </c>
      <c r="I3328" s="66" t="e">
        <v>#N/A</v>
      </c>
    </row>
    <row r="3329" spans="1:9" x14ac:dyDescent="0.25">
      <c r="A3329">
        <v>79800056</v>
      </c>
      <c r="B3329" s="66" t="s">
        <v>6465</v>
      </c>
      <c r="C3329" s="66" t="s">
        <v>7134</v>
      </c>
      <c r="D3329" s="66" t="s">
        <v>7134</v>
      </c>
      <c r="E3329" s="56" t="s">
        <v>7307</v>
      </c>
      <c r="F3329" t="s">
        <v>7307</v>
      </c>
      <c r="G3329" s="66" t="s">
        <v>6570</v>
      </c>
      <c r="H3329" s="66" t="e">
        <v>#N/A</v>
      </c>
      <c r="I3329" s="66" t="e">
        <v>#N/A</v>
      </c>
    </row>
    <row r="3330" spans="1:9" x14ac:dyDescent="0.25">
      <c r="A3330">
        <v>79800056</v>
      </c>
      <c r="B3330" s="66" t="s">
        <v>6465</v>
      </c>
      <c r="C3330" s="66" t="s">
        <v>7134</v>
      </c>
      <c r="D3330" s="66" t="s">
        <v>7134</v>
      </c>
      <c r="E3330" s="56" t="s">
        <v>7307</v>
      </c>
      <c r="F3330" t="s">
        <v>5815</v>
      </c>
      <c r="G3330" s="66" t="s">
        <v>6570</v>
      </c>
      <c r="H3330" s="66" t="e">
        <v>#N/A</v>
      </c>
      <c r="I3330" s="66" t="e">
        <v>#N/A</v>
      </c>
    </row>
    <row r="3331" spans="1:9" x14ac:dyDescent="0.25">
      <c r="A3331">
        <v>79800056</v>
      </c>
      <c r="B3331" s="66" t="s">
        <v>6465</v>
      </c>
      <c r="C3331" s="66" t="s">
        <v>7134</v>
      </c>
      <c r="D3331" s="66" t="s">
        <v>7134</v>
      </c>
      <c r="E3331" s="56" t="s">
        <v>7308</v>
      </c>
      <c r="F3331" t="s">
        <v>7308</v>
      </c>
      <c r="G3331" s="66" t="s">
        <v>6570</v>
      </c>
      <c r="H3331" s="66" t="e">
        <v>#N/A</v>
      </c>
      <c r="I3331" s="66" t="e">
        <v>#N/A</v>
      </c>
    </row>
    <row r="3332" spans="1:9" x14ac:dyDescent="0.25">
      <c r="A3332">
        <v>79800056</v>
      </c>
      <c r="B3332" s="66" t="s">
        <v>6465</v>
      </c>
      <c r="C3332" s="66" t="s">
        <v>7134</v>
      </c>
      <c r="D3332" s="66" t="s">
        <v>7134</v>
      </c>
      <c r="E3332" s="56" t="s">
        <v>7308</v>
      </c>
      <c r="F3332" t="s">
        <v>6757</v>
      </c>
      <c r="G3332" s="66" t="s">
        <v>6570</v>
      </c>
      <c r="H3332" s="66" t="e">
        <v>#N/A</v>
      </c>
      <c r="I3332" s="66" t="e">
        <v>#N/A</v>
      </c>
    </row>
    <row r="3333" spans="1:9" x14ac:dyDescent="0.25">
      <c r="A3333">
        <v>79800056</v>
      </c>
      <c r="B3333" s="66" t="s">
        <v>6465</v>
      </c>
      <c r="C3333" s="66" t="s">
        <v>7134</v>
      </c>
      <c r="D3333" s="66" t="s">
        <v>7134</v>
      </c>
      <c r="E3333" s="56" t="s">
        <v>7308</v>
      </c>
      <c r="F3333" t="s">
        <v>6757</v>
      </c>
      <c r="G3333" s="66" t="s">
        <v>6570</v>
      </c>
      <c r="H3333" s="66" t="e">
        <v>#N/A</v>
      </c>
      <c r="I3333" s="66" t="e">
        <v>#N/A</v>
      </c>
    </row>
    <row r="3334" spans="1:9" x14ac:dyDescent="0.25">
      <c r="A3334">
        <v>79800056</v>
      </c>
      <c r="B3334" s="66" t="s">
        <v>6465</v>
      </c>
      <c r="C3334" s="66" t="s">
        <v>7134</v>
      </c>
      <c r="D3334" s="66" t="s">
        <v>7134</v>
      </c>
      <c r="E3334" s="56" t="s">
        <v>7308</v>
      </c>
      <c r="F3334" t="s">
        <v>6757</v>
      </c>
      <c r="G3334" s="66" t="s">
        <v>6570</v>
      </c>
      <c r="H3334" s="66" t="e">
        <v>#N/A</v>
      </c>
      <c r="I3334" s="66" t="e">
        <v>#N/A</v>
      </c>
    </row>
    <row r="3335" spans="1:9" x14ac:dyDescent="0.25">
      <c r="A3335">
        <v>79800056</v>
      </c>
      <c r="B3335" s="66" t="s">
        <v>6465</v>
      </c>
      <c r="C3335" s="66" t="s">
        <v>7134</v>
      </c>
      <c r="D3335" s="66" t="s">
        <v>7134</v>
      </c>
      <c r="E3335" s="56" t="s">
        <v>7309</v>
      </c>
      <c r="F3335" t="s">
        <v>7309</v>
      </c>
      <c r="G3335" s="66" t="s">
        <v>6570</v>
      </c>
      <c r="H3335" s="66" t="e">
        <v>#N/A</v>
      </c>
      <c r="I3335" s="66" t="e">
        <v>#N/A</v>
      </c>
    </row>
    <row r="3336" spans="1:9" x14ac:dyDescent="0.25">
      <c r="A3336">
        <v>79800056</v>
      </c>
      <c r="B3336" s="66" t="s">
        <v>6465</v>
      </c>
      <c r="C3336" s="66" t="s">
        <v>7134</v>
      </c>
      <c r="D3336" s="66" t="s">
        <v>7134</v>
      </c>
      <c r="E3336" s="56" t="s">
        <v>7310</v>
      </c>
      <c r="F3336" t="s">
        <v>6757</v>
      </c>
      <c r="G3336" s="66" t="s">
        <v>6570</v>
      </c>
      <c r="H3336" s="66" t="e">
        <v>#N/A</v>
      </c>
      <c r="I3336" s="66" t="e">
        <v>#N/A</v>
      </c>
    </row>
    <row r="3337" spans="1:9" x14ac:dyDescent="0.25">
      <c r="A3337">
        <v>79800056</v>
      </c>
      <c r="B3337" s="66" t="s">
        <v>6465</v>
      </c>
      <c r="C3337" s="66" t="s">
        <v>7134</v>
      </c>
      <c r="D3337" s="66" t="s">
        <v>7134</v>
      </c>
      <c r="E3337" s="56" t="s">
        <v>7311</v>
      </c>
      <c r="F3337" t="s">
        <v>5815</v>
      </c>
      <c r="G3337" s="66" t="s">
        <v>6570</v>
      </c>
      <c r="H3337" s="66" t="e">
        <v>#N/A</v>
      </c>
      <c r="I3337" s="66" t="e">
        <v>#N/A</v>
      </c>
    </row>
    <row r="3338" spans="1:9" x14ac:dyDescent="0.25">
      <c r="A3338">
        <v>79800056</v>
      </c>
      <c r="B3338" s="66" t="s">
        <v>6465</v>
      </c>
      <c r="C3338" s="66" t="s">
        <v>7134</v>
      </c>
      <c r="D3338" s="66" t="s">
        <v>7134</v>
      </c>
      <c r="E3338" s="56" t="s">
        <v>7311</v>
      </c>
      <c r="F3338" t="s">
        <v>6757</v>
      </c>
      <c r="G3338" s="66" t="s">
        <v>6570</v>
      </c>
      <c r="H3338" s="66" t="e">
        <v>#N/A</v>
      </c>
      <c r="I3338" s="66" t="e">
        <v>#N/A</v>
      </c>
    </row>
    <row r="3339" spans="1:9" x14ac:dyDescent="0.25">
      <c r="A3339">
        <v>79800057</v>
      </c>
      <c r="B3339" s="66" t="s">
        <v>6465</v>
      </c>
      <c r="C3339" s="66" t="s">
        <v>7134</v>
      </c>
      <c r="D3339" s="66" t="s">
        <v>7134</v>
      </c>
      <c r="E3339" s="56" t="s">
        <v>7306</v>
      </c>
      <c r="F3339" t="s">
        <v>6757</v>
      </c>
      <c r="G3339" s="66" t="s">
        <v>6570</v>
      </c>
      <c r="H3339" s="66" t="e">
        <v>#N/A</v>
      </c>
      <c r="I3339" s="66" t="e">
        <v>#N/A</v>
      </c>
    </row>
    <row r="3340" spans="1:9" x14ac:dyDescent="0.25">
      <c r="A3340">
        <v>79800057</v>
      </c>
      <c r="B3340" s="66" t="s">
        <v>6465</v>
      </c>
      <c r="C3340" s="66" t="s">
        <v>7134</v>
      </c>
      <c r="D3340" s="66" t="s">
        <v>7134</v>
      </c>
      <c r="E3340" s="56" t="s">
        <v>7312</v>
      </c>
      <c r="F3340" t="s">
        <v>7312</v>
      </c>
      <c r="G3340" s="66" t="s">
        <v>6570</v>
      </c>
      <c r="H3340" s="66" t="e">
        <v>#N/A</v>
      </c>
      <c r="I3340" s="66" t="e">
        <v>#N/A</v>
      </c>
    </row>
    <row r="3341" spans="1:9" x14ac:dyDescent="0.25">
      <c r="A3341">
        <v>79800057</v>
      </c>
      <c r="B3341" s="66" t="s">
        <v>6465</v>
      </c>
      <c r="C3341" s="66" t="s">
        <v>7134</v>
      </c>
      <c r="D3341" s="66" t="s">
        <v>7134</v>
      </c>
      <c r="E3341" s="56" t="s">
        <v>7312</v>
      </c>
      <c r="F3341" t="s">
        <v>6757</v>
      </c>
      <c r="G3341" s="66" t="s">
        <v>6570</v>
      </c>
      <c r="H3341" s="66" t="e">
        <v>#N/A</v>
      </c>
      <c r="I3341" s="66" t="e">
        <v>#N/A</v>
      </c>
    </row>
    <row r="3342" spans="1:9" x14ac:dyDescent="0.25">
      <c r="A3342">
        <v>79800057</v>
      </c>
      <c r="B3342" s="66" t="s">
        <v>6465</v>
      </c>
      <c r="C3342" s="66" t="s">
        <v>7134</v>
      </c>
      <c r="D3342" s="66" t="s">
        <v>7134</v>
      </c>
      <c r="E3342" s="56" t="s">
        <v>7312</v>
      </c>
      <c r="F3342" t="s">
        <v>6757</v>
      </c>
      <c r="G3342" s="66" t="s">
        <v>6570</v>
      </c>
      <c r="H3342" s="66" t="e">
        <v>#N/A</v>
      </c>
      <c r="I3342" s="66" t="e">
        <v>#N/A</v>
      </c>
    </row>
    <row r="3343" spans="1:9" x14ac:dyDescent="0.25">
      <c r="A3343">
        <v>79800057</v>
      </c>
      <c r="B3343" s="66" t="s">
        <v>6465</v>
      </c>
      <c r="C3343" s="66" t="s">
        <v>7134</v>
      </c>
      <c r="D3343" s="66" t="s">
        <v>7134</v>
      </c>
      <c r="E3343" s="56" t="s">
        <v>7313</v>
      </c>
      <c r="F3343" t="s">
        <v>6757</v>
      </c>
      <c r="G3343" s="66" t="s">
        <v>6570</v>
      </c>
      <c r="H3343" s="66" t="e">
        <v>#N/A</v>
      </c>
      <c r="I3343" s="66" t="e">
        <v>#N/A</v>
      </c>
    </row>
    <row r="3344" spans="1:9" x14ac:dyDescent="0.25">
      <c r="A3344">
        <v>79800057</v>
      </c>
      <c r="B3344" s="66" t="s">
        <v>6465</v>
      </c>
      <c r="C3344" s="66" t="s">
        <v>7134</v>
      </c>
      <c r="D3344" s="66" t="s">
        <v>7134</v>
      </c>
      <c r="E3344" s="56" t="s">
        <v>7313</v>
      </c>
      <c r="F3344" t="s">
        <v>6757</v>
      </c>
      <c r="G3344" s="66" t="s">
        <v>6570</v>
      </c>
      <c r="H3344" s="66" t="e">
        <v>#N/A</v>
      </c>
      <c r="I3344" s="66" t="e">
        <v>#N/A</v>
      </c>
    </row>
    <row r="3345" spans="1:9" x14ac:dyDescent="0.25">
      <c r="A3345">
        <v>79800057</v>
      </c>
      <c r="B3345" s="66" t="s">
        <v>6465</v>
      </c>
      <c r="C3345" s="66" t="s">
        <v>7134</v>
      </c>
      <c r="D3345" s="66" t="s">
        <v>7134</v>
      </c>
      <c r="E3345" s="56" t="s">
        <v>7314</v>
      </c>
      <c r="F3345" t="s">
        <v>7314</v>
      </c>
      <c r="G3345" s="66" t="s">
        <v>6570</v>
      </c>
      <c r="H3345" s="66" t="e">
        <v>#N/A</v>
      </c>
      <c r="I3345" s="66" t="e">
        <v>#N/A</v>
      </c>
    </row>
    <row r="3346" spans="1:9" x14ac:dyDescent="0.25">
      <c r="A3346">
        <v>79800057</v>
      </c>
      <c r="B3346" s="66" t="s">
        <v>6465</v>
      </c>
      <c r="C3346" s="66" t="s">
        <v>7134</v>
      </c>
      <c r="D3346" s="66" t="s">
        <v>7134</v>
      </c>
      <c r="E3346" s="56" t="s">
        <v>7315</v>
      </c>
      <c r="F3346" t="s">
        <v>6757</v>
      </c>
      <c r="G3346" s="66" t="s">
        <v>6570</v>
      </c>
      <c r="H3346" s="66" t="e">
        <v>#N/A</v>
      </c>
      <c r="I3346" s="66" t="e">
        <v>#N/A</v>
      </c>
    </row>
    <row r="3347" spans="1:9" x14ac:dyDescent="0.25">
      <c r="A3347">
        <v>79800057</v>
      </c>
      <c r="B3347" s="66" t="s">
        <v>6465</v>
      </c>
      <c r="C3347" s="66" t="s">
        <v>7134</v>
      </c>
      <c r="D3347" s="66" t="s">
        <v>7134</v>
      </c>
      <c r="E3347" s="56" t="s">
        <v>7315</v>
      </c>
      <c r="F3347" t="s">
        <v>5815</v>
      </c>
      <c r="G3347" s="66" t="s">
        <v>6570</v>
      </c>
      <c r="H3347" s="66" t="e">
        <v>#N/A</v>
      </c>
      <c r="I3347" s="66" t="e">
        <v>#N/A</v>
      </c>
    </row>
    <row r="3348" spans="1:9" x14ac:dyDescent="0.25">
      <c r="A3348">
        <v>79800058</v>
      </c>
      <c r="B3348" s="66" t="s">
        <v>6465</v>
      </c>
      <c r="C3348" s="66" t="s">
        <v>7134</v>
      </c>
      <c r="D3348" s="66" t="s">
        <v>7134</v>
      </c>
      <c r="E3348" s="56" t="s">
        <v>7316</v>
      </c>
      <c r="F3348" t="s">
        <v>7317</v>
      </c>
      <c r="G3348" s="66" t="s">
        <v>6690</v>
      </c>
      <c r="H3348" s="66" t="e">
        <v>#N/A</v>
      </c>
      <c r="I3348" s="66" t="e">
        <v>#N/A</v>
      </c>
    </row>
    <row r="3349" spans="1:9" x14ac:dyDescent="0.25">
      <c r="A3349">
        <v>79800058</v>
      </c>
      <c r="B3349" s="66" t="s">
        <v>6465</v>
      </c>
      <c r="C3349" s="66" t="s">
        <v>7134</v>
      </c>
      <c r="D3349" s="66" t="s">
        <v>7134</v>
      </c>
      <c r="E3349" s="56" t="s">
        <v>7316</v>
      </c>
      <c r="F3349" t="s">
        <v>7318</v>
      </c>
      <c r="G3349" s="66" t="s">
        <v>6690</v>
      </c>
      <c r="H3349" s="66" t="s">
        <v>7318</v>
      </c>
      <c r="I3349" s="66" t="s">
        <v>7298</v>
      </c>
    </row>
    <row r="3350" spans="1:9" x14ac:dyDescent="0.25">
      <c r="A3350">
        <v>79800058</v>
      </c>
      <c r="B3350" s="66" t="s">
        <v>6465</v>
      </c>
      <c r="C3350" s="66" t="s">
        <v>7134</v>
      </c>
      <c r="D3350" s="66" t="s">
        <v>7134</v>
      </c>
      <c r="E3350" s="56" t="s">
        <v>7319</v>
      </c>
      <c r="F3350" t="s">
        <v>6757</v>
      </c>
      <c r="G3350" s="66" t="s">
        <v>6690</v>
      </c>
      <c r="H3350" s="66" t="e">
        <v>#N/A</v>
      </c>
      <c r="I3350" s="66" t="e">
        <v>#N/A</v>
      </c>
    </row>
    <row r="3351" spans="1:9" x14ac:dyDescent="0.25">
      <c r="A3351">
        <v>79800058</v>
      </c>
      <c r="B3351" s="66" t="s">
        <v>6465</v>
      </c>
      <c r="C3351" s="66" t="s">
        <v>7134</v>
      </c>
      <c r="D3351" s="66" t="s">
        <v>7134</v>
      </c>
      <c r="E3351" s="56" t="s">
        <v>7319</v>
      </c>
      <c r="F3351" t="s">
        <v>6757</v>
      </c>
      <c r="G3351" s="66" t="s">
        <v>6690</v>
      </c>
      <c r="H3351" s="66" t="e">
        <v>#N/A</v>
      </c>
      <c r="I3351" s="66" t="e">
        <v>#N/A</v>
      </c>
    </row>
    <row r="3352" spans="1:9" x14ac:dyDescent="0.25">
      <c r="A3352">
        <v>79800058</v>
      </c>
      <c r="B3352" s="66" t="s">
        <v>6465</v>
      </c>
      <c r="C3352" s="66" t="s">
        <v>7134</v>
      </c>
      <c r="D3352" s="66" t="s">
        <v>7134</v>
      </c>
      <c r="E3352" s="56" t="s">
        <v>7319</v>
      </c>
      <c r="F3352" t="s">
        <v>6757</v>
      </c>
      <c r="G3352" s="66" t="s">
        <v>6690</v>
      </c>
      <c r="H3352" s="66" t="e">
        <v>#N/A</v>
      </c>
      <c r="I3352" s="66" t="e">
        <v>#N/A</v>
      </c>
    </row>
    <row r="3353" spans="1:9" x14ac:dyDescent="0.25">
      <c r="A3353">
        <v>79800058</v>
      </c>
      <c r="B3353" s="66" t="s">
        <v>6465</v>
      </c>
      <c r="C3353" s="66" t="s">
        <v>7134</v>
      </c>
      <c r="D3353" s="66" t="s">
        <v>7134</v>
      </c>
      <c r="E3353" s="56" t="s">
        <v>7320</v>
      </c>
      <c r="F3353" t="s">
        <v>6757</v>
      </c>
      <c r="G3353" s="66" t="s">
        <v>6690</v>
      </c>
      <c r="H3353" s="66" t="e">
        <v>#N/A</v>
      </c>
      <c r="I3353" s="66" t="e">
        <v>#N/A</v>
      </c>
    </row>
    <row r="3354" spans="1:9" x14ac:dyDescent="0.25">
      <c r="A3354">
        <v>79800058</v>
      </c>
      <c r="B3354" s="66" t="s">
        <v>6465</v>
      </c>
      <c r="C3354" s="66" t="s">
        <v>7134</v>
      </c>
      <c r="D3354" s="66" t="s">
        <v>7134</v>
      </c>
      <c r="E3354" s="56" t="s">
        <v>7320</v>
      </c>
      <c r="F3354" t="s">
        <v>6757</v>
      </c>
      <c r="G3354" s="66" t="s">
        <v>6690</v>
      </c>
      <c r="H3354" s="66" t="e">
        <v>#N/A</v>
      </c>
      <c r="I3354" s="66" t="e">
        <v>#N/A</v>
      </c>
    </row>
    <row r="3355" spans="1:9" x14ac:dyDescent="0.25">
      <c r="A3355">
        <v>79800058</v>
      </c>
      <c r="B3355" s="66" t="s">
        <v>6465</v>
      </c>
      <c r="C3355" s="66" t="s">
        <v>7134</v>
      </c>
      <c r="D3355" s="66" t="s">
        <v>7134</v>
      </c>
      <c r="E3355" s="56" t="s">
        <v>7321</v>
      </c>
      <c r="F3355" t="s">
        <v>5815</v>
      </c>
      <c r="G3355" s="66" t="s">
        <v>6690</v>
      </c>
      <c r="H3355" s="66" t="e">
        <v>#N/A</v>
      </c>
      <c r="I3355" s="66" t="e">
        <v>#N/A</v>
      </c>
    </row>
    <row r="3356" spans="1:9" x14ac:dyDescent="0.25">
      <c r="A3356">
        <v>79800058</v>
      </c>
      <c r="B3356" s="66" t="s">
        <v>6465</v>
      </c>
      <c r="C3356" s="66" t="s">
        <v>7134</v>
      </c>
      <c r="D3356" s="66" t="s">
        <v>7134</v>
      </c>
      <c r="E3356" s="56" t="s">
        <v>7322</v>
      </c>
      <c r="F3356" t="s">
        <v>6757</v>
      </c>
      <c r="G3356" s="66" t="s">
        <v>6570</v>
      </c>
      <c r="H3356" s="66" t="e">
        <v>#N/A</v>
      </c>
      <c r="I3356" s="66" t="e">
        <v>#N/A</v>
      </c>
    </row>
    <row r="3357" spans="1:9" x14ac:dyDescent="0.25">
      <c r="A3357">
        <v>79800058</v>
      </c>
      <c r="B3357" s="66" t="s">
        <v>6465</v>
      </c>
      <c r="C3357" s="66" t="s">
        <v>7134</v>
      </c>
      <c r="D3357" s="66" t="s">
        <v>7134</v>
      </c>
      <c r="E3357" s="56" t="s">
        <v>7323</v>
      </c>
      <c r="F3357" t="s">
        <v>6757</v>
      </c>
      <c r="G3357" s="66" t="s">
        <v>6690</v>
      </c>
      <c r="H3357" s="66" t="e">
        <v>#N/A</v>
      </c>
      <c r="I3357" s="66" t="e">
        <v>#N/A</v>
      </c>
    </row>
    <row r="3358" spans="1:9" x14ac:dyDescent="0.25">
      <c r="A3358">
        <v>79800058</v>
      </c>
      <c r="B3358" s="66" t="s">
        <v>6465</v>
      </c>
      <c r="C3358" s="66" t="s">
        <v>7134</v>
      </c>
      <c r="D3358" s="66" t="s">
        <v>7134</v>
      </c>
      <c r="E3358" s="56" t="s">
        <v>7323</v>
      </c>
      <c r="F3358" t="s">
        <v>7323</v>
      </c>
      <c r="G3358" s="66" t="s">
        <v>6570</v>
      </c>
      <c r="H3358" s="66" t="e">
        <v>#N/A</v>
      </c>
      <c r="I3358" s="66" t="e">
        <v>#N/A</v>
      </c>
    </row>
    <row r="3359" spans="1:9" x14ac:dyDescent="0.25">
      <c r="A3359">
        <v>79800058</v>
      </c>
      <c r="B3359" s="66" t="s">
        <v>6465</v>
      </c>
      <c r="C3359" s="66" t="s">
        <v>7134</v>
      </c>
      <c r="D3359" s="66" t="s">
        <v>7134</v>
      </c>
      <c r="E3359" s="56" t="s">
        <v>7323</v>
      </c>
      <c r="F3359" t="s">
        <v>7323</v>
      </c>
      <c r="G3359" s="66" t="s">
        <v>6690</v>
      </c>
      <c r="H3359" s="66" t="e">
        <v>#N/A</v>
      </c>
      <c r="I3359" s="66" t="e">
        <v>#N/A</v>
      </c>
    </row>
    <row r="3360" spans="1:9" x14ac:dyDescent="0.25">
      <c r="A3360">
        <v>79800058</v>
      </c>
      <c r="B3360" s="66" t="s">
        <v>6465</v>
      </c>
      <c r="C3360" s="66" t="s">
        <v>7134</v>
      </c>
      <c r="D3360" s="66" t="s">
        <v>7134</v>
      </c>
      <c r="E3360" s="56" t="s">
        <v>7323</v>
      </c>
      <c r="F3360" t="s">
        <v>6757</v>
      </c>
      <c r="G3360" s="66" t="s">
        <v>6690</v>
      </c>
      <c r="H3360" s="66" t="e">
        <v>#N/A</v>
      </c>
      <c r="I3360" s="66" t="e">
        <v>#N/A</v>
      </c>
    </row>
    <row r="3361" spans="1:9" x14ac:dyDescent="0.25">
      <c r="A3361">
        <v>79800058</v>
      </c>
      <c r="B3361" s="66" t="s">
        <v>6465</v>
      </c>
      <c r="C3361" s="66" t="s">
        <v>7134</v>
      </c>
      <c r="D3361" s="66" t="s">
        <v>7134</v>
      </c>
      <c r="E3361" s="56" t="s">
        <v>7323</v>
      </c>
      <c r="F3361" t="s">
        <v>6757</v>
      </c>
      <c r="G3361" s="66" t="s">
        <v>6690</v>
      </c>
      <c r="H3361" s="66" t="e">
        <v>#N/A</v>
      </c>
      <c r="I3361" s="66" t="e">
        <v>#N/A</v>
      </c>
    </row>
    <row r="3362" spans="1:9" x14ac:dyDescent="0.25">
      <c r="A3362">
        <v>79800058</v>
      </c>
      <c r="B3362" s="66" t="s">
        <v>6465</v>
      </c>
      <c r="C3362" s="66" t="s">
        <v>7134</v>
      </c>
      <c r="D3362" s="66" t="s">
        <v>7134</v>
      </c>
      <c r="E3362" s="56" t="s">
        <v>7323</v>
      </c>
      <c r="F3362" t="s">
        <v>5815</v>
      </c>
      <c r="G3362" s="66" t="s">
        <v>6690</v>
      </c>
      <c r="H3362" s="66" t="e">
        <v>#N/A</v>
      </c>
      <c r="I3362" s="66" t="e">
        <v>#N/A</v>
      </c>
    </row>
    <row r="3363" spans="1:9" x14ac:dyDescent="0.25">
      <c r="A3363">
        <v>79800058</v>
      </c>
      <c r="B3363" s="66" t="s">
        <v>6465</v>
      </c>
      <c r="C3363" s="66" t="s">
        <v>7134</v>
      </c>
      <c r="D3363" s="66" t="s">
        <v>7134</v>
      </c>
      <c r="E3363" s="56" t="s">
        <v>7324</v>
      </c>
      <c r="F3363" t="s">
        <v>7325</v>
      </c>
      <c r="G3363" s="66" t="s">
        <v>6690</v>
      </c>
      <c r="H3363" s="66" t="s">
        <v>7325</v>
      </c>
      <c r="I3363" s="66" t="s">
        <v>7298</v>
      </c>
    </row>
    <row r="3364" spans="1:9" x14ac:dyDescent="0.25">
      <c r="A3364">
        <v>79800058</v>
      </c>
      <c r="B3364" s="66" t="s">
        <v>6465</v>
      </c>
      <c r="C3364" s="66" t="s">
        <v>7134</v>
      </c>
      <c r="D3364" s="66" t="s">
        <v>7134</v>
      </c>
      <c r="E3364" s="56" t="s">
        <v>7326</v>
      </c>
      <c r="F3364" t="s">
        <v>5815</v>
      </c>
      <c r="G3364" s="66" t="s">
        <v>6690</v>
      </c>
      <c r="H3364" s="66" t="e">
        <v>#N/A</v>
      </c>
      <c r="I3364" s="66" t="e">
        <v>#N/A</v>
      </c>
    </row>
    <row r="3365" spans="1:9" x14ac:dyDescent="0.25">
      <c r="A3365">
        <v>79800058</v>
      </c>
      <c r="B3365" s="66" t="s">
        <v>6465</v>
      </c>
      <c r="C3365" s="66" t="s">
        <v>7134</v>
      </c>
      <c r="D3365" s="66" t="s">
        <v>7134</v>
      </c>
      <c r="E3365" s="56" t="s">
        <v>7327</v>
      </c>
      <c r="F3365" t="s">
        <v>7323</v>
      </c>
      <c r="G3365" s="66" t="s">
        <v>6570</v>
      </c>
      <c r="H3365" s="66" t="e">
        <v>#N/A</v>
      </c>
      <c r="I3365" s="66" t="e">
        <v>#N/A</v>
      </c>
    </row>
    <row r="3366" spans="1:9" x14ac:dyDescent="0.25">
      <c r="A3366">
        <v>79800058</v>
      </c>
      <c r="B3366" s="66" t="s">
        <v>6465</v>
      </c>
      <c r="C3366" s="66" t="s">
        <v>7134</v>
      </c>
      <c r="D3366" s="66" t="s">
        <v>7134</v>
      </c>
      <c r="E3366" s="56" t="s">
        <v>7328</v>
      </c>
      <c r="F3366" t="s">
        <v>6757</v>
      </c>
      <c r="G3366" s="66" t="s">
        <v>6690</v>
      </c>
      <c r="H3366" s="66" t="e">
        <v>#N/A</v>
      </c>
      <c r="I3366" s="66" t="e">
        <v>#N/A</v>
      </c>
    </row>
    <row r="3367" spans="1:9" x14ac:dyDescent="0.25">
      <c r="A3367">
        <v>79800059</v>
      </c>
      <c r="B3367" s="66" t="s">
        <v>6465</v>
      </c>
      <c r="C3367" s="66" t="s">
        <v>7134</v>
      </c>
      <c r="D3367" s="66" t="s">
        <v>7134</v>
      </c>
      <c r="E3367" s="56" t="s">
        <v>7329</v>
      </c>
      <c r="F3367" t="s">
        <v>6757</v>
      </c>
      <c r="G3367" s="66" t="s">
        <v>6570</v>
      </c>
      <c r="H3367" s="66" t="e">
        <v>#N/A</v>
      </c>
      <c r="I3367" s="66" t="e">
        <v>#N/A</v>
      </c>
    </row>
    <row r="3368" spans="1:9" x14ac:dyDescent="0.25">
      <c r="A3368">
        <v>79800059</v>
      </c>
      <c r="B3368" s="66" t="s">
        <v>6465</v>
      </c>
      <c r="C3368" s="66" t="s">
        <v>7134</v>
      </c>
      <c r="D3368" s="66" t="s">
        <v>7134</v>
      </c>
      <c r="E3368" s="56" t="s">
        <v>7329</v>
      </c>
      <c r="F3368" t="s">
        <v>7330</v>
      </c>
      <c r="G3368" s="66" t="s">
        <v>6570</v>
      </c>
      <c r="H3368" s="66" t="s">
        <v>7330</v>
      </c>
      <c r="I3368" s="66" t="s">
        <v>6330</v>
      </c>
    </row>
    <row r="3369" spans="1:9" x14ac:dyDescent="0.25">
      <c r="A3369">
        <v>79800060</v>
      </c>
      <c r="B3369" s="66" t="s">
        <v>6465</v>
      </c>
      <c r="C3369" s="66" t="s">
        <v>7134</v>
      </c>
      <c r="D3369" s="66" t="s">
        <v>7134</v>
      </c>
      <c r="E3369" s="56" t="s">
        <v>7330</v>
      </c>
      <c r="F3369" t="s">
        <v>6757</v>
      </c>
      <c r="G3369" s="66" t="s">
        <v>7232</v>
      </c>
      <c r="H3369" s="66" t="s">
        <v>7330</v>
      </c>
      <c r="I3369" s="66" t="s">
        <v>6330</v>
      </c>
    </row>
    <row r="3370" spans="1:9" x14ac:dyDescent="0.25">
      <c r="A3370">
        <v>79800060</v>
      </c>
      <c r="B3370" s="66" t="s">
        <v>6465</v>
      </c>
      <c r="C3370" s="66" t="s">
        <v>7134</v>
      </c>
      <c r="D3370" s="66" t="s">
        <v>7134</v>
      </c>
      <c r="E3370" s="56" t="s">
        <v>7330</v>
      </c>
      <c r="F3370" t="s">
        <v>7331</v>
      </c>
      <c r="G3370" s="66" t="s">
        <v>7232</v>
      </c>
      <c r="H3370" s="66" t="s">
        <v>7330</v>
      </c>
      <c r="I3370" s="66" t="s">
        <v>6330</v>
      </c>
    </row>
    <row r="3371" spans="1:9" x14ac:dyDescent="0.25">
      <c r="A3371">
        <v>79800060</v>
      </c>
      <c r="B3371" s="66" t="s">
        <v>6465</v>
      </c>
      <c r="C3371" s="66" t="s">
        <v>7134</v>
      </c>
      <c r="D3371" s="66" t="s">
        <v>7134</v>
      </c>
      <c r="E3371" s="56" t="s">
        <v>7330</v>
      </c>
      <c r="F3371" t="s">
        <v>6757</v>
      </c>
      <c r="G3371" s="66" t="s">
        <v>7232</v>
      </c>
      <c r="H3371" s="66" t="s">
        <v>7330</v>
      </c>
      <c r="I3371" s="66" t="s">
        <v>6330</v>
      </c>
    </row>
    <row r="3372" spans="1:9" x14ac:dyDescent="0.25">
      <c r="A3372">
        <v>79800060</v>
      </c>
      <c r="B3372" s="66" t="s">
        <v>6465</v>
      </c>
      <c r="C3372" s="66" t="s">
        <v>7134</v>
      </c>
      <c r="D3372" s="66" t="s">
        <v>7134</v>
      </c>
      <c r="E3372" s="56" t="s">
        <v>7330</v>
      </c>
      <c r="F3372" t="s">
        <v>6757</v>
      </c>
      <c r="G3372" s="66" t="s">
        <v>7232</v>
      </c>
      <c r="H3372" s="66" t="s">
        <v>7330</v>
      </c>
      <c r="I3372" s="66" t="s">
        <v>6330</v>
      </c>
    </row>
    <row r="3373" spans="1:9" x14ac:dyDescent="0.25">
      <c r="A3373">
        <v>79800060</v>
      </c>
      <c r="B3373" s="66" t="s">
        <v>6465</v>
      </c>
      <c r="C3373" s="66" t="s">
        <v>7134</v>
      </c>
      <c r="D3373" s="66" t="s">
        <v>7134</v>
      </c>
      <c r="E3373" s="56" t="s">
        <v>7330</v>
      </c>
      <c r="F3373" t="s">
        <v>6757</v>
      </c>
      <c r="G3373" s="66" t="s">
        <v>7232</v>
      </c>
      <c r="H3373" s="66" t="s">
        <v>7330</v>
      </c>
      <c r="I3373" s="66" t="s">
        <v>6330</v>
      </c>
    </row>
    <row r="3374" spans="1:9" x14ac:dyDescent="0.25">
      <c r="A3374">
        <v>79800060</v>
      </c>
      <c r="B3374" s="66" t="s">
        <v>6465</v>
      </c>
      <c r="C3374" s="66" t="s">
        <v>7134</v>
      </c>
      <c r="D3374" s="66" t="s">
        <v>7134</v>
      </c>
      <c r="E3374" s="56" t="s">
        <v>7330</v>
      </c>
      <c r="F3374" t="s">
        <v>6757</v>
      </c>
      <c r="G3374" s="66" t="s">
        <v>7232</v>
      </c>
      <c r="H3374" s="66" t="s">
        <v>7330</v>
      </c>
      <c r="I3374" s="66" t="s">
        <v>6330</v>
      </c>
    </row>
    <row r="3375" spans="1:9" x14ac:dyDescent="0.25">
      <c r="A3375">
        <v>79800060</v>
      </c>
      <c r="B3375" s="66" t="s">
        <v>6465</v>
      </c>
      <c r="C3375" s="66" t="s">
        <v>7134</v>
      </c>
      <c r="D3375" s="66" t="s">
        <v>7134</v>
      </c>
      <c r="E3375" s="56" t="s">
        <v>7330</v>
      </c>
      <c r="F3375" t="s">
        <v>6757</v>
      </c>
      <c r="G3375" s="66" t="s">
        <v>7232</v>
      </c>
      <c r="H3375" s="66" t="s">
        <v>7330</v>
      </c>
      <c r="I3375" s="66" t="s">
        <v>6330</v>
      </c>
    </row>
    <row r="3376" spans="1:9" x14ac:dyDescent="0.25">
      <c r="A3376">
        <v>79800060</v>
      </c>
      <c r="B3376" s="66" t="s">
        <v>6465</v>
      </c>
      <c r="C3376" s="66" t="s">
        <v>7134</v>
      </c>
      <c r="D3376" s="66" t="s">
        <v>7134</v>
      </c>
      <c r="E3376" s="56" t="s">
        <v>7330</v>
      </c>
      <c r="F3376" t="s">
        <v>6757</v>
      </c>
      <c r="G3376" s="66" t="s">
        <v>7232</v>
      </c>
      <c r="H3376" s="66" t="s">
        <v>7330</v>
      </c>
      <c r="I3376" s="66" t="s">
        <v>6330</v>
      </c>
    </row>
    <row r="3377" spans="1:9" x14ac:dyDescent="0.25">
      <c r="A3377">
        <v>79800060</v>
      </c>
      <c r="B3377" s="66" t="s">
        <v>6465</v>
      </c>
      <c r="C3377" s="66" t="s">
        <v>7134</v>
      </c>
      <c r="D3377" s="66" t="s">
        <v>7134</v>
      </c>
      <c r="E3377" s="56" t="s">
        <v>7329</v>
      </c>
      <c r="F3377" t="s">
        <v>7332</v>
      </c>
      <c r="G3377" s="66" t="s">
        <v>6570</v>
      </c>
      <c r="H3377" s="66" t="e">
        <v>#N/A</v>
      </c>
      <c r="I3377" s="66" t="e">
        <v>#N/A</v>
      </c>
    </row>
    <row r="3378" spans="1:9" x14ac:dyDescent="0.25">
      <c r="A3378">
        <v>79800060</v>
      </c>
      <c r="B3378" s="66" t="s">
        <v>6465</v>
      </c>
      <c r="C3378" s="66" t="s">
        <v>7134</v>
      </c>
      <c r="D3378" s="66" t="s">
        <v>7134</v>
      </c>
      <c r="E3378" s="56" t="s">
        <v>7329</v>
      </c>
      <c r="F3378" t="s">
        <v>7332</v>
      </c>
      <c r="G3378" s="66" t="s">
        <v>6570</v>
      </c>
      <c r="H3378" s="66" t="e">
        <v>#N/A</v>
      </c>
      <c r="I3378" s="66" t="e">
        <v>#N/A</v>
      </c>
    </row>
    <row r="3379" spans="1:9" x14ac:dyDescent="0.25">
      <c r="A3379">
        <v>79800060</v>
      </c>
      <c r="B3379" s="66" t="s">
        <v>6465</v>
      </c>
      <c r="C3379" s="66" t="s">
        <v>7134</v>
      </c>
      <c r="D3379" s="66" t="s">
        <v>7134</v>
      </c>
      <c r="E3379" s="56" t="s">
        <v>7329</v>
      </c>
      <c r="F3379" t="s">
        <v>6757</v>
      </c>
      <c r="G3379" s="66" t="s">
        <v>6570</v>
      </c>
      <c r="H3379" s="66" t="e">
        <v>#N/A</v>
      </c>
      <c r="I3379" s="66" t="e">
        <v>#N/A</v>
      </c>
    </row>
    <row r="3380" spans="1:9" x14ac:dyDescent="0.25">
      <c r="A3380">
        <v>79800060</v>
      </c>
      <c r="B3380" s="66" t="s">
        <v>6465</v>
      </c>
      <c r="C3380" s="66" t="s">
        <v>7134</v>
      </c>
      <c r="D3380" s="66" t="s">
        <v>7134</v>
      </c>
      <c r="E3380" s="56" t="s">
        <v>7329</v>
      </c>
      <c r="F3380" t="s">
        <v>6757</v>
      </c>
      <c r="G3380" s="66" t="s">
        <v>6570</v>
      </c>
      <c r="H3380" s="66" t="e">
        <v>#N/A</v>
      </c>
      <c r="I3380" s="66" t="e">
        <v>#N/A</v>
      </c>
    </row>
    <row r="3381" spans="1:9" x14ac:dyDescent="0.25">
      <c r="A3381">
        <v>79800060</v>
      </c>
      <c r="B3381" s="66" t="s">
        <v>6465</v>
      </c>
      <c r="C3381" s="66" t="s">
        <v>7134</v>
      </c>
      <c r="D3381" s="66" t="s">
        <v>7134</v>
      </c>
      <c r="E3381" s="56" t="s">
        <v>7329</v>
      </c>
      <c r="F3381" t="s">
        <v>7333</v>
      </c>
      <c r="G3381" s="66" t="s">
        <v>6570</v>
      </c>
      <c r="H3381" s="66" t="e">
        <v>#N/A</v>
      </c>
      <c r="I3381" s="66" t="e">
        <v>#N/A</v>
      </c>
    </row>
    <row r="3382" spans="1:9" x14ac:dyDescent="0.25">
      <c r="A3382">
        <v>79800060</v>
      </c>
      <c r="B3382" s="66" t="s">
        <v>6465</v>
      </c>
      <c r="C3382" s="66" t="s">
        <v>7134</v>
      </c>
      <c r="D3382" s="66" t="s">
        <v>7134</v>
      </c>
      <c r="E3382" s="56" t="s">
        <v>7329</v>
      </c>
      <c r="F3382" t="s">
        <v>6757</v>
      </c>
      <c r="G3382" s="66" t="s">
        <v>6570</v>
      </c>
      <c r="H3382" s="66" t="e">
        <v>#N/A</v>
      </c>
      <c r="I3382" s="66" t="e">
        <v>#N/A</v>
      </c>
    </row>
    <row r="3383" spans="1:9" x14ac:dyDescent="0.25">
      <c r="A3383">
        <v>79800060</v>
      </c>
      <c r="B3383" s="66" t="s">
        <v>6465</v>
      </c>
      <c r="C3383" s="66" t="s">
        <v>7134</v>
      </c>
      <c r="D3383" s="66" t="s">
        <v>7134</v>
      </c>
      <c r="E3383" s="56" t="s">
        <v>7329</v>
      </c>
      <c r="F3383" t="s">
        <v>6757</v>
      </c>
      <c r="G3383" s="66" t="s">
        <v>6570</v>
      </c>
      <c r="H3383" s="66" t="e">
        <v>#N/A</v>
      </c>
      <c r="I3383" s="66" t="e">
        <v>#N/A</v>
      </c>
    </row>
    <row r="3384" spans="1:9" x14ac:dyDescent="0.25">
      <c r="A3384">
        <v>79800060</v>
      </c>
      <c r="B3384" s="66" t="s">
        <v>6465</v>
      </c>
      <c r="C3384" s="66" t="s">
        <v>7134</v>
      </c>
      <c r="D3384" s="66" t="s">
        <v>7134</v>
      </c>
      <c r="E3384" s="56" t="s">
        <v>7329</v>
      </c>
      <c r="F3384" t="s">
        <v>6757</v>
      </c>
      <c r="G3384" s="66" t="s">
        <v>6570</v>
      </c>
      <c r="H3384" s="66" t="e">
        <v>#N/A</v>
      </c>
      <c r="I3384" s="66" t="e">
        <v>#N/A</v>
      </c>
    </row>
    <row r="3385" spans="1:9" x14ac:dyDescent="0.25">
      <c r="A3385">
        <v>79800060</v>
      </c>
      <c r="B3385" s="66" t="s">
        <v>6465</v>
      </c>
      <c r="C3385" s="66" t="s">
        <v>7134</v>
      </c>
      <c r="D3385" s="66" t="s">
        <v>7134</v>
      </c>
      <c r="E3385" s="56" t="s">
        <v>7329</v>
      </c>
      <c r="F3385" t="s">
        <v>6757</v>
      </c>
      <c r="G3385" s="66" t="s">
        <v>6570</v>
      </c>
      <c r="H3385" s="66" t="e">
        <v>#N/A</v>
      </c>
      <c r="I3385" s="66" t="e">
        <v>#N/A</v>
      </c>
    </row>
    <row r="3386" spans="1:9" x14ac:dyDescent="0.25">
      <c r="A3386">
        <v>79800060</v>
      </c>
      <c r="B3386" s="66" t="s">
        <v>6465</v>
      </c>
      <c r="C3386" s="66" t="s">
        <v>7134</v>
      </c>
      <c r="D3386" s="66" t="s">
        <v>7134</v>
      </c>
      <c r="E3386" s="56" t="s">
        <v>7329</v>
      </c>
      <c r="F3386" t="s">
        <v>7332</v>
      </c>
      <c r="G3386" s="66" t="s">
        <v>6570</v>
      </c>
      <c r="H3386" s="66" t="e">
        <v>#N/A</v>
      </c>
      <c r="I3386" s="66" t="e">
        <v>#N/A</v>
      </c>
    </row>
    <row r="3387" spans="1:9" x14ac:dyDescent="0.25">
      <c r="A3387">
        <v>79800060</v>
      </c>
      <c r="B3387" s="66" t="s">
        <v>6465</v>
      </c>
      <c r="C3387" s="66" t="s">
        <v>7134</v>
      </c>
      <c r="D3387" s="66" t="s">
        <v>7134</v>
      </c>
      <c r="E3387" s="56" t="s">
        <v>7329</v>
      </c>
      <c r="F3387" t="s">
        <v>6757</v>
      </c>
      <c r="G3387" s="66" t="s">
        <v>6570</v>
      </c>
      <c r="H3387" s="66" t="e">
        <v>#N/A</v>
      </c>
      <c r="I3387" s="66" t="e">
        <v>#N/A</v>
      </c>
    </row>
    <row r="3388" spans="1:9" x14ac:dyDescent="0.25">
      <c r="A3388">
        <v>79800060</v>
      </c>
      <c r="B3388" s="66" t="s">
        <v>6465</v>
      </c>
      <c r="C3388" s="66" t="s">
        <v>7134</v>
      </c>
      <c r="D3388" s="66" t="s">
        <v>7134</v>
      </c>
      <c r="E3388" s="56" t="s">
        <v>7329</v>
      </c>
      <c r="F3388" t="s">
        <v>6757</v>
      </c>
      <c r="G3388" s="66" t="s">
        <v>6570</v>
      </c>
      <c r="H3388" s="66" t="e">
        <v>#N/A</v>
      </c>
      <c r="I3388" s="66" t="e">
        <v>#N/A</v>
      </c>
    </row>
    <row r="3389" spans="1:9" x14ac:dyDescent="0.25">
      <c r="A3389">
        <v>79800060</v>
      </c>
      <c r="B3389" s="66" t="s">
        <v>6465</v>
      </c>
      <c r="C3389" s="66" t="s">
        <v>7134</v>
      </c>
      <c r="D3389" s="66" t="s">
        <v>7134</v>
      </c>
      <c r="E3389" s="56" t="s">
        <v>7329</v>
      </c>
      <c r="F3389" t="s">
        <v>7332</v>
      </c>
      <c r="G3389" s="66" t="s">
        <v>6570</v>
      </c>
      <c r="H3389" s="66" t="e">
        <v>#N/A</v>
      </c>
      <c r="I3389" s="66" t="e">
        <v>#N/A</v>
      </c>
    </row>
    <row r="3390" spans="1:9" x14ac:dyDescent="0.25">
      <c r="A3390">
        <v>79800060</v>
      </c>
      <c r="B3390" s="66" t="s">
        <v>6465</v>
      </c>
      <c r="C3390" s="66" t="s">
        <v>7134</v>
      </c>
      <c r="D3390" s="66" t="s">
        <v>7134</v>
      </c>
      <c r="E3390" s="56" t="s">
        <v>7329</v>
      </c>
      <c r="F3390" t="s">
        <v>6757</v>
      </c>
      <c r="G3390" s="66" t="s">
        <v>6570</v>
      </c>
      <c r="H3390" s="66" t="e">
        <v>#N/A</v>
      </c>
      <c r="I3390" s="66" t="e">
        <v>#N/A</v>
      </c>
    </row>
    <row r="3391" spans="1:9" x14ac:dyDescent="0.25">
      <c r="A3391">
        <v>79800060</v>
      </c>
      <c r="B3391" s="66" t="s">
        <v>6465</v>
      </c>
      <c r="C3391" s="66" t="s">
        <v>7134</v>
      </c>
      <c r="D3391" s="66" t="s">
        <v>7134</v>
      </c>
      <c r="E3391" s="56" t="s">
        <v>7329</v>
      </c>
      <c r="F3391" t="s">
        <v>6757</v>
      </c>
      <c r="G3391" s="66" t="s">
        <v>6570</v>
      </c>
      <c r="H3391" s="66" t="e">
        <v>#N/A</v>
      </c>
      <c r="I3391" s="66" t="e">
        <v>#N/A</v>
      </c>
    </row>
    <row r="3392" spans="1:9" x14ac:dyDescent="0.25">
      <c r="A3392">
        <v>79800060</v>
      </c>
      <c r="B3392" s="66" t="s">
        <v>6465</v>
      </c>
      <c r="C3392" s="66" t="s">
        <v>7134</v>
      </c>
      <c r="D3392" s="66" t="s">
        <v>7134</v>
      </c>
      <c r="E3392" s="56" t="s">
        <v>7329</v>
      </c>
      <c r="F3392" t="s">
        <v>7332</v>
      </c>
      <c r="G3392" s="66" t="s">
        <v>6570</v>
      </c>
      <c r="H3392" s="66" t="e">
        <v>#N/A</v>
      </c>
      <c r="I3392" s="66" t="e">
        <v>#N/A</v>
      </c>
    </row>
    <row r="3393" spans="1:9" x14ac:dyDescent="0.25">
      <c r="A3393">
        <v>79800060</v>
      </c>
      <c r="B3393" s="66" t="s">
        <v>6465</v>
      </c>
      <c r="C3393" s="66" t="s">
        <v>7134</v>
      </c>
      <c r="D3393" s="66" t="s">
        <v>7134</v>
      </c>
      <c r="E3393" s="56" t="s">
        <v>7329</v>
      </c>
      <c r="F3393" t="s">
        <v>6757</v>
      </c>
      <c r="G3393" s="66" t="s">
        <v>6570</v>
      </c>
      <c r="H3393" s="66" t="e">
        <v>#N/A</v>
      </c>
      <c r="I3393" s="66" t="e">
        <v>#N/A</v>
      </c>
    </row>
    <row r="3394" spans="1:9" x14ac:dyDescent="0.25">
      <c r="A3394">
        <v>79800060</v>
      </c>
      <c r="B3394" s="66" t="s">
        <v>6465</v>
      </c>
      <c r="C3394" s="66" t="s">
        <v>7134</v>
      </c>
      <c r="D3394" s="66" t="s">
        <v>7134</v>
      </c>
      <c r="E3394" s="56" t="s">
        <v>7329</v>
      </c>
      <c r="F3394" t="s">
        <v>7322</v>
      </c>
      <c r="G3394" s="66" t="s">
        <v>6570</v>
      </c>
      <c r="H3394" s="66" t="e">
        <v>#N/A</v>
      </c>
      <c r="I3394" s="66" t="e">
        <v>#N/A</v>
      </c>
    </row>
    <row r="3395" spans="1:9" x14ac:dyDescent="0.25">
      <c r="A3395">
        <v>79800060</v>
      </c>
      <c r="B3395" s="66" t="s">
        <v>6465</v>
      </c>
      <c r="C3395" s="66" t="s">
        <v>7134</v>
      </c>
      <c r="D3395" s="66" t="s">
        <v>7134</v>
      </c>
      <c r="E3395" s="56" t="s">
        <v>7329</v>
      </c>
      <c r="F3395" t="s">
        <v>6757</v>
      </c>
      <c r="G3395" s="66" t="s">
        <v>6570</v>
      </c>
      <c r="H3395" s="66" t="e">
        <v>#N/A</v>
      </c>
      <c r="I3395" s="66" t="e">
        <v>#N/A</v>
      </c>
    </row>
    <row r="3396" spans="1:9" x14ac:dyDescent="0.25">
      <c r="A3396">
        <v>79800060</v>
      </c>
      <c r="B3396" s="66" t="s">
        <v>6465</v>
      </c>
      <c r="C3396" s="66" t="s">
        <v>7134</v>
      </c>
      <c r="D3396" s="66" t="s">
        <v>7134</v>
      </c>
      <c r="E3396" s="56" t="s">
        <v>7329</v>
      </c>
      <c r="F3396" t="s">
        <v>7334</v>
      </c>
      <c r="G3396" s="66" t="s">
        <v>6570</v>
      </c>
      <c r="H3396" s="66" t="e">
        <v>#N/A</v>
      </c>
      <c r="I3396" s="66" t="e">
        <v>#N/A</v>
      </c>
    </row>
    <row r="3397" spans="1:9" x14ac:dyDescent="0.25">
      <c r="A3397">
        <v>79800060</v>
      </c>
      <c r="B3397" s="66" t="s">
        <v>6465</v>
      </c>
      <c r="C3397" s="66" t="s">
        <v>7134</v>
      </c>
      <c r="D3397" s="66" t="s">
        <v>7134</v>
      </c>
      <c r="E3397" s="56" t="s">
        <v>7329</v>
      </c>
      <c r="F3397" t="s">
        <v>7334</v>
      </c>
      <c r="G3397" s="66" t="s">
        <v>6570</v>
      </c>
      <c r="H3397" s="66" t="e">
        <v>#N/A</v>
      </c>
      <c r="I3397" s="66" t="e">
        <v>#N/A</v>
      </c>
    </row>
    <row r="3398" spans="1:9" x14ac:dyDescent="0.25">
      <c r="A3398">
        <v>79800060</v>
      </c>
      <c r="B3398" s="66" t="s">
        <v>6465</v>
      </c>
      <c r="C3398" s="66" t="s">
        <v>7134</v>
      </c>
      <c r="D3398" s="66" t="s">
        <v>7134</v>
      </c>
      <c r="E3398" s="56" t="s">
        <v>7329</v>
      </c>
      <c r="F3398" t="s">
        <v>6757</v>
      </c>
      <c r="G3398" s="66" t="s">
        <v>6570</v>
      </c>
      <c r="H3398" s="66" t="e">
        <v>#N/A</v>
      </c>
      <c r="I3398" s="66" t="e">
        <v>#N/A</v>
      </c>
    </row>
    <row r="3399" spans="1:9" x14ac:dyDescent="0.25">
      <c r="A3399">
        <v>79800060</v>
      </c>
      <c r="B3399" s="66" t="s">
        <v>6465</v>
      </c>
      <c r="C3399" s="66" t="s">
        <v>7134</v>
      </c>
      <c r="D3399" s="66" t="s">
        <v>7134</v>
      </c>
      <c r="E3399" s="56" t="s">
        <v>7329</v>
      </c>
      <c r="F3399" t="s">
        <v>6757</v>
      </c>
      <c r="G3399" s="66" t="s">
        <v>6570</v>
      </c>
      <c r="H3399" s="66" t="e">
        <v>#N/A</v>
      </c>
      <c r="I3399" s="66" t="e">
        <v>#N/A</v>
      </c>
    </row>
    <row r="3400" spans="1:9" x14ac:dyDescent="0.25">
      <c r="A3400">
        <v>79800060</v>
      </c>
      <c r="B3400" s="66" t="s">
        <v>6465</v>
      </c>
      <c r="C3400" s="66" t="s">
        <v>7134</v>
      </c>
      <c r="D3400" s="66" t="s">
        <v>7134</v>
      </c>
      <c r="E3400" s="56" t="s">
        <v>5927</v>
      </c>
      <c r="F3400" t="s">
        <v>6757</v>
      </c>
      <c r="G3400" s="66" t="s">
        <v>7232</v>
      </c>
      <c r="H3400" s="66" t="e">
        <v>#N/A</v>
      </c>
      <c r="I3400" s="66" t="e">
        <v>#N/A</v>
      </c>
    </row>
    <row r="3401" spans="1:9" x14ac:dyDescent="0.25">
      <c r="A3401">
        <v>79800061</v>
      </c>
      <c r="B3401" s="66" t="s">
        <v>6465</v>
      </c>
      <c r="C3401" s="66" t="s">
        <v>7134</v>
      </c>
      <c r="D3401" s="66" t="s">
        <v>7134</v>
      </c>
      <c r="E3401" s="56" t="s">
        <v>6324</v>
      </c>
      <c r="F3401" t="s">
        <v>5815</v>
      </c>
      <c r="G3401" s="66" t="s">
        <v>7232</v>
      </c>
      <c r="H3401" s="66" t="s">
        <v>6324</v>
      </c>
      <c r="I3401" s="66" t="s">
        <v>6309</v>
      </c>
    </row>
    <row r="3402" spans="1:9" x14ac:dyDescent="0.25">
      <c r="A3402">
        <v>79800061</v>
      </c>
      <c r="B3402" s="66" t="s">
        <v>6465</v>
      </c>
      <c r="C3402" s="66" t="s">
        <v>7134</v>
      </c>
      <c r="D3402" s="66" t="s">
        <v>7134</v>
      </c>
      <c r="E3402" s="56" t="s">
        <v>7335</v>
      </c>
      <c r="F3402" t="s">
        <v>6757</v>
      </c>
      <c r="G3402" s="66" t="s">
        <v>7232</v>
      </c>
      <c r="H3402" s="66" t="e">
        <v>#N/A</v>
      </c>
      <c r="I3402" s="66" t="e">
        <v>#N/A</v>
      </c>
    </row>
    <row r="3403" spans="1:9" x14ac:dyDescent="0.25">
      <c r="A3403">
        <v>79800061</v>
      </c>
      <c r="B3403" s="66" t="s">
        <v>6465</v>
      </c>
      <c r="C3403" s="66" t="s">
        <v>7134</v>
      </c>
      <c r="D3403" s="66" t="s">
        <v>7134</v>
      </c>
      <c r="E3403" s="56" t="s">
        <v>7336</v>
      </c>
      <c r="F3403" t="s">
        <v>5815</v>
      </c>
      <c r="G3403" s="66" t="s">
        <v>7232</v>
      </c>
      <c r="H3403" s="66" t="e">
        <v>#N/A</v>
      </c>
      <c r="I3403" s="66" t="e">
        <v>#N/A</v>
      </c>
    </row>
    <row r="3404" spans="1:9" x14ac:dyDescent="0.25">
      <c r="A3404">
        <v>79800061</v>
      </c>
      <c r="B3404" s="66" t="s">
        <v>6465</v>
      </c>
      <c r="C3404" s="66" t="s">
        <v>7134</v>
      </c>
      <c r="D3404" s="66" t="s">
        <v>7134</v>
      </c>
      <c r="E3404" s="56" t="s">
        <v>7337</v>
      </c>
      <c r="F3404" t="s">
        <v>6301</v>
      </c>
      <c r="G3404" s="66" t="s">
        <v>7232</v>
      </c>
      <c r="H3404" s="66" t="e">
        <v>#N/A</v>
      </c>
      <c r="I3404" s="66" t="e">
        <v>#N/A</v>
      </c>
    </row>
    <row r="3405" spans="1:9" x14ac:dyDescent="0.25">
      <c r="A3405">
        <v>79800061</v>
      </c>
      <c r="B3405" s="66" t="s">
        <v>6465</v>
      </c>
      <c r="C3405" s="66" t="s">
        <v>7134</v>
      </c>
      <c r="D3405" s="66" t="s">
        <v>7134</v>
      </c>
      <c r="E3405" s="56" t="s">
        <v>7337</v>
      </c>
      <c r="F3405" t="s">
        <v>6757</v>
      </c>
      <c r="G3405" s="66" t="s">
        <v>6570</v>
      </c>
      <c r="H3405" s="66" t="e">
        <v>#N/A</v>
      </c>
      <c r="I3405" s="66" t="e">
        <v>#N/A</v>
      </c>
    </row>
    <row r="3406" spans="1:9" x14ac:dyDescent="0.25">
      <c r="A3406">
        <v>79800061</v>
      </c>
      <c r="B3406" s="66" t="s">
        <v>6465</v>
      </c>
      <c r="C3406" s="66" t="s">
        <v>7134</v>
      </c>
      <c r="D3406" s="66" t="s">
        <v>7134</v>
      </c>
      <c r="E3406" s="56" t="s">
        <v>7337</v>
      </c>
      <c r="F3406" t="s">
        <v>6301</v>
      </c>
      <c r="G3406" s="66" t="s">
        <v>7232</v>
      </c>
      <c r="H3406" s="66" t="e">
        <v>#N/A</v>
      </c>
      <c r="I3406" s="66" t="e">
        <v>#N/A</v>
      </c>
    </row>
    <row r="3407" spans="1:9" x14ac:dyDescent="0.25">
      <c r="A3407">
        <v>79800061</v>
      </c>
      <c r="B3407" s="66" t="s">
        <v>6465</v>
      </c>
      <c r="C3407" s="66" t="s">
        <v>7134</v>
      </c>
      <c r="D3407" s="66" t="s">
        <v>7134</v>
      </c>
      <c r="E3407" s="56" t="s">
        <v>7337</v>
      </c>
      <c r="F3407" t="s">
        <v>6757</v>
      </c>
      <c r="G3407" s="66" t="s">
        <v>7232</v>
      </c>
      <c r="H3407" s="66" t="e">
        <v>#N/A</v>
      </c>
      <c r="I3407" s="66" t="e">
        <v>#N/A</v>
      </c>
    </row>
    <row r="3408" spans="1:9" x14ac:dyDescent="0.25">
      <c r="A3408">
        <v>79800061</v>
      </c>
      <c r="B3408" s="66" t="s">
        <v>6465</v>
      </c>
      <c r="C3408" s="66" t="s">
        <v>7134</v>
      </c>
      <c r="D3408" s="66" t="s">
        <v>7134</v>
      </c>
      <c r="E3408" s="56" t="s">
        <v>7337</v>
      </c>
      <c r="F3408" t="s">
        <v>7337</v>
      </c>
      <c r="G3408" s="66" t="s">
        <v>7232</v>
      </c>
      <c r="H3408" s="66" t="e">
        <v>#N/A</v>
      </c>
      <c r="I3408" s="66" t="e">
        <v>#N/A</v>
      </c>
    </row>
    <row r="3409" spans="1:9" x14ac:dyDescent="0.25">
      <c r="A3409">
        <v>79800061</v>
      </c>
      <c r="B3409" s="66" t="s">
        <v>6465</v>
      </c>
      <c r="C3409" s="66" t="s">
        <v>7134</v>
      </c>
      <c r="D3409" s="66" t="s">
        <v>7134</v>
      </c>
      <c r="E3409" s="56" t="s">
        <v>7338</v>
      </c>
      <c r="F3409" t="s">
        <v>6757</v>
      </c>
      <c r="G3409" s="66" t="s">
        <v>6570</v>
      </c>
      <c r="H3409" s="66" t="e">
        <v>#N/A</v>
      </c>
      <c r="I3409" s="66" t="e">
        <v>#N/A</v>
      </c>
    </row>
    <row r="3410" spans="1:9" x14ac:dyDescent="0.25">
      <c r="A3410">
        <v>79800062</v>
      </c>
      <c r="B3410" s="66" t="s">
        <v>6465</v>
      </c>
      <c r="C3410" s="66" t="s">
        <v>7134</v>
      </c>
      <c r="D3410" s="66" t="s">
        <v>7134</v>
      </c>
      <c r="E3410" s="56" t="s">
        <v>7330</v>
      </c>
      <c r="F3410" t="s">
        <v>6757</v>
      </c>
      <c r="G3410" s="66" t="s">
        <v>7232</v>
      </c>
      <c r="H3410" s="66" t="s">
        <v>7330</v>
      </c>
      <c r="I3410" s="66" t="s">
        <v>6330</v>
      </c>
    </row>
    <row r="3411" spans="1:9" x14ac:dyDescent="0.25">
      <c r="A3411">
        <v>79800063</v>
      </c>
      <c r="B3411" s="66" t="s">
        <v>6465</v>
      </c>
      <c r="C3411" s="66" t="s">
        <v>7134</v>
      </c>
      <c r="D3411" s="66" t="s">
        <v>7134</v>
      </c>
      <c r="E3411" s="56" t="s">
        <v>7330</v>
      </c>
      <c r="F3411" t="s">
        <v>6757</v>
      </c>
      <c r="G3411" s="66" t="s">
        <v>7232</v>
      </c>
      <c r="H3411" s="66" t="s">
        <v>7330</v>
      </c>
      <c r="I3411" s="66" t="s">
        <v>6330</v>
      </c>
    </row>
    <row r="3412" spans="1:9" x14ac:dyDescent="0.25">
      <c r="A3412">
        <v>79800063</v>
      </c>
      <c r="B3412" s="66" t="s">
        <v>6465</v>
      </c>
      <c r="C3412" s="66" t="s">
        <v>7134</v>
      </c>
      <c r="D3412" s="66" t="s">
        <v>7134</v>
      </c>
      <c r="E3412" s="56" t="s">
        <v>7330</v>
      </c>
      <c r="F3412" t="s">
        <v>6757</v>
      </c>
      <c r="G3412" s="66" t="s">
        <v>7232</v>
      </c>
      <c r="H3412" s="66" t="s">
        <v>7330</v>
      </c>
      <c r="I3412" s="66" t="s">
        <v>6330</v>
      </c>
    </row>
    <row r="3413" spans="1:9" x14ac:dyDescent="0.25">
      <c r="A3413">
        <v>79800063</v>
      </c>
      <c r="B3413" s="66" t="s">
        <v>6465</v>
      </c>
      <c r="C3413" s="66" t="s">
        <v>7134</v>
      </c>
      <c r="D3413" s="66" t="s">
        <v>7134</v>
      </c>
      <c r="E3413" s="56" t="s">
        <v>7330</v>
      </c>
      <c r="F3413" t="s">
        <v>7330</v>
      </c>
      <c r="G3413" s="66" t="s">
        <v>7232</v>
      </c>
      <c r="H3413" s="66" t="s">
        <v>7330</v>
      </c>
      <c r="I3413" s="66" t="s">
        <v>6330</v>
      </c>
    </row>
    <row r="3414" spans="1:9" x14ac:dyDescent="0.25">
      <c r="A3414">
        <v>79800063</v>
      </c>
      <c r="B3414" s="66" t="s">
        <v>6465</v>
      </c>
      <c r="C3414" s="66" t="s">
        <v>7134</v>
      </c>
      <c r="D3414" s="66" t="s">
        <v>7134</v>
      </c>
      <c r="E3414" s="56" t="s">
        <v>7330</v>
      </c>
      <c r="F3414" t="s">
        <v>6757</v>
      </c>
      <c r="G3414" s="66" t="s">
        <v>7232</v>
      </c>
      <c r="H3414" s="66" t="s">
        <v>7330</v>
      </c>
      <c r="I3414" s="66" t="s">
        <v>6330</v>
      </c>
    </row>
    <row r="3415" spans="1:9" x14ac:dyDescent="0.25">
      <c r="A3415">
        <v>79800063</v>
      </c>
      <c r="B3415" s="66" t="s">
        <v>6465</v>
      </c>
      <c r="C3415" s="66" t="s">
        <v>7134</v>
      </c>
      <c r="D3415" s="66" t="s">
        <v>7134</v>
      </c>
      <c r="E3415" s="56" t="s">
        <v>7330</v>
      </c>
      <c r="F3415" t="s">
        <v>7330</v>
      </c>
      <c r="G3415" s="66" t="s">
        <v>7232</v>
      </c>
      <c r="H3415" s="66" t="s">
        <v>7330</v>
      </c>
      <c r="I3415" s="66" t="s">
        <v>6330</v>
      </c>
    </row>
    <row r="3416" spans="1:9" x14ac:dyDescent="0.25">
      <c r="A3416">
        <v>79800063</v>
      </c>
      <c r="B3416" s="66" t="s">
        <v>6465</v>
      </c>
      <c r="C3416" s="66" t="s">
        <v>7134</v>
      </c>
      <c r="D3416" s="66" t="s">
        <v>7134</v>
      </c>
      <c r="E3416" s="56" t="s">
        <v>7330</v>
      </c>
      <c r="F3416" t="s">
        <v>7330</v>
      </c>
      <c r="G3416" s="66" t="s">
        <v>7232</v>
      </c>
      <c r="H3416" s="66" t="s">
        <v>7330</v>
      </c>
      <c r="I3416" s="66" t="s">
        <v>6330</v>
      </c>
    </row>
    <row r="3417" spans="1:9" x14ac:dyDescent="0.25">
      <c r="A3417">
        <v>79800063</v>
      </c>
      <c r="B3417" s="66" t="s">
        <v>6465</v>
      </c>
      <c r="C3417" s="66" t="s">
        <v>7134</v>
      </c>
      <c r="D3417" s="66" t="s">
        <v>7134</v>
      </c>
      <c r="E3417" s="56" t="s">
        <v>7330</v>
      </c>
      <c r="F3417" t="s">
        <v>7330</v>
      </c>
      <c r="G3417" s="66" t="s">
        <v>7232</v>
      </c>
      <c r="H3417" s="66" t="s">
        <v>7330</v>
      </c>
      <c r="I3417" s="66" t="s">
        <v>6330</v>
      </c>
    </row>
    <row r="3418" spans="1:9" x14ac:dyDescent="0.25">
      <c r="A3418">
        <v>79800063</v>
      </c>
      <c r="B3418" s="66" t="s">
        <v>6465</v>
      </c>
      <c r="C3418" s="66" t="s">
        <v>7134</v>
      </c>
      <c r="D3418" s="66" t="s">
        <v>7134</v>
      </c>
      <c r="E3418" s="56" t="s">
        <v>7330</v>
      </c>
      <c r="F3418" t="s">
        <v>6757</v>
      </c>
      <c r="G3418" s="66" t="s">
        <v>7232</v>
      </c>
      <c r="H3418" s="66" t="s">
        <v>7330</v>
      </c>
      <c r="I3418" s="66" t="s">
        <v>6330</v>
      </c>
    </row>
    <row r="3419" spans="1:9" x14ac:dyDescent="0.25">
      <c r="A3419">
        <v>79800063</v>
      </c>
      <c r="B3419" s="66" t="s">
        <v>6465</v>
      </c>
      <c r="C3419" s="66" t="s">
        <v>7134</v>
      </c>
      <c r="D3419" s="66" t="s">
        <v>7134</v>
      </c>
      <c r="E3419" s="56" t="s">
        <v>7330</v>
      </c>
      <c r="F3419" t="s">
        <v>6757</v>
      </c>
      <c r="G3419" s="66" t="s">
        <v>7232</v>
      </c>
      <c r="H3419" s="66" t="s">
        <v>7330</v>
      </c>
      <c r="I3419" s="66" t="s">
        <v>6330</v>
      </c>
    </row>
    <row r="3420" spans="1:9" x14ac:dyDescent="0.25">
      <c r="A3420">
        <v>79800063</v>
      </c>
      <c r="B3420" s="66" t="s">
        <v>6465</v>
      </c>
      <c r="C3420" s="66" t="s">
        <v>7134</v>
      </c>
      <c r="D3420" s="66" t="s">
        <v>7134</v>
      </c>
      <c r="E3420" s="56" t="s">
        <v>7330</v>
      </c>
      <c r="F3420" t="s">
        <v>6757</v>
      </c>
      <c r="G3420" s="66" t="s">
        <v>7232</v>
      </c>
      <c r="H3420" s="66" t="s">
        <v>7330</v>
      </c>
      <c r="I3420" s="66" t="s">
        <v>6330</v>
      </c>
    </row>
    <row r="3421" spans="1:9" x14ac:dyDescent="0.25">
      <c r="A3421">
        <v>79800064</v>
      </c>
      <c r="B3421" s="66" t="s">
        <v>6465</v>
      </c>
      <c r="C3421" s="66" t="s">
        <v>7134</v>
      </c>
      <c r="D3421" s="66" t="s">
        <v>7134</v>
      </c>
      <c r="E3421" s="56" t="s">
        <v>7339</v>
      </c>
      <c r="F3421" t="s">
        <v>6757</v>
      </c>
      <c r="G3421" s="66" t="s">
        <v>7232</v>
      </c>
      <c r="H3421" s="66" t="s">
        <v>7339</v>
      </c>
      <c r="I3421" s="66" t="s">
        <v>6330</v>
      </c>
    </row>
    <row r="3422" spans="1:9" x14ac:dyDescent="0.25">
      <c r="A3422">
        <v>79800064</v>
      </c>
      <c r="B3422" s="66" t="s">
        <v>6465</v>
      </c>
      <c r="C3422" s="66" t="s">
        <v>7134</v>
      </c>
      <c r="D3422" s="66" t="s">
        <v>7134</v>
      </c>
      <c r="E3422" s="56" t="s">
        <v>7340</v>
      </c>
      <c r="F3422" t="s">
        <v>7340</v>
      </c>
      <c r="G3422" s="66" t="s">
        <v>7232</v>
      </c>
      <c r="H3422" s="66" t="s">
        <v>7340</v>
      </c>
      <c r="I3422" s="66" t="s">
        <v>7341</v>
      </c>
    </row>
    <row r="3423" spans="1:9" x14ac:dyDescent="0.25">
      <c r="A3423">
        <v>79800064</v>
      </c>
      <c r="B3423" s="66" t="s">
        <v>6465</v>
      </c>
      <c r="C3423" s="66" t="s">
        <v>7134</v>
      </c>
      <c r="D3423" s="66" t="s">
        <v>7134</v>
      </c>
      <c r="E3423" s="56" t="s">
        <v>7340</v>
      </c>
      <c r="F3423" t="s">
        <v>6757</v>
      </c>
      <c r="G3423" s="66" t="s">
        <v>7232</v>
      </c>
      <c r="H3423" s="66" t="s">
        <v>7340</v>
      </c>
      <c r="I3423" s="66" t="s">
        <v>7341</v>
      </c>
    </row>
    <row r="3424" spans="1:9" x14ac:dyDescent="0.25">
      <c r="A3424">
        <v>79800064</v>
      </c>
      <c r="B3424" s="66" t="s">
        <v>6465</v>
      </c>
      <c r="C3424" s="66" t="s">
        <v>7134</v>
      </c>
      <c r="D3424" s="66" t="s">
        <v>7134</v>
      </c>
      <c r="E3424" s="56" t="s">
        <v>7340</v>
      </c>
      <c r="F3424" t="s">
        <v>6757</v>
      </c>
      <c r="G3424" s="66" t="s">
        <v>7232</v>
      </c>
      <c r="H3424" s="66" t="s">
        <v>7340</v>
      </c>
      <c r="I3424" s="66" t="s">
        <v>7341</v>
      </c>
    </row>
    <row r="3425" spans="1:9" x14ac:dyDescent="0.25">
      <c r="A3425">
        <v>79800064</v>
      </c>
      <c r="B3425" s="66" t="s">
        <v>6465</v>
      </c>
      <c r="C3425" s="66" t="s">
        <v>7134</v>
      </c>
      <c r="D3425" s="66" t="s">
        <v>7134</v>
      </c>
      <c r="E3425" s="56" t="s">
        <v>7340</v>
      </c>
      <c r="F3425" t="s">
        <v>6757</v>
      </c>
      <c r="G3425" s="66" t="s">
        <v>7232</v>
      </c>
      <c r="H3425" s="66" t="s">
        <v>7340</v>
      </c>
      <c r="I3425" s="66" t="s">
        <v>7341</v>
      </c>
    </row>
    <row r="3426" spans="1:9" x14ac:dyDescent="0.25">
      <c r="A3426">
        <v>79800064</v>
      </c>
      <c r="B3426" s="66" t="s">
        <v>6465</v>
      </c>
      <c r="C3426" s="66" t="s">
        <v>7134</v>
      </c>
      <c r="D3426" s="66" t="s">
        <v>7134</v>
      </c>
      <c r="E3426" s="56" t="s">
        <v>7340</v>
      </c>
      <c r="F3426" t="s">
        <v>7330</v>
      </c>
      <c r="G3426" s="66" t="s">
        <v>7232</v>
      </c>
      <c r="H3426" s="66" t="s">
        <v>7330</v>
      </c>
      <c r="I3426" s="66" t="s">
        <v>6330</v>
      </c>
    </row>
    <row r="3427" spans="1:9" x14ac:dyDescent="0.25">
      <c r="A3427">
        <v>79800065</v>
      </c>
      <c r="B3427" s="66" t="s">
        <v>6465</v>
      </c>
      <c r="C3427" s="66" t="s">
        <v>7134</v>
      </c>
      <c r="D3427" s="66" t="s">
        <v>7134</v>
      </c>
      <c r="E3427" s="56" t="s">
        <v>6324</v>
      </c>
      <c r="F3427" t="s">
        <v>6757</v>
      </c>
      <c r="G3427" s="66" t="s">
        <v>7232</v>
      </c>
      <c r="H3427" s="66" t="s">
        <v>6324</v>
      </c>
      <c r="I3427" s="66" t="s">
        <v>6309</v>
      </c>
    </row>
    <row r="3428" spans="1:9" x14ac:dyDescent="0.25">
      <c r="A3428">
        <v>79800065</v>
      </c>
      <c r="B3428" s="66" t="s">
        <v>6465</v>
      </c>
      <c r="C3428" s="66" t="s">
        <v>7134</v>
      </c>
      <c r="D3428" s="66" t="s">
        <v>7134</v>
      </c>
      <c r="E3428" s="56" t="s">
        <v>7337</v>
      </c>
      <c r="F3428" t="s">
        <v>6757</v>
      </c>
      <c r="G3428" s="66" t="s">
        <v>7232</v>
      </c>
      <c r="H3428" s="66" t="e">
        <v>#N/A</v>
      </c>
      <c r="I3428" s="66" t="e">
        <v>#N/A</v>
      </c>
    </row>
    <row r="3429" spans="1:9" x14ac:dyDescent="0.25">
      <c r="A3429">
        <v>79800065</v>
      </c>
      <c r="B3429" s="66" t="s">
        <v>6465</v>
      </c>
      <c r="C3429" s="66" t="s">
        <v>7134</v>
      </c>
      <c r="D3429" s="66" t="s">
        <v>7134</v>
      </c>
      <c r="E3429" s="56" t="s">
        <v>7337</v>
      </c>
      <c r="F3429" t="s">
        <v>7342</v>
      </c>
      <c r="G3429" s="66" t="s">
        <v>7232</v>
      </c>
      <c r="H3429" s="66" t="s">
        <v>7342</v>
      </c>
      <c r="I3429" s="66" t="s">
        <v>7343</v>
      </c>
    </row>
    <row r="3430" spans="1:9" x14ac:dyDescent="0.25">
      <c r="A3430">
        <v>79800065</v>
      </c>
      <c r="B3430" s="66" t="s">
        <v>6465</v>
      </c>
      <c r="C3430" s="66" t="s">
        <v>7134</v>
      </c>
      <c r="D3430" s="66" t="s">
        <v>7134</v>
      </c>
      <c r="E3430" s="56" t="s">
        <v>7337</v>
      </c>
      <c r="F3430" t="s">
        <v>7342</v>
      </c>
      <c r="G3430" s="66" t="s">
        <v>7232</v>
      </c>
      <c r="H3430" s="66" t="s">
        <v>7342</v>
      </c>
      <c r="I3430" s="66" t="s">
        <v>7343</v>
      </c>
    </row>
    <row r="3431" spans="1:9" x14ac:dyDescent="0.25">
      <c r="A3431">
        <v>79800065</v>
      </c>
      <c r="B3431" s="66" t="s">
        <v>6465</v>
      </c>
      <c r="C3431" s="66" t="s">
        <v>7134</v>
      </c>
      <c r="D3431" s="66" t="s">
        <v>7134</v>
      </c>
      <c r="E3431" s="56" t="s">
        <v>7337</v>
      </c>
      <c r="F3431" t="s">
        <v>6757</v>
      </c>
      <c r="G3431" s="66" t="s">
        <v>7232</v>
      </c>
      <c r="H3431" s="66" t="e">
        <v>#N/A</v>
      </c>
      <c r="I3431" s="66" t="e">
        <v>#N/A</v>
      </c>
    </row>
    <row r="3432" spans="1:9" x14ac:dyDescent="0.25">
      <c r="A3432">
        <v>79800065</v>
      </c>
      <c r="B3432" s="66" t="s">
        <v>6465</v>
      </c>
      <c r="C3432" s="66" t="s">
        <v>7134</v>
      </c>
      <c r="D3432" s="66" t="s">
        <v>7134</v>
      </c>
      <c r="E3432" s="56" t="s">
        <v>7342</v>
      </c>
      <c r="F3432" t="s">
        <v>7342</v>
      </c>
      <c r="G3432" s="66" t="s">
        <v>7232</v>
      </c>
      <c r="H3432" s="66" t="s">
        <v>7342</v>
      </c>
      <c r="I3432" s="66" t="s">
        <v>7343</v>
      </c>
    </row>
    <row r="3433" spans="1:9" x14ac:dyDescent="0.25">
      <c r="A3433">
        <v>79800065</v>
      </c>
      <c r="B3433" s="66" t="s">
        <v>6465</v>
      </c>
      <c r="C3433" s="66" t="s">
        <v>7134</v>
      </c>
      <c r="D3433" s="66" t="s">
        <v>7134</v>
      </c>
      <c r="E3433" s="56" t="s">
        <v>7342</v>
      </c>
      <c r="F3433" t="s">
        <v>6757</v>
      </c>
      <c r="G3433" s="66" t="s">
        <v>7232</v>
      </c>
      <c r="H3433" s="66" t="s">
        <v>7342</v>
      </c>
      <c r="I3433" s="66" t="s">
        <v>7343</v>
      </c>
    </row>
    <row r="3434" spans="1:9" x14ac:dyDescent="0.25">
      <c r="A3434">
        <v>79800065</v>
      </c>
      <c r="B3434" s="66" t="s">
        <v>6465</v>
      </c>
      <c r="C3434" s="66" t="s">
        <v>7134</v>
      </c>
      <c r="D3434" s="66" t="s">
        <v>7134</v>
      </c>
      <c r="E3434" s="56" t="s">
        <v>7342</v>
      </c>
      <c r="F3434" t="s">
        <v>6757</v>
      </c>
      <c r="G3434" s="66" t="s">
        <v>7232</v>
      </c>
      <c r="H3434" s="66" t="s">
        <v>7342</v>
      </c>
      <c r="I3434" s="66" t="s">
        <v>7343</v>
      </c>
    </row>
    <row r="3435" spans="1:9" x14ac:dyDescent="0.25">
      <c r="A3435">
        <v>79800066</v>
      </c>
      <c r="B3435" s="66" t="s">
        <v>6465</v>
      </c>
      <c r="C3435" s="66" t="s">
        <v>7134</v>
      </c>
      <c r="D3435" s="66" t="s">
        <v>7134</v>
      </c>
      <c r="E3435" s="56" t="s">
        <v>7344</v>
      </c>
      <c r="F3435" t="s">
        <v>6757</v>
      </c>
      <c r="G3435" s="66" t="s">
        <v>7232</v>
      </c>
      <c r="H3435" s="66" t="e">
        <v>#N/A</v>
      </c>
      <c r="I3435" s="66" t="e">
        <v>#N/A</v>
      </c>
    </row>
    <row r="3436" spans="1:9" x14ac:dyDescent="0.25">
      <c r="A3436">
        <v>79800066</v>
      </c>
      <c r="B3436" s="66" t="s">
        <v>6465</v>
      </c>
      <c r="C3436" s="66" t="s">
        <v>7134</v>
      </c>
      <c r="D3436" s="66" t="s">
        <v>7134</v>
      </c>
      <c r="E3436" s="56" t="s">
        <v>7344</v>
      </c>
      <c r="F3436" t="s">
        <v>6312</v>
      </c>
      <c r="G3436" s="66" t="s">
        <v>7232</v>
      </c>
      <c r="H3436" s="66" t="e">
        <v>#N/A</v>
      </c>
      <c r="I3436" s="66" t="e">
        <v>#N/A</v>
      </c>
    </row>
    <row r="3437" spans="1:9" x14ac:dyDescent="0.25">
      <c r="A3437">
        <v>79800066</v>
      </c>
      <c r="B3437" s="66" t="s">
        <v>6465</v>
      </c>
      <c r="C3437" s="66" t="s">
        <v>7134</v>
      </c>
      <c r="D3437" s="66" t="s">
        <v>7134</v>
      </c>
      <c r="E3437" s="56" t="s">
        <v>7344</v>
      </c>
      <c r="F3437" t="s">
        <v>6312</v>
      </c>
      <c r="G3437" s="66" t="s">
        <v>7232</v>
      </c>
      <c r="H3437" s="66" t="e">
        <v>#N/A</v>
      </c>
      <c r="I3437" s="66" t="e">
        <v>#N/A</v>
      </c>
    </row>
    <row r="3438" spans="1:9" x14ac:dyDescent="0.25">
      <c r="A3438">
        <v>79800066</v>
      </c>
      <c r="B3438" s="66" t="s">
        <v>6465</v>
      </c>
      <c r="C3438" s="66" t="s">
        <v>7134</v>
      </c>
      <c r="D3438" s="66" t="s">
        <v>7134</v>
      </c>
      <c r="E3438" s="56" t="s">
        <v>7344</v>
      </c>
      <c r="F3438" t="s">
        <v>7345</v>
      </c>
      <c r="G3438" s="66" t="s">
        <v>7232</v>
      </c>
      <c r="H3438" s="66" t="e">
        <v>#N/A</v>
      </c>
      <c r="I3438" s="66" t="e">
        <v>#N/A</v>
      </c>
    </row>
    <row r="3439" spans="1:9" x14ac:dyDescent="0.25">
      <c r="A3439">
        <v>79800066</v>
      </c>
      <c r="B3439" s="66" t="s">
        <v>6465</v>
      </c>
      <c r="C3439" s="66" t="s">
        <v>7134</v>
      </c>
      <c r="D3439" s="66" t="s">
        <v>7134</v>
      </c>
      <c r="E3439" s="56" t="s">
        <v>7344</v>
      </c>
      <c r="F3439" t="s">
        <v>6757</v>
      </c>
      <c r="G3439" s="66" t="s">
        <v>7232</v>
      </c>
      <c r="H3439" s="66" t="e">
        <v>#N/A</v>
      </c>
      <c r="I3439" s="66" t="e">
        <v>#N/A</v>
      </c>
    </row>
    <row r="3440" spans="1:9" x14ac:dyDescent="0.25">
      <c r="A3440">
        <v>79800066</v>
      </c>
      <c r="B3440" s="66" t="s">
        <v>6465</v>
      </c>
      <c r="C3440" s="66" t="s">
        <v>7134</v>
      </c>
      <c r="D3440" s="66" t="s">
        <v>7134</v>
      </c>
      <c r="E3440" s="56" t="s">
        <v>7346</v>
      </c>
      <c r="F3440" t="s">
        <v>7337</v>
      </c>
      <c r="G3440" s="66" t="s">
        <v>7232</v>
      </c>
      <c r="H3440" s="66" t="e">
        <v>#N/A</v>
      </c>
      <c r="I3440" s="66" t="e">
        <v>#N/A</v>
      </c>
    </row>
    <row r="3441" spans="1:9" x14ac:dyDescent="0.25">
      <c r="A3441">
        <v>79800066</v>
      </c>
      <c r="B3441" s="66" t="s">
        <v>6465</v>
      </c>
      <c r="C3441" s="66" t="s">
        <v>7134</v>
      </c>
      <c r="D3441" s="66" t="s">
        <v>7134</v>
      </c>
      <c r="E3441" s="56" t="s">
        <v>7346</v>
      </c>
      <c r="F3441" t="s">
        <v>7346</v>
      </c>
      <c r="G3441" s="66" t="s">
        <v>7232</v>
      </c>
      <c r="H3441" s="66" t="e">
        <v>#N/A</v>
      </c>
      <c r="I3441" s="66" t="e">
        <v>#N/A</v>
      </c>
    </row>
    <row r="3442" spans="1:9" x14ac:dyDescent="0.25">
      <c r="A3442">
        <v>79800066</v>
      </c>
      <c r="B3442" s="66" t="s">
        <v>6465</v>
      </c>
      <c r="C3442" s="66" t="s">
        <v>7134</v>
      </c>
      <c r="D3442" s="66" t="s">
        <v>7134</v>
      </c>
      <c r="E3442" s="56" t="s">
        <v>7346</v>
      </c>
      <c r="F3442" t="s">
        <v>6757</v>
      </c>
      <c r="G3442" s="66" t="s">
        <v>7232</v>
      </c>
      <c r="H3442" s="66" t="e">
        <v>#N/A</v>
      </c>
      <c r="I3442" s="66" t="e">
        <v>#N/A</v>
      </c>
    </row>
    <row r="3443" spans="1:9" x14ac:dyDescent="0.25">
      <c r="A3443">
        <v>79800066</v>
      </c>
      <c r="B3443" s="66" t="s">
        <v>6465</v>
      </c>
      <c r="C3443" s="66" t="s">
        <v>7134</v>
      </c>
      <c r="D3443" s="66" t="s">
        <v>7134</v>
      </c>
      <c r="E3443" s="56" t="s">
        <v>7347</v>
      </c>
      <c r="F3443" t="s">
        <v>5815</v>
      </c>
      <c r="G3443" s="66" t="s">
        <v>7232</v>
      </c>
      <c r="H3443" s="66" t="e">
        <v>#N/A</v>
      </c>
      <c r="I3443" s="66" t="e">
        <v>#N/A</v>
      </c>
    </row>
    <row r="3444" spans="1:9" x14ac:dyDescent="0.25">
      <c r="A3444">
        <v>79800066</v>
      </c>
      <c r="B3444" s="66" t="s">
        <v>6465</v>
      </c>
      <c r="C3444" s="66" t="s">
        <v>7134</v>
      </c>
      <c r="D3444" s="66" t="s">
        <v>7134</v>
      </c>
      <c r="E3444" s="56" t="s">
        <v>7348</v>
      </c>
      <c r="F3444" t="s">
        <v>6757</v>
      </c>
      <c r="G3444" s="66" t="s">
        <v>7232</v>
      </c>
      <c r="H3444" s="66" t="e">
        <v>#N/A</v>
      </c>
      <c r="I3444" s="66" t="e">
        <v>#N/A</v>
      </c>
    </row>
    <row r="3445" spans="1:9" x14ac:dyDescent="0.25">
      <c r="A3445">
        <v>79800066</v>
      </c>
      <c r="B3445" s="66" t="s">
        <v>6465</v>
      </c>
      <c r="C3445" s="66" t="s">
        <v>7134</v>
      </c>
      <c r="D3445" s="66" t="s">
        <v>7134</v>
      </c>
      <c r="E3445" s="56" t="s">
        <v>7339</v>
      </c>
      <c r="F3445" t="s">
        <v>6757</v>
      </c>
      <c r="G3445" s="66" t="s">
        <v>7232</v>
      </c>
      <c r="H3445" s="66" t="s">
        <v>7339</v>
      </c>
      <c r="I3445" s="66" t="s">
        <v>6330</v>
      </c>
    </row>
    <row r="3446" spans="1:9" x14ac:dyDescent="0.25">
      <c r="A3446">
        <v>79800066</v>
      </c>
      <c r="B3446" s="66" t="s">
        <v>6465</v>
      </c>
      <c r="C3446" s="66" t="s">
        <v>7134</v>
      </c>
      <c r="D3446" s="66" t="s">
        <v>7134</v>
      </c>
      <c r="E3446" s="56" t="s">
        <v>7349</v>
      </c>
      <c r="F3446" t="s">
        <v>6757</v>
      </c>
      <c r="G3446" s="66" t="s">
        <v>7232</v>
      </c>
      <c r="H3446" s="66" t="e">
        <v>#N/A</v>
      </c>
      <c r="I3446" s="66" t="e">
        <v>#N/A</v>
      </c>
    </row>
    <row r="3447" spans="1:9" x14ac:dyDescent="0.25">
      <c r="A3447">
        <v>79800066</v>
      </c>
      <c r="B3447" s="66" t="s">
        <v>6465</v>
      </c>
      <c r="C3447" s="66" t="s">
        <v>7134</v>
      </c>
      <c r="D3447" s="66" t="s">
        <v>7134</v>
      </c>
      <c r="E3447" s="56" t="s">
        <v>6324</v>
      </c>
      <c r="F3447" t="s">
        <v>6757</v>
      </c>
      <c r="G3447" s="66" t="s">
        <v>7232</v>
      </c>
      <c r="H3447" s="66" t="s">
        <v>6324</v>
      </c>
      <c r="I3447" s="66" t="s">
        <v>6309</v>
      </c>
    </row>
    <row r="3448" spans="1:9" x14ac:dyDescent="0.25">
      <c r="A3448">
        <v>79800066</v>
      </c>
      <c r="B3448" s="66" t="s">
        <v>6465</v>
      </c>
      <c r="C3448" s="66" t="s">
        <v>7134</v>
      </c>
      <c r="D3448" s="66" t="s">
        <v>7134</v>
      </c>
      <c r="E3448" s="56" t="s">
        <v>6324</v>
      </c>
      <c r="F3448" t="s">
        <v>5815</v>
      </c>
      <c r="G3448" s="66" t="s">
        <v>7232</v>
      </c>
      <c r="H3448" s="66" t="s">
        <v>6324</v>
      </c>
      <c r="I3448" s="66" t="s">
        <v>6309</v>
      </c>
    </row>
    <row r="3449" spans="1:9" x14ac:dyDescent="0.25">
      <c r="A3449">
        <v>79800066</v>
      </c>
      <c r="B3449" s="66" t="s">
        <v>6465</v>
      </c>
      <c r="C3449" s="66" t="s">
        <v>7134</v>
      </c>
      <c r="D3449" s="66" t="s">
        <v>7134</v>
      </c>
      <c r="E3449" s="56" t="s">
        <v>6324</v>
      </c>
      <c r="F3449" t="s">
        <v>5815</v>
      </c>
      <c r="G3449" s="66" t="s">
        <v>7232</v>
      </c>
      <c r="H3449" s="66" t="s">
        <v>6324</v>
      </c>
      <c r="I3449" s="66" t="s">
        <v>6309</v>
      </c>
    </row>
    <row r="3450" spans="1:9" x14ac:dyDescent="0.25">
      <c r="A3450">
        <v>79800067</v>
      </c>
      <c r="B3450" s="66" t="s">
        <v>6465</v>
      </c>
      <c r="C3450" s="66" t="s">
        <v>7134</v>
      </c>
      <c r="D3450" s="66" t="s">
        <v>7134</v>
      </c>
      <c r="E3450" s="56" t="s">
        <v>7350</v>
      </c>
      <c r="F3450" t="s">
        <v>7351</v>
      </c>
      <c r="G3450" s="66" t="s">
        <v>7232</v>
      </c>
      <c r="H3450" s="66" t="e">
        <v>#N/A</v>
      </c>
      <c r="I3450" s="66" t="e">
        <v>#N/A</v>
      </c>
    </row>
    <row r="3451" spans="1:9" x14ac:dyDescent="0.25">
      <c r="A3451">
        <v>79800067</v>
      </c>
      <c r="B3451" s="66" t="s">
        <v>6465</v>
      </c>
      <c r="C3451" s="66" t="s">
        <v>7134</v>
      </c>
      <c r="D3451" s="66" t="s">
        <v>7134</v>
      </c>
      <c r="E3451" s="56" t="s">
        <v>7350</v>
      </c>
      <c r="F3451" t="s">
        <v>7351</v>
      </c>
      <c r="G3451" s="66" t="s">
        <v>7232</v>
      </c>
      <c r="H3451" s="66" t="e">
        <v>#N/A</v>
      </c>
      <c r="I3451" s="66" t="e">
        <v>#N/A</v>
      </c>
    </row>
    <row r="3452" spans="1:9" x14ac:dyDescent="0.25">
      <c r="A3452">
        <v>79800067</v>
      </c>
      <c r="B3452" s="66" t="s">
        <v>6465</v>
      </c>
      <c r="C3452" s="66" t="s">
        <v>7134</v>
      </c>
      <c r="D3452" s="66" t="s">
        <v>7134</v>
      </c>
      <c r="E3452" s="56" t="s">
        <v>7350</v>
      </c>
      <c r="F3452" t="s">
        <v>7351</v>
      </c>
      <c r="G3452" s="66" t="s">
        <v>7232</v>
      </c>
      <c r="H3452" s="66" t="e">
        <v>#N/A</v>
      </c>
      <c r="I3452" s="66" t="e">
        <v>#N/A</v>
      </c>
    </row>
    <row r="3453" spans="1:9" x14ac:dyDescent="0.25">
      <c r="A3453">
        <v>79800067</v>
      </c>
      <c r="B3453" s="66" t="s">
        <v>6465</v>
      </c>
      <c r="C3453" s="66" t="s">
        <v>7134</v>
      </c>
      <c r="D3453" s="66" t="s">
        <v>7134</v>
      </c>
      <c r="E3453" s="56" t="s">
        <v>7350</v>
      </c>
      <c r="F3453" t="s">
        <v>7351</v>
      </c>
      <c r="G3453" s="66" t="s">
        <v>7232</v>
      </c>
      <c r="H3453" s="66" t="e">
        <v>#N/A</v>
      </c>
      <c r="I3453" s="66" t="e">
        <v>#N/A</v>
      </c>
    </row>
    <row r="3454" spans="1:9" x14ac:dyDescent="0.25">
      <c r="A3454">
        <v>79800067</v>
      </c>
      <c r="B3454" s="66" t="s">
        <v>6465</v>
      </c>
      <c r="C3454" s="66" t="s">
        <v>7134</v>
      </c>
      <c r="D3454" s="66" t="s">
        <v>7134</v>
      </c>
      <c r="E3454" s="56" t="s">
        <v>7350</v>
      </c>
      <c r="F3454" t="s">
        <v>6757</v>
      </c>
      <c r="G3454" s="66" t="s">
        <v>7232</v>
      </c>
      <c r="H3454" s="66" t="e">
        <v>#N/A</v>
      </c>
      <c r="I3454" s="66" t="e">
        <v>#N/A</v>
      </c>
    </row>
    <row r="3455" spans="1:9" x14ac:dyDescent="0.25">
      <c r="A3455">
        <v>79800067</v>
      </c>
      <c r="B3455" s="66" t="s">
        <v>6465</v>
      </c>
      <c r="C3455" s="66" t="s">
        <v>7134</v>
      </c>
      <c r="D3455" s="66" t="s">
        <v>7134</v>
      </c>
      <c r="E3455" s="56" t="s">
        <v>7350</v>
      </c>
      <c r="F3455" t="s">
        <v>5815</v>
      </c>
      <c r="G3455" s="66" t="s">
        <v>7232</v>
      </c>
      <c r="H3455" s="66" t="e">
        <v>#N/A</v>
      </c>
      <c r="I3455" s="66" t="e">
        <v>#N/A</v>
      </c>
    </row>
    <row r="3456" spans="1:9" x14ac:dyDescent="0.25">
      <c r="A3456">
        <v>79800067</v>
      </c>
      <c r="B3456" s="66" t="s">
        <v>6465</v>
      </c>
      <c r="C3456" s="66" t="s">
        <v>7134</v>
      </c>
      <c r="D3456" s="66" t="s">
        <v>7134</v>
      </c>
      <c r="E3456" s="56" t="s">
        <v>7350</v>
      </c>
      <c r="F3456" t="s">
        <v>7351</v>
      </c>
      <c r="G3456" s="66" t="s">
        <v>7232</v>
      </c>
      <c r="H3456" s="66" t="e">
        <v>#N/A</v>
      </c>
      <c r="I3456" s="66" t="e">
        <v>#N/A</v>
      </c>
    </row>
    <row r="3457" spans="1:9" x14ac:dyDescent="0.25">
      <c r="A3457">
        <v>79800067</v>
      </c>
      <c r="B3457" s="66" t="s">
        <v>6465</v>
      </c>
      <c r="C3457" s="66" t="s">
        <v>7134</v>
      </c>
      <c r="D3457" s="66" t="s">
        <v>7134</v>
      </c>
      <c r="E3457" s="56" t="s">
        <v>7350</v>
      </c>
      <c r="F3457" t="s">
        <v>5815</v>
      </c>
      <c r="G3457" s="66" t="s">
        <v>7232</v>
      </c>
      <c r="H3457" s="66" t="e">
        <v>#N/A</v>
      </c>
      <c r="I3457" s="66" t="e">
        <v>#N/A</v>
      </c>
    </row>
    <row r="3458" spans="1:9" x14ac:dyDescent="0.25">
      <c r="A3458">
        <v>79800067</v>
      </c>
      <c r="B3458" s="66" t="s">
        <v>6465</v>
      </c>
      <c r="C3458" s="66" t="s">
        <v>7134</v>
      </c>
      <c r="D3458" s="66" t="s">
        <v>7134</v>
      </c>
      <c r="E3458" s="56" t="s">
        <v>7334</v>
      </c>
      <c r="F3458" t="s">
        <v>7334</v>
      </c>
      <c r="G3458" s="66" t="s">
        <v>7232</v>
      </c>
      <c r="H3458" s="66" t="e">
        <v>#N/A</v>
      </c>
      <c r="I3458" s="66" t="e">
        <v>#N/A</v>
      </c>
    </row>
    <row r="3459" spans="1:9" x14ac:dyDescent="0.25">
      <c r="A3459">
        <v>79800067</v>
      </c>
      <c r="B3459" s="66" t="s">
        <v>6465</v>
      </c>
      <c r="C3459" s="66" t="s">
        <v>7134</v>
      </c>
      <c r="D3459" s="66" t="s">
        <v>7134</v>
      </c>
      <c r="E3459" s="56" t="s">
        <v>7334</v>
      </c>
      <c r="F3459" t="s">
        <v>5815</v>
      </c>
      <c r="G3459" s="66" t="s">
        <v>7232</v>
      </c>
      <c r="H3459" s="66" t="e">
        <v>#N/A</v>
      </c>
      <c r="I3459" s="66" t="e">
        <v>#N/A</v>
      </c>
    </row>
    <row r="3460" spans="1:9" x14ac:dyDescent="0.25">
      <c r="A3460">
        <v>79800067</v>
      </c>
      <c r="B3460" s="66" t="s">
        <v>6465</v>
      </c>
      <c r="C3460" s="66" t="s">
        <v>7134</v>
      </c>
      <c r="D3460" s="66" t="s">
        <v>7134</v>
      </c>
      <c r="E3460" s="56" t="s">
        <v>7348</v>
      </c>
      <c r="F3460" t="s">
        <v>6757</v>
      </c>
      <c r="G3460" s="66" t="s">
        <v>7232</v>
      </c>
      <c r="H3460" s="66" t="e">
        <v>#N/A</v>
      </c>
      <c r="I3460" s="66" t="e">
        <v>#N/A</v>
      </c>
    </row>
    <row r="3461" spans="1:9" x14ac:dyDescent="0.25">
      <c r="A3461">
        <v>79800067</v>
      </c>
      <c r="B3461" s="66" t="s">
        <v>6465</v>
      </c>
      <c r="C3461" s="66" t="s">
        <v>7134</v>
      </c>
      <c r="D3461" s="66" t="s">
        <v>7134</v>
      </c>
      <c r="E3461" s="56" t="s">
        <v>7339</v>
      </c>
      <c r="F3461" t="s">
        <v>7352</v>
      </c>
      <c r="G3461" s="66" t="s">
        <v>7232</v>
      </c>
      <c r="H3461" s="66" t="s">
        <v>7339</v>
      </c>
      <c r="I3461" s="66" t="s">
        <v>6330</v>
      </c>
    </row>
    <row r="3462" spans="1:9" x14ac:dyDescent="0.25">
      <c r="A3462">
        <v>79800067</v>
      </c>
      <c r="B3462" s="66" t="s">
        <v>6465</v>
      </c>
      <c r="C3462" s="66" t="s">
        <v>7134</v>
      </c>
      <c r="D3462" s="66" t="s">
        <v>7134</v>
      </c>
      <c r="E3462" s="56" t="s">
        <v>7339</v>
      </c>
      <c r="F3462" t="s">
        <v>7339</v>
      </c>
      <c r="G3462" s="66" t="s">
        <v>7232</v>
      </c>
      <c r="H3462" s="66" t="s">
        <v>7339</v>
      </c>
      <c r="I3462" s="66" t="s">
        <v>6330</v>
      </c>
    </row>
    <row r="3463" spans="1:9" x14ac:dyDescent="0.25">
      <c r="A3463">
        <v>79800067</v>
      </c>
      <c r="B3463" s="66" t="s">
        <v>6465</v>
      </c>
      <c r="C3463" s="66" t="s">
        <v>7134</v>
      </c>
      <c r="D3463" s="66" t="s">
        <v>7134</v>
      </c>
      <c r="E3463" s="56" t="s">
        <v>7339</v>
      </c>
      <c r="F3463" t="s">
        <v>6757</v>
      </c>
      <c r="G3463" s="66" t="s">
        <v>7232</v>
      </c>
      <c r="H3463" s="66" t="s">
        <v>7339</v>
      </c>
      <c r="I3463" s="66" t="s">
        <v>6330</v>
      </c>
    </row>
    <row r="3464" spans="1:9" x14ac:dyDescent="0.25">
      <c r="A3464">
        <v>79800067</v>
      </c>
      <c r="B3464" s="66" t="s">
        <v>6465</v>
      </c>
      <c r="C3464" s="66" t="s">
        <v>7134</v>
      </c>
      <c r="D3464" s="66" t="s">
        <v>7134</v>
      </c>
      <c r="E3464" s="56" t="s">
        <v>7339</v>
      </c>
      <c r="F3464" t="s">
        <v>7339</v>
      </c>
      <c r="G3464" s="66" t="s">
        <v>7232</v>
      </c>
      <c r="H3464" s="66" t="s">
        <v>7339</v>
      </c>
      <c r="I3464" s="66" t="s">
        <v>6330</v>
      </c>
    </row>
    <row r="3465" spans="1:9" x14ac:dyDescent="0.25">
      <c r="A3465">
        <v>79800067</v>
      </c>
      <c r="B3465" s="66" t="s">
        <v>6465</v>
      </c>
      <c r="C3465" s="66" t="s">
        <v>7134</v>
      </c>
      <c r="D3465" s="66" t="s">
        <v>7134</v>
      </c>
      <c r="E3465" s="56" t="s">
        <v>7339</v>
      </c>
      <c r="F3465" t="s">
        <v>6757</v>
      </c>
      <c r="G3465" s="66" t="s">
        <v>7232</v>
      </c>
      <c r="H3465" s="66" t="s">
        <v>7339</v>
      </c>
      <c r="I3465" s="66" t="s">
        <v>6330</v>
      </c>
    </row>
    <row r="3466" spans="1:9" x14ac:dyDescent="0.25">
      <c r="A3466">
        <v>79800067</v>
      </c>
      <c r="B3466" s="66" t="s">
        <v>6465</v>
      </c>
      <c r="C3466" s="66" t="s">
        <v>7134</v>
      </c>
      <c r="D3466" s="66" t="s">
        <v>7134</v>
      </c>
      <c r="E3466" s="56" t="s">
        <v>7339</v>
      </c>
      <c r="F3466" t="s">
        <v>6757</v>
      </c>
      <c r="G3466" s="66" t="s">
        <v>7232</v>
      </c>
      <c r="H3466" s="66" t="s">
        <v>7339</v>
      </c>
      <c r="I3466" s="66" t="s">
        <v>6330</v>
      </c>
    </row>
    <row r="3467" spans="1:9" x14ac:dyDescent="0.25">
      <c r="A3467">
        <v>79800067</v>
      </c>
      <c r="B3467" s="66" t="s">
        <v>6465</v>
      </c>
      <c r="C3467" s="66" t="s">
        <v>7134</v>
      </c>
      <c r="D3467" s="66" t="s">
        <v>7134</v>
      </c>
      <c r="E3467" s="56" t="s">
        <v>7339</v>
      </c>
      <c r="F3467" t="s">
        <v>6757</v>
      </c>
      <c r="G3467" s="66" t="s">
        <v>7232</v>
      </c>
      <c r="H3467" s="66" t="s">
        <v>7339</v>
      </c>
      <c r="I3467" s="66" t="s">
        <v>6330</v>
      </c>
    </row>
    <row r="3468" spans="1:9" x14ac:dyDescent="0.25">
      <c r="A3468">
        <v>79800067</v>
      </c>
      <c r="B3468" s="66" t="s">
        <v>6465</v>
      </c>
      <c r="C3468" s="66" t="s">
        <v>7134</v>
      </c>
      <c r="D3468" s="66" t="s">
        <v>7134</v>
      </c>
      <c r="E3468" s="56" t="s">
        <v>7339</v>
      </c>
      <c r="F3468" t="s">
        <v>7339</v>
      </c>
      <c r="G3468" s="66" t="s">
        <v>7232</v>
      </c>
      <c r="H3468" s="66" t="s">
        <v>7339</v>
      </c>
      <c r="I3468" s="66" t="s">
        <v>6330</v>
      </c>
    </row>
    <row r="3469" spans="1:9" x14ac:dyDescent="0.25">
      <c r="A3469">
        <v>79800067</v>
      </c>
      <c r="B3469" s="66" t="s">
        <v>6465</v>
      </c>
      <c r="C3469" s="66" t="s">
        <v>7134</v>
      </c>
      <c r="D3469" s="66" t="s">
        <v>7134</v>
      </c>
      <c r="E3469" s="56" t="s">
        <v>7339</v>
      </c>
      <c r="F3469" t="s">
        <v>6757</v>
      </c>
      <c r="G3469" s="66" t="s">
        <v>7232</v>
      </c>
      <c r="H3469" s="66" t="s">
        <v>7339</v>
      </c>
      <c r="I3469" s="66" t="s">
        <v>6330</v>
      </c>
    </row>
    <row r="3470" spans="1:9" x14ac:dyDescent="0.25">
      <c r="A3470">
        <v>79800067</v>
      </c>
      <c r="B3470" s="66" t="s">
        <v>6465</v>
      </c>
      <c r="C3470" s="66" t="s">
        <v>7134</v>
      </c>
      <c r="D3470" s="66" t="s">
        <v>7134</v>
      </c>
      <c r="E3470" s="56" t="s">
        <v>7339</v>
      </c>
      <c r="F3470" t="s">
        <v>7339</v>
      </c>
      <c r="G3470" s="66" t="s">
        <v>7232</v>
      </c>
      <c r="H3470" s="66" t="s">
        <v>7339</v>
      </c>
      <c r="I3470" s="66" t="s">
        <v>6330</v>
      </c>
    </row>
    <row r="3471" spans="1:9" x14ac:dyDescent="0.25">
      <c r="A3471">
        <v>79800067</v>
      </c>
      <c r="B3471" s="66" t="s">
        <v>6465</v>
      </c>
      <c r="C3471" s="66" t="s">
        <v>7134</v>
      </c>
      <c r="D3471" s="66" t="s">
        <v>7134</v>
      </c>
      <c r="E3471" s="56" t="s">
        <v>7329</v>
      </c>
      <c r="F3471" t="s">
        <v>7334</v>
      </c>
      <c r="G3471" s="66" t="s">
        <v>7232</v>
      </c>
      <c r="H3471" s="66" t="e">
        <v>#N/A</v>
      </c>
      <c r="I3471" s="66" t="e">
        <v>#N/A</v>
      </c>
    </row>
    <row r="3472" spans="1:9" x14ac:dyDescent="0.25">
      <c r="A3472">
        <v>79800067</v>
      </c>
      <c r="B3472" s="66" t="s">
        <v>6465</v>
      </c>
      <c r="C3472" s="66" t="s">
        <v>7134</v>
      </c>
      <c r="D3472" s="66" t="s">
        <v>7134</v>
      </c>
      <c r="E3472" s="56" t="s">
        <v>7329</v>
      </c>
      <c r="F3472" t="s">
        <v>7334</v>
      </c>
      <c r="G3472" s="66" t="s">
        <v>7232</v>
      </c>
      <c r="H3472" s="66" t="e">
        <v>#N/A</v>
      </c>
      <c r="I3472" s="66" t="e">
        <v>#N/A</v>
      </c>
    </row>
    <row r="3473" spans="1:9" x14ac:dyDescent="0.25">
      <c r="A3473">
        <v>79800068</v>
      </c>
      <c r="B3473" s="66" t="s">
        <v>6465</v>
      </c>
      <c r="C3473" s="66" t="s">
        <v>7134</v>
      </c>
      <c r="D3473" s="66" t="s">
        <v>7134</v>
      </c>
      <c r="E3473" s="56" t="s">
        <v>7353</v>
      </c>
      <c r="F3473" t="s">
        <v>7354</v>
      </c>
      <c r="G3473" s="66" t="s">
        <v>6690</v>
      </c>
      <c r="H3473" s="66" t="e">
        <v>#N/A</v>
      </c>
      <c r="I3473" s="66" t="e">
        <v>#N/A</v>
      </c>
    </row>
    <row r="3474" spans="1:9" x14ac:dyDescent="0.25">
      <c r="A3474">
        <v>79800068</v>
      </c>
      <c r="B3474" s="66" t="s">
        <v>6465</v>
      </c>
      <c r="C3474" s="66" t="s">
        <v>7134</v>
      </c>
      <c r="D3474" s="66" t="s">
        <v>7134</v>
      </c>
      <c r="E3474" s="56" t="s">
        <v>7355</v>
      </c>
      <c r="F3474" t="s">
        <v>7355</v>
      </c>
      <c r="G3474" s="66" t="s">
        <v>6690</v>
      </c>
      <c r="H3474" s="66" t="e">
        <v>#N/A</v>
      </c>
      <c r="I3474" s="66" t="e">
        <v>#N/A</v>
      </c>
    </row>
    <row r="3475" spans="1:9" x14ac:dyDescent="0.25">
      <c r="A3475">
        <v>79800068</v>
      </c>
      <c r="B3475" s="66" t="s">
        <v>6465</v>
      </c>
      <c r="C3475" s="66" t="s">
        <v>7134</v>
      </c>
      <c r="D3475" s="66" t="s">
        <v>7134</v>
      </c>
      <c r="E3475" s="56" t="s">
        <v>7355</v>
      </c>
      <c r="F3475" t="s">
        <v>7355</v>
      </c>
      <c r="G3475" s="66" t="s">
        <v>6690</v>
      </c>
      <c r="H3475" s="66" t="e">
        <v>#N/A</v>
      </c>
      <c r="I3475" s="66" t="e">
        <v>#N/A</v>
      </c>
    </row>
    <row r="3476" spans="1:9" x14ac:dyDescent="0.25">
      <c r="A3476">
        <v>79800068</v>
      </c>
      <c r="B3476" s="66" t="s">
        <v>6465</v>
      </c>
      <c r="C3476" s="66" t="s">
        <v>7134</v>
      </c>
      <c r="D3476" s="66" t="s">
        <v>7134</v>
      </c>
      <c r="E3476" s="56" t="s">
        <v>7355</v>
      </c>
      <c r="F3476" t="s">
        <v>5815</v>
      </c>
      <c r="G3476" s="66" t="s">
        <v>6690</v>
      </c>
      <c r="H3476" s="66" t="e">
        <v>#N/A</v>
      </c>
      <c r="I3476" s="66" t="e">
        <v>#N/A</v>
      </c>
    </row>
    <row r="3477" spans="1:9" x14ac:dyDescent="0.25">
      <c r="A3477">
        <v>79800068</v>
      </c>
      <c r="B3477" s="66" t="s">
        <v>6465</v>
      </c>
      <c r="C3477" s="66" t="s">
        <v>7134</v>
      </c>
      <c r="D3477" s="66" t="s">
        <v>7134</v>
      </c>
      <c r="E3477" s="56" t="s">
        <v>7355</v>
      </c>
      <c r="F3477" t="s">
        <v>6757</v>
      </c>
      <c r="G3477" s="66" t="s">
        <v>6690</v>
      </c>
      <c r="H3477" s="66" t="e">
        <v>#N/A</v>
      </c>
      <c r="I3477" s="66" t="e">
        <v>#N/A</v>
      </c>
    </row>
    <row r="3478" spans="1:9" x14ac:dyDescent="0.25">
      <c r="A3478">
        <v>79800069</v>
      </c>
      <c r="B3478" s="66" t="s">
        <v>6465</v>
      </c>
      <c r="C3478" s="66" t="s">
        <v>7134</v>
      </c>
      <c r="D3478" s="66" t="s">
        <v>7134</v>
      </c>
      <c r="E3478" s="56" t="s">
        <v>7356</v>
      </c>
      <c r="F3478" t="s">
        <v>7356</v>
      </c>
      <c r="G3478" s="66" t="s">
        <v>6690</v>
      </c>
      <c r="H3478" s="66" t="e">
        <v>#N/A</v>
      </c>
      <c r="I3478" s="66" t="e">
        <v>#N/A</v>
      </c>
    </row>
    <row r="3479" spans="1:9" x14ac:dyDescent="0.25">
      <c r="A3479">
        <v>79800069</v>
      </c>
      <c r="B3479" s="66" t="s">
        <v>6465</v>
      </c>
      <c r="C3479" s="66" t="s">
        <v>7134</v>
      </c>
      <c r="D3479" s="66" t="s">
        <v>7134</v>
      </c>
      <c r="E3479" s="56" t="s">
        <v>7356</v>
      </c>
      <c r="F3479" t="s">
        <v>7356</v>
      </c>
      <c r="G3479" s="66" t="s">
        <v>6690</v>
      </c>
      <c r="H3479" s="66" t="e">
        <v>#N/A</v>
      </c>
      <c r="I3479" s="66" t="e">
        <v>#N/A</v>
      </c>
    </row>
    <row r="3480" spans="1:9" x14ac:dyDescent="0.25">
      <c r="A3480">
        <v>79800069</v>
      </c>
      <c r="B3480" s="66" t="s">
        <v>6465</v>
      </c>
      <c r="C3480" s="66" t="s">
        <v>7134</v>
      </c>
      <c r="D3480" s="66" t="s">
        <v>7134</v>
      </c>
      <c r="E3480" s="56" t="s">
        <v>7357</v>
      </c>
      <c r="F3480" t="s">
        <v>7357</v>
      </c>
      <c r="G3480" s="66" t="s">
        <v>6690</v>
      </c>
      <c r="H3480" s="66" t="e">
        <v>#N/A</v>
      </c>
      <c r="I3480" s="66" t="e">
        <v>#N/A</v>
      </c>
    </row>
    <row r="3481" spans="1:9" x14ac:dyDescent="0.25">
      <c r="A3481">
        <v>79800069</v>
      </c>
      <c r="B3481" s="66" t="s">
        <v>6465</v>
      </c>
      <c r="C3481" s="66" t="s">
        <v>7134</v>
      </c>
      <c r="D3481" s="66" t="s">
        <v>7134</v>
      </c>
      <c r="E3481" s="56" t="s">
        <v>7357</v>
      </c>
      <c r="F3481" t="s">
        <v>7357</v>
      </c>
      <c r="G3481" s="66" t="s">
        <v>6690</v>
      </c>
      <c r="H3481" s="66" t="e">
        <v>#N/A</v>
      </c>
      <c r="I3481" s="66" t="e">
        <v>#N/A</v>
      </c>
    </row>
    <row r="3482" spans="1:9" x14ac:dyDescent="0.25">
      <c r="A3482">
        <v>79800069</v>
      </c>
      <c r="B3482" s="66" t="s">
        <v>6465</v>
      </c>
      <c r="C3482" s="66" t="s">
        <v>7134</v>
      </c>
      <c r="D3482" s="66" t="s">
        <v>7134</v>
      </c>
      <c r="E3482" s="56" t="s">
        <v>7358</v>
      </c>
      <c r="F3482" t="s">
        <v>6757</v>
      </c>
      <c r="G3482" s="66" t="s">
        <v>6690</v>
      </c>
      <c r="H3482" s="66" t="e">
        <v>#N/A</v>
      </c>
      <c r="I3482" s="66" t="e">
        <v>#N/A</v>
      </c>
    </row>
    <row r="3483" spans="1:9" x14ac:dyDescent="0.25">
      <c r="A3483">
        <v>79800069</v>
      </c>
      <c r="B3483" s="66" t="s">
        <v>6465</v>
      </c>
      <c r="C3483" s="66" t="s">
        <v>7134</v>
      </c>
      <c r="D3483" s="66" t="s">
        <v>7134</v>
      </c>
      <c r="E3483" s="56" t="s">
        <v>7318</v>
      </c>
      <c r="F3483" t="s">
        <v>7318</v>
      </c>
      <c r="G3483" s="66" t="s">
        <v>6690</v>
      </c>
      <c r="H3483" s="66" t="s">
        <v>7318</v>
      </c>
      <c r="I3483" s="66" t="s">
        <v>7298</v>
      </c>
    </row>
    <row r="3484" spans="1:9" x14ac:dyDescent="0.25">
      <c r="A3484">
        <v>79800069</v>
      </c>
      <c r="B3484" s="66" t="s">
        <v>6465</v>
      </c>
      <c r="C3484" s="66" t="s">
        <v>7134</v>
      </c>
      <c r="D3484" s="66" t="s">
        <v>7134</v>
      </c>
      <c r="E3484" s="56" t="s">
        <v>7359</v>
      </c>
      <c r="F3484" t="s">
        <v>7359</v>
      </c>
      <c r="G3484" s="66" t="s">
        <v>6690</v>
      </c>
      <c r="H3484" s="66" t="e">
        <v>#N/A</v>
      </c>
      <c r="I3484" s="66" t="e">
        <v>#N/A</v>
      </c>
    </row>
    <row r="3485" spans="1:9" x14ac:dyDescent="0.25">
      <c r="A3485">
        <v>79800069</v>
      </c>
      <c r="B3485" s="66" t="s">
        <v>6465</v>
      </c>
      <c r="C3485" s="66" t="s">
        <v>7134</v>
      </c>
      <c r="D3485" s="66" t="s">
        <v>7134</v>
      </c>
      <c r="E3485" s="56" t="s">
        <v>7359</v>
      </c>
      <c r="F3485" t="s">
        <v>6757</v>
      </c>
      <c r="G3485" s="66" t="s">
        <v>6690</v>
      </c>
      <c r="H3485" s="66" t="e">
        <v>#N/A</v>
      </c>
      <c r="I3485" s="66" t="e">
        <v>#N/A</v>
      </c>
    </row>
    <row r="3486" spans="1:9" x14ac:dyDescent="0.25">
      <c r="A3486">
        <v>79800069</v>
      </c>
      <c r="B3486" s="66" t="s">
        <v>6465</v>
      </c>
      <c r="C3486" s="66" t="s">
        <v>7134</v>
      </c>
      <c r="D3486" s="66" t="s">
        <v>7134</v>
      </c>
      <c r="E3486" s="56" t="s">
        <v>7359</v>
      </c>
      <c r="F3486" t="s">
        <v>7359</v>
      </c>
      <c r="G3486" s="66" t="s">
        <v>6690</v>
      </c>
      <c r="H3486" s="66" t="e">
        <v>#N/A</v>
      </c>
      <c r="I3486" s="66" t="e">
        <v>#N/A</v>
      </c>
    </row>
    <row r="3487" spans="1:9" x14ac:dyDescent="0.25">
      <c r="A3487">
        <v>79800070</v>
      </c>
      <c r="B3487" s="66" t="s">
        <v>6465</v>
      </c>
      <c r="C3487" s="66" t="s">
        <v>7134</v>
      </c>
      <c r="D3487" s="66" t="s">
        <v>7134</v>
      </c>
      <c r="E3487" s="56" t="s">
        <v>7360</v>
      </c>
      <c r="F3487" t="s">
        <v>7271</v>
      </c>
      <c r="G3487" s="66" t="s">
        <v>7256</v>
      </c>
      <c r="H3487" s="66" t="s">
        <v>7271</v>
      </c>
      <c r="I3487" s="66" t="s">
        <v>6251</v>
      </c>
    </row>
    <row r="3488" spans="1:9" x14ac:dyDescent="0.25">
      <c r="A3488">
        <v>79800070</v>
      </c>
      <c r="B3488" s="66" t="s">
        <v>6465</v>
      </c>
      <c r="C3488" s="66" t="s">
        <v>7134</v>
      </c>
      <c r="D3488" s="66" t="s">
        <v>7134</v>
      </c>
      <c r="E3488" s="56" t="s">
        <v>7360</v>
      </c>
      <c r="F3488" t="s">
        <v>6250</v>
      </c>
      <c r="G3488" s="66" t="s">
        <v>7256</v>
      </c>
      <c r="H3488" s="66" t="s">
        <v>6250</v>
      </c>
      <c r="I3488" s="66" t="s">
        <v>6251</v>
      </c>
    </row>
    <row r="3489" spans="1:9" x14ac:dyDescent="0.25">
      <c r="A3489">
        <v>79800070</v>
      </c>
      <c r="B3489" s="66" t="s">
        <v>6465</v>
      </c>
      <c r="C3489" s="66" t="s">
        <v>7134</v>
      </c>
      <c r="D3489" s="66" t="s">
        <v>7134</v>
      </c>
      <c r="E3489" s="56" t="s">
        <v>7360</v>
      </c>
      <c r="F3489" t="s">
        <v>7361</v>
      </c>
      <c r="G3489" s="66" t="s">
        <v>7256</v>
      </c>
      <c r="H3489" s="66" t="e">
        <v>#N/A</v>
      </c>
      <c r="I3489" s="66" t="e">
        <v>#N/A</v>
      </c>
    </row>
    <row r="3490" spans="1:9" x14ac:dyDescent="0.25">
      <c r="A3490">
        <v>79800070</v>
      </c>
      <c r="B3490" s="66" t="s">
        <v>6465</v>
      </c>
      <c r="C3490" s="66" t="s">
        <v>7134</v>
      </c>
      <c r="D3490" s="66" t="s">
        <v>7134</v>
      </c>
      <c r="E3490" s="56" t="s">
        <v>7362</v>
      </c>
      <c r="F3490" t="s">
        <v>6250</v>
      </c>
      <c r="G3490" s="66" t="s">
        <v>7256</v>
      </c>
      <c r="H3490" s="66" t="s">
        <v>6250</v>
      </c>
      <c r="I3490" s="66" t="s">
        <v>6251</v>
      </c>
    </row>
    <row r="3491" spans="1:9" x14ac:dyDescent="0.25">
      <c r="A3491">
        <v>79800070</v>
      </c>
      <c r="B3491" s="66" t="s">
        <v>6465</v>
      </c>
      <c r="C3491" s="66" t="s">
        <v>7134</v>
      </c>
      <c r="D3491" s="66" t="s">
        <v>7134</v>
      </c>
      <c r="E3491" s="56" t="s">
        <v>7362</v>
      </c>
      <c r="F3491" t="s">
        <v>6250</v>
      </c>
      <c r="G3491" s="66" t="s">
        <v>7256</v>
      </c>
      <c r="H3491" s="66" t="s">
        <v>6250</v>
      </c>
      <c r="I3491" s="66" t="s">
        <v>6251</v>
      </c>
    </row>
    <row r="3492" spans="1:9" x14ac:dyDescent="0.25">
      <c r="A3492">
        <v>79800070</v>
      </c>
      <c r="B3492" s="66" t="s">
        <v>6465</v>
      </c>
      <c r="C3492" s="66" t="s">
        <v>7134</v>
      </c>
      <c r="D3492" s="66" t="s">
        <v>7134</v>
      </c>
      <c r="E3492" s="56" t="s">
        <v>7362</v>
      </c>
      <c r="F3492" t="s">
        <v>7271</v>
      </c>
      <c r="G3492" s="66" t="s">
        <v>7256</v>
      </c>
      <c r="H3492" s="66" t="s">
        <v>7271</v>
      </c>
      <c r="I3492" s="66" t="s">
        <v>6251</v>
      </c>
    </row>
    <row r="3493" spans="1:9" x14ac:dyDescent="0.25">
      <c r="A3493">
        <v>79800070</v>
      </c>
      <c r="B3493" s="66" t="s">
        <v>6465</v>
      </c>
      <c r="C3493" s="66" t="s">
        <v>7134</v>
      </c>
      <c r="D3493" s="66" t="s">
        <v>7134</v>
      </c>
      <c r="E3493" s="56" t="s">
        <v>7362</v>
      </c>
      <c r="F3493" t="s">
        <v>6250</v>
      </c>
      <c r="G3493" s="66" t="s">
        <v>7256</v>
      </c>
      <c r="H3493" s="66" t="s">
        <v>6250</v>
      </c>
      <c r="I3493" s="66" t="s">
        <v>6251</v>
      </c>
    </row>
    <row r="3494" spans="1:9" x14ac:dyDescent="0.25">
      <c r="A3494">
        <v>79800070</v>
      </c>
      <c r="B3494" s="66" t="s">
        <v>6465</v>
      </c>
      <c r="C3494" s="66" t="s">
        <v>7134</v>
      </c>
      <c r="D3494" s="66" t="s">
        <v>7134</v>
      </c>
      <c r="E3494" s="56" t="s">
        <v>7363</v>
      </c>
      <c r="F3494" t="s">
        <v>7271</v>
      </c>
      <c r="G3494" s="66" t="s">
        <v>7256</v>
      </c>
      <c r="H3494" s="66" t="s">
        <v>7271</v>
      </c>
      <c r="I3494" s="66" t="s">
        <v>6251</v>
      </c>
    </row>
    <row r="3495" spans="1:9" x14ac:dyDescent="0.25">
      <c r="A3495">
        <v>79800070</v>
      </c>
      <c r="B3495" s="66" t="s">
        <v>6465</v>
      </c>
      <c r="C3495" s="66" t="s">
        <v>7134</v>
      </c>
      <c r="D3495" s="66" t="s">
        <v>7134</v>
      </c>
      <c r="E3495" s="56" t="s">
        <v>6250</v>
      </c>
      <c r="F3495" t="s">
        <v>6250</v>
      </c>
      <c r="G3495" s="66" t="s">
        <v>7256</v>
      </c>
      <c r="H3495" s="66" t="s">
        <v>6250</v>
      </c>
      <c r="I3495" s="66" t="s">
        <v>6251</v>
      </c>
    </row>
    <row r="3496" spans="1:9" x14ac:dyDescent="0.25">
      <c r="A3496">
        <v>79800070</v>
      </c>
      <c r="B3496" s="66" t="s">
        <v>6465</v>
      </c>
      <c r="C3496" s="66" t="s">
        <v>7134</v>
      </c>
      <c r="D3496" s="66" t="s">
        <v>7134</v>
      </c>
      <c r="E3496" s="56" t="s">
        <v>6250</v>
      </c>
      <c r="F3496" t="s">
        <v>6250</v>
      </c>
      <c r="G3496" s="66" t="s">
        <v>7256</v>
      </c>
      <c r="H3496" s="66" t="s">
        <v>6250</v>
      </c>
      <c r="I3496" s="66" t="s">
        <v>6251</v>
      </c>
    </row>
    <row r="3497" spans="1:9" x14ac:dyDescent="0.25">
      <c r="A3497">
        <v>79800070</v>
      </c>
      <c r="B3497" s="66" t="s">
        <v>6465</v>
      </c>
      <c r="C3497" s="66" t="s">
        <v>7134</v>
      </c>
      <c r="D3497" s="66" t="s">
        <v>7134</v>
      </c>
      <c r="E3497" s="56" t="s">
        <v>6250</v>
      </c>
      <c r="F3497" t="s">
        <v>7271</v>
      </c>
      <c r="G3497" s="66" t="s">
        <v>7256</v>
      </c>
      <c r="H3497" s="66" t="s">
        <v>7271</v>
      </c>
      <c r="I3497" s="66" t="s">
        <v>6251</v>
      </c>
    </row>
    <row r="3498" spans="1:9" x14ac:dyDescent="0.25">
      <c r="A3498">
        <v>79800070</v>
      </c>
      <c r="B3498" s="66" t="s">
        <v>6465</v>
      </c>
      <c r="C3498" s="66" t="s">
        <v>7134</v>
      </c>
      <c r="D3498" s="66" t="s">
        <v>7134</v>
      </c>
      <c r="E3498" s="56" t="s">
        <v>6250</v>
      </c>
      <c r="F3498" t="s">
        <v>7271</v>
      </c>
      <c r="G3498" s="66" t="s">
        <v>7256</v>
      </c>
      <c r="H3498" s="66" t="s">
        <v>7271</v>
      </c>
      <c r="I3498" s="66" t="s">
        <v>6251</v>
      </c>
    </row>
    <row r="3499" spans="1:9" x14ac:dyDescent="0.25">
      <c r="A3499">
        <v>79800070</v>
      </c>
      <c r="B3499" s="66" t="s">
        <v>6465</v>
      </c>
      <c r="C3499" s="66" t="s">
        <v>7134</v>
      </c>
      <c r="D3499" s="66" t="s">
        <v>7134</v>
      </c>
      <c r="E3499" s="56" t="s">
        <v>6250</v>
      </c>
      <c r="F3499" t="s">
        <v>6250</v>
      </c>
      <c r="G3499" s="66" t="s">
        <v>7256</v>
      </c>
      <c r="H3499" s="66" t="s">
        <v>6250</v>
      </c>
      <c r="I3499" s="66" t="s">
        <v>6251</v>
      </c>
    </row>
    <row r="3500" spans="1:9" x14ac:dyDescent="0.25">
      <c r="A3500">
        <v>79800070</v>
      </c>
      <c r="B3500" s="66" t="s">
        <v>6465</v>
      </c>
      <c r="C3500" s="66" t="s">
        <v>7134</v>
      </c>
      <c r="D3500" s="66" t="s">
        <v>7134</v>
      </c>
      <c r="E3500" s="56" t="s">
        <v>6250</v>
      </c>
      <c r="F3500" t="s">
        <v>6250</v>
      </c>
      <c r="G3500" s="66" t="s">
        <v>7256</v>
      </c>
      <c r="H3500" s="66" t="s">
        <v>6250</v>
      </c>
      <c r="I3500" s="66" t="s">
        <v>6251</v>
      </c>
    </row>
    <row r="3501" spans="1:9" x14ac:dyDescent="0.25">
      <c r="A3501">
        <v>79800070</v>
      </c>
      <c r="B3501" s="66" t="s">
        <v>6465</v>
      </c>
      <c r="C3501" s="66" t="s">
        <v>7134</v>
      </c>
      <c r="D3501" s="66" t="s">
        <v>7134</v>
      </c>
      <c r="E3501" s="56" t="s">
        <v>6250</v>
      </c>
      <c r="F3501" t="s">
        <v>6250</v>
      </c>
      <c r="G3501" s="66" t="s">
        <v>7256</v>
      </c>
      <c r="H3501" s="66" t="s">
        <v>6250</v>
      </c>
      <c r="I3501" s="66" t="s">
        <v>6251</v>
      </c>
    </row>
    <row r="3502" spans="1:9" x14ac:dyDescent="0.25">
      <c r="A3502">
        <v>79800070</v>
      </c>
      <c r="B3502" s="66" t="s">
        <v>6465</v>
      </c>
      <c r="C3502" s="66" t="s">
        <v>7134</v>
      </c>
      <c r="D3502" s="66" t="s">
        <v>7134</v>
      </c>
      <c r="E3502" s="56" t="s">
        <v>6250</v>
      </c>
      <c r="F3502" t="s">
        <v>6250</v>
      </c>
      <c r="G3502" s="66" t="s">
        <v>7256</v>
      </c>
      <c r="H3502" s="66" t="s">
        <v>6250</v>
      </c>
      <c r="I3502" s="66" t="s">
        <v>6251</v>
      </c>
    </row>
    <row r="3503" spans="1:9" x14ac:dyDescent="0.25">
      <c r="A3503">
        <v>79800070</v>
      </c>
      <c r="B3503" s="66" t="s">
        <v>6465</v>
      </c>
      <c r="C3503" s="66" t="s">
        <v>7134</v>
      </c>
      <c r="D3503" s="66" t="s">
        <v>7134</v>
      </c>
      <c r="E3503" s="56" t="s">
        <v>6250</v>
      </c>
      <c r="F3503" t="s">
        <v>7271</v>
      </c>
      <c r="G3503" s="66" t="s">
        <v>7256</v>
      </c>
      <c r="H3503" s="66" t="s">
        <v>7271</v>
      </c>
      <c r="I3503" s="66" t="s">
        <v>6251</v>
      </c>
    </row>
    <row r="3504" spans="1:9" x14ac:dyDescent="0.25">
      <c r="A3504">
        <v>79800070</v>
      </c>
      <c r="B3504" s="66" t="s">
        <v>6465</v>
      </c>
      <c r="C3504" s="66" t="s">
        <v>7134</v>
      </c>
      <c r="D3504" s="66" t="s">
        <v>7134</v>
      </c>
      <c r="E3504" s="56" t="s">
        <v>6250</v>
      </c>
      <c r="F3504" t="s">
        <v>6250</v>
      </c>
      <c r="G3504" s="66" t="s">
        <v>7256</v>
      </c>
      <c r="H3504" s="66" t="s">
        <v>6250</v>
      </c>
      <c r="I3504" s="66" t="s">
        <v>6251</v>
      </c>
    </row>
    <row r="3505" spans="1:9" x14ac:dyDescent="0.25">
      <c r="A3505">
        <v>79800070</v>
      </c>
      <c r="B3505" s="66" t="s">
        <v>6465</v>
      </c>
      <c r="C3505" s="66" t="s">
        <v>7134</v>
      </c>
      <c r="D3505" s="66" t="s">
        <v>7134</v>
      </c>
      <c r="E3505" s="56" t="s">
        <v>6250</v>
      </c>
      <c r="F3505" t="s">
        <v>7271</v>
      </c>
      <c r="G3505" s="66" t="s">
        <v>7256</v>
      </c>
      <c r="H3505" s="66" t="s">
        <v>7271</v>
      </c>
      <c r="I3505" s="66" t="s">
        <v>6251</v>
      </c>
    </row>
    <row r="3506" spans="1:9" x14ac:dyDescent="0.25">
      <c r="A3506">
        <v>79800070</v>
      </c>
      <c r="B3506" s="66" t="s">
        <v>6465</v>
      </c>
      <c r="C3506" s="66" t="s">
        <v>7134</v>
      </c>
      <c r="D3506" s="66" t="s">
        <v>7134</v>
      </c>
      <c r="E3506" s="56" t="s">
        <v>6250</v>
      </c>
      <c r="F3506" t="s">
        <v>7271</v>
      </c>
      <c r="G3506" s="66" t="s">
        <v>7256</v>
      </c>
      <c r="H3506" s="66" t="s">
        <v>7271</v>
      </c>
      <c r="I3506" s="66" t="s">
        <v>6251</v>
      </c>
    </row>
    <row r="3507" spans="1:9" x14ac:dyDescent="0.25">
      <c r="A3507">
        <v>79800070</v>
      </c>
      <c r="B3507" s="66" t="s">
        <v>6465</v>
      </c>
      <c r="C3507" s="66" t="s">
        <v>7134</v>
      </c>
      <c r="D3507" s="66" t="s">
        <v>7134</v>
      </c>
      <c r="E3507" s="56" t="s">
        <v>6250</v>
      </c>
      <c r="F3507" t="s">
        <v>6250</v>
      </c>
      <c r="G3507" s="66" t="s">
        <v>7256</v>
      </c>
      <c r="H3507" s="66" t="s">
        <v>6250</v>
      </c>
      <c r="I3507" s="66" t="s">
        <v>6251</v>
      </c>
    </row>
    <row r="3508" spans="1:9" x14ac:dyDescent="0.25">
      <c r="A3508">
        <v>79800071</v>
      </c>
      <c r="B3508" s="66" t="s">
        <v>6465</v>
      </c>
      <c r="C3508" s="66" t="s">
        <v>7134</v>
      </c>
      <c r="D3508" s="66" t="s">
        <v>7134</v>
      </c>
      <c r="E3508" s="56" t="s">
        <v>7364</v>
      </c>
      <c r="F3508" t="s">
        <v>7271</v>
      </c>
      <c r="G3508" s="66" t="s">
        <v>7256</v>
      </c>
      <c r="H3508" s="66" t="s">
        <v>7271</v>
      </c>
      <c r="I3508" s="66" t="s">
        <v>6251</v>
      </c>
    </row>
    <row r="3509" spans="1:9" x14ac:dyDescent="0.25">
      <c r="A3509">
        <v>79800071</v>
      </c>
      <c r="B3509" s="66" t="s">
        <v>6465</v>
      </c>
      <c r="C3509" s="66" t="s">
        <v>7134</v>
      </c>
      <c r="D3509" s="66" t="s">
        <v>7134</v>
      </c>
      <c r="E3509" s="56" t="s">
        <v>7365</v>
      </c>
      <c r="F3509" t="s">
        <v>7271</v>
      </c>
      <c r="G3509" s="66" t="s">
        <v>7256</v>
      </c>
      <c r="H3509" s="66" t="s">
        <v>7271</v>
      </c>
      <c r="I3509" s="66" t="s">
        <v>6251</v>
      </c>
    </row>
    <row r="3510" spans="1:9" x14ac:dyDescent="0.25">
      <c r="A3510">
        <v>79800071</v>
      </c>
      <c r="B3510" s="66" t="s">
        <v>6465</v>
      </c>
      <c r="C3510" s="66" t="s">
        <v>7134</v>
      </c>
      <c r="D3510" s="66" t="s">
        <v>7134</v>
      </c>
      <c r="E3510" s="56" t="s">
        <v>7366</v>
      </c>
      <c r="F3510" t="s">
        <v>7271</v>
      </c>
      <c r="G3510" s="66" t="s">
        <v>7256</v>
      </c>
      <c r="H3510" s="66" t="s">
        <v>7271</v>
      </c>
      <c r="I3510" s="66" t="s">
        <v>6251</v>
      </c>
    </row>
    <row r="3511" spans="1:9" x14ac:dyDescent="0.25">
      <c r="A3511">
        <v>79800071</v>
      </c>
      <c r="B3511" s="66" t="s">
        <v>6465</v>
      </c>
      <c r="C3511" s="66" t="s">
        <v>7134</v>
      </c>
      <c r="D3511" s="66" t="s">
        <v>7134</v>
      </c>
      <c r="E3511" s="56" t="s">
        <v>7367</v>
      </c>
      <c r="F3511" t="s">
        <v>7271</v>
      </c>
      <c r="G3511" s="66" t="s">
        <v>7256</v>
      </c>
      <c r="H3511" s="66" t="s">
        <v>7271</v>
      </c>
      <c r="I3511" s="66" t="s">
        <v>6251</v>
      </c>
    </row>
    <row r="3512" spans="1:9" x14ac:dyDescent="0.25">
      <c r="A3512">
        <v>79800071</v>
      </c>
      <c r="B3512" s="66" t="s">
        <v>6465</v>
      </c>
      <c r="C3512" s="66" t="s">
        <v>7134</v>
      </c>
      <c r="D3512" s="66" t="s">
        <v>7134</v>
      </c>
      <c r="E3512" s="56" t="s">
        <v>7367</v>
      </c>
      <c r="F3512" t="s">
        <v>7271</v>
      </c>
      <c r="G3512" s="66" t="s">
        <v>7256</v>
      </c>
      <c r="H3512" s="66" t="s">
        <v>7271</v>
      </c>
      <c r="I3512" s="66" t="s">
        <v>6251</v>
      </c>
    </row>
    <row r="3513" spans="1:9" x14ac:dyDescent="0.25">
      <c r="A3513">
        <v>79800071</v>
      </c>
      <c r="B3513" s="66" t="s">
        <v>6465</v>
      </c>
      <c r="C3513" s="66" t="s">
        <v>7134</v>
      </c>
      <c r="D3513" s="66" t="s">
        <v>7134</v>
      </c>
      <c r="E3513" s="56" t="s">
        <v>7367</v>
      </c>
      <c r="F3513" t="s">
        <v>7271</v>
      </c>
      <c r="G3513" s="66" t="s">
        <v>7256</v>
      </c>
      <c r="H3513" s="66" t="s">
        <v>7271</v>
      </c>
      <c r="I3513" s="66" t="s">
        <v>6251</v>
      </c>
    </row>
    <row r="3514" spans="1:9" x14ac:dyDescent="0.25">
      <c r="A3514">
        <v>79800071</v>
      </c>
      <c r="B3514" s="66" t="s">
        <v>6465</v>
      </c>
      <c r="C3514" s="66" t="s">
        <v>7134</v>
      </c>
      <c r="D3514" s="66" t="s">
        <v>7134</v>
      </c>
      <c r="E3514" s="56" t="s">
        <v>7367</v>
      </c>
      <c r="F3514" t="s">
        <v>7271</v>
      </c>
      <c r="G3514" s="66" t="s">
        <v>7256</v>
      </c>
      <c r="H3514" s="66" t="s">
        <v>7271</v>
      </c>
      <c r="I3514" s="66" t="s">
        <v>6251</v>
      </c>
    </row>
    <row r="3515" spans="1:9" x14ac:dyDescent="0.25">
      <c r="A3515">
        <v>79800072</v>
      </c>
      <c r="B3515" s="66" t="s">
        <v>6465</v>
      </c>
      <c r="C3515" s="66" t="s">
        <v>7134</v>
      </c>
      <c r="D3515" s="66" t="s">
        <v>7134</v>
      </c>
      <c r="E3515" s="56" t="s">
        <v>7368</v>
      </c>
      <c r="F3515" t="s">
        <v>6757</v>
      </c>
      <c r="G3515" s="66" t="s">
        <v>7232</v>
      </c>
      <c r="H3515" s="66" t="e">
        <v>#N/A</v>
      </c>
      <c r="I3515" s="66" t="e">
        <v>#N/A</v>
      </c>
    </row>
    <row r="3516" spans="1:9" x14ac:dyDescent="0.25">
      <c r="A3516">
        <v>79800072</v>
      </c>
      <c r="B3516" s="66" t="s">
        <v>6465</v>
      </c>
      <c r="C3516" s="66" t="s">
        <v>7134</v>
      </c>
      <c r="D3516" s="66" t="s">
        <v>7134</v>
      </c>
      <c r="E3516" s="56" t="s">
        <v>7368</v>
      </c>
      <c r="F3516" t="s">
        <v>6757</v>
      </c>
      <c r="G3516" s="66" t="s">
        <v>7232</v>
      </c>
      <c r="H3516" s="66" t="e">
        <v>#N/A</v>
      </c>
      <c r="I3516" s="66" t="e">
        <v>#N/A</v>
      </c>
    </row>
    <row r="3517" spans="1:9" x14ac:dyDescent="0.25">
      <c r="A3517">
        <v>79800072</v>
      </c>
      <c r="B3517" s="66" t="s">
        <v>6465</v>
      </c>
      <c r="C3517" s="66" t="s">
        <v>7134</v>
      </c>
      <c r="D3517" s="66" t="s">
        <v>7134</v>
      </c>
      <c r="E3517" s="56" t="s">
        <v>7368</v>
      </c>
      <c r="F3517" t="s">
        <v>7368</v>
      </c>
      <c r="G3517" s="66" t="s">
        <v>7232</v>
      </c>
      <c r="H3517" s="66" t="e">
        <v>#N/A</v>
      </c>
      <c r="I3517" s="66" t="e">
        <v>#N/A</v>
      </c>
    </row>
    <row r="3518" spans="1:9" x14ac:dyDescent="0.25">
      <c r="A3518">
        <v>79800072</v>
      </c>
      <c r="B3518" s="66" t="s">
        <v>6465</v>
      </c>
      <c r="C3518" s="66" t="s">
        <v>7134</v>
      </c>
      <c r="D3518" s="66" t="s">
        <v>7134</v>
      </c>
      <c r="E3518" s="56" t="s">
        <v>7369</v>
      </c>
      <c r="F3518" t="s">
        <v>7369</v>
      </c>
      <c r="G3518" s="66" t="s">
        <v>7232</v>
      </c>
      <c r="H3518" s="66" t="e">
        <v>#N/A</v>
      </c>
      <c r="I3518" s="66" t="e">
        <v>#N/A</v>
      </c>
    </row>
    <row r="3519" spans="1:9" x14ac:dyDescent="0.25">
      <c r="A3519">
        <v>79800072</v>
      </c>
      <c r="B3519" s="66" t="s">
        <v>6465</v>
      </c>
      <c r="C3519" s="66" t="s">
        <v>7134</v>
      </c>
      <c r="D3519" s="66" t="s">
        <v>7134</v>
      </c>
      <c r="E3519" s="56" t="s">
        <v>7369</v>
      </c>
      <c r="F3519" t="s">
        <v>7370</v>
      </c>
      <c r="G3519" s="66" t="s">
        <v>7232</v>
      </c>
      <c r="H3519" s="66" t="e">
        <v>#N/A</v>
      </c>
      <c r="I3519" s="66" t="e">
        <v>#N/A</v>
      </c>
    </row>
    <row r="3520" spans="1:9" x14ac:dyDescent="0.25">
      <c r="A3520">
        <v>79800072</v>
      </c>
      <c r="B3520" s="66" t="s">
        <v>6465</v>
      </c>
      <c r="C3520" s="66" t="s">
        <v>7134</v>
      </c>
      <c r="D3520" s="66" t="s">
        <v>7134</v>
      </c>
      <c r="E3520" s="56" t="s">
        <v>7369</v>
      </c>
      <c r="F3520" t="s">
        <v>7371</v>
      </c>
      <c r="G3520" s="66" t="s">
        <v>7232</v>
      </c>
      <c r="H3520" s="66" t="e">
        <v>#N/A</v>
      </c>
      <c r="I3520" s="66" t="e">
        <v>#N/A</v>
      </c>
    </row>
    <row r="3521" spans="1:9" x14ac:dyDescent="0.25">
      <c r="A3521">
        <v>79800072</v>
      </c>
      <c r="B3521" s="66" t="s">
        <v>6465</v>
      </c>
      <c r="C3521" s="66" t="s">
        <v>7134</v>
      </c>
      <c r="D3521" s="66" t="s">
        <v>7134</v>
      </c>
      <c r="E3521" s="56" t="s">
        <v>7372</v>
      </c>
      <c r="F3521" t="s">
        <v>7369</v>
      </c>
      <c r="G3521" s="66" t="s">
        <v>7232</v>
      </c>
      <c r="H3521" s="66" t="s">
        <v>7372</v>
      </c>
      <c r="I3521" s="66" t="s">
        <v>7064</v>
      </c>
    </row>
    <row r="3522" spans="1:9" x14ac:dyDescent="0.25">
      <c r="A3522">
        <v>79800072</v>
      </c>
      <c r="B3522" s="66" t="s">
        <v>6465</v>
      </c>
      <c r="C3522" s="66" t="s">
        <v>7134</v>
      </c>
      <c r="D3522" s="66" t="s">
        <v>7134</v>
      </c>
      <c r="E3522" s="56" t="s">
        <v>7372</v>
      </c>
      <c r="F3522" t="s">
        <v>7369</v>
      </c>
      <c r="G3522" s="66" t="s">
        <v>7232</v>
      </c>
      <c r="H3522" s="66" t="s">
        <v>7372</v>
      </c>
      <c r="I3522" s="66" t="s">
        <v>7064</v>
      </c>
    </row>
    <row r="3523" spans="1:9" x14ac:dyDescent="0.25">
      <c r="A3523">
        <v>79800072</v>
      </c>
      <c r="B3523" s="66" t="s">
        <v>6465</v>
      </c>
      <c r="C3523" s="66" t="s">
        <v>7134</v>
      </c>
      <c r="D3523" s="66" t="s">
        <v>7134</v>
      </c>
      <c r="E3523" s="56" t="s">
        <v>7372</v>
      </c>
      <c r="F3523" t="s">
        <v>7372</v>
      </c>
      <c r="G3523" s="66" t="s">
        <v>7232</v>
      </c>
      <c r="H3523" s="66" t="s">
        <v>7372</v>
      </c>
      <c r="I3523" s="66" t="s">
        <v>7064</v>
      </c>
    </row>
    <row r="3524" spans="1:9" x14ac:dyDescent="0.25">
      <c r="A3524">
        <v>79800072</v>
      </c>
      <c r="B3524" s="66" t="s">
        <v>6465</v>
      </c>
      <c r="C3524" s="66" t="s">
        <v>7134</v>
      </c>
      <c r="D3524" s="66" t="s">
        <v>7134</v>
      </c>
      <c r="E3524" s="56" t="s">
        <v>7372</v>
      </c>
      <c r="F3524" t="s">
        <v>6757</v>
      </c>
      <c r="G3524" s="66" t="s">
        <v>7232</v>
      </c>
      <c r="H3524" s="66" t="s">
        <v>7372</v>
      </c>
      <c r="I3524" s="66" t="s">
        <v>7064</v>
      </c>
    </row>
    <row r="3525" spans="1:9" x14ac:dyDescent="0.25">
      <c r="A3525">
        <v>79800072</v>
      </c>
      <c r="B3525" s="66" t="s">
        <v>6465</v>
      </c>
      <c r="C3525" s="66" t="s">
        <v>7134</v>
      </c>
      <c r="D3525" s="66" t="s">
        <v>7134</v>
      </c>
      <c r="E3525" s="56" t="s">
        <v>7370</v>
      </c>
      <c r="F3525" t="s">
        <v>7370</v>
      </c>
      <c r="G3525" s="66" t="s">
        <v>7232</v>
      </c>
      <c r="H3525" s="66" t="e">
        <v>#N/A</v>
      </c>
      <c r="I3525" s="66" t="e">
        <v>#N/A</v>
      </c>
    </row>
    <row r="3526" spans="1:9" x14ac:dyDescent="0.25">
      <c r="A3526">
        <v>79800072</v>
      </c>
      <c r="B3526" s="66" t="s">
        <v>6465</v>
      </c>
      <c r="C3526" s="66" t="s">
        <v>7134</v>
      </c>
      <c r="D3526" s="66" t="s">
        <v>7134</v>
      </c>
      <c r="E3526" s="56" t="s">
        <v>7373</v>
      </c>
      <c r="F3526" t="s">
        <v>6757</v>
      </c>
      <c r="G3526" s="66" t="s">
        <v>7232</v>
      </c>
      <c r="H3526" s="66" t="s">
        <v>7373</v>
      </c>
      <c r="I3526" s="66" t="s">
        <v>7341</v>
      </c>
    </row>
    <row r="3527" spans="1:9" x14ac:dyDescent="0.25">
      <c r="A3527">
        <v>79800073</v>
      </c>
      <c r="B3527" s="66" t="s">
        <v>6465</v>
      </c>
      <c r="C3527" s="66" t="s">
        <v>7134</v>
      </c>
      <c r="D3527" s="66" t="s">
        <v>7134</v>
      </c>
      <c r="E3527" s="56" t="s">
        <v>7350</v>
      </c>
      <c r="F3527" t="s">
        <v>6757</v>
      </c>
      <c r="G3527" s="66" t="s">
        <v>7232</v>
      </c>
      <c r="H3527" s="66" t="e">
        <v>#N/A</v>
      </c>
      <c r="I3527" s="66" t="e">
        <v>#N/A</v>
      </c>
    </row>
    <row r="3528" spans="1:9" x14ac:dyDescent="0.25">
      <c r="A3528">
        <v>79800073</v>
      </c>
      <c r="B3528" s="66" t="s">
        <v>6465</v>
      </c>
      <c r="C3528" s="66" t="s">
        <v>7134</v>
      </c>
      <c r="D3528" s="66" t="s">
        <v>7134</v>
      </c>
      <c r="E3528" s="56" t="s">
        <v>7350</v>
      </c>
      <c r="F3528" t="s">
        <v>6757</v>
      </c>
      <c r="G3528" s="66" t="s">
        <v>7232</v>
      </c>
      <c r="H3528" s="66" t="e">
        <v>#N/A</v>
      </c>
      <c r="I3528" s="66" t="e">
        <v>#N/A</v>
      </c>
    </row>
    <row r="3529" spans="1:9" x14ac:dyDescent="0.25">
      <c r="A3529">
        <v>79800073</v>
      </c>
      <c r="B3529" s="66" t="s">
        <v>6465</v>
      </c>
      <c r="C3529" s="66" t="s">
        <v>7134</v>
      </c>
      <c r="D3529" s="66" t="s">
        <v>7134</v>
      </c>
      <c r="E3529" s="56" t="s">
        <v>7374</v>
      </c>
      <c r="F3529" t="s">
        <v>7375</v>
      </c>
      <c r="G3529" s="66" t="s">
        <v>7232</v>
      </c>
      <c r="H3529" s="66" t="e">
        <v>#N/A</v>
      </c>
      <c r="I3529" s="66" t="e">
        <v>#N/A</v>
      </c>
    </row>
    <row r="3530" spans="1:9" x14ac:dyDescent="0.25">
      <c r="A3530">
        <v>79800073</v>
      </c>
      <c r="B3530" s="66" t="s">
        <v>6465</v>
      </c>
      <c r="C3530" s="66" t="s">
        <v>7134</v>
      </c>
      <c r="D3530" s="66" t="s">
        <v>7134</v>
      </c>
      <c r="E3530" s="56" t="s">
        <v>7376</v>
      </c>
      <c r="F3530" t="s">
        <v>7377</v>
      </c>
      <c r="G3530" s="66" t="s">
        <v>7232</v>
      </c>
      <c r="H3530" s="66" t="e">
        <v>#N/A</v>
      </c>
      <c r="I3530" s="66" t="e">
        <v>#N/A</v>
      </c>
    </row>
    <row r="3531" spans="1:9" x14ac:dyDescent="0.25">
      <c r="A3531">
        <v>79800073</v>
      </c>
      <c r="B3531" s="66" t="s">
        <v>6465</v>
      </c>
      <c r="C3531" s="66" t="s">
        <v>7134</v>
      </c>
      <c r="D3531" s="66" t="s">
        <v>7134</v>
      </c>
      <c r="E3531" s="56" t="s">
        <v>7378</v>
      </c>
      <c r="F3531" t="s">
        <v>7377</v>
      </c>
      <c r="G3531" s="66" t="s">
        <v>7232</v>
      </c>
      <c r="H3531" s="66" t="s">
        <v>7378</v>
      </c>
      <c r="I3531" s="66" t="s">
        <v>6330</v>
      </c>
    </row>
    <row r="3532" spans="1:9" x14ac:dyDescent="0.25">
      <c r="A3532">
        <v>79800073</v>
      </c>
      <c r="B3532" s="66" t="s">
        <v>6465</v>
      </c>
      <c r="C3532" s="66" t="s">
        <v>7134</v>
      </c>
      <c r="D3532" s="66" t="s">
        <v>7134</v>
      </c>
      <c r="E3532" s="56" t="s">
        <v>7378</v>
      </c>
      <c r="F3532" t="s">
        <v>5815</v>
      </c>
      <c r="G3532" s="66" t="s">
        <v>7232</v>
      </c>
      <c r="H3532" s="66" t="s">
        <v>7378</v>
      </c>
      <c r="I3532" s="66" t="s">
        <v>6330</v>
      </c>
    </row>
    <row r="3533" spans="1:9" x14ac:dyDescent="0.25">
      <c r="A3533">
        <v>79800073</v>
      </c>
      <c r="B3533" s="66" t="s">
        <v>6465</v>
      </c>
      <c r="C3533" s="66" t="s">
        <v>7134</v>
      </c>
      <c r="D3533" s="66" t="s">
        <v>7134</v>
      </c>
      <c r="E3533" s="56" t="s">
        <v>7377</v>
      </c>
      <c r="F3533" t="s">
        <v>6757</v>
      </c>
      <c r="G3533" s="66" t="s">
        <v>7232</v>
      </c>
      <c r="H3533" s="66" t="e">
        <v>#N/A</v>
      </c>
      <c r="I3533" s="66" t="e">
        <v>#N/A</v>
      </c>
    </row>
    <row r="3534" spans="1:9" x14ac:dyDescent="0.25">
      <c r="A3534">
        <v>79800073</v>
      </c>
      <c r="B3534" s="66" t="s">
        <v>6465</v>
      </c>
      <c r="C3534" s="66" t="s">
        <v>7134</v>
      </c>
      <c r="D3534" s="66" t="s">
        <v>7134</v>
      </c>
      <c r="E3534" s="56" t="s">
        <v>7377</v>
      </c>
      <c r="F3534" t="s">
        <v>6757</v>
      </c>
      <c r="G3534" s="66" t="s">
        <v>7232</v>
      </c>
      <c r="H3534" s="66" t="e">
        <v>#N/A</v>
      </c>
      <c r="I3534" s="66" t="e">
        <v>#N/A</v>
      </c>
    </row>
    <row r="3535" spans="1:9" x14ac:dyDescent="0.25">
      <c r="A3535">
        <v>79800073</v>
      </c>
      <c r="B3535" s="66" t="s">
        <v>6465</v>
      </c>
      <c r="C3535" s="66" t="s">
        <v>7134</v>
      </c>
      <c r="D3535" s="66" t="s">
        <v>7134</v>
      </c>
      <c r="E3535" s="56" t="s">
        <v>7377</v>
      </c>
      <c r="F3535" t="s">
        <v>7377</v>
      </c>
      <c r="G3535" s="66" t="s">
        <v>7232</v>
      </c>
      <c r="H3535" s="66" t="e">
        <v>#N/A</v>
      </c>
      <c r="I3535" s="66" t="e">
        <v>#N/A</v>
      </c>
    </row>
    <row r="3536" spans="1:9" x14ac:dyDescent="0.25">
      <c r="A3536">
        <v>79800073</v>
      </c>
      <c r="B3536" s="66" t="s">
        <v>6465</v>
      </c>
      <c r="C3536" s="66" t="s">
        <v>7134</v>
      </c>
      <c r="D3536" s="66" t="s">
        <v>7134</v>
      </c>
      <c r="E3536" s="56" t="s">
        <v>7377</v>
      </c>
      <c r="F3536" t="s">
        <v>6757</v>
      </c>
      <c r="G3536" s="66" t="s">
        <v>7232</v>
      </c>
      <c r="H3536" s="66" t="e">
        <v>#N/A</v>
      </c>
      <c r="I3536" s="66" t="e">
        <v>#N/A</v>
      </c>
    </row>
    <row r="3537" spans="1:9" x14ac:dyDescent="0.25">
      <c r="A3537">
        <v>79800073</v>
      </c>
      <c r="B3537" s="66" t="s">
        <v>6465</v>
      </c>
      <c r="C3537" s="66" t="s">
        <v>7134</v>
      </c>
      <c r="D3537" s="66" t="s">
        <v>7134</v>
      </c>
      <c r="E3537" s="56" t="s">
        <v>7377</v>
      </c>
      <c r="F3537" t="s">
        <v>6757</v>
      </c>
      <c r="G3537" s="66" t="s">
        <v>7232</v>
      </c>
      <c r="H3537" s="66" t="e">
        <v>#N/A</v>
      </c>
      <c r="I3537" s="66" t="e">
        <v>#N/A</v>
      </c>
    </row>
    <row r="3538" spans="1:9" x14ac:dyDescent="0.25">
      <c r="A3538">
        <v>79800073</v>
      </c>
      <c r="B3538" s="66" t="s">
        <v>6465</v>
      </c>
      <c r="C3538" s="66" t="s">
        <v>7134</v>
      </c>
      <c r="D3538" s="66" t="s">
        <v>7134</v>
      </c>
      <c r="E3538" s="56" t="s">
        <v>7379</v>
      </c>
      <c r="F3538" t="s">
        <v>7380</v>
      </c>
      <c r="G3538" s="66" t="s">
        <v>7232</v>
      </c>
      <c r="H3538" s="66" t="e">
        <v>#N/A</v>
      </c>
      <c r="I3538" s="66" t="e">
        <v>#N/A</v>
      </c>
    </row>
    <row r="3539" spans="1:9" x14ac:dyDescent="0.25">
      <c r="A3539">
        <v>79800074</v>
      </c>
      <c r="B3539" s="66" t="s">
        <v>6465</v>
      </c>
      <c r="C3539" s="66" t="s">
        <v>7134</v>
      </c>
      <c r="D3539" s="66" t="s">
        <v>7134</v>
      </c>
      <c r="E3539" s="56" t="s">
        <v>7381</v>
      </c>
      <c r="F3539" t="s">
        <v>7234</v>
      </c>
      <c r="G3539" s="66" t="s">
        <v>7232</v>
      </c>
      <c r="H3539" s="66" t="s">
        <v>7234</v>
      </c>
      <c r="I3539" s="66" t="s">
        <v>7064</v>
      </c>
    </row>
    <row r="3540" spans="1:9" x14ac:dyDescent="0.25">
      <c r="A3540">
        <v>79800074</v>
      </c>
      <c r="B3540" s="66" t="s">
        <v>6465</v>
      </c>
      <c r="C3540" s="66" t="s">
        <v>7134</v>
      </c>
      <c r="D3540" s="66" t="s">
        <v>7134</v>
      </c>
      <c r="E3540" s="56" t="s">
        <v>7382</v>
      </c>
      <c r="F3540" t="s">
        <v>7382</v>
      </c>
      <c r="G3540" s="66" t="s">
        <v>7232</v>
      </c>
      <c r="H3540" s="66" t="s">
        <v>7382</v>
      </c>
      <c r="I3540" s="66" t="s">
        <v>7064</v>
      </c>
    </row>
    <row r="3541" spans="1:9" x14ac:dyDescent="0.25">
      <c r="A3541">
        <v>79800074</v>
      </c>
      <c r="B3541" s="66" t="s">
        <v>6465</v>
      </c>
      <c r="C3541" s="66" t="s">
        <v>7134</v>
      </c>
      <c r="D3541" s="66" t="s">
        <v>7134</v>
      </c>
      <c r="E3541" s="56" t="s">
        <v>7382</v>
      </c>
      <c r="F3541" t="s">
        <v>6757</v>
      </c>
      <c r="G3541" s="66" t="s">
        <v>7232</v>
      </c>
      <c r="H3541" s="66" t="s">
        <v>7382</v>
      </c>
      <c r="I3541" s="66" t="s">
        <v>7064</v>
      </c>
    </row>
    <row r="3542" spans="1:9" x14ac:dyDescent="0.25">
      <c r="A3542">
        <v>79800074</v>
      </c>
      <c r="B3542" s="66" t="s">
        <v>6465</v>
      </c>
      <c r="C3542" s="66" t="s">
        <v>7134</v>
      </c>
      <c r="D3542" s="66" t="s">
        <v>7134</v>
      </c>
      <c r="E3542" s="56" t="s">
        <v>7382</v>
      </c>
      <c r="F3542" t="s">
        <v>7382</v>
      </c>
      <c r="G3542" s="66" t="s">
        <v>7232</v>
      </c>
      <c r="H3542" s="66" t="s">
        <v>7382</v>
      </c>
      <c r="I3542" s="66" t="s">
        <v>7064</v>
      </c>
    </row>
    <row r="3543" spans="1:9" x14ac:dyDescent="0.25">
      <c r="A3543">
        <v>79800074</v>
      </c>
      <c r="B3543" s="66" t="s">
        <v>6465</v>
      </c>
      <c r="C3543" s="66" t="s">
        <v>7134</v>
      </c>
      <c r="D3543" s="66" t="s">
        <v>7134</v>
      </c>
      <c r="E3543" s="56" t="s">
        <v>7382</v>
      </c>
      <c r="F3543" t="s">
        <v>5815</v>
      </c>
      <c r="G3543" s="66" t="s">
        <v>7232</v>
      </c>
      <c r="H3543" s="66" t="s">
        <v>7382</v>
      </c>
      <c r="I3543" s="66" t="s">
        <v>7064</v>
      </c>
    </row>
    <row r="3544" spans="1:9" x14ac:dyDescent="0.25">
      <c r="A3544">
        <v>79800074</v>
      </c>
      <c r="B3544" s="66" t="s">
        <v>6465</v>
      </c>
      <c r="C3544" s="66" t="s">
        <v>7134</v>
      </c>
      <c r="D3544" s="66" t="s">
        <v>7134</v>
      </c>
      <c r="E3544" s="56" t="s">
        <v>7383</v>
      </c>
      <c r="F3544" t="s">
        <v>6757</v>
      </c>
      <c r="G3544" s="66" t="s">
        <v>7232</v>
      </c>
      <c r="H3544" s="66" t="e">
        <v>#N/A</v>
      </c>
      <c r="I3544" s="66" t="e">
        <v>#N/A</v>
      </c>
    </row>
    <row r="3545" spans="1:9" x14ac:dyDescent="0.25">
      <c r="A3545">
        <v>79800074</v>
      </c>
      <c r="B3545" s="66" t="s">
        <v>6465</v>
      </c>
      <c r="C3545" s="66" t="s">
        <v>7134</v>
      </c>
      <c r="D3545" s="66" t="s">
        <v>7134</v>
      </c>
      <c r="E3545" s="56" t="s">
        <v>7383</v>
      </c>
      <c r="F3545" t="s">
        <v>6757</v>
      </c>
      <c r="G3545" s="66" t="s">
        <v>7232</v>
      </c>
      <c r="H3545" s="66" t="e">
        <v>#N/A</v>
      </c>
      <c r="I3545" s="66" t="e">
        <v>#N/A</v>
      </c>
    </row>
    <row r="3546" spans="1:9" x14ac:dyDescent="0.25">
      <c r="A3546">
        <v>79800074</v>
      </c>
      <c r="B3546" s="66" t="s">
        <v>6465</v>
      </c>
      <c r="C3546" s="66" t="s">
        <v>7134</v>
      </c>
      <c r="D3546" s="66" t="s">
        <v>7134</v>
      </c>
      <c r="E3546" s="56" t="s">
        <v>7383</v>
      </c>
      <c r="F3546" t="s">
        <v>7383</v>
      </c>
      <c r="G3546" s="66" t="s">
        <v>7232</v>
      </c>
      <c r="H3546" s="66" t="e">
        <v>#N/A</v>
      </c>
      <c r="I3546" s="66" t="e">
        <v>#N/A</v>
      </c>
    </row>
    <row r="3547" spans="1:9" x14ac:dyDescent="0.25">
      <c r="A3547">
        <v>79800074</v>
      </c>
      <c r="B3547" s="66" t="s">
        <v>6465</v>
      </c>
      <c r="C3547" s="66" t="s">
        <v>7134</v>
      </c>
      <c r="D3547" s="66" t="s">
        <v>7134</v>
      </c>
      <c r="E3547" s="56" t="s">
        <v>7383</v>
      </c>
      <c r="F3547" t="s">
        <v>6757</v>
      </c>
      <c r="G3547" s="66" t="s">
        <v>7232</v>
      </c>
      <c r="H3547" s="66" t="e">
        <v>#N/A</v>
      </c>
      <c r="I3547" s="66" t="e">
        <v>#N/A</v>
      </c>
    </row>
    <row r="3548" spans="1:9" x14ac:dyDescent="0.25">
      <c r="A3548">
        <v>79800074</v>
      </c>
      <c r="B3548" s="66" t="s">
        <v>6465</v>
      </c>
      <c r="C3548" s="66" t="s">
        <v>7134</v>
      </c>
      <c r="D3548" s="66" t="s">
        <v>7134</v>
      </c>
      <c r="E3548" s="56" t="s">
        <v>7384</v>
      </c>
      <c r="F3548" t="s">
        <v>6757</v>
      </c>
      <c r="G3548" s="66" t="s">
        <v>7232</v>
      </c>
      <c r="H3548" s="66" t="e">
        <v>#N/A</v>
      </c>
      <c r="I3548" s="66" t="e">
        <v>#N/A</v>
      </c>
    </row>
    <row r="3549" spans="1:9" x14ac:dyDescent="0.25">
      <c r="A3549">
        <v>79800074</v>
      </c>
      <c r="B3549" s="66" t="s">
        <v>6465</v>
      </c>
      <c r="C3549" s="66" t="s">
        <v>7134</v>
      </c>
      <c r="D3549" s="66" t="s">
        <v>7134</v>
      </c>
      <c r="E3549" s="56" t="s">
        <v>7385</v>
      </c>
      <c r="F3549" t="s">
        <v>7385</v>
      </c>
      <c r="G3549" s="66" t="s">
        <v>7232</v>
      </c>
      <c r="H3549" s="66" t="e">
        <v>#N/A</v>
      </c>
      <c r="I3549" s="66" t="e">
        <v>#N/A</v>
      </c>
    </row>
    <row r="3550" spans="1:9" x14ac:dyDescent="0.25">
      <c r="A3550">
        <v>79800074</v>
      </c>
      <c r="B3550" s="66" t="s">
        <v>6465</v>
      </c>
      <c r="C3550" s="66" t="s">
        <v>7134</v>
      </c>
      <c r="D3550" s="66" t="s">
        <v>7134</v>
      </c>
      <c r="E3550" s="56" t="s">
        <v>7385</v>
      </c>
      <c r="F3550" t="s">
        <v>7385</v>
      </c>
      <c r="G3550" s="66" t="s">
        <v>7232</v>
      </c>
      <c r="H3550" s="66" t="e">
        <v>#N/A</v>
      </c>
      <c r="I3550" s="66" t="e">
        <v>#N/A</v>
      </c>
    </row>
    <row r="3551" spans="1:9" x14ac:dyDescent="0.25">
      <c r="A3551">
        <v>79800074</v>
      </c>
      <c r="B3551" s="66" t="s">
        <v>6465</v>
      </c>
      <c r="C3551" s="66" t="s">
        <v>7134</v>
      </c>
      <c r="D3551" s="66" t="s">
        <v>7134</v>
      </c>
      <c r="E3551" s="56" t="s">
        <v>7385</v>
      </c>
      <c r="F3551" t="s">
        <v>6757</v>
      </c>
      <c r="G3551" s="66" t="s">
        <v>7232</v>
      </c>
      <c r="H3551" s="66" t="e">
        <v>#N/A</v>
      </c>
      <c r="I3551" s="66" t="e">
        <v>#N/A</v>
      </c>
    </row>
    <row r="3552" spans="1:9" x14ac:dyDescent="0.25">
      <c r="A3552">
        <v>79800074</v>
      </c>
      <c r="B3552" s="66" t="s">
        <v>6465</v>
      </c>
      <c r="C3552" s="66" t="s">
        <v>7134</v>
      </c>
      <c r="D3552" s="66" t="s">
        <v>7134</v>
      </c>
      <c r="E3552" s="56" t="s">
        <v>7386</v>
      </c>
      <c r="F3552" t="s">
        <v>7386</v>
      </c>
      <c r="G3552" s="66" t="s">
        <v>7232</v>
      </c>
      <c r="H3552" s="66" t="e">
        <v>#N/A</v>
      </c>
      <c r="I3552" s="66" t="e">
        <v>#N/A</v>
      </c>
    </row>
    <row r="3553" spans="1:9" x14ac:dyDescent="0.25">
      <c r="A3553">
        <v>79800074</v>
      </c>
      <c r="B3553" s="66" t="s">
        <v>6465</v>
      </c>
      <c r="C3553" s="66" t="s">
        <v>7134</v>
      </c>
      <c r="D3553" s="66" t="s">
        <v>7134</v>
      </c>
      <c r="E3553" s="56" t="s">
        <v>7386</v>
      </c>
      <c r="F3553" t="s">
        <v>7386</v>
      </c>
      <c r="G3553" s="66" t="s">
        <v>7232</v>
      </c>
      <c r="H3553" s="66" t="e">
        <v>#N/A</v>
      </c>
      <c r="I3553" s="66" t="e">
        <v>#N/A</v>
      </c>
    </row>
    <row r="3554" spans="1:9" x14ac:dyDescent="0.25">
      <c r="A3554">
        <v>79800074</v>
      </c>
      <c r="B3554" s="66" t="s">
        <v>6465</v>
      </c>
      <c r="C3554" s="66" t="s">
        <v>7134</v>
      </c>
      <c r="D3554" s="66" t="s">
        <v>7134</v>
      </c>
      <c r="E3554" s="56" t="s">
        <v>7387</v>
      </c>
      <c r="F3554" t="s">
        <v>7199</v>
      </c>
      <c r="G3554" s="66" t="s">
        <v>7232</v>
      </c>
      <c r="H3554" s="66" t="e">
        <v>#N/A</v>
      </c>
      <c r="I3554" s="66" t="e">
        <v>#N/A</v>
      </c>
    </row>
    <row r="3555" spans="1:9" x14ac:dyDescent="0.25">
      <c r="A3555">
        <v>79800074</v>
      </c>
      <c r="B3555" s="66" t="s">
        <v>6465</v>
      </c>
      <c r="C3555" s="66" t="s">
        <v>7134</v>
      </c>
      <c r="D3555" s="66" t="s">
        <v>7134</v>
      </c>
      <c r="E3555" s="56" t="s">
        <v>7375</v>
      </c>
      <c r="F3555" t="s">
        <v>6757</v>
      </c>
      <c r="G3555" s="66" t="s">
        <v>7232</v>
      </c>
      <c r="H3555" s="66" t="e">
        <v>#N/A</v>
      </c>
      <c r="I3555" s="66" t="e">
        <v>#N/A</v>
      </c>
    </row>
    <row r="3556" spans="1:9" x14ac:dyDescent="0.25">
      <c r="A3556">
        <v>79800074</v>
      </c>
      <c r="B3556" s="66" t="s">
        <v>6465</v>
      </c>
      <c r="C3556" s="66" t="s">
        <v>7134</v>
      </c>
      <c r="D3556" s="66" t="s">
        <v>7134</v>
      </c>
      <c r="E3556" s="56" t="s">
        <v>7388</v>
      </c>
      <c r="F3556" t="s">
        <v>7388</v>
      </c>
      <c r="G3556" s="66" t="s">
        <v>7232</v>
      </c>
      <c r="H3556" s="66" t="e">
        <v>#N/A</v>
      </c>
      <c r="I3556" s="66" t="e">
        <v>#N/A</v>
      </c>
    </row>
    <row r="3557" spans="1:9" x14ac:dyDescent="0.25">
      <c r="A3557">
        <v>79800074</v>
      </c>
      <c r="B3557" s="66" t="s">
        <v>6465</v>
      </c>
      <c r="C3557" s="66" t="s">
        <v>7134</v>
      </c>
      <c r="D3557" s="66" t="s">
        <v>7134</v>
      </c>
      <c r="E3557" s="56" t="s">
        <v>7376</v>
      </c>
      <c r="F3557" t="s">
        <v>7376</v>
      </c>
      <c r="G3557" s="66" t="s">
        <v>7232</v>
      </c>
      <c r="H3557" s="66" t="e">
        <v>#N/A</v>
      </c>
      <c r="I3557" s="66" t="e">
        <v>#N/A</v>
      </c>
    </row>
    <row r="3558" spans="1:9" x14ac:dyDescent="0.25">
      <c r="A3558">
        <v>79800074</v>
      </c>
      <c r="B3558" s="66" t="s">
        <v>6465</v>
      </c>
      <c r="C3558" s="66" t="s">
        <v>7134</v>
      </c>
      <c r="D3558" s="66" t="s">
        <v>7134</v>
      </c>
      <c r="E3558" s="56" t="s">
        <v>7376</v>
      </c>
      <c r="F3558" t="s">
        <v>7378</v>
      </c>
      <c r="G3558" s="66" t="s">
        <v>7232</v>
      </c>
      <c r="H3558" s="66" t="s">
        <v>7378</v>
      </c>
      <c r="I3558" s="66" t="s">
        <v>6330</v>
      </c>
    </row>
    <row r="3559" spans="1:9" x14ac:dyDescent="0.25">
      <c r="A3559">
        <v>79800075</v>
      </c>
      <c r="B3559" s="66" t="s">
        <v>6465</v>
      </c>
      <c r="C3559" s="66" t="s">
        <v>7134</v>
      </c>
      <c r="D3559" s="66" t="s">
        <v>7134</v>
      </c>
      <c r="E3559" s="56" t="s">
        <v>7389</v>
      </c>
      <c r="F3559" t="s">
        <v>7234</v>
      </c>
      <c r="G3559" s="66" t="s">
        <v>7232</v>
      </c>
      <c r="H3559" s="66" t="s">
        <v>7234</v>
      </c>
      <c r="I3559" s="66" t="s">
        <v>7064</v>
      </c>
    </row>
    <row r="3560" spans="1:9" x14ac:dyDescent="0.25">
      <c r="A3560">
        <v>79800075</v>
      </c>
      <c r="B3560" s="66" t="s">
        <v>6465</v>
      </c>
      <c r="C3560" s="66" t="s">
        <v>7134</v>
      </c>
      <c r="D3560" s="66" t="s">
        <v>7134</v>
      </c>
      <c r="E3560" s="56" t="s">
        <v>7390</v>
      </c>
      <c r="F3560" t="s">
        <v>7234</v>
      </c>
      <c r="G3560" s="66" t="s">
        <v>7232</v>
      </c>
      <c r="H3560" s="66" t="s">
        <v>7234</v>
      </c>
      <c r="I3560" s="66" t="s">
        <v>7064</v>
      </c>
    </row>
    <row r="3561" spans="1:9" x14ac:dyDescent="0.25">
      <c r="A3561">
        <v>79800076</v>
      </c>
      <c r="B3561" s="66" t="s">
        <v>6465</v>
      </c>
      <c r="C3561" s="66" t="s">
        <v>7134</v>
      </c>
      <c r="D3561" s="66" t="s">
        <v>7134</v>
      </c>
      <c r="E3561" s="56" t="s">
        <v>7391</v>
      </c>
      <c r="F3561" t="s">
        <v>7234</v>
      </c>
      <c r="G3561" s="66" t="s">
        <v>7232</v>
      </c>
      <c r="H3561" s="66" t="s">
        <v>7234</v>
      </c>
      <c r="I3561" s="66" t="s">
        <v>7064</v>
      </c>
    </row>
    <row r="3562" spans="1:9" x14ac:dyDescent="0.25">
      <c r="A3562">
        <v>79800076</v>
      </c>
      <c r="B3562" s="66" t="s">
        <v>6465</v>
      </c>
      <c r="C3562" s="66" t="s">
        <v>7134</v>
      </c>
      <c r="D3562" s="66" t="s">
        <v>7134</v>
      </c>
      <c r="E3562" s="56" t="s">
        <v>7391</v>
      </c>
      <c r="F3562" t="s">
        <v>7234</v>
      </c>
      <c r="G3562" s="66" t="s">
        <v>7232</v>
      </c>
      <c r="H3562" s="66" t="s">
        <v>7234</v>
      </c>
      <c r="I3562" s="66" t="s">
        <v>7064</v>
      </c>
    </row>
    <row r="3563" spans="1:9" x14ac:dyDescent="0.25">
      <c r="A3563">
        <v>79800076</v>
      </c>
      <c r="B3563" s="66" t="s">
        <v>6465</v>
      </c>
      <c r="C3563" s="66" t="s">
        <v>7134</v>
      </c>
      <c r="D3563" s="66" t="s">
        <v>7134</v>
      </c>
      <c r="E3563" s="56" t="s">
        <v>7391</v>
      </c>
      <c r="F3563" t="s">
        <v>7234</v>
      </c>
      <c r="G3563" s="66" t="s">
        <v>7232</v>
      </c>
      <c r="H3563" s="66" t="s">
        <v>7234</v>
      </c>
      <c r="I3563" s="66" t="s">
        <v>7064</v>
      </c>
    </row>
    <row r="3564" spans="1:9" x14ac:dyDescent="0.25">
      <c r="A3564">
        <v>79800076</v>
      </c>
      <c r="B3564" s="66" t="s">
        <v>6465</v>
      </c>
      <c r="C3564" s="66" t="s">
        <v>7134</v>
      </c>
      <c r="D3564" s="66" t="s">
        <v>7134</v>
      </c>
      <c r="E3564" s="56" t="s">
        <v>7391</v>
      </c>
      <c r="F3564" t="s">
        <v>7234</v>
      </c>
      <c r="G3564" s="66" t="s">
        <v>7232</v>
      </c>
      <c r="H3564" s="66" t="s">
        <v>7234</v>
      </c>
      <c r="I3564" s="66" t="s">
        <v>7064</v>
      </c>
    </row>
    <row r="3565" spans="1:9" x14ac:dyDescent="0.25">
      <c r="A3565">
        <v>79800076</v>
      </c>
      <c r="B3565" s="66" t="s">
        <v>6465</v>
      </c>
      <c r="C3565" s="66" t="s">
        <v>7134</v>
      </c>
      <c r="D3565" s="66" t="s">
        <v>7134</v>
      </c>
      <c r="E3565" s="56" t="s">
        <v>7392</v>
      </c>
      <c r="F3565" t="s">
        <v>7234</v>
      </c>
      <c r="G3565" s="66" t="s">
        <v>7232</v>
      </c>
      <c r="H3565" s="66" t="s">
        <v>7234</v>
      </c>
      <c r="I3565" s="66" t="s">
        <v>7064</v>
      </c>
    </row>
    <row r="3566" spans="1:9" x14ac:dyDescent="0.25">
      <c r="A3566">
        <v>79800076</v>
      </c>
      <c r="B3566" s="66" t="s">
        <v>6465</v>
      </c>
      <c r="C3566" s="66" t="s">
        <v>7134</v>
      </c>
      <c r="D3566" s="66" t="s">
        <v>7134</v>
      </c>
      <c r="E3566" s="56" t="s">
        <v>7392</v>
      </c>
      <c r="F3566" t="s">
        <v>7234</v>
      </c>
      <c r="G3566" s="66" t="s">
        <v>7232</v>
      </c>
      <c r="H3566" s="66" t="s">
        <v>7234</v>
      </c>
      <c r="I3566" s="66" t="s">
        <v>7064</v>
      </c>
    </row>
    <row r="3567" spans="1:9" x14ac:dyDescent="0.25">
      <c r="A3567">
        <v>79800076</v>
      </c>
      <c r="B3567" s="66" t="s">
        <v>6465</v>
      </c>
      <c r="C3567" s="66" t="s">
        <v>7134</v>
      </c>
      <c r="D3567" s="66" t="s">
        <v>7134</v>
      </c>
      <c r="E3567" s="56" t="s">
        <v>7392</v>
      </c>
      <c r="F3567" t="s">
        <v>7234</v>
      </c>
      <c r="G3567" s="66" t="s">
        <v>7232</v>
      </c>
      <c r="H3567" s="66" t="s">
        <v>7234</v>
      </c>
      <c r="I3567" s="66" t="s">
        <v>7064</v>
      </c>
    </row>
    <row r="3568" spans="1:9" x14ac:dyDescent="0.25">
      <c r="A3568">
        <v>79800077</v>
      </c>
      <c r="B3568" s="66" t="s">
        <v>6465</v>
      </c>
      <c r="C3568" s="66" t="s">
        <v>7134</v>
      </c>
      <c r="D3568" s="66" t="s">
        <v>7134</v>
      </c>
      <c r="E3568" s="56" t="s">
        <v>7393</v>
      </c>
      <c r="F3568" t="s">
        <v>7063</v>
      </c>
      <c r="G3568" s="66" t="s">
        <v>7232</v>
      </c>
      <c r="H3568" s="66" t="s">
        <v>7063</v>
      </c>
      <c r="I3568" s="66" t="s">
        <v>7064</v>
      </c>
    </row>
    <row r="3569" spans="1:9" x14ac:dyDescent="0.25">
      <c r="A3569">
        <v>79800077</v>
      </c>
      <c r="B3569" s="66" t="s">
        <v>6465</v>
      </c>
      <c r="C3569" s="66" t="s">
        <v>7134</v>
      </c>
      <c r="D3569" s="66" t="s">
        <v>7134</v>
      </c>
      <c r="E3569" s="56" t="s">
        <v>7393</v>
      </c>
      <c r="F3569" t="s">
        <v>7063</v>
      </c>
      <c r="G3569" s="66" t="s">
        <v>7232</v>
      </c>
      <c r="H3569" s="66" t="s">
        <v>7063</v>
      </c>
      <c r="I3569" s="66" t="s">
        <v>7064</v>
      </c>
    </row>
    <row r="3570" spans="1:9" x14ac:dyDescent="0.25">
      <c r="A3570">
        <v>79800077</v>
      </c>
      <c r="B3570" s="66" t="s">
        <v>6465</v>
      </c>
      <c r="C3570" s="66" t="s">
        <v>7134</v>
      </c>
      <c r="D3570" s="66" t="s">
        <v>7134</v>
      </c>
      <c r="E3570" s="56" t="s">
        <v>7393</v>
      </c>
      <c r="F3570" t="s">
        <v>7063</v>
      </c>
      <c r="G3570" s="66" t="s">
        <v>7232</v>
      </c>
      <c r="H3570" s="66" t="s">
        <v>7063</v>
      </c>
      <c r="I3570" s="66" t="s">
        <v>7064</v>
      </c>
    </row>
    <row r="3571" spans="1:9" x14ac:dyDescent="0.25">
      <c r="A3571">
        <v>79800077</v>
      </c>
      <c r="B3571" s="66" t="s">
        <v>6465</v>
      </c>
      <c r="C3571" s="66" t="s">
        <v>7134</v>
      </c>
      <c r="D3571" s="66" t="s">
        <v>7134</v>
      </c>
      <c r="E3571" s="56" t="s">
        <v>7394</v>
      </c>
      <c r="F3571" t="s">
        <v>7063</v>
      </c>
      <c r="G3571" s="66" t="s">
        <v>7232</v>
      </c>
      <c r="H3571" s="66" t="s">
        <v>7063</v>
      </c>
      <c r="I3571" s="66" t="s">
        <v>7064</v>
      </c>
    </row>
    <row r="3572" spans="1:9" x14ac:dyDescent="0.25">
      <c r="A3572">
        <v>79800077</v>
      </c>
      <c r="B3572" s="66" t="s">
        <v>6465</v>
      </c>
      <c r="C3572" s="66" t="s">
        <v>7134</v>
      </c>
      <c r="D3572" s="66" t="s">
        <v>7134</v>
      </c>
      <c r="E3572" s="56" t="s">
        <v>7395</v>
      </c>
      <c r="F3572" t="s">
        <v>7063</v>
      </c>
      <c r="G3572" s="66" t="s">
        <v>7232</v>
      </c>
      <c r="H3572" s="66" t="s">
        <v>7063</v>
      </c>
      <c r="I3572" s="66" t="s">
        <v>7064</v>
      </c>
    </row>
    <row r="3573" spans="1:9" x14ac:dyDescent="0.25">
      <c r="A3573">
        <v>79800078</v>
      </c>
      <c r="B3573" s="66" t="s">
        <v>6465</v>
      </c>
      <c r="C3573" s="66" t="s">
        <v>7134</v>
      </c>
      <c r="D3573" s="66" t="s">
        <v>7134</v>
      </c>
      <c r="E3573" s="56" t="s">
        <v>7396</v>
      </c>
      <c r="F3573" t="s">
        <v>7063</v>
      </c>
      <c r="G3573" s="66" t="s">
        <v>7232</v>
      </c>
      <c r="H3573" s="66" t="s">
        <v>7063</v>
      </c>
      <c r="I3573" s="66" t="s">
        <v>7064</v>
      </c>
    </row>
    <row r="3574" spans="1:9" x14ac:dyDescent="0.25">
      <c r="A3574">
        <v>79800078</v>
      </c>
      <c r="B3574" s="66" t="s">
        <v>6465</v>
      </c>
      <c r="C3574" s="66" t="s">
        <v>7134</v>
      </c>
      <c r="D3574" s="66" t="s">
        <v>7134</v>
      </c>
      <c r="E3574" s="56" t="s">
        <v>7396</v>
      </c>
      <c r="F3574" t="s">
        <v>7063</v>
      </c>
      <c r="G3574" s="66" t="s">
        <v>7232</v>
      </c>
      <c r="H3574" s="66" t="s">
        <v>7063</v>
      </c>
      <c r="I3574" s="66" t="s">
        <v>7064</v>
      </c>
    </row>
    <row r="3575" spans="1:9" x14ac:dyDescent="0.25">
      <c r="A3575">
        <v>79800078</v>
      </c>
      <c r="B3575" s="66" t="s">
        <v>6465</v>
      </c>
      <c r="C3575" s="66" t="s">
        <v>7134</v>
      </c>
      <c r="D3575" s="66" t="s">
        <v>7134</v>
      </c>
      <c r="E3575" s="56" t="s">
        <v>7397</v>
      </c>
      <c r="F3575" t="s">
        <v>7102</v>
      </c>
      <c r="G3575" s="66" t="s">
        <v>7232</v>
      </c>
      <c r="H3575" s="66" t="s">
        <v>7102</v>
      </c>
      <c r="I3575" s="66" t="s">
        <v>6740</v>
      </c>
    </row>
    <row r="3576" spans="1:9" x14ac:dyDescent="0.25">
      <c r="A3576">
        <v>79800078</v>
      </c>
      <c r="B3576" s="66" t="s">
        <v>6465</v>
      </c>
      <c r="C3576" s="66" t="s">
        <v>7134</v>
      </c>
      <c r="D3576" s="66" t="s">
        <v>7134</v>
      </c>
      <c r="E3576" s="56" t="s">
        <v>7397</v>
      </c>
      <c r="F3576" t="s">
        <v>7063</v>
      </c>
      <c r="G3576" s="66" t="s">
        <v>7232</v>
      </c>
      <c r="H3576" s="66" t="s">
        <v>7063</v>
      </c>
      <c r="I3576" s="66" t="s">
        <v>7064</v>
      </c>
    </row>
    <row r="3577" spans="1:9" x14ac:dyDescent="0.25">
      <c r="A3577">
        <v>79800079</v>
      </c>
      <c r="B3577" s="66" t="s">
        <v>6465</v>
      </c>
      <c r="C3577" s="66" t="s">
        <v>7134</v>
      </c>
      <c r="D3577" s="66" t="s">
        <v>7134</v>
      </c>
      <c r="E3577" s="56" t="s">
        <v>7398</v>
      </c>
      <c r="F3577" t="s">
        <v>7063</v>
      </c>
      <c r="G3577" s="66" t="s">
        <v>7232</v>
      </c>
      <c r="H3577" s="66" t="s">
        <v>7063</v>
      </c>
      <c r="I3577" s="66" t="s">
        <v>7064</v>
      </c>
    </row>
    <row r="3578" spans="1:9" x14ac:dyDescent="0.25">
      <c r="A3578">
        <v>79800079</v>
      </c>
      <c r="B3578" s="66" t="s">
        <v>6465</v>
      </c>
      <c r="C3578" s="66" t="s">
        <v>7134</v>
      </c>
      <c r="D3578" s="66" t="s">
        <v>7134</v>
      </c>
      <c r="E3578" s="56" t="s">
        <v>7399</v>
      </c>
      <c r="F3578" t="s">
        <v>7102</v>
      </c>
      <c r="G3578" s="66" t="s">
        <v>7232</v>
      </c>
      <c r="H3578" s="66" t="s">
        <v>7102</v>
      </c>
      <c r="I3578" s="66" t="s">
        <v>6740</v>
      </c>
    </row>
    <row r="3579" spans="1:9" x14ac:dyDescent="0.25">
      <c r="A3579">
        <v>79800079</v>
      </c>
      <c r="B3579" s="66" t="s">
        <v>6465</v>
      </c>
      <c r="C3579" s="66" t="s">
        <v>7134</v>
      </c>
      <c r="D3579" s="66" t="s">
        <v>7134</v>
      </c>
      <c r="E3579" s="56" t="s">
        <v>7399</v>
      </c>
      <c r="F3579" t="s">
        <v>7063</v>
      </c>
      <c r="G3579" s="66" t="s">
        <v>7232</v>
      </c>
      <c r="H3579" s="66" t="s">
        <v>7063</v>
      </c>
      <c r="I3579" s="66" t="s">
        <v>7064</v>
      </c>
    </row>
    <row r="3580" spans="1:9" x14ac:dyDescent="0.25">
      <c r="A3580">
        <v>79800080</v>
      </c>
      <c r="B3580" s="66" t="s">
        <v>6465</v>
      </c>
      <c r="C3580" s="66" t="s">
        <v>7134</v>
      </c>
      <c r="D3580" s="66" t="s">
        <v>7134</v>
      </c>
      <c r="E3580" s="56" t="s">
        <v>7400</v>
      </c>
      <c r="F3580" t="s">
        <v>7063</v>
      </c>
      <c r="G3580" s="66" t="s">
        <v>7232</v>
      </c>
      <c r="H3580" s="66" t="s">
        <v>7063</v>
      </c>
      <c r="I3580" s="66" t="s">
        <v>7064</v>
      </c>
    </row>
    <row r="3581" spans="1:9" x14ac:dyDescent="0.25">
      <c r="A3581">
        <v>79800080</v>
      </c>
      <c r="B3581" s="66" t="s">
        <v>6465</v>
      </c>
      <c r="C3581" s="66" t="s">
        <v>7134</v>
      </c>
      <c r="D3581" s="66" t="s">
        <v>7134</v>
      </c>
      <c r="E3581" s="56" t="s">
        <v>7400</v>
      </c>
      <c r="F3581" t="s">
        <v>7063</v>
      </c>
      <c r="G3581" s="66" t="s">
        <v>7232</v>
      </c>
      <c r="H3581" s="66" t="s">
        <v>7063</v>
      </c>
      <c r="I3581" s="66" t="s">
        <v>7064</v>
      </c>
    </row>
    <row r="3582" spans="1:9" x14ac:dyDescent="0.25">
      <c r="A3582">
        <v>79800080</v>
      </c>
      <c r="B3582" s="66" t="s">
        <v>6465</v>
      </c>
      <c r="C3582" s="66" t="s">
        <v>7134</v>
      </c>
      <c r="D3582" s="66" t="s">
        <v>7134</v>
      </c>
      <c r="E3582" s="56" t="s">
        <v>7401</v>
      </c>
      <c r="F3582" t="s">
        <v>7063</v>
      </c>
      <c r="G3582" s="66" t="s">
        <v>7232</v>
      </c>
      <c r="H3582" s="66" t="s">
        <v>7063</v>
      </c>
      <c r="I3582" s="66" t="s">
        <v>7064</v>
      </c>
    </row>
    <row r="3583" spans="1:9" x14ac:dyDescent="0.25">
      <c r="A3583">
        <v>79800080</v>
      </c>
      <c r="B3583" s="66" t="s">
        <v>6465</v>
      </c>
      <c r="C3583" s="66" t="s">
        <v>7134</v>
      </c>
      <c r="D3583" s="66" t="s">
        <v>7134</v>
      </c>
      <c r="E3583" s="56" t="s">
        <v>7402</v>
      </c>
      <c r="F3583" t="s">
        <v>7102</v>
      </c>
      <c r="G3583" s="66" t="s">
        <v>7232</v>
      </c>
      <c r="H3583" s="66" t="s">
        <v>7102</v>
      </c>
      <c r="I3583" s="66" t="s">
        <v>6740</v>
      </c>
    </row>
    <row r="3584" spans="1:9" x14ac:dyDescent="0.25">
      <c r="A3584">
        <v>79800081</v>
      </c>
      <c r="B3584" s="66" t="s">
        <v>6465</v>
      </c>
      <c r="C3584" s="66" t="s">
        <v>7134</v>
      </c>
      <c r="D3584" s="66" t="s">
        <v>7134</v>
      </c>
      <c r="E3584" s="56" t="s">
        <v>7403</v>
      </c>
      <c r="F3584" t="s">
        <v>6757</v>
      </c>
      <c r="G3584" s="66" t="s">
        <v>7232</v>
      </c>
      <c r="H3584" s="66" t="e">
        <v>#N/A</v>
      </c>
      <c r="I3584" s="66" t="e">
        <v>#N/A</v>
      </c>
    </row>
    <row r="3585" spans="1:9" x14ac:dyDescent="0.25">
      <c r="A3585">
        <v>79800081</v>
      </c>
      <c r="B3585" s="66" t="s">
        <v>6465</v>
      </c>
      <c r="C3585" s="66" t="s">
        <v>7134</v>
      </c>
      <c r="D3585" s="66" t="s">
        <v>7134</v>
      </c>
      <c r="E3585" s="56" t="s">
        <v>7404</v>
      </c>
      <c r="F3585" t="s">
        <v>6757</v>
      </c>
      <c r="G3585" s="66" t="s">
        <v>7232</v>
      </c>
      <c r="H3585" s="66" t="e">
        <v>#N/A</v>
      </c>
      <c r="I3585" s="66" t="e">
        <v>#N/A</v>
      </c>
    </row>
    <row r="3586" spans="1:9" x14ac:dyDescent="0.25">
      <c r="A3586">
        <v>79800081</v>
      </c>
      <c r="B3586" s="66" t="s">
        <v>6465</v>
      </c>
      <c r="C3586" s="66" t="s">
        <v>7134</v>
      </c>
      <c r="D3586" s="66" t="s">
        <v>7134</v>
      </c>
      <c r="E3586" s="56" t="s">
        <v>7404</v>
      </c>
      <c r="F3586" t="s">
        <v>7063</v>
      </c>
      <c r="G3586" s="66" t="s">
        <v>7232</v>
      </c>
      <c r="H3586" s="66" t="s">
        <v>7063</v>
      </c>
      <c r="I3586" s="66" t="s">
        <v>7064</v>
      </c>
    </row>
    <row r="3587" spans="1:9" x14ac:dyDescent="0.25">
      <c r="A3587">
        <v>79800081</v>
      </c>
      <c r="B3587" s="66" t="s">
        <v>6465</v>
      </c>
      <c r="C3587" s="66" t="s">
        <v>7134</v>
      </c>
      <c r="D3587" s="66" t="s">
        <v>7134</v>
      </c>
      <c r="E3587" s="56" t="s">
        <v>7405</v>
      </c>
      <c r="F3587" t="s">
        <v>7405</v>
      </c>
      <c r="G3587" s="66" t="s">
        <v>7232</v>
      </c>
      <c r="H3587" s="66" t="e">
        <v>#N/A</v>
      </c>
      <c r="I3587" s="66" t="e">
        <v>#N/A</v>
      </c>
    </row>
    <row r="3588" spans="1:9" x14ac:dyDescent="0.25">
      <c r="A3588">
        <v>79800081</v>
      </c>
      <c r="B3588" s="66" t="s">
        <v>6465</v>
      </c>
      <c r="C3588" s="66" t="s">
        <v>7134</v>
      </c>
      <c r="D3588" s="66" t="s">
        <v>7134</v>
      </c>
      <c r="E3588" s="56" t="s">
        <v>7371</v>
      </c>
      <c r="F3588" t="s">
        <v>7371</v>
      </c>
      <c r="G3588" s="66" t="s">
        <v>7232</v>
      </c>
      <c r="H3588" s="66" t="e">
        <v>#N/A</v>
      </c>
      <c r="I3588" s="66" t="e">
        <v>#N/A</v>
      </c>
    </row>
    <row r="3589" spans="1:9" x14ac:dyDescent="0.25">
      <c r="A3589">
        <v>79800081</v>
      </c>
      <c r="B3589" s="66" t="s">
        <v>6465</v>
      </c>
      <c r="C3589" s="66" t="s">
        <v>7134</v>
      </c>
      <c r="D3589" s="66" t="s">
        <v>7134</v>
      </c>
      <c r="E3589" s="56" t="s">
        <v>7371</v>
      </c>
      <c r="F3589" t="s">
        <v>7371</v>
      </c>
      <c r="G3589" s="66" t="s">
        <v>7232</v>
      </c>
      <c r="H3589" s="66" t="e">
        <v>#N/A</v>
      </c>
      <c r="I3589" s="66" t="e">
        <v>#N/A</v>
      </c>
    </row>
    <row r="3590" spans="1:9" x14ac:dyDescent="0.25">
      <c r="A3590">
        <v>79800082</v>
      </c>
      <c r="B3590" s="66" t="s">
        <v>6465</v>
      </c>
      <c r="C3590" s="66" t="s">
        <v>7134</v>
      </c>
      <c r="D3590" s="66" t="s">
        <v>7134</v>
      </c>
      <c r="E3590" s="56" t="s">
        <v>7357</v>
      </c>
      <c r="F3590" t="s">
        <v>5815</v>
      </c>
      <c r="G3590" s="66" t="s">
        <v>6690</v>
      </c>
      <c r="H3590" s="66" t="e">
        <v>#N/A</v>
      </c>
      <c r="I3590" s="66" t="e">
        <v>#N/A</v>
      </c>
    </row>
    <row r="3591" spans="1:9" x14ac:dyDescent="0.25">
      <c r="A3591">
        <v>79800082</v>
      </c>
      <c r="B3591" s="66" t="s">
        <v>6465</v>
      </c>
      <c r="C3591" s="66" t="s">
        <v>7134</v>
      </c>
      <c r="D3591" s="66" t="s">
        <v>7134</v>
      </c>
      <c r="E3591" s="56" t="s">
        <v>6333</v>
      </c>
      <c r="F3591" t="s">
        <v>6757</v>
      </c>
      <c r="G3591" s="66" t="s">
        <v>6690</v>
      </c>
      <c r="H3591" s="66" t="s">
        <v>6333</v>
      </c>
      <c r="I3591" s="66" t="s">
        <v>6327</v>
      </c>
    </row>
    <row r="3592" spans="1:9" x14ac:dyDescent="0.25">
      <c r="A3592">
        <v>79800082</v>
      </c>
      <c r="B3592" s="66" t="s">
        <v>6465</v>
      </c>
      <c r="C3592" s="66" t="s">
        <v>7134</v>
      </c>
      <c r="D3592" s="66" t="s">
        <v>7134</v>
      </c>
      <c r="E3592" s="56" t="s">
        <v>7406</v>
      </c>
      <c r="F3592" t="s">
        <v>7406</v>
      </c>
      <c r="G3592" s="66" t="s">
        <v>6690</v>
      </c>
      <c r="H3592" s="66" t="e">
        <v>#N/A</v>
      </c>
      <c r="I3592" s="66" t="e">
        <v>#N/A</v>
      </c>
    </row>
    <row r="3593" spans="1:9" x14ac:dyDescent="0.25">
      <c r="A3593">
        <v>79800082</v>
      </c>
      <c r="B3593" s="66" t="s">
        <v>6465</v>
      </c>
      <c r="C3593" s="66" t="s">
        <v>7134</v>
      </c>
      <c r="D3593" s="66" t="s">
        <v>7134</v>
      </c>
      <c r="E3593" s="56" t="s">
        <v>7406</v>
      </c>
      <c r="F3593" t="s">
        <v>5815</v>
      </c>
      <c r="G3593" s="66" t="s">
        <v>6690</v>
      </c>
      <c r="H3593" s="66" t="e">
        <v>#N/A</v>
      </c>
      <c r="I3593" s="66" t="e">
        <v>#N/A</v>
      </c>
    </row>
    <row r="3594" spans="1:9" x14ac:dyDescent="0.25">
      <c r="A3594">
        <v>79800082</v>
      </c>
      <c r="B3594" s="66" t="s">
        <v>6465</v>
      </c>
      <c r="C3594" s="66" t="s">
        <v>7134</v>
      </c>
      <c r="D3594" s="66" t="s">
        <v>7134</v>
      </c>
      <c r="E3594" s="56" t="s">
        <v>7406</v>
      </c>
      <c r="F3594" t="s">
        <v>6757</v>
      </c>
      <c r="G3594" s="66" t="s">
        <v>6690</v>
      </c>
      <c r="H3594" s="66" t="e">
        <v>#N/A</v>
      </c>
      <c r="I3594" s="66" t="e">
        <v>#N/A</v>
      </c>
    </row>
    <row r="3595" spans="1:9" x14ac:dyDescent="0.25">
      <c r="A3595">
        <v>79800082</v>
      </c>
      <c r="B3595" s="66" t="s">
        <v>6465</v>
      </c>
      <c r="C3595" s="66" t="s">
        <v>7134</v>
      </c>
      <c r="D3595" s="66" t="s">
        <v>7134</v>
      </c>
      <c r="E3595" s="56" t="s">
        <v>7406</v>
      </c>
      <c r="F3595" t="s">
        <v>6757</v>
      </c>
      <c r="G3595" s="66" t="s">
        <v>6690</v>
      </c>
      <c r="H3595" s="66" t="e">
        <v>#N/A</v>
      </c>
      <c r="I3595" s="66" t="e">
        <v>#N/A</v>
      </c>
    </row>
    <row r="3596" spans="1:9" x14ac:dyDescent="0.25">
      <c r="A3596">
        <v>79800082</v>
      </c>
      <c r="B3596" s="66" t="s">
        <v>6465</v>
      </c>
      <c r="C3596" s="66" t="s">
        <v>7134</v>
      </c>
      <c r="D3596" s="66" t="s">
        <v>7134</v>
      </c>
      <c r="E3596" s="56" t="s">
        <v>7406</v>
      </c>
      <c r="F3596" t="s">
        <v>6757</v>
      </c>
      <c r="G3596" s="66" t="s">
        <v>6690</v>
      </c>
      <c r="H3596" s="66" t="e">
        <v>#N/A</v>
      </c>
      <c r="I3596" s="66" t="e">
        <v>#N/A</v>
      </c>
    </row>
    <row r="3597" spans="1:9" x14ac:dyDescent="0.25">
      <c r="A3597">
        <v>79800082</v>
      </c>
      <c r="B3597" s="66" t="s">
        <v>6465</v>
      </c>
      <c r="C3597" s="66" t="s">
        <v>7134</v>
      </c>
      <c r="D3597" s="66" t="s">
        <v>7134</v>
      </c>
      <c r="E3597" s="56" t="s">
        <v>7407</v>
      </c>
      <c r="F3597" t="s">
        <v>6757</v>
      </c>
      <c r="G3597" s="66" t="s">
        <v>6690</v>
      </c>
      <c r="H3597" s="66" t="e">
        <v>#N/A</v>
      </c>
      <c r="I3597" s="66" t="e">
        <v>#N/A</v>
      </c>
    </row>
    <row r="3598" spans="1:9" x14ac:dyDescent="0.25">
      <c r="A3598">
        <v>79800082</v>
      </c>
      <c r="B3598" s="66" t="s">
        <v>6465</v>
      </c>
      <c r="C3598" s="66" t="s">
        <v>7134</v>
      </c>
      <c r="D3598" s="66" t="s">
        <v>7134</v>
      </c>
      <c r="E3598" s="56" t="s">
        <v>7407</v>
      </c>
      <c r="F3598" t="s">
        <v>7407</v>
      </c>
      <c r="G3598" s="66" t="s">
        <v>6690</v>
      </c>
      <c r="H3598" s="66" t="e">
        <v>#N/A</v>
      </c>
      <c r="I3598" s="66" t="e">
        <v>#N/A</v>
      </c>
    </row>
    <row r="3599" spans="1:9" x14ac:dyDescent="0.25">
      <c r="A3599">
        <v>79800083</v>
      </c>
      <c r="B3599" s="66" t="s">
        <v>6465</v>
      </c>
      <c r="C3599" s="66" t="s">
        <v>7134</v>
      </c>
      <c r="D3599" s="66" t="s">
        <v>7134</v>
      </c>
      <c r="E3599" s="56" t="s">
        <v>7408</v>
      </c>
      <c r="F3599" t="s">
        <v>7271</v>
      </c>
      <c r="G3599" s="66" t="s">
        <v>7256</v>
      </c>
      <c r="H3599" s="66" t="s">
        <v>7271</v>
      </c>
      <c r="I3599" s="66" t="s">
        <v>6251</v>
      </c>
    </row>
    <row r="3600" spans="1:9" x14ac:dyDescent="0.25">
      <c r="A3600">
        <v>79800083</v>
      </c>
      <c r="B3600" s="66" t="s">
        <v>6465</v>
      </c>
      <c r="C3600" s="66" t="s">
        <v>7134</v>
      </c>
      <c r="D3600" s="66" t="s">
        <v>7134</v>
      </c>
      <c r="E3600" s="56" t="s">
        <v>7408</v>
      </c>
      <c r="F3600" t="s">
        <v>7271</v>
      </c>
      <c r="G3600" s="66" t="s">
        <v>7256</v>
      </c>
      <c r="H3600" s="66" t="s">
        <v>7271</v>
      </c>
      <c r="I3600" s="66" t="s">
        <v>6251</v>
      </c>
    </row>
    <row r="3601" spans="1:9" x14ac:dyDescent="0.25">
      <c r="A3601">
        <v>79800083</v>
      </c>
      <c r="B3601" s="66" t="s">
        <v>6465</v>
      </c>
      <c r="C3601" s="66" t="s">
        <v>7134</v>
      </c>
      <c r="D3601" s="66" t="s">
        <v>7134</v>
      </c>
      <c r="E3601" s="56" t="s">
        <v>7409</v>
      </c>
      <c r="F3601" t="s">
        <v>7271</v>
      </c>
      <c r="G3601" s="66" t="s">
        <v>7256</v>
      </c>
      <c r="H3601" s="66" t="s">
        <v>7271</v>
      </c>
      <c r="I3601" s="66" t="s">
        <v>6251</v>
      </c>
    </row>
    <row r="3602" spans="1:9" x14ac:dyDescent="0.25">
      <c r="A3602">
        <v>79800084</v>
      </c>
      <c r="B3602" s="66" t="s">
        <v>6465</v>
      </c>
      <c r="C3602" s="66" t="s">
        <v>7134</v>
      </c>
      <c r="D3602" s="66" t="s">
        <v>7134</v>
      </c>
      <c r="E3602" s="56" t="s">
        <v>7410</v>
      </c>
      <c r="F3602" t="s">
        <v>7271</v>
      </c>
      <c r="G3602" s="66" t="s">
        <v>7256</v>
      </c>
      <c r="H3602" s="66" t="s">
        <v>7271</v>
      </c>
      <c r="I3602" s="66" t="s">
        <v>6251</v>
      </c>
    </row>
    <row r="3603" spans="1:9" x14ac:dyDescent="0.25">
      <c r="A3603">
        <v>79800084</v>
      </c>
      <c r="B3603" s="66" t="s">
        <v>6465</v>
      </c>
      <c r="C3603" s="66" t="s">
        <v>7134</v>
      </c>
      <c r="D3603" s="66" t="s">
        <v>7134</v>
      </c>
      <c r="E3603" s="56" t="s">
        <v>7410</v>
      </c>
      <c r="F3603" t="s">
        <v>7271</v>
      </c>
      <c r="G3603" s="66" t="s">
        <v>7256</v>
      </c>
      <c r="H3603" s="66" t="s">
        <v>7271</v>
      </c>
      <c r="I3603" s="66" t="s">
        <v>6251</v>
      </c>
    </row>
    <row r="3604" spans="1:9" x14ac:dyDescent="0.25">
      <c r="A3604">
        <v>79800084</v>
      </c>
      <c r="B3604" s="66" t="s">
        <v>6465</v>
      </c>
      <c r="C3604" s="66" t="s">
        <v>7134</v>
      </c>
      <c r="D3604" s="66" t="s">
        <v>7134</v>
      </c>
      <c r="E3604" s="56" t="s">
        <v>7411</v>
      </c>
      <c r="F3604" t="s">
        <v>7271</v>
      </c>
      <c r="G3604" s="66" t="s">
        <v>7256</v>
      </c>
      <c r="H3604" s="66" t="s">
        <v>7271</v>
      </c>
      <c r="I3604" s="66" t="s">
        <v>6251</v>
      </c>
    </row>
    <row r="3605" spans="1:9" x14ac:dyDescent="0.25">
      <c r="A3605">
        <v>79800084</v>
      </c>
      <c r="B3605" s="66" t="s">
        <v>6465</v>
      </c>
      <c r="C3605" s="66" t="s">
        <v>7134</v>
      </c>
      <c r="D3605" s="66" t="s">
        <v>7134</v>
      </c>
      <c r="E3605" s="56" t="s">
        <v>7411</v>
      </c>
      <c r="F3605" t="s">
        <v>7411</v>
      </c>
      <c r="G3605" s="66" t="s">
        <v>7256</v>
      </c>
      <c r="H3605" s="66" t="e">
        <v>#N/A</v>
      </c>
      <c r="I3605" s="66" t="e">
        <v>#N/A</v>
      </c>
    </row>
    <row r="3606" spans="1:9" x14ac:dyDescent="0.25">
      <c r="A3606">
        <v>79800084</v>
      </c>
      <c r="B3606" s="66" t="s">
        <v>6465</v>
      </c>
      <c r="C3606" s="66" t="s">
        <v>7134</v>
      </c>
      <c r="D3606" s="66" t="s">
        <v>7134</v>
      </c>
      <c r="E3606" s="56" t="s">
        <v>7411</v>
      </c>
      <c r="F3606" t="s">
        <v>7271</v>
      </c>
      <c r="G3606" s="66" t="s">
        <v>7256</v>
      </c>
      <c r="H3606" s="66" t="s">
        <v>7271</v>
      </c>
      <c r="I3606" s="66" t="s">
        <v>6251</v>
      </c>
    </row>
    <row r="3607" spans="1:9" x14ac:dyDescent="0.25">
      <c r="A3607">
        <v>79800084</v>
      </c>
      <c r="B3607" s="66" t="s">
        <v>6465</v>
      </c>
      <c r="C3607" s="66" t="s">
        <v>7134</v>
      </c>
      <c r="D3607" s="66" t="s">
        <v>7134</v>
      </c>
      <c r="E3607" s="56" t="s">
        <v>7411</v>
      </c>
      <c r="F3607" t="s">
        <v>7271</v>
      </c>
      <c r="G3607" s="66" t="s">
        <v>7256</v>
      </c>
      <c r="H3607" s="66" t="s">
        <v>7271</v>
      </c>
      <c r="I3607" s="66" t="s">
        <v>6251</v>
      </c>
    </row>
    <row r="3608" spans="1:9" x14ac:dyDescent="0.25">
      <c r="A3608">
        <v>79800084</v>
      </c>
      <c r="B3608" s="66" t="s">
        <v>6465</v>
      </c>
      <c r="C3608" s="66" t="s">
        <v>7134</v>
      </c>
      <c r="D3608" s="66" t="s">
        <v>7134</v>
      </c>
      <c r="E3608" s="56" t="s">
        <v>7412</v>
      </c>
      <c r="F3608" t="s">
        <v>7271</v>
      </c>
      <c r="G3608" s="66" t="s">
        <v>7256</v>
      </c>
      <c r="H3608" s="66" t="s">
        <v>7271</v>
      </c>
      <c r="I3608" s="66" t="s">
        <v>6251</v>
      </c>
    </row>
    <row r="3609" spans="1:9" x14ac:dyDescent="0.25">
      <c r="A3609">
        <v>79800084</v>
      </c>
      <c r="B3609" s="66" t="s">
        <v>6465</v>
      </c>
      <c r="C3609" s="66" t="s">
        <v>7134</v>
      </c>
      <c r="D3609" s="66" t="s">
        <v>7134</v>
      </c>
      <c r="E3609" s="56" t="s">
        <v>7412</v>
      </c>
      <c r="F3609" t="s">
        <v>7412</v>
      </c>
      <c r="G3609" s="66" t="s">
        <v>7256</v>
      </c>
      <c r="H3609" s="66" t="e">
        <v>#N/A</v>
      </c>
      <c r="I3609" s="66" t="e">
        <v>#N/A</v>
      </c>
    </row>
    <row r="3610" spans="1:9" x14ac:dyDescent="0.25">
      <c r="A3610">
        <v>79800084</v>
      </c>
      <c r="B3610" s="66" t="s">
        <v>6465</v>
      </c>
      <c r="C3610" s="66" t="s">
        <v>7134</v>
      </c>
      <c r="D3610" s="66" t="s">
        <v>7134</v>
      </c>
      <c r="E3610" s="56" t="s">
        <v>7413</v>
      </c>
      <c r="F3610" t="s">
        <v>6250</v>
      </c>
      <c r="G3610" s="66" t="s">
        <v>7256</v>
      </c>
      <c r="H3610" s="66" t="s">
        <v>6250</v>
      </c>
      <c r="I3610" s="66" t="s">
        <v>6251</v>
      </c>
    </row>
    <row r="3611" spans="1:9" x14ac:dyDescent="0.25">
      <c r="A3611">
        <v>79800084</v>
      </c>
      <c r="B3611" s="66" t="s">
        <v>6465</v>
      </c>
      <c r="C3611" s="66" t="s">
        <v>7134</v>
      </c>
      <c r="D3611" s="66" t="s">
        <v>7134</v>
      </c>
      <c r="E3611" s="56" t="s">
        <v>7414</v>
      </c>
      <c r="F3611" t="s">
        <v>7415</v>
      </c>
      <c r="G3611" s="66" t="s">
        <v>7256</v>
      </c>
      <c r="H3611" s="66" t="e">
        <v>#N/A</v>
      </c>
      <c r="I3611" s="66" t="e">
        <v>#N/A</v>
      </c>
    </row>
    <row r="3612" spans="1:9" x14ac:dyDescent="0.25">
      <c r="A3612">
        <v>79800084</v>
      </c>
      <c r="B3612" s="66" t="s">
        <v>6465</v>
      </c>
      <c r="C3612" s="66" t="s">
        <v>7134</v>
      </c>
      <c r="D3612" s="66" t="s">
        <v>7134</v>
      </c>
      <c r="E3612" s="56" t="s">
        <v>7416</v>
      </c>
      <c r="F3612" t="s">
        <v>7417</v>
      </c>
      <c r="G3612" s="66" t="s">
        <v>7256</v>
      </c>
      <c r="H3612" s="66" t="e">
        <v>#N/A</v>
      </c>
      <c r="I3612" s="66" t="e">
        <v>#N/A</v>
      </c>
    </row>
    <row r="3613" spans="1:9" x14ac:dyDescent="0.25">
      <c r="A3613">
        <v>79800084</v>
      </c>
      <c r="B3613" s="66" t="s">
        <v>6465</v>
      </c>
      <c r="C3613" s="66" t="s">
        <v>7134</v>
      </c>
      <c r="D3613" s="66" t="s">
        <v>7134</v>
      </c>
      <c r="E3613" s="56" t="s">
        <v>7416</v>
      </c>
      <c r="F3613" t="s">
        <v>7271</v>
      </c>
      <c r="G3613" s="66" t="s">
        <v>7256</v>
      </c>
      <c r="H3613" s="66" t="s">
        <v>7271</v>
      </c>
      <c r="I3613" s="66" t="s">
        <v>6251</v>
      </c>
    </row>
    <row r="3614" spans="1:9" x14ac:dyDescent="0.25">
      <c r="A3614">
        <v>79800084</v>
      </c>
      <c r="B3614" s="66" t="s">
        <v>6465</v>
      </c>
      <c r="C3614" s="66" t="s">
        <v>7134</v>
      </c>
      <c r="D3614" s="66" t="s">
        <v>7134</v>
      </c>
      <c r="E3614" s="56" t="s">
        <v>7416</v>
      </c>
      <c r="F3614" t="s">
        <v>7271</v>
      </c>
      <c r="G3614" s="66" t="s">
        <v>7256</v>
      </c>
      <c r="H3614" s="66" t="s">
        <v>7271</v>
      </c>
      <c r="I3614" s="66" t="s">
        <v>6251</v>
      </c>
    </row>
    <row r="3615" spans="1:9" x14ac:dyDescent="0.25">
      <c r="A3615">
        <v>79800084</v>
      </c>
      <c r="B3615" s="66" t="s">
        <v>6465</v>
      </c>
      <c r="C3615" s="66" t="s">
        <v>7134</v>
      </c>
      <c r="D3615" s="66" t="s">
        <v>7134</v>
      </c>
      <c r="E3615" s="56" t="s">
        <v>7416</v>
      </c>
      <c r="F3615" t="s">
        <v>7271</v>
      </c>
      <c r="G3615" s="66" t="s">
        <v>7256</v>
      </c>
      <c r="H3615" s="66" t="s">
        <v>7271</v>
      </c>
      <c r="I3615" s="66" t="s">
        <v>6251</v>
      </c>
    </row>
    <row r="3616" spans="1:9" x14ac:dyDescent="0.25">
      <c r="A3616">
        <v>79800084</v>
      </c>
      <c r="B3616" s="66" t="s">
        <v>6465</v>
      </c>
      <c r="C3616" s="66" t="s">
        <v>7134</v>
      </c>
      <c r="D3616" s="66" t="s">
        <v>7134</v>
      </c>
      <c r="E3616" s="56" t="s">
        <v>7416</v>
      </c>
      <c r="F3616" t="s">
        <v>7271</v>
      </c>
      <c r="G3616" s="66" t="s">
        <v>7256</v>
      </c>
      <c r="H3616" s="66" t="s">
        <v>7271</v>
      </c>
      <c r="I3616" s="66" t="s">
        <v>6251</v>
      </c>
    </row>
    <row r="3617" spans="1:9" x14ac:dyDescent="0.25">
      <c r="A3617">
        <v>79800084</v>
      </c>
      <c r="B3617" s="66" t="s">
        <v>6465</v>
      </c>
      <c r="C3617" s="66" t="s">
        <v>7134</v>
      </c>
      <c r="D3617" s="66" t="s">
        <v>7134</v>
      </c>
      <c r="E3617" s="56" t="s">
        <v>7416</v>
      </c>
      <c r="F3617" t="s">
        <v>7271</v>
      </c>
      <c r="G3617" s="66" t="s">
        <v>7256</v>
      </c>
      <c r="H3617" s="66" t="s">
        <v>7271</v>
      </c>
      <c r="I3617" s="66" t="s">
        <v>6251</v>
      </c>
    </row>
    <row r="3618" spans="1:9" x14ac:dyDescent="0.25">
      <c r="A3618">
        <v>79800084</v>
      </c>
      <c r="B3618" s="66" t="s">
        <v>6465</v>
      </c>
      <c r="C3618" s="66" t="s">
        <v>7134</v>
      </c>
      <c r="D3618" s="66" t="s">
        <v>7134</v>
      </c>
      <c r="E3618" s="56" t="s">
        <v>7416</v>
      </c>
      <c r="F3618" t="s">
        <v>7271</v>
      </c>
      <c r="G3618" s="66" t="s">
        <v>7256</v>
      </c>
      <c r="H3618" s="66" t="s">
        <v>7271</v>
      </c>
      <c r="I3618" s="66" t="s">
        <v>6251</v>
      </c>
    </row>
    <row r="3619" spans="1:9" x14ac:dyDescent="0.25">
      <c r="A3619">
        <v>79800084</v>
      </c>
      <c r="B3619" s="66" t="s">
        <v>6465</v>
      </c>
      <c r="C3619" s="66" t="s">
        <v>7134</v>
      </c>
      <c r="D3619" s="66" t="s">
        <v>7134</v>
      </c>
      <c r="E3619" s="56" t="s">
        <v>7416</v>
      </c>
      <c r="F3619" t="s">
        <v>7271</v>
      </c>
      <c r="G3619" s="66" t="s">
        <v>7256</v>
      </c>
      <c r="H3619" s="66" t="s">
        <v>7271</v>
      </c>
      <c r="I3619" s="66" t="s">
        <v>6251</v>
      </c>
    </row>
    <row r="3620" spans="1:9" x14ac:dyDescent="0.25">
      <c r="A3620">
        <v>79800084</v>
      </c>
      <c r="B3620" s="66" t="s">
        <v>6465</v>
      </c>
      <c r="C3620" s="66" t="s">
        <v>7134</v>
      </c>
      <c r="D3620" s="66" t="s">
        <v>7134</v>
      </c>
      <c r="E3620" s="56" t="s">
        <v>7416</v>
      </c>
      <c r="F3620" t="s">
        <v>7271</v>
      </c>
      <c r="G3620" s="66" t="s">
        <v>7256</v>
      </c>
      <c r="H3620" s="66" t="s">
        <v>7271</v>
      </c>
      <c r="I3620" s="66" t="s">
        <v>6251</v>
      </c>
    </row>
    <row r="3621" spans="1:9" x14ac:dyDescent="0.25">
      <c r="A3621">
        <v>79800085</v>
      </c>
      <c r="B3621" s="66" t="s">
        <v>6465</v>
      </c>
      <c r="C3621" s="66" t="s">
        <v>7134</v>
      </c>
      <c r="D3621" s="66" t="s">
        <v>7134</v>
      </c>
      <c r="E3621" s="56" t="s">
        <v>7411</v>
      </c>
      <c r="F3621" t="s">
        <v>7418</v>
      </c>
      <c r="G3621" s="66" t="s">
        <v>7256</v>
      </c>
      <c r="H3621" s="66" t="e">
        <v>#N/A</v>
      </c>
      <c r="I3621" s="66" t="e">
        <v>#N/A</v>
      </c>
    </row>
    <row r="3622" spans="1:9" x14ac:dyDescent="0.25">
      <c r="A3622">
        <v>79800085</v>
      </c>
      <c r="B3622" s="66" t="s">
        <v>6465</v>
      </c>
      <c r="C3622" s="66" t="s">
        <v>7134</v>
      </c>
      <c r="D3622" s="66" t="s">
        <v>7134</v>
      </c>
      <c r="E3622" s="56" t="s">
        <v>7411</v>
      </c>
      <c r="F3622" t="s">
        <v>7419</v>
      </c>
      <c r="G3622" s="66" t="s">
        <v>7256</v>
      </c>
      <c r="H3622" s="66" t="e">
        <v>#N/A</v>
      </c>
      <c r="I3622" s="66" t="e">
        <v>#N/A</v>
      </c>
    </row>
    <row r="3623" spans="1:9" x14ac:dyDescent="0.25">
      <c r="A3623">
        <v>79800085</v>
      </c>
      <c r="B3623" s="66" t="s">
        <v>6465</v>
      </c>
      <c r="C3623" s="66" t="s">
        <v>7134</v>
      </c>
      <c r="D3623" s="66" t="s">
        <v>7134</v>
      </c>
      <c r="E3623" s="56" t="s">
        <v>7412</v>
      </c>
      <c r="F3623" t="s">
        <v>7412</v>
      </c>
      <c r="G3623" s="66" t="s">
        <v>7256</v>
      </c>
      <c r="H3623" s="66" t="e">
        <v>#N/A</v>
      </c>
      <c r="I3623" s="66" t="e">
        <v>#N/A</v>
      </c>
    </row>
    <row r="3624" spans="1:9" x14ac:dyDescent="0.25">
      <c r="A3624">
        <v>79800086</v>
      </c>
      <c r="B3624" s="66" t="s">
        <v>6465</v>
      </c>
      <c r="C3624" s="66" t="s">
        <v>7134</v>
      </c>
      <c r="D3624" s="66" t="s">
        <v>7134</v>
      </c>
      <c r="E3624" s="56" t="s">
        <v>7420</v>
      </c>
      <c r="F3624" t="s">
        <v>6757</v>
      </c>
      <c r="G3624" s="66" t="s">
        <v>6690</v>
      </c>
      <c r="H3624" s="66" t="e">
        <v>#N/A</v>
      </c>
      <c r="I3624" s="66" t="e">
        <v>#N/A</v>
      </c>
    </row>
    <row r="3625" spans="1:9" x14ac:dyDescent="0.25">
      <c r="A3625">
        <v>79800086</v>
      </c>
      <c r="B3625" s="66" t="s">
        <v>6465</v>
      </c>
      <c r="C3625" s="66" t="s">
        <v>7134</v>
      </c>
      <c r="D3625" s="66" t="s">
        <v>7134</v>
      </c>
      <c r="E3625" s="56" t="s">
        <v>7420</v>
      </c>
      <c r="F3625" t="s">
        <v>5815</v>
      </c>
      <c r="G3625" s="66" t="s">
        <v>6690</v>
      </c>
      <c r="H3625" s="66" t="e">
        <v>#N/A</v>
      </c>
      <c r="I3625" s="66" t="e">
        <v>#N/A</v>
      </c>
    </row>
    <row r="3626" spans="1:9" x14ac:dyDescent="0.25">
      <c r="A3626">
        <v>79800086</v>
      </c>
      <c r="B3626" s="66" t="s">
        <v>6465</v>
      </c>
      <c r="C3626" s="66" t="s">
        <v>7134</v>
      </c>
      <c r="D3626" s="66" t="s">
        <v>7134</v>
      </c>
      <c r="E3626" s="56" t="s">
        <v>6336</v>
      </c>
      <c r="F3626" t="s">
        <v>6336</v>
      </c>
      <c r="G3626" s="66" t="s">
        <v>6690</v>
      </c>
      <c r="H3626" s="66" t="e">
        <v>#N/A</v>
      </c>
      <c r="I3626" s="66" t="e">
        <v>#N/A</v>
      </c>
    </row>
    <row r="3627" spans="1:9" x14ac:dyDescent="0.25">
      <c r="A3627">
        <v>79800086</v>
      </c>
      <c r="B3627" s="66" t="s">
        <v>6465</v>
      </c>
      <c r="C3627" s="66" t="s">
        <v>7134</v>
      </c>
      <c r="D3627" s="66" t="s">
        <v>7134</v>
      </c>
      <c r="E3627" s="56" t="s">
        <v>7421</v>
      </c>
      <c r="F3627" t="s">
        <v>6689</v>
      </c>
      <c r="G3627" s="66" t="s">
        <v>7256</v>
      </c>
      <c r="H3627" s="66" t="s">
        <v>6689</v>
      </c>
      <c r="I3627" s="66" t="s">
        <v>6251</v>
      </c>
    </row>
    <row r="3628" spans="1:9" x14ac:dyDescent="0.25">
      <c r="A3628">
        <v>79800086</v>
      </c>
      <c r="B3628" s="66" t="s">
        <v>6465</v>
      </c>
      <c r="C3628" s="66" t="s">
        <v>7134</v>
      </c>
      <c r="D3628" s="66" t="s">
        <v>7134</v>
      </c>
      <c r="E3628" s="56" t="s">
        <v>7421</v>
      </c>
      <c r="F3628" t="s">
        <v>6757</v>
      </c>
      <c r="G3628" s="66" t="s">
        <v>7256</v>
      </c>
      <c r="H3628" s="66" t="e">
        <v>#N/A</v>
      </c>
      <c r="I3628" s="66" t="e">
        <v>#N/A</v>
      </c>
    </row>
    <row r="3629" spans="1:9" x14ac:dyDescent="0.25">
      <c r="A3629">
        <v>79800086</v>
      </c>
      <c r="B3629" s="66" t="s">
        <v>6465</v>
      </c>
      <c r="C3629" s="66" t="s">
        <v>7134</v>
      </c>
      <c r="D3629" s="66" t="s">
        <v>7134</v>
      </c>
      <c r="E3629" s="56" t="s">
        <v>7422</v>
      </c>
      <c r="F3629" t="s">
        <v>7422</v>
      </c>
      <c r="G3629" s="66" t="s">
        <v>7256</v>
      </c>
      <c r="H3629" s="66" t="e">
        <v>#N/A</v>
      </c>
      <c r="I3629" s="66" t="e">
        <v>#N/A</v>
      </c>
    </row>
    <row r="3630" spans="1:9" x14ac:dyDescent="0.25">
      <c r="A3630">
        <v>79800086</v>
      </c>
      <c r="B3630" s="66" t="s">
        <v>6465</v>
      </c>
      <c r="C3630" s="66" t="s">
        <v>7134</v>
      </c>
      <c r="D3630" s="66" t="s">
        <v>7134</v>
      </c>
      <c r="E3630" s="56" t="s">
        <v>7423</v>
      </c>
      <c r="F3630" t="s">
        <v>7424</v>
      </c>
      <c r="G3630" s="66" t="s">
        <v>7256</v>
      </c>
      <c r="H3630" s="66" t="e">
        <v>#N/A</v>
      </c>
      <c r="I3630" s="66" t="e">
        <v>#N/A</v>
      </c>
    </row>
    <row r="3631" spans="1:9" x14ac:dyDescent="0.25">
      <c r="A3631">
        <v>79800087</v>
      </c>
      <c r="B3631" s="66" t="s">
        <v>6465</v>
      </c>
      <c r="C3631" s="66" t="s">
        <v>7134</v>
      </c>
      <c r="D3631" s="66" t="s">
        <v>7134</v>
      </c>
      <c r="E3631" s="56" t="s">
        <v>7334</v>
      </c>
      <c r="F3631" t="s">
        <v>7334</v>
      </c>
      <c r="G3631" s="66" t="s">
        <v>7232</v>
      </c>
      <c r="H3631" s="66" t="e">
        <v>#N/A</v>
      </c>
      <c r="I3631" s="66" t="e">
        <v>#N/A</v>
      </c>
    </row>
    <row r="3632" spans="1:9" x14ac:dyDescent="0.25">
      <c r="A3632">
        <v>79800087</v>
      </c>
      <c r="B3632" s="66" t="s">
        <v>6465</v>
      </c>
      <c r="C3632" s="66" t="s">
        <v>7134</v>
      </c>
      <c r="D3632" s="66" t="s">
        <v>7134</v>
      </c>
      <c r="E3632" s="56" t="s">
        <v>7334</v>
      </c>
      <c r="F3632" t="s">
        <v>7334</v>
      </c>
      <c r="G3632" s="66" t="s">
        <v>6690</v>
      </c>
      <c r="H3632" s="66" t="e">
        <v>#N/A</v>
      </c>
      <c r="I3632" s="66" t="e">
        <v>#N/A</v>
      </c>
    </row>
    <row r="3633" spans="1:9" x14ac:dyDescent="0.25">
      <c r="A3633">
        <v>79800087</v>
      </c>
      <c r="B3633" s="66" t="s">
        <v>6465</v>
      </c>
      <c r="C3633" s="66" t="s">
        <v>7134</v>
      </c>
      <c r="D3633" s="66" t="s">
        <v>7134</v>
      </c>
      <c r="E3633" s="56" t="s">
        <v>7334</v>
      </c>
      <c r="F3633" t="s">
        <v>7334</v>
      </c>
      <c r="G3633" s="66" t="s">
        <v>7232</v>
      </c>
      <c r="H3633" s="66" t="e">
        <v>#N/A</v>
      </c>
      <c r="I3633" s="66" t="e">
        <v>#N/A</v>
      </c>
    </row>
    <row r="3634" spans="1:9" x14ac:dyDescent="0.25">
      <c r="A3634">
        <v>79800087</v>
      </c>
      <c r="B3634" s="66" t="s">
        <v>6465</v>
      </c>
      <c r="C3634" s="66" t="s">
        <v>7134</v>
      </c>
      <c r="D3634" s="66" t="s">
        <v>7134</v>
      </c>
      <c r="E3634" s="56" t="s">
        <v>7334</v>
      </c>
      <c r="F3634" t="s">
        <v>7425</v>
      </c>
      <c r="G3634" s="66" t="s">
        <v>6690</v>
      </c>
      <c r="H3634" s="66" t="e">
        <v>#N/A</v>
      </c>
      <c r="I3634" s="66" t="e">
        <v>#N/A</v>
      </c>
    </row>
    <row r="3635" spans="1:9" x14ac:dyDescent="0.25">
      <c r="A3635">
        <v>79800087</v>
      </c>
      <c r="B3635" s="66" t="s">
        <v>6465</v>
      </c>
      <c r="C3635" s="66" t="s">
        <v>7134</v>
      </c>
      <c r="D3635" s="66" t="s">
        <v>7134</v>
      </c>
      <c r="E3635" s="56" t="s">
        <v>7334</v>
      </c>
      <c r="F3635" t="s">
        <v>7334</v>
      </c>
      <c r="G3635" s="66" t="s">
        <v>6690</v>
      </c>
      <c r="H3635" s="66" t="e">
        <v>#N/A</v>
      </c>
      <c r="I3635" s="66" t="e">
        <v>#N/A</v>
      </c>
    </row>
    <row r="3636" spans="1:9" x14ac:dyDescent="0.25">
      <c r="A3636">
        <v>79800087</v>
      </c>
      <c r="B3636" s="66" t="s">
        <v>6465</v>
      </c>
      <c r="C3636" s="66" t="s">
        <v>7134</v>
      </c>
      <c r="D3636" s="66" t="s">
        <v>7134</v>
      </c>
      <c r="E3636" s="56" t="s">
        <v>7426</v>
      </c>
      <c r="F3636" t="s">
        <v>5815</v>
      </c>
      <c r="G3636" s="66" t="s">
        <v>6690</v>
      </c>
      <c r="H3636" s="66" t="e">
        <v>#N/A</v>
      </c>
      <c r="I3636" s="66" t="e">
        <v>#N/A</v>
      </c>
    </row>
    <row r="3637" spans="1:9" x14ac:dyDescent="0.25">
      <c r="A3637">
        <v>79800087</v>
      </c>
      <c r="B3637" s="66" t="s">
        <v>6465</v>
      </c>
      <c r="C3637" s="66" t="s">
        <v>7134</v>
      </c>
      <c r="D3637" s="66" t="s">
        <v>7134</v>
      </c>
      <c r="E3637" s="56" t="s">
        <v>7427</v>
      </c>
      <c r="F3637" t="s">
        <v>7427</v>
      </c>
      <c r="G3637" s="66" t="s">
        <v>6690</v>
      </c>
      <c r="H3637" s="66" t="e">
        <v>#N/A</v>
      </c>
      <c r="I3637" s="66" t="e">
        <v>#N/A</v>
      </c>
    </row>
    <row r="3638" spans="1:9" x14ac:dyDescent="0.25">
      <c r="A3638">
        <v>79800087</v>
      </c>
      <c r="B3638" s="66" t="s">
        <v>6465</v>
      </c>
      <c r="C3638" s="66" t="s">
        <v>7134</v>
      </c>
      <c r="D3638" s="66" t="s">
        <v>7134</v>
      </c>
      <c r="E3638" s="56" t="s">
        <v>7427</v>
      </c>
      <c r="F3638" t="s">
        <v>6757</v>
      </c>
      <c r="G3638" s="66" t="s">
        <v>6690</v>
      </c>
      <c r="H3638" s="66" t="e">
        <v>#N/A</v>
      </c>
      <c r="I3638" s="66" t="e">
        <v>#N/A</v>
      </c>
    </row>
    <row r="3639" spans="1:9" x14ac:dyDescent="0.25">
      <c r="A3639">
        <v>79800087</v>
      </c>
      <c r="B3639" s="66" t="s">
        <v>6465</v>
      </c>
      <c r="C3639" s="66" t="s">
        <v>7134</v>
      </c>
      <c r="D3639" s="66" t="s">
        <v>7134</v>
      </c>
      <c r="E3639" s="56" t="s">
        <v>7428</v>
      </c>
      <c r="F3639" t="s">
        <v>6757</v>
      </c>
      <c r="G3639" s="66" t="s">
        <v>6690</v>
      </c>
      <c r="H3639" s="66" t="e">
        <v>#N/A</v>
      </c>
      <c r="I3639" s="66" t="e">
        <v>#N/A</v>
      </c>
    </row>
    <row r="3640" spans="1:9" x14ac:dyDescent="0.25">
      <c r="A3640">
        <v>79800087</v>
      </c>
      <c r="B3640" s="66" t="s">
        <v>6465</v>
      </c>
      <c r="C3640" s="66" t="s">
        <v>7134</v>
      </c>
      <c r="D3640" s="66" t="s">
        <v>7134</v>
      </c>
      <c r="E3640" s="56" t="s">
        <v>7428</v>
      </c>
      <c r="F3640" t="s">
        <v>5815</v>
      </c>
      <c r="G3640" s="66" t="s">
        <v>6690</v>
      </c>
      <c r="H3640" s="66" t="e">
        <v>#N/A</v>
      </c>
      <c r="I3640" s="66" t="e">
        <v>#N/A</v>
      </c>
    </row>
    <row r="3641" spans="1:9" x14ac:dyDescent="0.25">
      <c r="A3641">
        <v>79800087</v>
      </c>
      <c r="B3641" s="66" t="s">
        <v>6465</v>
      </c>
      <c r="C3641" s="66" t="s">
        <v>7134</v>
      </c>
      <c r="D3641" s="66" t="s">
        <v>7134</v>
      </c>
      <c r="E3641" s="56" t="s">
        <v>7429</v>
      </c>
      <c r="F3641" t="s">
        <v>6757</v>
      </c>
      <c r="G3641" s="66" t="s">
        <v>6690</v>
      </c>
      <c r="H3641" s="66" t="e">
        <v>#N/A</v>
      </c>
      <c r="I3641" s="66" t="e">
        <v>#N/A</v>
      </c>
    </row>
    <row r="3642" spans="1:9" x14ac:dyDescent="0.25">
      <c r="A3642">
        <v>79800087</v>
      </c>
      <c r="B3642" s="66" t="s">
        <v>6465</v>
      </c>
      <c r="C3642" s="66" t="s">
        <v>7134</v>
      </c>
      <c r="D3642" s="66" t="s">
        <v>7134</v>
      </c>
      <c r="E3642" s="56" t="s">
        <v>7429</v>
      </c>
      <c r="F3642" t="s">
        <v>7430</v>
      </c>
      <c r="G3642" s="66" t="s">
        <v>6690</v>
      </c>
      <c r="H3642" s="66" t="s">
        <v>7430</v>
      </c>
      <c r="I3642" s="66" t="s">
        <v>6330</v>
      </c>
    </row>
    <row r="3643" spans="1:9" x14ac:dyDescent="0.25">
      <c r="A3643">
        <v>79800087</v>
      </c>
      <c r="B3643" s="66" t="s">
        <v>6465</v>
      </c>
      <c r="C3643" s="66" t="s">
        <v>7134</v>
      </c>
      <c r="D3643" s="66" t="s">
        <v>7134</v>
      </c>
      <c r="E3643" s="56" t="s">
        <v>7430</v>
      </c>
      <c r="F3643" t="s">
        <v>6757</v>
      </c>
      <c r="G3643" s="66" t="s">
        <v>6690</v>
      </c>
      <c r="H3643" s="66" t="s">
        <v>7430</v>
      </c>
      <c r="I3643" s="66" t="s">
        <v>6330</v>
      </c>
    </row>
    <row r="3644" spans="1:9" x14ac:dyDescent="0.25">
      <c r="A3644">
        <v>79800087</v>
      </c>
      <c r="B3644" s="66" t="s">
        <v>6465</v>
      </c>
      <c r="C3644" s="66" t="s">
        <v>7134</v>
      </c>
      <c r="D3644" s="66" t="s">
        <v>7134</v>
      </c>
      <c r="E3644" s="56" t="s">
        <v>7430</v>
      </c>
      <c r="F3644" t="s">
        <v>5815</v>
      </c>
      <c r="G3644" s="66" t="s">
        <v>6690</v>
      </c>
      <c r="H3644" s="66" t="s">
        <v>7430</v>
      </c>
      <c r="I3644" s="66" t="s">
        <v>6330</v>
      </c>
    </row>
    <row r="3645" spans="1:9" x14ac:dyDescent="0.25">
      <c r="A3645">
        <v>79800087</v>
      </c>
      <c r="B3645" s="66" t="s">
        <v>6465</v>
      </c>
      <c r="C3645" s="66" t="s">
        <v>7134</v>
      </c>
      <c r="D3645" s="66" t="s">
        <v>7134</v>
      </c>
      <c r="E3645" s="56" t="s">
        <v>6014</v>
      </c>
      <c r="F3645" t="s">
        <v>6014</v>
      </c>
      <c r="G3645" s="66" t="s">
        <v>6690</v>
      </c>
      <c r="H3645" s="66" t="e">
        <v>#N/A</v>
      </c>
      <c r="I3645" s="66" t="e">
        <v>#N/A</v>
      </c>
    </row>
    <row r="3646" spans="1:9" x14ac:dyDescent="0.25">
      <c r="A3646">
        <v>79800088</v>
      </c>
      <c r="B3646" s="66" t="s">
        <v>6465</v>
      </c>
      <c r="C3646" s="66" t="s">
        <v>7134</v>
      </c>
      <c r="D3646" s="66" t="s">
        <v>7134</v>
      </c>
      <c r="E3646" s="56" t="s">
        <v>7431</v>
      </c>
      <c r="F3646" t="s">
        <v>6689</v>
      </c>
      <c r="G3646" s="66" t="s">
        <v>6690</v>
      </c>
      <c r="H3646" s="66" t="s">
        <v>6689</v>
      </c>
      <c r="I3646" s="66" t="s">
        <v>6251</v>
      </c>
    </row>
    <row r="3647" spans="1:9" x14ac:dyDescent="0.25">
      <c r="A3647">
        <v>79800088</v>
      </c>
      <c r="B3647" s="66" t="s">
        <v>6465</v>
      </c>
      <c r="C3647" s="66" t="s">
        <v>7134</v>
      </c>
      <c r="D3647" s="66" t="s">
        <v>7134</v>
      </c>
      <c r="E3647" s="56" t="s">
        <v>7432</v>
      </c>
      <c r="F3647" t="s">
        <v>7433</v>
      </c>
      <c r="G3647" s="66" t="s">
        <v>6690</v>
      </c>
      <c r="H3647" s="66" t="e">
        <v>#N/A</v>
      </c>
      <c r="I3647" s="66" t="e">
        <v>#N/A</v>
      </c>
    </row>
    <row r="3648" spans="1:9" x14ac:dyDescent="0.25">
      <c r="A3648">
        <v>79800088</v>
      </c>
      <c r="B3648" s="66" t="s">
        <v>6465</v>
      </c>
      <c r="C3648" s="66" t="s">
        <v>7134</v>
      </c>
      <c r="D3648" s="66" t="s">
        <v>7134</v>
      </c>
      <c r="E3648" s="56" t="s">
        <v>7432</v>
      </c>
      <c r="F3648" t="s">
        <v>7434</v>
      </c>
      <c r="G3648" s="66" t="s">
        <v>6690</v>
      </c>
      <c r="H3648" s="66" t="e">
        <v>#N/A</v>
      </c>
      <c r="I3648" s="66" t="e">
        <v>#N/A</v>
      </c>
    </row>
    <row r="3649" spans="1:9" x14ac:dyDescent="0.25">
      <c r="A3649">
        <v>79800088</v>
      </c>
      <c r="B3649" s="66" t="s">
        <v>6465</v>
      </c>
      <c r="C3649" s="66" t="s">
        <v>7134</v>
      </c>
      <c r="D3649" s="66" t="s">
        <v>7134</v>
      </c>
      <c r="E3649" s="56" t="s">
        <v>7433</v>
      </c>
      <c r="F3649" t="s">
        <v>6757</v>
      </c>
      <c r="G3649" s="66" t="s">
        <v>6690</v>
      </c>
      <c r="H3649" s="66" t="e">
        <v>#N/A</v>
      </c>
      <c r="I3649" s="66" t="e">
        <v>#N/A</v>
      </c>
    </row>
    <row r="3650" spans="1:9" x14ac:dyDescent="0.25">
      <c r="A3650">
        <v>79800088</v>
      </c>
      <c r="B3650" s="66" t="s">
        <v>6465</v>
      </c>
      <c r="C3650" s="66" t="s">
        <v>7134</v>
      </c>
      <c r="D3650" s="66" t="s">
        <v>7134</v>
      </c>
      <c r="E3650" s="56" t="s">
        <v>7435</v>
      </c>
      <c r="F3650" t="s">
        <v>6757</v>
      </c>
      <c r="G3650" s="66" t="s">
        <v>6690</v>
      </c>
      <c r="H3650" s="66" t="e">
        <v>#N/A</v>
      </c>
      <c r="I3650" s="66" t="e">
        <v>#N/A</v>
      </c>
    </row>
    <row r="3651" spans="1:9" x14ac:dyDescent="0.25">
      <c r="A3651">
        <v>79800088</v>
      </c>
      <c r="B3651" s="66" t="s">
        <v>6465</v>
      </c>
      <c r="C3651" s="66" t="s">
        <v>7134</v>
      </c>
      <c r="D3651" s="66" t="s">
        <v>7134</v>
      </c>
      <c r="E3651" s="56" t="s">
        <v>7436</v>
      </c>
      <c r="F3651" t="s">
        <v>7436</v>
      </c>
      <c r="G3651" s="66" t="s">
        <v>6690</v>
      </c>
      <c r="H3651" s="66" t="e">
        <v>#N/A</v>
      </c>
      <c r="I3651" s="66" t="e">
        <v>#N/A</v>
      </c>
    </row>
    <row r="3652" spans="1:9" x14ac:dyDescent="0.25">
      <c r="A3652">
        <v>79800088</v>
      </c>
      <c r="B3652" s="66" t="s">
        <v>6465</v>
      </c>
      <c r="C3652" s="66" t="s">
        <v>7134</v>
      </c>
      <c r="D3652" s="66" t="s">
        <v>7134</v>
      </c>
      <c r="E3652" s="56" t="s">
        <v>7436</v>
      </c>
      <c r="F3652" t="s">
        <v>7436</v>
      </c>
      <c r="G3652" s="66" t="s">
        <v>6690</v>
      </c>
      <c r="H3652" s="66" t="e">
        <v>#N/A</v>
      </c>
      <c r="I3652" s="66" t="e">
        <v>#N/A</v>
      </c>
    </row>
    <row r="3653" spans="1:9" x14ac:dyDescent="0.25">
      <c r="A3653">
        <v>79800088</v>
      </c>
      <c r="B3653" s="66" t="s">
        <v>6465</v>
      </c>
      <c r="C3653" s="66" t="s">
        <v>7134</v>
      </c>
      <c r="D3653" s="66" t="s">
        <v>7134</v>
      </c>
      <c r="E3653" s="56" t="s">
        <v>7436</v>
      </c>
      <c r="F3653" t="s">
        <v>6690</v>
      </c>
      <c r="G3653" s="66" t="s">
        <v>6690</v>
      </c>
      <c r="H3653" s="66" t="e">
        <v>#N/A</v>
      </c>
      <c r="I3653" s="66" t="e">
        <v>#N/A</v>
      </c>
    </row>
    <row r="3654" spans="1:9" x14ac:dyDescent="0.25">
      <c r="A3654">
        <v>79800089</v>
      </c>
      <c r="B3654" s="66" t="s">
        <v>6465</v>
      </c>
      <c r="C3654" s="66" t="s">
        <v>7134</v>
      </c>
      <c r="D3654" s="66" t="s">
        <v>7134</v>
      </c>
      <c r="E3654" s="56" t="s">
        <v>7437</v>
      </c>
      <c r="F3654" t="s">
        <v>7438</v>
      </c>
      <c r="G3654" s="66" t="s">
        <v>6690</v>
      </c>
      <c r="H3654" s="66" t="s">
        <v>7437</v>
      </c>
      <c r="I3654" s="66" t="s">
        <v>7298</v>
      </c>
    </row>
    <row r="3655" spans="1:9" x14ac:dyDescent="0.25">
      <c r="A3655">
        <v>79800089</v>
      </c>
      <c r="B3655" s="66" t="s">
        <v>6465</v>
      </c>
      <c r="C3655" s="66" t="s">
        <v>7134</v>
      </c>
      <c r="D3655" s="66" t="s">
        <v>7134</v>
      </c>
      <c r="E3655" s="56" t="s">
        <v>7437</v>
      </c>
      <c r="F3655" t="s">
        <v>6757</v>
      </c>
      <c r="G3655" s="66" t="s">
        <v>6690</v>
      </c>
      <c r="H3655" s="66" t="s">
        <v>7437</v>
      </c>
      <c r="I3655" s="66" t="s">
        <v>7298</v>
      </c>
    </row>
    <row r="3656" spans="1:9" x14ac:dyDescent="0.25">
      <c r="A3656">
        <v>79800089</v>
      </c>
      <c r="B3656" s="66" t="s">
        <v>6465</v>
      </c>
      <c r="C3656" s="66" t="s">
        <v>7134</v>
      </c>
      <c r="D3656" s="66" t="s">
        <v>7134</v>
      </c>
      <c r="E3656" s="56" t="s">
        <v>7437</v>
      </c>
      <c r="F3656" t="s">
        <v>7437</v>
      </c>
      <c r="G3656" s="66" t="s">
        <v>6690</v>
      </c>
      <c r="H3656" s="66" t="s">
        <v>7437</v>
      </c>
      <c r="I3656" s="66" t="s">
        <v>7298</v>
      </c>
    </row>
    <row r="3657" spans="1:9" x14ac:dyDescent="0.25">
      <c r="A3657">
        <v>79800089</v>
      </c>
      <c r="B3657" s="66" t="s">
        <v>6465</v>
      </c>
      <c r="C3657" s="66" t="s">
        <v>7134</v>
      </c>
      <c r="D3657" s="66" t="s">
        <v>7134</v>
      </c>
      <c r="E3657" s="56" t="s">
        <v>7439</v>
      </c>
      <c r="F3657" t="s">
        <v>7271</v>
      </c>
      <c r="G3657" s="66" t="s">
        <v>7256</v>
      </c>
      <c r="H3657" s="66" t="s">
        <v>7271</v>
      </c>
      <c r="I3657" s="66" t="s">
        <v>6251</v>
      </c>
    </row>
    <row r="3658" spans="1:9" x14ac:dyDescent="0.25">
      <c r="A3658">
        <v>79800089</v>
      </c>
      <c r="B3658" s="66" t="s">
        <v>6465</v>
      </c>
      <c r="C3658" s="66" t="s">
        <v>7134</v>
      </c>
      <c r="D3658" s="66" t="s">
        <v>7134</v>
      </c>
      <c r="E3658" s="56" t="s">
        <v>7439</v>
      </c>
      <c r="F3658" t="s">
        <v>7271</v>
      </c>
      <c r="G3658" s="66" t="s">
        <v>7256</v>
      </c>
      <c r="H3658" s="66" t="s">
        <v>7271</v>
      </c>
      <c r="I3658" s="66" t="s">
        <v>6251</v>
      </c>
    </row>
    <row r="3659" spans="1:9" x14ac:dyDescent="0.25">
      <c r="A3659">
        <v>79800089</v>
      </c>
      <c r="B3659" s="66" t="s">
        <v>6465</v>
      </c>
      <c r="C3659" s="66" t="s">
        <v>7134</v>
      </c>
      <c r="D3659" s="66" t="s">
        <v>7134</v>
      </c>
      <c r="E3659" s="56" t="s">
        <v>7439</v>
      </c>
      <c r="F3659" t="s">
        <v>7440</v>
      </c>
      <c r="G3659" s="66" t="s">
        <v>7256</v>
      </c>
      <c r="H3659" s="66" t="e">
        <v>#N/A</v>
      </c>
      <c r="I3659" s="66" t="e">
        <v>#N/A</v>
      </c>
    </row>
    <row r="3660" spans="1:9" x14ac:dyDescent="0.25">
      <c r="A3660">
        <v>79800089</v>
      </c>
      <c r="B3660" s="66" t="s">
        <v>6465</v>
      </c>
      <c r="C3660" s="66" t="s">
        <v>7134</v>
      </c>
      <c r="D3660" s="66" t="s">
        <v>7134</v>
      </c>
      <c r="E3660" s="56" t="s">
        <v>7439</v>
      </c>
      <c r="F3660" t="s">
        <v>7271</v>
      </c>
      <c r="G3660" s="66" t="s">
        <v>7256</v>
      </c>
      <c r="H3660" s="66" t="s">
        <v>7271</v>
      </c>
      <c r="I3660" s="66" t="s">
        <v>6251</v>
      </c>
    </row>
    <row r="3661" spans="1:9" x14ac:dyDescent="0.25">
      <c r="A3661">
        <v>79800089</v>
      </c>
      <c r="B3661" s="66" t="s">
        <v>6465</v>
      </c>
      <c r="C3661" s="66" t="s">
        <v>7134</v>
      </c>
      <c r="D3661" s="66" t="s">
        <v>7134</v>
      </c>
      <c r="E3661" s="56" t="s">
        <v>7441</v>
      </c>
      <c r="F3661" t="s">
        <v>7271</v>
      </c>
      <c r="G3661" s="66" t="s">
        <v>7256</v>
      </c>
      <c r="H3661" s="66" t="s">
        <v>7271</v>
      </c>
      <c r="I3661" s="66" t="s">
        <v>6251</v>
      </c>
    </row>
    <row r="3662" spans="1:9" x14ac:dyDescent="0.25">
      <c r="A3662">
        <v>79800089</v>
      </c>
      <c r="B3662" s="66" t="s">
        <v>6465</v>
      </c>
      <c r="C3662" s="66" t="s">
        <v>7134</v>
      </c>
      <c r="D3662" s="66" t="s">
        <v>7134</v>
      </c>
      <c r="E3662" s="56" t="s">
        <v>7441</v>
      </c>
      <c r="F3662" t="s">
        <v>7271</v>
      </c>
      <c r="G3662" s="66" t="s">
        <v>7256</v>
      </c>
      <c r="H3662" s="66" t="s">
        <v>7271</v>
      </c>
      <c r="I3662" s="66" t="s">
        <v>6251</v>
      </c>
    </row>
    <row r="3663" spans="1:9" x14ac:dyDescent="0.25">
      <c r="A3663">
        <v>79800089</v>
      </c>
      <c r="B3663" s="66" t="s">
        <v>6465</v>
      </c>
      <c r="C3663" s="66" t="s">
        <v>7134</v>
      </c>
      <c r="D3663" s="66" t="s">
        <v>7134</v>
      </c>
      <c r="E3663" s="56" t="s">
        <v>7362</v>
      </c>
      <c r="F3663" t="s">
        <v>7271</v>
      </c>
      <c r="G3663" s="66" t="s">
        <v>7256</v>
      </c>
      <c r="H3663" s="66" t="s">
        <v>7271</v>
      </c>
      <c r="I3663" s="66" t="s">
        <v>6251</v>
      </c>
    </row>
    <row r="3664" spans="1:9" x14ac:dyDescent="0.25">
      <c r="A3664">
        <v>79800090</v>
      </c>
      <c r="B3664" s="66" t="s">
        <v>6465</v>
      </c>
      <c r="C3664" s="66" t="s">
        <v>7134</v>
      </c>
      <c r="D3664" s="66" t="s">
        <v>7134</v>
      </c>
      <c r="E3664" s="56" t="s">
        <v>7442</v>
      </c>
      <c r="F3664" t="s">
        <v>7234</v>
      </c>
      <c r="G3664" s="66" t="s">
        <v>7232</v>
      </c>
      <c r="H3664" s="66" t="s">
        <v>7234</v>
      </c>
      <c r="I3664" s="66" t="s">
        <v>7064</v>
      </c>
    </row>
    <row r="3665" spans="1:9" x14ac:dyDescent="0.25">
      <c r="A3665">
        <v>79800090</v>
      </c>
      <c r="B3665" s="66" t="s">
        <v>6465</v>
      </c>
      <c r="C3665" s="66" t="s">
        <v>7134</v>
      </c>
      <c r="D3665" s="66" t="s">
        <v>7134</v>
      </c>
      <c r="E3665" s="56" t="s">
        <v>7443</v>
      </c>
      <c r="F3665" t="s">
        <v>7234</v>
      </c>
      <c r="G3665" s="66" t="s">
        <v>7232</v>
      </c>
      <c r="H3665" s="66" t="s">
        <v>7234</v>
      </c>
      <c r="I3665" s="66" t="s">
        <v>7064</v>
      </c>
    </row>
    <row r="3666" spans="1:9" x14ac:dyDescent="0.25">
      <c r="A3666">
        <v>79800090</v>
      </c>
      <c r="B3666" s="66" t="s">
        <v>6465</v>
      </c>
      <c r="C3666" s="66" t="s">
        <v>7134</v>
      </c>
      <c r="D3666" s="66" t="s">
        <v>7134</v>
      </c>
      <c r="E3666" s="56" t="s">
        <v>7444</v>
      </c>
      <c r="F3666" t="s">
        <v>5815</v>
      </c>
      <c r="G3666" s="66" t="s">
        <v>7232</v>
      </c>
      <c r="H3666" s="66" t="e">
        <v>#N/A</v>
      </c>
      <c r="I3666" s="66" t="e">
        <v>#N/A</v>
      </c>
    </row>
    <row r="3667" spans="1:9" x14ac:dyDescent="0.25">
      <c r="A3667">
        <v>79800090</v>
      </c>
      <c r="B3667" s="66" t="s">
        <v>6465</v>
      </c>
      <c r="C3667" s="66" t="s">
        <v>7134</v>
      </c>
      <c r="D3667" s="66" t="s">
        <v>7134</v>
      </c>
      <c r="E3667" s="56" t="s">
        <v>7445</v>
      </c>
      <c r="F3667" t="s">
        <v>6757</v>
      </c>
      <c r="G3667" s="66" t="s">
        <v>7232</v>
      </c>
      <c r="H3667" s="66" t="e">
        <v>#N/A</v>
      </c>
      <c r="I3667" s="66" t="e">
        <v>#N/A</v>
      </c>
    </row>
    <row r="3668" spans="1:9" x14ac:dyDescent="0.25">
      <c r="A3668">
        <v>79800091</v>
      </c>
      <c r="B3668" s="66" t="s">
        <v>6465</v>
      </c>
      <c r="C3668" s="66" t="s">
        <v>7134</v>
      </c>
      <c r="D3668" s="66" t="s">
        <v>7134</v>
      </c>
      <c r="E3668" s="56" t="s">
        <v>6343</v>
      </c>
      <c r="F3668" t="s">
        <v>6343</v>
      </c>
      <c r="G3668" s="66" t="s">
        <v>7232</v>
      </c>
      <c r="H3668" s="66" t="s">
        <v>6343</v>
      </c>
      <c r="I3668" s="66" t="s">
        <v>6327</v>
      </c>
    </row>
    <row r="3669" spans="1:9" x14ac:dyDescent="0.25">
      <c r="A3669">
        <v>79800091</v>
      </c>
      <c r="B3669" s="66" t="s">
        <v>6465</v>
      </c>
      <c r="C3669" s="66" t="s">
        <v>7134</v>
      </c>
      <c r="D3669" s="66" t="s">
        <v>7134</v>
      </c>
      <c r="E3669" s="56" t="s">
        <v>7446</v>
      </c>
      <c r="F3669" t="s">
        <v>6757</v>
      </c>
      <c r="G3669" s="66" t="s">
        <v>7232</v>
      </c>
      <c r="H3669" s="66" t="e">
        <v>#N/A</v>
      </c>
      <c r="I3669" s="66" t="e">
        <v>#N/A</v>
      </c>
    </row>
    <row r="3670" spans="1:9" x14ac:dyDescent="0.25">
      <c r="A3670">
        <v>79800091</v>
      </c>
      <c r="B3670" s="66" t="s">
        <v>6465</v>
      </c>
      <c r="C3670" s="66" t="s">
        <v>7134</v>
      </c>
      <c r="D3670" s="66" t="s">
        <v>7134</v>
      </c>
      <c r="E3670" s="56" t="s">
        <v>7447</v>
      </c>
      <c r="F3670" t="s">
        <v>7447</v>
      </c>
      <c r="G3670" s="66" t="s">
        <v>7232</v>
      </c>
      <c r="H3670" s="66" t="s">
        <v>7447</v>
      </c>
      <c r="I3670" s="66" t="s">
        <v>7448</v>
      </c>
    </row>
    <row r="3671" spans="1:9" x14ac:dyDescent="0.25">
      <c r="A3671">
        <v>79800091</v>
      </c>
      <c r="B3671" s="66" t="s">
        <v>6465</v>
      </c>
      <c r="C3671" s="66" t="s">
        <v>7134</v>
      </c>
      <c r="D3671" s="66" t="s">
        <v>7134</v>
      </c>
      <c r="E3671" s="56" t="s">
        <v>7449</v>
      </c>
      <c r="F3671" t="s">
        <v>7234</v>
      </c>
      <c r="G3671" s="66" t="s">
        <v>7232</v>
      </c>
      <c r="H3671" s="66" t="s">
        <v>7234</v>
      </c>
      <c r="I3671" s="66" t="s">
        <v>7064</v>
      </c>
    </row>
    <row r="3672" spans="1:9" x14ac:dyDescent="0.25">
      <c r="A3672">
        <v>79800092</v>
      </c>
      <c r="B3672" s="66" t="s">
        <v>6465</v>
      </c>
      <c r="C3672" s="66" t="s">
        <v>7134</v>
      </c>
      <c r="D3672" s="66" t="s">
        <v>7134</v>
      </c>
      <c r="E3672" s="56" t="s">
        <v>7450</v>
      </c>
      <c r="F3672" t="s">
        <v>7063</v>
      </c>
      <c r="G3672" s="66" t="s">
        <v>7232</v>
      </c>
      <c r="H3672" s="66" t="s">
        <v>7063</v>
      </c>
      <c r="I3672" s="66" t="s">
        <v>7064</v>
      </c>
    </row>
    <row r="3673" spans="1:9" x14ac:dyDescent="0.25">
      <c r="A3673">
        <v>79800092</v>
      </c>
      <c r="B3673" s="66" t="s">
        <v>6465</v>
      </c>
      <c r="C3673" s="66" t="s">
        <v>7134</v>
      </c>
      <c r="D3673" s="66" t="s">
        <v>7134</v>
      </c>
      <c r="E3673" s="56" t="s">
        <v>7451</v>
      </c>
      <c r="F3673" t="s">
        <v>7063</v>
      </c>
      <c r="G3673" s="66" t="s">
        <v>7232</v>
      </c>
      <c r="H3673" s="66" t="s">
        <v>7063</v>
      </c>
      <c r="I3673" s="66" t="s">
        <v>7064</v>
      </c>
    </row>
    <row r="3674" spans="1:9" x14ac:dyDescent="0.25">
      <c r="A3674">
        <v>79800092</v>
      </c>
      <c r="B3674" s="66" t="s">
        <v>6465</v>
      </c>
      <c r="C3674" s="66" t="s">
        <v>7134</v>
      </c>
      <c r="D3674" s="66" t="s">
        <v>7134</v>
      </c>
      <c r="E3674" s="56" t="s">
        <v>7451</v>
      </c>
      <c r="F3674" t="s">
        <v>7452</v>
      </c>
      <c r="G3674" s="66" t="s">
        <v>7232</v>
      </c>
      <c r="H3674" s="66" t="e">
        <v>#N/A</v>
      </c>
      <c r="I3674" s="66" t="e">
        <v>#N/A</v>
      </c>
    </row>
    <row r="3675" spans="1:9" x14ac:dyDescent="0.25">
      <c r="A3675">
        <v>79800092</v>
      </c>
      <c r="B3675" s="66" t="s">
        <v>6465</v>
      </c>
      <c r="C3675" s="66" t="s">
        <v>7134</v>
      </c>
      <c r="D3675" s="66" t="s">
        <v>7134</v>
      </c>
      <c r="E3675" s="56" t="s">
        <v>7451</v>
      </c>
      <c r="F3675" t="s">
        <v>7452</v>
      </c>
      <c r="G3675" s="66" t="s">
        <v>7232</v>
      </c>
      <c r="H3675" s="66" t="e">
        <v>#N/A</v>
      </c>
      <c r="I3675" s="66" t="e">
        <v>#N/A</v>
      </c>
    </row>
    <row r="3676" spans="1:9" x14ac:dyDescent="0.25">
      <c r="A3676">
        <v>79800092</v>
      </c>
      <c r="B3676" s="66" t="s">
        <v>6465</v>
      </c>
      <c r="C3676" s="66" t="s">
        <v>7134</v>
      </c>
      <c r="D3676" s="66" t="s">
        <v>7134</v>
      </c>
      <c r="E3676" s="56" t="s">
        <v>7451</v>
      </c>
      <c r="F3676" t="s">
        <v>7063</v>
      </c>
      <c r="G3676" s="66" t="s">
        <v>7232</v>
      </c>
      <c r="H3676" s="66" t="s">
        <v>7063</v>
      </c>
      <c r="I3676" s="66" t="s">
        <v>7064</v>
      </c>
    </row>
    <row r="3677" spans="1:9" x14ac:dyDescent="0.25">
      <c r="A3677">
        <v>79800092</v>
      </c>
      <c r="B3677" s="66" t="s">
        <v>6465</v>
      </c>
      <c r="C3677" s="66" t="s">
        <v>7134</v>
      </c>
      <c r="D3677" s="66" t="s">
        <v>7134</v>
      </c>
      <c r="E3677" s="56" t="s">
        <v>7451</v>
      </c>
      <c r="F3677" t="s">
        <v>7452</v>
      </c>
      <c r="G3677" s="66" t="s">
        <v>7232</v>
      </c>
      <c r="H3677" s="66" t="e">
        <v>#N/A</v>
      </c>
      <c r="I3677" s="66" t="e">
        <v>#N/A</v>
      </c>
    </row>
    <row r="3678" spans="1:9" x14ac:dyDescent="0.25">
      <c r="A3678">
        <v>79800092</v>
      </c>
      <c r="B3678" s="66" t="s">
        <v>6465</v>
      </c>
      <c r="C3678" s="66" t="s">
        <v>7134</v>
      </c>
      <c r="D3678" s="66" t="s">
        <v>7134</v>
      </c>
      <c r="E3678" s="56" t="s">
        <v>7451</v>
      </c>
      <c r="F3678" t="s">
        <v>7063</v>
      </c>
      <c r="G3678" s="66" t="s">
        <v>7232</v>
      </c>
      <c r="H3678" s="66" t="s">
        <v>7063</v>
      </c>
      <c r="I3678" s="66" t="s">
        <v>7064</v>
      </c>
    </row>
    <row r="3679" spans="1:9" x14ac:dyDescent="0.25">
      <c r="A3679">
        <v>79800092</v>
      </c>
      <c r="B3679" s="66" t="s">
        <v>6465</v>
      </c>
      <c r="C3679" s="66" t="s">
        <v>7134</v>
      </c>
      <c r="D3679" s="66" t="s">
        <v>7134</v>
      </c>
      <c r="E3679" s="56" t="s">
        <v>7453</v>
      </c>
      <c r="F3679" t="s">
        <v>7063</v>
      </c>
      <c r="G3679" s="66" t="s">
        <v>7232</v>
      </c>
      <c r="H3679" s="66" t="s">
        <v>7063</v>
      </c>
      <c r="I3679" s="66" t="s">
        <v>7064</v>
      </c>
    </row>
    <row r="3680" spans="1:9" x14ac:dyDescent="0.25">
      <c r="A3680">
        <v>79800092</v>
      </c>
      <c r="B3680" s="66" t="s">
        <v>6465</v>
      </c>
      <c r="C3680" s="66" t="s">
        <v>7134</v>
      </c>
      <c r="D3680" s="66" t="s">
        <v>7134</v>
      </c>
      <c r="E3680" s="56" t="s">
        <v>7453</v>
      </c>
      <c r="F3680" t="s">
        <v>7063</v>
      </c>
      <c r="G3680" s="66" t="s">
        <v>7232</v>
      </c>
      <c r="H3680" s="66" t="s">
        <v>7063</v>
      </c>
      <c r="I3680" s="66" t="s">
        <v>7064</v>
      </c>
    </row>
    <row r="3681" spans="1:9" x14ac:dyDescent="0.25">
      <c r="A3681">
        <v>79800092</v>
      </c>
      <c r="B3681" s="66" t="s">
        <v>6465</v>
      </c>
      <c r="C3681" s="66" t="s">
        <v>7134</v>
      </c>
      <c r="D3681" s="66" t="s">
        <v>7134</v>
      </c>
      <c r="E3681" s="56" t="s">
        <v>7453</v>
      </c>
      <c r="F3681" t="s">
        <v>7063</v>
      </c>
      <c r="G3681" s="66" t="s">
        <v>7232</v>
      </c>
      <c r="H3681" s="66" t="s">
        <v>7063</v>
      </c>
      <c r="I3681" s="66" t="s">
        <v>7064</v>
      </c>
    </row>
    <row r="3682" spans="1:9" x14ac:dyDescent="0.25">
      <c r="A3682">
        <v>79800092</v>
      </c>
      <c r="B3682" s="66" t="s">
        <v>6465</v>
      </c>
      <c r="C3682" s="66" t="s">
        <v>7134</v>
      </c>
      <c r="D3682" s="66" t="s">
        <v>7134</v>
      </c>
      <c r="E3682" s="56" t="s">
        <v>7453</v>
      </c>
      <c r="F3682" t="s">
        <v>7063</v>
      </c>
      <c r="G3682" s="66" t="s">
        <v>7232</v>
      </c>
      <c r="H3682" s="66" t="s">
        <v>7063</v>
      </c>
      <c r="I3682" s="66" t="s">
        <v>7064</v>
      </c>
    </row>
    <row r="3683" spans="1:9" x14ac:dyDescent="0.25">
      <c r="A3683">
        <v>79800092</v>
      </c>
      <c r="B3683" s="66" t="s">
        <v>6465</v>
      </c>
      <c r="C3683" s="66" t="s">
        <v>7134</v>
      </c>
      <c r="D3683" s="66" t="s">
        <v>7134</v>
      </c>
      <c r="E3683" s="56" t="s">
        <v>7454</v>
      </c>
      <c r="F3683" t="s">
        <v>5815</v>
      </c>
      <c r="G3683" s="66" t="s">
        <v>7232</v>
      </c>
      <c r="H3683" s="66" t="e">
        <v>#N/A</v>
      </c>
      <c r="I3683" s="66" t="e">
        <v>#N/A</v>
      </c>
    </row>
    <row r="3684" spans="1:9" x14ac:dyDescent="0.25">
      <c r="A3684">
        <v>79800092</v>
      </c>
      <c r="B3684" s="66" t="s">
        <v>6465</v>
      </c>
      <c r="C3684" s="66" t="s">
        <v>7134</v>
      </c>
      <c r="D3684" s="66" t="s">
        <v>7134</v>
      </c>
      <c r="E3684" s="56" t="s">
        <v>7455</v>
      </c>
      <c r="F3684" t="s">
        <v>7066</v>
      </c>
      <c r="G3684" s="66" t="s">
        <v>7232</v>
      </c>
      <c r="H3684" s="66" t="e">
        <v>#N/A</v>
      </c>
      <c r="I3684" s="66" t="e">
        <v>#N/A</v>
      </c>
    </row>
    <row r="3685" spans="1:9" x14ac:dyDescent="0.25">
      <c r="A3685">
        <v>79800092</v>
      </c>
      <c r="B3685" s="66" t="s">
        <v>6465</v>
      </c>
      <c r="C3685" s="66" t="s">
        <v>7134</v>
      </c>
      <c r="D3685" s="66" t="s">
        <v>7134</v>
      </c>
      <c r="E3685" s="56" t="s">
        <v>7456</v>
      </c>
      <c r="F3685" t="s">
        <v>7063</v>
      </c>
      <c r="G3685" s="66" t="s">
        <v>7232</v>
      </c>
      <c r="H3685" s="66" t="s">
        <v>7063</v>
      </c>
      <c r="I3685" s="66" t="s">
        <v>7064</v>
      </c>
    </row>
    <row r="3686" spans="1:9" x14ac:dyDescent="0.25">
      <c r="A3686">
        <v>79800092</v>
      </c>
      <c r="B3686" s="66" t="s">
        <v>6465</v>
      </c>
      <c r="C3686" s="66" t="s">
        <v>7134</v>
      </c>
      <c r="D3686" s="66" t="s">
        <v>7134</v>
      </c>
      <c r="E3686" s="56" t="s">
        <v>7457</v>
      </c>
      <c r="F3686" t="s">
        <v>7063</v>
      </c>
      <c r="G3686" s="66" t="s">
        <v>7232</v>
      </c>
      <c r="H3686" s="66" t="s">
        <v>7063</v>
      </c>
      <c r="I3686" s="66" t="s">
        <v>7064</v>
      </c>
    </row>
    <row r="3687" spans="1:9" x14ac:dyDescent="0.25">
      <c r="A3687">
        <v>79800093</v>
      </c>
      <c r="B3687" s="66" t="s">
        <v>6465</v>
      </c>
      <c r="C3687" s="66" t="s">
        <v>7134</v>
      </c>
      <c r="D3687" s="66" t="s">
        <v>7134</v>
      </c>
      <c r="E3687" s="56" t="s">
        <v>7458</v>
      </c>
      <c r="F3687" t="s">
        <v>7234</v>
      </c>
      <c r="G3687" s="66" t="s">
        <v>7232</v>
      </c>
      <c r="H3687" s="66" t="s">
        <v>7234</v>
      </c>
      <c r="I3687" s="66" t="s">
        <v>7064</v>
      </c>
    </row>
    <row r="3688" spans="1:9" x14ac:dyDescent="0.25">
      <c r="A3688">
        <v>79800093</v>
      </c>
      <c r="B3688" s="66" t="s">
        <v>6465</v>
      </c>
      <c r="C3688" s="66" t="s">
        <v>7134</v>
      </c>
      <c r="D3688" s="66" t="s">
        <v>7134</v>
      </c>
      <c r="E3688" s="56" t="s">
        <v>7458</v>
      </c>
      <c r="F3688" t="s">
        <v>7459</v>
      </c>
      <c r="G3688" s="66" t="s">
        <v>7232</v>
      </c>
      <c r="H3688" s="66" t="s">
        <v>7459</v>
      </c>
      <c r="I3688" s="66" t="s">
        <v>6216</v>
      </c>
    </row>
    <row r="3689" spans="1:9" x14ac:dyDescent="0.25">
      <c r="A3689">
        <v>79800093</v>
      </c>
      <c r="B3689" s="66" t="s">
        <v>6465</v>
      </c>
      <c r="C3689" s="66" t="s">
        <v>7134</v>
      </c>
      <c r="D3689" s="66" t="s">
        <v>7134</v>
      </c>
      <c r="E3689" s="56" t="s">
        <v>7460</v>
      </c>
      <c r="F3689" t="s">
        <v>7460</v>
      </c>
      <c r="G3689" s="66" t="s">
        <v>6690</v>
      </c>
      <c r="H3689" s="66" t="e">
        <v>#N/A</v>
      </c>
      <c r="I3689" s="66" t="e">
        <v>#N/A</v>
      </c>
    </row>
    <row r="3690" spans="1:9" x14ac:dyDescent="0.25">
      <c r="A3690">
        <v>79800093</v>
      </c>
      <c r="B3690" s="66" t="s">
        <v>6465</v>
      </c>
      <c r="C3690" s="66" t="s">
        <v>7134</v>
      </c>
      <c r="D3690" s="66" t="s">
        <v>7134</v>
      </c>
      <c r="E3690" s="56" t="s">
        <v>7461</v>
      </c>
      <c r="F3690" t="s">
        <v>7461</v>
      </c>
      <c r="G3690" s="66" t="s">
        <v>7232</v>
      </c>
      <c r="H3690" s="66" t="e">
        <v>#N/A</v>
      </c>
      <c r="I3690" s="66" t="e">
        <v>#N/A</v>
      </c>
    </row>
    <row r="3691" spans="1:9" x14ac:dyDescent="0.25">
      <c r="A3691">
        <v>79800093</v>
      </c>
      <c r="B3691" s="66" t="s">
        <v>6465</v>
      </c>
      <c r="C3691" s="66" t="s">
        <v>7134</v>
      </c>
      <c r="D3691" s="66" t="s">
        <v>7134</v>
      </c>
      <c r="E3691" s="56" t="s">
        <v>7461</v>
      </c>
      <c r="F3691" t="s">
        <v>7461</v>
      </c>
      <c r="G3691" s="66" t="s">
        <v>7232</v>
      </c>
      <c r="H3691" s="66" t="e">
        <v>#N/A</v>
      </c>
      <c r="I3691" s="66" t="e">
        <v>#N/A</v>
      </c>
    </row>
    <row r="3692" spans="1:9" x14ac:dyDescent="0.25">
      <c r="A3692">
        <v>79800093</v>
      </c>
      <c r="B3692" s="66" t="s">
        <v>6465</v>
      </c>
      <c r="C3692" s="66" t="s">
        <v>7134</v>
      </c>
      <c r="D3692" s="66" t="s">
        <v>7134</v>
      </c>
      <c r="E3692" s="56" t="s">
        <v>7461</v>
      </c>
      <c r="F3692" t="s">
        <v>7461</v>
      </c>
      <c r="G3692" s="66" t="s">
        <v>7232</v>
      </c>
      <c r="H3692" s="66" t="e">
        <v>#N/A</v>
      </c>
      <c r="I3692" s="66" t="e">
        <v>#N/A</v>
      </c>
    </row>
    <row r="3693" spans="1:9" x14ac:dyDescent="0.25">
      <c r="A3693">
        <v>79800094</v>
      </c>
      <c r="B3693" s="66" t="s">
        <v>6465</v>
      </c>
      <c r="C3693" s="66" t="s">
        <v>7134</v>
      </c>
      <c r="D3693" s="66" t="s">
        <v>7134</v>
      </c>
      <c r="E3693" s="56" t="s">
        <v>7208</v>
      </c>
      <c r="F3693" t="s">
        <v>7063</v>
      </c>
      <c r="G3693" s="66" t="s">
        <v>7232</v>
      </c>
      <c r="H3693" s="66" t="s">
        <v>7063</v>
      </c>
      <c r="I3693" s="66" t="s">
        <v>7064</v>
      </c>
    </row>
    <row r="3694" spans="1:9" x14ac:dyDescent="0.25">
      <c r="A3694">
        <v>79800094</v>
      </c>
      <c r="B3694" s="66" t="s">
        <v>6465</v>
      </c>
      <c r="C3694" s="66" t="s">
        <v>7134</v>
      </c>
      <c r="D3694" s="66" t="s">
        <v>7134</v>
      </c>
      <c r="E3694" s="56" t="s">
        <v>7462</v>
      </c>
      <c r="F3694" t="s">
        <v>6757</v>
      </c>
      <c r="G3694" s="66" t="s">
        <v>7232</v>
      </c>
      <c r="H3694" s="66" t="e">
        <v>#N/A</v>
      </c>
      <c r="I3694" s="66" t="e">
        <v>#N/A</v>
      </c>
    </row>
    <row r="3695" spans="1:9" x14ac:dyDescent="0.25">
      <c r="A3695">
        <v>79800094</v>
      </c>
      <c r="B3695" s="66" t="s">
        <v>6465</v>
      </c>
      <c r="C3695" s="66" t="s">
        <v>7134</v>
      </c>
      <c r="D3695" s="66" t="s">
        <v>7134</v>
      </c>
      <c r="E3695" s="56" t="s">
        <v>7463</v>
      </c>
      <c r="F3695" t="s">
        <v>7063</v>
      </c>
      <c r="G3695" s="66" t="s">
        <v>7232</v>
      </c>
      <c r="H3695" s="66" t="s">
        <v>7063</v>
      </c>
      <c r="I3695" s="66" t="s">
        <v>7064</v>
      </c>
    </row>
    <row r="3696" spans="1:9" x14ac:dyDescent="0.25">
      <c r="A3696">
        <v>79800094</v>
      </c>
      <c r="B3696" s="66" t="s">
        <v>6465</v>
      </c>
      <c r="C3696" s="66" t="s">
        <v>7134</v>
      </c>
      <c r="D3696" s="66" t="s">
        <v>7134</v>
      </c>
      <c r="E3696" s="56" t="s">
        <v>7464</v>
      </c>
      <c r="F3696" t="s">
        <v>7465</v>
      </c>
      <c r="G3696" s="66" t="s">
        <v>7232</v>
      </c>
      <c r="H3696" s="66" t="e">
        <v>#N/A</v>
      </c>
      <c r="I3696" s="66" t="e">
        <v>#N/A</v>
      </c>
    </row>
    <row r="3697" spans="1:9" x14ac:dyDescent="0.25">
      <c r="A3697">
        <v>79800094</v>
      </c>
      <c r="B3697" s="66" t="s">
        <v>6465</v>
      </c>
      <c r="C3697" s="66" t="s">
        <v>7134</v>
      </c>
      <c r="D3697" s="66" t="s">
        <v>7134</v>
      </c>
      <c r="E3697" s="56" t="s">
        <v>7464</v>
      </c>
      <c r="F3697" t="s">
        <v>7466</v>
      </c>
      <c r="G3697" s="66" t="s">
        <v>7232</v>
      </c>
      <c r="H3697" s="66" t="e">
        <v>#N/A</v>
      </c>
      <c r="I3697" s="66" t="e">
        <v>#N/A</v>
      </c>
    </row>
    <row r="3698" spans="1:9" x14ac:dyDescent="0.25">
      <c r="A3698">
        <v>79800094</v>
      </c>
      <c r="B3698" s="66" t="s">
        <v>6465</v>
      </c>
      <c r="C3698" s="66" t="s">
        <v>7134</v>
      </c>
      <c r="D3698" s="66" t="s">
        <v>7134</v>
      </c>
      <c r="E3698" s="56" t="s">
        <v>7464</v>
      </c>
      <c r="F3698" t="s">
        <v>7467</v>
      </c>
      <c r="G3698" s="66" t="s">
        <v>7232</v>
      </c>
      <c r="H3698" s="66" t="e">
        <v>#N/A</v>
      </c>
      <c r="I3698" s="66" t="e">
        <v>#N/A</v>
      </c>
    </row>
    <row r="3699" spans="1:9" x14ac:dyDescent="0.25">
      <c r="A3699">
        <v>79800094</v>
      </c>
      <c r="B3699" s="66" t="s">
        <v>6465</v>
      </c>
      <c r="C3699" s="66" t="s">
        <v>7134</v>
      </c>
      <c r="D3699" s="66" t="s">
        <v>7134</v>
      </c>
      <c r="E3699" s="56" t="s">
        <v>7468</v>
      </c>
      <c r="F3699" t="s">
        <v>7469</v>
      </c>
      <c r="G3699" s="66" t="s">
        <v>7232</v>
      </c>
      <c r="H3699" s="66" t="s">
        <v>7469</v>
      </c>
      <c r="I3699" s="66" t="s">
        <v>6251</v>
      </c>
    </row>
    <row r="3700" spans="1:9" x14ac:dyDescent="0.25">
      <c r="A3700">
        <v>79800094</v>
      </c>
      <c r="B3700" s="66" t="s">
        <v>6465</v>
      </c>
      <c r="C3700" s="66" t="s">
        <v>7134</v>
      </c>
      <c r="D3700" s="66" t="s">
        <v>7134</v>
      </c>
      <c r="E3700" s="56" t="s">
        <v>7468</v>
      </c>
      <c r="F3700" t="s">
        <v>7470</v>
      </c>
      <c r="G3700" s="66" t="s">
        <v>7232</v>
      </c>
      <c r="H3700" s="66" t="e">
        <v>#N/A</v>
      </c>
      <c r="I3700" s="66" t="e">
        <v>#N/A</v>
      </c>
    </row>
    <row r="3701" spans="1:9" x14ac:dyDescent="0.25">
      <c r="A3701">
        <v>79800094</v>
      </c>
      <c r="B3701" s="66" t="s">
        <v>6465</v>
      </c>
      <c r="C3701" s="66" t="s">
        <v>7134</v>
      </c>
      <c r="D3701" s="66" t="s">
        <v>7134</v>
      </c>
      <c r="E3701" s="56" t="s">
        <v>7471</v>
      </c>
      <c r="F3701" t="s">
        <v>7234</v>
      </c>
      <c r="G3701" s="66" t="s">
        <v>7232</v>
      </c>
      <c r="H3701" s="66" t="s">
        <v>7234</v>
      </c>
      <c r="I3701" s="66" t="s">
        <v>7064</v>
      </c>
    </row>
    <row r="3702" spans="1:9" x14ac:dyDescent="0.25">
      <c r="A3702">
        <v>79800094</v>
      </c>
      <c r="B3702" s="66" t="s">
        <v>6465</v>
      </c>
      <c r="C3702" s="66" t="s">
        <v>7134</v>
      </c>
      <c r="D3702" s="66" t="s">
        <v>7134</v>
      </c>
      <c r="E3702" s="56" t="s">
        <v>7471</v>
      </c>
      <c r="F3702" t="s">
        <v>7234</v>
      </c>
      <c r="G3702" s="66" t="s">
        <v>7232</v>
      </c>
      <c r="H3702" s="66" t="s">
        <v>7234</v>
      </c>
      <c r="I3702" s="66" t="s">
        <v>7064</v>
      </c>
    </row>
    <row r="3703" spans="1:9" x14ac:dyDescent="0.25">
      <c r="A3703">
        <v>79800094</v>
      </c>
      <c r="B3703" s="66" t="s">
        <v>6465</v>
      </c>
      <c r="C3703" s="66" t="s">
        <v>7134</v>
      </c>
      <c r="D3703" s="66" t="s">
        <v>7134</v>
      </c>
      <c r="E3703" s="56" t="s">
        <v>7472</v>
      </c>
      <c r="F3703" t="s">
        <v>6689</v>
      </c>
      <c r="G3703" s="66" t="s">
        <v>6690</v>
      </c>
      <c r="H3703" s="66" t="s">
        <v>6689</v>
      </c>
      <c r="I3703" s="66" t="s">
        <v>6251</v>
      </c>
    </row>
    <row r="3704" spans="1:9" x14ac:dyDescent="0.25">
      <c r="A3704">
        <v>79800094</v>
      </c>
      <c r="B3704" s="66" t="s">
        <v>6465</v>
      </c>
      <c r="C3704" s="66" t="s">
        <v>7134</v>
      </c>
      <c r="D3704" s="66" t="s">
        <v>7134</v>
      </c>
      <c r="E3704" s="56" t="s">
        <v>7473</v>
      </c>
      <c r="F3704" t="s">
        <v>5815</v>
      </c>
      <c r="G3704" s="66" t="s">
        <v>7232</v>
      </c>
      <c r="H3704" s="66" t="e">
        <v>#N/A</v>
      </c>
      <c r="I3704" s="66" t="e">
        <v>#N/A</v>
      </c>
    </row>
    <row r="3705" spans="1:9" x14ac:dyDescent="0.25">
      <c r="A3705">
        <v>79800094</v>
      </c>
      <c r="B3705" s="66" t="s">
        <v>6465</v>
      </c>
      <c r="C3705" s="66" t="s">
        <v>7134</v>
      </c>
      <c r="D3705" s="66" t="s">
        <v>7134</v>
      </c>
      <c r="E3705" s="56" t="s">
        <v>7473</v>
      </c>
      <c r="F3705" t="s">
        <v>7474</v>
      </c>
      <c r="G3705" s="66" t="s">
        <v>7232</v>
      </c>
      <c r="H3705" s="66" t="e">
        <v>#N/A</v>
      </c>
      <c r="I3705" s="66" t="e">
        <v>#N/A</v>
      </c>
    </row>
    <row r="3706" spans="1:9" x14ac:dyDescent="0.25">
      <c r="A3706">
        <v>79800095</v>
      </c>
      <c r="B3706" s="66" t="s">
        <v>6465</v>
      </c>
      <c r="C3706" s="66" t="s">
        <v>7134</v>
      </c>
      <c r="D3706" s="66" t="s">
        <v>7134</v>
      </c>
      <c r="E3706" s="56" t="s">
        <v>7475</v>
      </c>
      <c r="F3706" t="s">
        <v>7469</v>
      </c>
      <c r="G3706" s="66" t="s">
        <v>6690</v>
      </c>
      <c r="H3706" s="66" t="s">
        <v>7469</v>
      </c>
      <c r="I3706" s="66" t="s">
        <v>6251</v>
      </c>
    </row>
    <row r="3707" spans="1:9" x14ac:dyDescent="0.25">
      <c r="A3707">
        <v>79800095</v>
      </c>
      <c r="B3707" s="66" t="s">
        <v>6465</v>
      </c>
      <c r="C3707" s="66" t="s">
        <v>7134</v>
      </c>
      <c r="D3707" s="66" t="s">
        <v>7134</v>
      </c>
      <c r="E3707" s="56" t="s">
        <v>7475</v>
      </c>
      <c r="F3707" t="s">
        <v>6689</v>
      </c>
      <c r="G3707" s="66" t="s">
        <v>6690</v>
      </c>
      <c r="H3707" s="66" t="s">
        <v>6689</v>
      </c>
      <c r="I3707" s="66" t="s">
        <v>6251</v>
      </c>
    </row>
    <row r="3708" spans="1:9" x14ac:dyDescent="0.25">
      <c r="A3708">
        <v>79800096</v>
      </c>
      <c r="B3708" s="66" t="s">
        <v>6465</v>
      </c>
      <c r="C3708" s="66" t="s">
        <v>7134</v>
      </c>
      <c r="D3708" s="66" t="s">
        <v>7134</v>
      </c>
      <c r="E3708" s="56" t="s">
        <v>7476</v>
      </c>
      <c r="F3708" t="s">
        <v>7460</v>
      </c>
      <c r="G3708" s="66" t="s">
        <v>6690</v>
      </c>
      <c r="H3708" s="66" t="e">
        <v>#N/A</v>
      </c>
      <c r="I3708" s="66" t="e">
        <v>#N/A</v>
      </c>
    </row>
    <row r="3709" spans="1:9" x14ac:dyDescent="0.25">
      <c r="A3709">
        <v>79800096</v>
      </c>
      <c r="B3709" s="66" t="s">
        <v>6465</v>
      </c>
      <c r="C3709" s="66" t="s">
        <v>7134</v>
      </c>
      <c r="D3709" s="66" t="s">
        <v>7134</v>
      </c>
      <c r="E3709" s="56" t="s">
        <v>7476</v>
      </c>
      <c r="F3709" t="s">
        <v>7469</v>
      </c>
      <c r="G3709" s="66" t="s">
        <v>6690</v>
      </c>
      <c r="H3709" s="66" t="s">
        <v>7469</v>
      </c>
      <c r="I3709" s="66" t="s">
        <v>6251</v>
      </c>
    </row>
    <row r="3710" spans="1:9" x14ac:dyDescent="0.25">
      <c r="A3710">
        <v>79800096</v>
      </c>
      <c r="B3710" s="66" t="s">
        <v>6465</v>
      </c>
      <c r="C3710" s="66" t="s">
        <v>7134</v>
      </c>
      <c r="D3710" s="66" t="s">
        <v>7134</v>
      </c>
      <c r="E3710" s="56" t="s">
        <v>7208</v>
      </c>
      <c r="F3710" t="s">
        <v>7477</v>
      </c>
      <c r="G3710" s="66" t="s">
        <v>6690</v>
      </c>
      <c r="H3710" s="66" t="e">
        <v>#N/A</v>
      </c>
      <c r="I3710" s="66" t="e">
        <v>#N/A</v>
      </c>
    </row>
    <row r="3711" spans="1:9" x14ac:dyDescent="0.25">
      <c r="A3711">
        <v>79800096</v>
      </c>
      <c r="B3711" s="66" t="s">
        <v>6465</v>
      </c>
      <c r="C3711" s="66" t="s">
        <v>7134</v>
      </c>
      <c r="D3711" s="66" t="s">
        <v>7134</v>
      </c>
      <c r="E3711" s="56" t="s">
        <v>7208</v>
      </c>
      <c r="F3711" t="s">
        <v>7460</v>
      </c>
      <c r="G3711" s="66" t="s">
        <v>6690</v>
      </c>
      <c r="H3711" s="66" t="e">
        <v>#N/A</v>
      </c>
      <c r="I3711" s="66" t="e">
        <v>#N/A</v>
      </c>
    </row>
    <row r="3712" spans="1:9" x14ac:dyDescent="0.25">
      <c r="A3712">
        <v>79800096</v>
      </c>
      <c r="B3712" s="66" t="s">
        <v>6465</v>
      </c>
      <c r="C3712" s="66" t="s">
        <v>7134</v>
      </c>
      <c r="D3712" s="66" t="s">
        <v>7134</v>
      </c>
      <c r="E3712" s="56" t="s">
        <v>7478</v>
      </c>
      <c r="F3712" t="s">
        <v>7460</v>
      </c>
      <c r="G3712" s="66" t="s">
        <v>6690</v>
      </c>
      <c r="H3712" s="66" t="e">
        <v>#N/A</v>
      </c>
      <c r="I3712" s="66" t="e">
        <v>#N/A</v>
      </c>
    </row>
    <row r="3713" spans="1:9" x14ac:dyDescent="0.25">
      <c r="A3713">
        <v>79800096</v>
      </c>
      <c r="B3713" s="66" t="s">
        <v>6465</v>
      </c>
      <c r="C3713" s="66" t="s">
        <v>7134</v>
      </c>
      <c r="D3713" s="66" t="s">
        <v>7134</v>
      </c>
      <c r="E3713" s="56" t="s">
        <v>7479</v>
      </c>
      <c r="F3713" t="s">
        <v>7479</v>
      </c>
      <c r="G3713" s="66" t="s">
        <v>6690</v>
      </c>
      <c r="H3713" s="66" t="e">
        <v>#N/A</v>
      </c>
      <c r="I3713" s="66" t="e">
        <v>#N/A</v>
      </c>
    </row>
    <row r="3714" spans="1:9" x14ac:dyDescent="0.25">
      <c r="A3714">
        <v>79800096</v>
      </c>
      <c r="B3714" s="66" t="s">
        <v>6465</v>
      </c>
      <c r="C3714" s="66" t="s">
        <v>7134</v>
      </c>
      <c r="D3714" s="66" t="s">
        <v>7134</v>
      </c>
      <c r="E3714" s="56" t="s">
        <v>7479</v>
      </c>
      <c r="F3714" t="s">
        <v>7480</v>
      </c>
      <c r="G3714" s="66" t="s">
        <v>6690</v>
      </c>
      <c r="H3714" s="66" t="e">
        <v>#N/A</v>
      </c>
      <c r="I3714" s="66" t="e">
        <v>#N/A</v>
      </c>
    </row>
    <row r="3715" spans="1:9" x14ac:dyDescent="0.25">
      <c r="A3715">
        <v>79800096</v>
      </c>
      <c r="B3715" s="66" t="s">
        <v>6465</v>
      </c>
      <c r="C3715" s="66" t="s">
        <v>7134</v>
      </c>
      <c r="D3715" s="66" t="s">
        <v>7134</v>
      </c>
      <c r="E3715" s="56" t="s">
        <v>7479</v>
      </c>
      <c r="F3715" t="s">
        <v>7481</v>
      </c>
      <c r="G3715" s="66" t="s">
        <v>6690</v>
      </c>
      <c r="H3715" s="66" t="e">
        <v>#N/A</v>
      </c>
      <c r="I3715" s="66" t="e">
        <v>#N/A</v>
      </c>
    </row>
    <row r="3716" spans="1:9" x14ac:dyDescent="0.25">
      <c r="A3716">
        <v>79800096</v>
      </c>
      <c r="B3716" s="66" t="s">
        <v>6465</v>
      </c>
      <c r="C3716" s="66" t="s">
        <v>7134</v>
      </c>
      <c r="D3716" s="66" t="s">
        <v>7134</v>
      </c>
      <c r="E3716" s="56" t="s">
        <v>7482</v>
      </c>
      <c r="F3716" t="s">
        <v>7483</v>
      </c>
      <c r="G3716" s="66" t="s">
        <v>6690</v>
      </c>
      <c r="H3716" s="66" t="e">
        <v>#N/A</v>
      </c>
      <c r="I3716" s="66" t="e">
        <v>#N/A</v>
      </c>
    </row>
    <row r="3717" spans="1:9" x14ac:dyDescent="0.25">
      <c r="A3717">
        <v>79800096</v>
      </c>
      <c r="B3717" s="66" t="s">
        <v>6465</v>
      </c>
      <c r="C3717" s="66" t="s">
        <v>7134</v>
      </c>
      <c r="D3717" s="66" t="s">
        <v>7134</v>
      </c>
      <c r="E3717" s="56" t="s">
        <v>7484</v>
      </c>
      <c r="F3717" t="s">
        <v>7234</v>
      </c>
      <c r="G3717" s="66" t="s">
        <v>6690</v>
      </c>
      <c r="H3717" s="66" t="s">
        <v>7234</v>
      </c>
      <c r="I3717" s="66" t="s">
        <v>7064</v>
      </c>
    </row>
    <row r="3718" spans="1:9" x14ac:dyDescent="0.25">
      <c r="A3718">
        <v>79800096</v>
      </c>
      <c r="B3718" s="66" t="s">
        <v>6465</v>
      </c>
      <c r="C3718" s="66" t="s">
        <v>7134</v>
      </c>
      <c r="D3718" s="66" t="s">
        <v>7134</v>
      </c>
      <c r="E3718" s="56" t="s">
        <v>7485</v>
      </c>
      <c r="F3718" t="s">
        <v>7460</v>
      </c>
      <c r="G3718" s="66" t="s">
        <v>6690</v>
      </c>
      <c r="H3718" s="66" t="e">
        <v>#N/A</v>
      </c>
      <c r="I3718" s="66" t="e">
        <v>#N/A</v>
      </c>
    </row>
    <row r="3719" spans="1:9" x14ac:dyDescent="0.25">
      <c r="A3719">
        <v>79800096</v>
      </c>
      <c r="B3719" s="66" t="s">
        <v>6465</v>
      </c>
      <c r="C3719" s="66" t="s">
        <v>7134</v>
      </c>
      <c r="D3719" s="66" t="s">
        <v>7134</v>
      </c>
      <c r="E3719" s="56" t="s">
        <v>7486</v>
      </c>
      <c r="F3719" t="s">
        <v>6689</v>
      </c>
      <c r="G3719" s="66" t="s">
        <v>6690</v>
      </c>
      <c r="H3719" s="66" t="s">
        <v>6689</v>
      </c>
      <c r="I3719" s="66" t="s">
        <v>6251</v>
      </c>
    </row>
    <row r="3720" spans="1:9" x14ac:dyDescent="0.25">
      <c r="A3720">
        <v>79800096</v>
      </c>
      <c r="B3720" s="66" t="s">
        <v>6465</v>
      </c>
      <c r="C3720" s="66" t="s">
        <v>7134</v>
      </c>
      <c r="D3720" s="66" t="s">
        <v>7134</v>
      </c>
      <c r="E3720" s="56" t="s">
        <v>7487</v>
      </c>
      <c r="F3720" t="s">
        <v>6689</v>
      </c>
      <c r="G3720" s="66" t="s">
        <v>6690</v>
      </c>
      <c r="H3720" s="66" t="s">
        <v>6689</v>
      </c>
      <c r="I3720" s="66" t="s">
        <v>6251</v>
      </c>
    </row>
    <row r="3721" spans="1:9" x14ac:dyDescent="0.25">
      <c r="A3721">
        <v>79800097</v>
      </c>
      <c r="B3721" s="66" t="s">
        <v>6465</v>
      </c>
      <c r="C3721" s="66" t="s">
        <v>7134</v>
      </c>
      <c r="D3721" s="66" t="s">
        <v>7134</v>
      </c>
      <c r="E3721" s="56" t="s">
        <v>7488</v>
      </c>
      <c r="F3721" t="s">
        <v>7271</v>
      </c>
      <c r="G3721" s="66" t="s">
        <v>7256</v>
      </c>
      <c r="H3721" s="66" t="s">
        <v>7271</v>
      </c>
      <c r="I3721" s="66" t="s">
        <v>6251</v>
      </c>
    </row>
    <row r="3722" spans="1:9" x14ac:dyDescent="0.25">
      <c r="A3722">
        <v>79800097</v>
      </c>
      <c r="B3722" s="66" t="s">
        <v>6465</v>
      </c>
      <c r="C3722" s="66" t="s">
        <v>7134</v>
      </c>
      <c r="D3722" s="66" t="s">
        <v>7134</v>
      </c>
      <c r="E3722" s="56" t="s">
        <v>7489</v>
      </c>
      <c r="F3722" t="s">
        <v>7271</v>
      </c>
      <c r="G3722" s="66" t="s">
        <v>7256</v>
      </c>
      <c r="H3722" s="66" t="s">
        <v>7271</v>
      </c>
      <c r="I3722" s="66" t="s">
        <v>6251</v>
      </c>
    </row>
    <row r="3723" spans="1:9" x14ac:dyDescent="0.25">
      <c r="A3723">
        <v>79800097</v>
      </c>
      <c r="B3723" s="66" t="s">
        <v>6465</v>
      </c>
      <c r="C3723" s="66" t="s">
        <v>7134</v>
      </c>
      <c r="D3723" s="66" t="s">
        <v>7134</v>
      </c>
      <c r="E3723" s="56" t="s">
        <v>7489</v>
      </c>
      <c r="F3723" t="s">
        <v>7488</v>
      </c>
      <c r="G3723" s="66" t="s">
        <v>7256</v>
      </c>
      <c r="H3723" s="66" t="e">
        <v>#N/A</v>
      </c>
      <c r="I3723" s="66" t="e">
        <v>#N/A</v>
      </c>
    </row>
    <row r="3724" spans="1:9" x14ac:dyDescent="0.25">
      <c r="A3724">
        <v>79800097</v>
      </c>
      <c r="B3724" s="66" t="s">
        <v>6465</v>
      </c>
      <c r="C3724" s="66" t="s">
        <v>7134</v>
      </c>
      <c r="D3724" s="66" t="s">
        <v>7134</v>
      </c>
      <c r="E3724" s="56" t="s">
        <v>7490</v>
      </c>
      <c r="F3724" t="s">
        <v>7488</v>
      </c>
      <c r="G3724" s="66" t="s">
        <v>7256</v>
      </c>
      <c r="H3724" s="66" t="e">
        <v>#N/A</v>
      </c>
      <c r="I3724" s="66" t="e">
        <v>#N/A</v>
      </c>
    </row>
    <row r="3725" spans="1:9" x14ac:dyDescent="0.25">
      <c r="A3725">
        <v>79800097</v>
      </c>
      <c r="B3725" s="66" t="s">
        <v>6465</v>
      </c>
      <c r="C3725" s="66" t="s">
        <v>7134</v>
      </c>
      <c r="D3725" s="66" t="s">
        <v>7134</v>
      </c>
      <c r="E3725" s="56" t="s">
        <v>7490</v>
      </c>
      <c r="F3725" t="s">
        <v>7491</v>
      </c>
      <c r="G3725" s="66" t="s">
        <v>7256</v>
      </c>
      <c r="H3725" s="66" t="s">
        <v>7491</v>
      </c>
      <c r="I3725" s="66" t="s">
        <v>6251</v>
      </c>
    </row>
    <row r="3726" spans="1:9" x14ac:dyDescent="0.25">
      <c r="A3726">
        <v>79800097</v>
      </c>
      <c r="B3726" s="66" t="s">
        <v>6465</v>
      </c>
      <c r="C3726" s="66" t="s">
        <v>7134</v>
      </c>
      <c r="D3726" s="66" t="s">
        <v>7134</v>
      </c>
      <c r="E3726" s="56" t="s">
        <v>7492</v>
      </c>
      <c r="F3726" t="s">
        <v>7491</v>
      </c>
      <c r="G3726" s="66" t="s">
        <v>7256</v>
      </c>
      <c r="H3726" s="66" t="s">
        <v>7491</v>
      </c>
      <c r="I3726" s="66" t="s">
        <v>6251</v>
      </c>
    </row>
    <row r="3727" spans="1:9" x14ac:dyDescent="0.25">
      <c r="A3727">
        <v>79800097</v>
      </c>
      <c r="B3727" s="66" t="s">
        <v>6465</v>
      </c>
      <c r="C3727" s="66" t="s">
        <v>7134</v>
      </c>
      <c r="D3727" s="66" t="s">
        <v>7134</v>
      </c>
      <c r="E3727" s="56" t="s">
        <v>7493</v>
      </c>
      <c r="F3727" t="s">
        <v>7491</v>
      </c>
      <c r="G3727" s="66" t="s">
        <v>7256</v>
      </c>
      <c r="H3727" s="66" t="s">
        <v>7491</v>
      </c>
      <c r="I3727" s="66" t="s">
        <v>6251</v>
      </c>
    </row>
    <row r="3728" spans="1:9" x14ac:dyDescent="0.25">
      <c r="A3728">
        <v>79800097</v>
      </c>
      <c r="B3728" s="66" t="s">
        <v>6465</v>
      </c>
      <c r="C3728" s="66" t="s">
        <v>7134</v>
      </c>
      <c r="D3728" s="66" t="s">
        <v>7134</v>
      </c>
      <c r="E3728" s="56" t="s">
        <v>7494</v>
      </c>
      <c r="F3728" t="s">
        <v>7271</v>
      </c>
      <c r="G3728" s="66" t="s">
        <v>7256</v>
      </c>
      <c r="H3728" s="66" t="s">
        <v>7271</v>
      </c>
      <c r="I3728" s="66" t="s">
        <v>6251</v>
      </c>
    </row>
    <row r="3729" spans="1:9" x14ac:dyDescent="0.25">
      <c r="A3729">
        <v>79800097</v>
      </c>
      <c r="B3729" s="66" t="s">
        <v>6465</v>
      </c>
      <c r="C3729" s="66" t="s">
        <v>7134</v>
      </c>
      <c r="D3729" s="66" t="s">
        <v>7134</v>
      </c>
      <c r="E3729" s="56" t="s">
        <v>7494</v>
      </c>
      <c r="F3729" t="s">
        <v>7494</v>
      </c>
      <c r="G3729" s="66" t="s">
        <v>7256</v>
      </c>
      <c r="H3729" s="66" t="e">
        <v>#N/A</v>
      </c>
      <c r="I3729" s="66" t="e">
        <v>#N/A</v>
      </c>
    </row>
    <row r="3730" spans="1:9" x14ac:dyDescent="0.25">
      <c r="A3730">
        <v>79800097</v>
      </c>
      <c r="B3730" s="66" t="s">
        <v>6465</v>
      </c>
      <c r="C3730" s="66" t="s">
        <v>7134</v>
      </c>
      <c r="D3730" s="66" t="s">
        <v>7134</v>
      </c>
      <c r="E3730" s="56" t="s">
        <v>7495</v>
      </c>
      <c r="F3730" t="s">
        <v>7271</v>
      </c>
      <c r="G3730" s="66" t="s">
        <v>7256</v>
      </c>
      <c r="H3730" s="66" t="s">
        <v>7271</v>
      </c>
      <c r="I3730" s="66" t="s">
        <v>6251</v>
      </c>
    </row>
    <row r="3731" spans="1:9" x14ac:dyDescent="0.25">
      <c r="A3731">
        <v>79800097</v>
      </c>
      <c r="B3731" s="66" t="s">
        <v>6465</v>
      </c>
      <c r="C3731" s="66" t="s">
        <v>7134</v>
      </c>
      <c r="D3731" s="66" t="s">
        <v>7134</v>
      </c>
      <c r="E3731" s="56" t="s">
        <v>7496</v>
      </c>
      <c r="F3731" t="s">
        <v>7497</v>
      </c>
      <c r="G3731" s="66" t="s">
        <v>7256</v>
      </c>
      <c r="H3731" s="66" t="e">
        <v>#N/A</v>
      </c>
      <c r="I3731" s="66" t="e">
        <v>#N/A</v>
      </c>
    </row>
    <row r="3732" spans="1:9" x14ac:dyDescent="0.25">
      <c r="A3732">
        <v>79800097</v>
      </c>
      <c r="B3732" s="66" t="s">
        <v>6465</v>
      </c>
      <c r="C3732" s="66" t="s">
        <v>7134</v>
      </c>
      <c r="D3732" s="66" t="s">
        <v>7134</v>
      </c>
      <c r="E3732" s="56" t="s">
        <v>7496</v>
      </c>
      <c r="F3732" t="s">
        <v>7497</v>
      </c>
      <c r="G3732" s="66" t="s">
        <v>7256</v>
      </c>
      <c r="H3732" s="66" t="e">
        <v>#N/A</v>
      </c>
      <c r="I3732" s="66" t="e">
        <v>#N/A</v>
      </c>
    </row>
    <row r="3733" spans="1:9" x14ac:dyDescent="0.25">
      <c r="A3733">
        <v>79800097</v>
      </c>
      <c r="B3733" s="66" t="s">
        <v>6465</v>
      </c>
      <c r="C3733" s="66" t="s">
        <v>7134</v>
      </c>
      <c r="D3733" s="66" t="s">
        <v>7134</v>
      </c>
      <c r="E3733" s="56" t="s">
        <v>7496</v>
      </c>
      <c r="F3733" t="s">
        <v>7498</v>
      </c>
      <c r="G3733" s="66" t="s">
        <v>7256</v>
      </c>
      <c r="H3733" s="66" t="e">
        <v>#N/A</v>
      </c>
      <c r="I3733" s="66" t="e">
        <v>#N/A</v>
      </c>
    </row>
    <row r="3734" spans="1:9" x14ac:dyDescent="0.25">
      <c r="A3734">
        <v>79800097</v>
      </c>
      <c r="B3734" s="66" t="s">
        <v>6465</v>
      </c>
      <c r="C3734" s="66" t="s">
        <v>7134</v>
      </c>
      <c r="D3734" s="66" t="s">
        <v>7134</v>
      </c>
      <c r="E3734" s="56" t="s">
        <v>7499</v>
      </c>
      <c r="F3734" t="s">
        <v>7271</v>
      </c>
      <c r="G3734" s="66" t="s">
        <v>7256</v>
      </c>
      <c r="H3734" s="66" t="s">
        <v>7271</v>
      </c>
      <c r="I3734" s="66" t="s">
        <v>6251</v>
      </c>
    </row>
    <row r="3735" spans="1:9" x14ac:dyDescent="0.25">
      <c r="A3735">
        <v>79800097</v>
      </c>
      <c r="B3735" s="66" t="s">
        <v>6465</v>
      </c>
      <c r="C3735" s="66" t="s">
        <v>7134</v>
      </c>
      <c r="D3735" s="66" t="s">
        <v>7134</v>
      </c>
      <c r="E3735" s="56" t="s">
        <v>7499</v>
      </c>
      <c r="F3735" t="s">
        <v>7488</v>
      </c>
      <c r="G3735" s="66" t="s">
        <v>7256</v>
      </c>
      <c r="H3735" s="66" t="e">
        <v>#N/A</v>
      </c>
      <c r="I3735" s="66" t="e">
        <v>#N/A</v>
      </c>
    </row>
    <row r="3736" spans="1:9" x14ac:dyDescent="0.25">
      <c r="A3736">
        <v>79800097</v>
      </c>
      <c r="B3736" s="66" t="s">
        <v>6465</v>
      </c>
      <c r="C3736" s="66" t="s">
        <v>7134</v>
      </c>
      <c r="D3736" s="66" t="s">
        <v>7134</v>
      </c>
      <c r="E3736" s="56" t="s">
        <v>7500</v>
      </c>
      <c r="F3736" t="s">
        <v>7271</v>
      </c>
      <c r="G3736" s="66" t="s">
        <v>7256</v>
      </c>
      <c r="H3736" s="66" t="s">
        <v>7271</v>
      </c>
      <c r="I3736" s="66" t="s">
        <v>6251</v>
      </c>
    </row>
    <row r="3737" spans="1:9" x14ac:dyDescent="0.25">
      <c r="A3737">
        <v>79800097</v>
      </c>
      <c r="B3737" s="66" t="s">
        <v>6465</v>
      </c>
      <c r="C3737" s="66" t="s">
        <v>7134</v>
      </c>
      <c r="D3737" s="66" t="s">
        <v>7134</v>
      </c>
      <c r="E3737" s="56" t="s">
        <v>7501</v>
      </c>
      <c r="F3737" t="s">
        <v>7271</v>
      </c>
      <c r="G3737" s="66" t="s">
        <v>7256</v>
      </c>
      <c r="H3737" s="66" t="s">
        <v>7271</v>
      </c>
      <c r="I3737" s="66" t="s">
        <v>6251</v>
      </c>
    </row>
    <row r="3738" spans="1:9" x14ac:dyDescent="0.25">
      <c r="A3738">
        <v>79800097</v>
      </c>
      <c r="B3738" s="66" t="s">
        <v>6465</v>
      </c>
      <c r="C3738" s="66" t="s">
        <v>7134</v>
      </c>
      <c r="D3738" s="66" t="s">
        <v>7134</v>
      </c>
      <c r="E3738" s="56" t="s">
        <v>7502</v>
      </c>
      <c r="F3738" t="s">
        <v>7271</v>
      </c>
      <c r="G3738" s="66" t="s">
        <v>7256</v>
      </c>
      <c r="H3738" s="66" t="s">
        <v>7271</v>
      </c>
      <c r="I3738" s="66" t="s">
        <v>6251</v>
      </c>
    </row>
    <row r="3739" spans="1:9" x14ac:dyDescent="0.25">
      <c r="A3739">
        <v>79800097</v>
      </c>
      <c r="B3739" s="66" t="s">
        <v>6465</v>
      </c>
      <c r="C3739" s="66" t="s">
        <v>7134</v>
      </c>
      <c r="D3739" s="66" t="s">
        <v>7134</v>
      </c>
      <c r="E3739" s="56" t="s">
        <v>7503</v>
      </c>
      <c r="F3739" t="s">
        <v>7491</v>
      </c>
      <c r="G3739" s="66" t="s">
        <v>7256</v>
      </c>
      <c r="H3739" s="66" t="s">
        <v>7491</v>
      </c>
      <c r="I3739" s="66" t="s">
        <v>6251</v>
      </c>
    </row>
    <row r="3740" spans="1:9" x14ac:dyDescent="0.25">
      <c r="A3740">
        <v>79800098</v>
      </c>
      <c r="B3740" s="66" t="s">
        <v>6465</v>
      </c>
      <c r="C3740" s="66" t="s">
        <v>7134</v>
      </c>
      <c r="D3740" s="66" t="s">
        <v>7134</v>
      </c>
      <c r="E3740" s="56" t="s">
        <v>7504</v>
      </c>
      <c r="F3740" t="s">
        <v>6689</v>
      </c>
      <c r="G3740" s="66" t="s">
        <v>6690</v>
      </c>
      <c r="H3740" s="66" t="s">
        <v>6689</v>
      </c>
      <c r="I3740" s="66" t="s">
        <v>6251</v>
      </c>
    </row>
    <row r="3741" spans="1:9" x14ac:dyDescent="0.25">
      <c r="A3741">
        <v>79800098</v>
      </c>
      <c r="B3741" s="66" t="s">
        <v>6465</v>
      </c>
      <c r="C3741" s="66" t="s">
        <v>7134</v>
      </c>
      <c r="D3741" s="66" t="s">
        <v>7134</v>
      </c>
      <c r="E3741" s="56" t="s">
        <v>7505</v>
      </c>
      <c r="F3741" t="s">
        <v>6689</v>
      </c>
      <c r="G3741" s="66" t="s">
        <v>6690</v>
      </c>
      <c r="H3741" s="66" t="s">
        <v>6689</v>
      </c>
      <c r="I3741" s="66" t="s">
        <v>6251</v>
      </c>
    </row>
    <row r="3742" spans="1:9" x14ac:dyDescent="0.25">
      <c r="A3742">
        <v>79800098</v>
      </c>
      <c r="B3742" s="66" t="s">
        <v>6465</v>
      </c>
      <c r="C3742" s="66" t="s">
        <v>7134</v>
      </c>
      <c r="D3742" s="66" t="s">
        <v>7134</v>
      </c>
      <c r="E3742" s="56" t="s">
        <v>7506</v>
      </c>
      <c r="F3742" t="s">
        <v>6689</v>
      </c>
      <c r="G3742" s="66" t="s">
        <v>6690</v>
      </c>
      <c r="H3742" s="66" t="s">
        <v>6689</v>
      </c>
      <c r="I3742" s="66" t="s">
        <v>6251</v>
      </c>
    </row>
    <row r="3743" spans="1:9" x14ac:dyDescent="0.25">
      <c r="A3743">
        <v>79800098</v>
      </c>
      <c r="B3743" s="66" t="s">
        <v>6465</v>
      </c>
      <c r="C3743" s="66" t="s">
        <v>7134</v>
      </c>
      <c r="D3743" s="66" t="s">
        <v>7134</v>
      </c>
      <c r="E3743" s="56" t="s">
        <v>7507</v>
      </c>
      <c r="F3743" t="s">
        <v>7508</v>
      </c>
      <c r="G3743" s="66" t="s">
        <v>6690</v>
      </c>
      <c r="H3743" s="66" t="e">
        <v>#N/A</v>
      </c>
      <c r="I3743" s="66" t="e">
        <v>#N/A</v>
      </c>
    </row>
    <row r="3744" spans="1:9" x14ac:dyDescent="0.25">
      <c r="A3744">
        <v>79800098</v>
      </c>
      <c r="B3744" s="66" t="s">
        <v>6465</v>
      </c>
      <c r="C3744" s="66" t="s">
        <v>7134</v>
      </c>
      <c r="D3744" s="66" t="s">
        <v>7134</v>
      </c>
      <c r="E3744" s="56" t="s">
        <v>7507</v>
      </c>
      <c r="F3744" t="s">
        <v>6689</v>
      </c>
      <c r="G3744" s="66" t="s">
        <v>6690</v>
      </c>
      <c r="H3744" s="66" t="s">
        <v>6689</v>
      </c>
      <c r="I3744" s="66" t="s">
        <v>6251</v>
      </c>
    </row>
    <row r="3745" spans="1:9" x14ac:dyDescent="0.25">
      <c r="A3745">
        <v>79800098</v>
      </c>
      <c r="B3745" s="66" t="s">
        <v>6465</v>
      </c>
      <c r="C3745" s="66" t="s">
        <v>7134</v>
      </c>
      <c r="D3745" s="66" t="s">
        <v>7134</v>
      </c>
      <c r="E3745" s="56" t="s">
        <v>7437</v>
      </c>
      <c r="F3745" t="s">
        <v>7437</v>
      </c>
      <c r="G3745" s="66" t="s">
        <v>6690</v>
      </c>
      <c r="H3745" s="66" t="s">
        <v>7437</v>
      </c>
      <c r="I3745" s="66" t="s">
        <v>7298</v>
      </c>
    </row>
    <row r="3746" spans="1:9" x14ac:dyDescent="0.25">
      <c r="A3746">
        <v>79800098</v>
      </c>
      <c r="B3746" s="66" t="s">
        <v>6465</v>
      </c>
      <c r="C3746" s="66" t="s">
        <v>7134</v>
      </c>
      <c r="D3746" s="66" t="s">
        <v>7134</v>
      </c>
      <c r="E3746" s="56" t="s">
        <v>7437</v>
      </c>
      <c r="F3746" t="s">
        <v>7437</v>
      </c>
      <c r="G3746" s="66" t="s">
        <v>6690</v>
      </c>
      <c r="H3746" s="66" t="s">
        <v>7437</v>
      </c>
      <c r="I3746" s="66" t="s">
        <v>7298</v>
      </c>
    </row>
    <row r="3747" spans="1:9" x14ac:dyDescent="0.25">
      <c r="A3747">
        <v>79800098</v>
      </c>
      <c r="B3747" s="66" t="s">
        <v>6465</v>
      </c>
      <c r="C3747" s="66" t="s">
        <v>7134</v>
      </c>
      <c r="D3747" s="66" t="s">
        <v>7134</v>
      </c>
      <c r="E3747" s="56" t="s">
        <v>7437</v>
      </c>
      <c r="F3747" t="s">
        <v>7437</v>
      </c>
      <c r="G3747" s="66" t="s">
        <v>6690</v>
      </c>
      <c r="H3747" s="66" t="s">
        <v>7437</v>
      </c>
      <c r="I3747" s="66" t="s">
        <v>7298</v>
      </c>
    </row>
    <row r="3748" spans="1:9" x14ac:dyDescent="0.25">
      <c r="A3748">
        <v>79800098</v>
      </c>
      <c r="B3748" s="66" t="s">
        <v>6465</v>
      </c>
      <c r="C3748" s="66" t="s">
        <v>7134</v>
      </c>
      <c r="D3748" s="66" t="s">
        <v>7134</v>
      </c>
      <c r="E3748" s="56" t="s">
        <v>7431</v>
      </c>
      <c r="F3748" t="s">
        <v>7431</v>
      </c>
      <c r="G3748" s="66" t="s">
        <v>6690</v>
      </c>
      <c r="H3748" s="66" t="e">
        <v>#N/A</v>
      </c>
      <c r="I3748" s="66" t="e">
        <v>#N/A</v>
      </c>
    </row>
    <row r="3749" spans="1:9" x14ac:dyDescent="0.25">
      <c r="A3749">
        <v>79800098</v>
      </c>
      <c r="B3749" s="66" t="s">
        <v>6465</v>
      </c>
      <c r="C3749" s="66" t="s">
        <v>7134</v>
      </c>
      <c r="D3749" s="66" t="s">
        <v>7134</v>
      </c>
      <c r="E3749" s="56" t="s">
        <v>7431</v>
      </c>
      <c r="F3749" t="s">
        <v>7431</v>
      </c>
      <c r="G3749" s="66" t="s">
        <v>6690</v>
      </c>
      <c r="H3749" s="66" t="e">
        <v>#N/A</v>
      </c>
      <c r="I3749" s="66" t="e">
        <v>#N/A</v>
      </c>
    </row>
    <row r="3750" spans="1:9" x14ac:dyDescent="0.25">
      <c r="A3750">
        <v>79800098</v>
      </c>
      <c r="B3750" s="66" t="s">
        <v>6465</v>
      </c>
      <c r="C3750" s="66" t="s">
        <v>7134</v>
      </c>
      <c r="D3750" s="66" t="s">
        <v>7134</v>
      </c>
      <c r="E3750" s="56" t="s">
        <v>7431</v>
      </c>
      <c r="F3750" t="s">
        <v>7509</v>
      </c>
      <c r="G3750" s="66" t="s">
        <v>6690</v>
      </c>
      <c r="H3750" s="66" t="e">
        <v>#N/A</v>
      </c>
      <c r="I3750" s="66" t="e">
        <v>#N/A</v>
      </c>
    </row>
    <row r="3751" spans="1:9" x14ac:dyDescent="0.25">
      <c r="A3751">
        <v>79800098</v>
      </c>
      <c r="B3751" s="66" t="s">
        <v>6465</v>
      </c>
      <c r="C3751" s="66" t="s">
        <v>7134</v>
      </c>
      <c r="D3751" s="66" t="s">
        <v>7134</v>
      </c>
      <c r="E3751" s="56" t="s">
        <v>7431</v>
      </c>
      <c r="F3751" t="s">
        <v>5815</v>
      </c>
      <c r="G3751" s="66" t="s">
        <v>6690</v>
      </c>
      <c r="H3751" s="66" t="e">
        <v>#N/A</v>
      </c>
      <c r="I3751" s="66" t="e">
        <v>#N/A</v>
      </c>
    </row>
    <row r="3752" spans="1:9" x14ac:dyDescent="0.25">
      <c r="A3752">
        <v>79800099</v>
      </c>
      <c r="B3752" s="66" t="s">
        <v>6465</v>
      </c>
      <c r="C3752" s="66" t="s">
        <v>7134</v>
      </c>
      <c r="D3752" s="66" t="s">
        <v>7134</v>
      </c>
      <c r="E3752" s="56" t="s">
        <v>7510</v>
      </c>
      <c r="F3752" t="s">
        <v>7510</v>
      </c>
      <c r="G3752" s="66" t="s">
        <v>6690</v>
      </c>
      <c r="H3752" s="66" t="e">
        <v>#N/A</v>
      </c>
      <c r="I3752" s="66" t="e">
        <v>#N/A</v>
      </c>
    </row>
    <row r="3753" spans="1:9" x14ac:dyDescent="0.25">
      <c r="A3753">
        <v>79800099</v>
      </c>
      <c r="B3753" s="66" t="s">
        <v>6465</v>
      </c>
      <c r="C3753" s="66" t="s">
        <v>7134</v>
      </c>
      <c r="D3753" s="66" t="s">
        <v>7134</v>
      </c>
      <c r="E3753" s="56" t="s">
        <v>7510</v>
      </c>
      <c r="F3753" t="s">
        <v>6689</v>
      </c>
      <c r="G3753" s="66" t="s">
        <v>6690</v>
      </c>
      <c r="H3753" s="66" t="s">
        <v>6689</v>
      </c>
      <c r="I3753" s="66" t="s">
        <v>6251</v>
      </c>
    </row>
    <row r="3754" spans="1:9" x14ac:dyDescent="0.25">
      <c r="A3754">
        <v>79800099</v>
      </c>
      <c r="B3754" s="66" t="s">
        <v>6465</v>
      </c>
      <c r="C3754" s="66" t="s">
        <v>7134</v>
      </c>
      <c r="D3754" s="66" t="s">
        <v>7134</v>
      </c>
      <c r="E3754" s="56" t="s">
        <v>7511</v>
      </c>
      <c r="F3754" t="s">
        <v>6689</v>
      </c>
      <c r="G3754" s="66" t="s">
        <v>6690</v>
      </c>
      <c r="H3754" s="66" t="s">
        <v>6689</v>
      </c>
      <c r="I3754" s="66" t="s">
        <v>6251</v>
      </c>
    </row>
    <row r="3755" spans="1:9" x14ac:dyDescent="0.25">
      <c r="A3755">
        <v>79800099</v>
      </c>
      <c r="B3755" s="66" t="s">
        <v>6465</v>
      </c>
      <c r="C3755" s="66" t="s">
        <v>7134</v>
      </c>
      <c r="D3755" s="66" t="s">
        <v>7134</v>
      </c>
      <c r="E3755" s="56" t="s">
        <v>7512</v>
      </c>
      <c r="F3755" t="s">
        <v>7513</v>
      </c>
      <c r="G3755" s="66" t="s">
        <v>6690</v>
      </c>
      <c r="H3755" s="66" t="e">
        <v>#N/A</v>
      </c>
      <c r="I3755" s="66" t="e">
        <v>#N/A</v>
      </c>
    </row>
    <row r="3756" spans="1:9" x14ac:dyDescent="0.25">
      <c r="A3756">
        <v>79800099</v>
      </c>
      <c r="B3756" s="66" t="s">
        <v>6465</v>
      </c>
      <c r="C3756" s="66" t="s">
        <v>7134</v>
      </c>
      <c r="D3756" s="66" t="s">
        <v>7134</v>
      </c>
      <c r="E3756" s="56" t="s">
        <v>7514</v>
      </c>
      <c r="F3756" t="s">
        <v>6689</v>
      </c>
      <c r="G3756" s="66" t="s">
        <v>6690</v>
      </c>
      <c r="H3756" s="66" t="s">
        <v>6689</v>
      </c>
      <c r="I3756" s="66" t="s">
        <v>6251</v>
      </c>
    </row>
    <row r="3757" spans="1:9" x14ac:dyDescent="0.25">
      <c r="A3757">
        <v>79800099</v>
      </c>
      <c r="B3757" s="66" t="s">
        <v>6465</v>
      </c>
      <c r="C3757" s="66" t="s">
        <v>7134</v>
      </c>
      <c r="D3757" s="66" t="s">
        <v>7134</v>
      </c>
      <c r="E3757" s="56" t="s">
        <v>7514</v>
      </c>
      <c r="F3757" t="s">
        <v>6689</v>
      </c>
      <c r="G3757" s="66" t="s">
        <v>6690</v>
      </c>
      <c r="H3757" s="66" t="s">
        <v>6689</v>
      </c>
      <c r="I3757" s="66" t="s">
        <v>6251</v>
      </c>
    </row>
    <row r="3758" spans="1:9" x14ac:dyDescent="0.25">
      <c r="A3758">
        <v>79800099</v>
      </c>
      <c r="B3758" s="66" t="s">
        <v>6465</v>
      </c>
      <c r="C3758" s="66" t="s">
        <v>7134</v>
      </c>
      <c r="D3758" s="66" t="s">
        <v>7134</v>
      </c>
      <c r="E3758" s="56" t="s">
        <v>7514</v>
      </c>
      <c r="F3758" t="s">
        <v>6689</v>
      </c>
      <c r="G3758" s="66" t="s">
        <v>6690</v>
      </c>
      <c r="H3758" s="66" t="s">
        <v>6689</v>
      </c>
      <c r="I3758" s="66" t="s">
        <v>6251</v>
      </c>
    </row>
    <row r="3759" spans="1:9" x14ac:dyDescent="0.25">
      <c r="A3759">
        <v>79800099</v>
      </c>
      <c r="B3759" s="66" t="s">
        <v>6465</v>
      </c>
      <c r="C3759" s="66" t="s">
        <v>7134</v>
      </c>
      <c r="D3759" s="66" t="s">
        <v>7134</v>
      </c>
      <c r="E3759" s="56" t="s">
        <v>7514</v>
      </c>
      <c r="F3759" t="s">
        <v>7514</v>
      </c>
      <c r="G3759" s="66" t="s">
        <v>6690</v>
      </c>
      <c r="H3759" s="66" t="s">
        <v>7514</v>
      </c>
      <c r="I3759" s="66" t="s">
        <v>6251</v>
      </c>
    </row>
    <row r="3760" spans="1:9" x14ac:dyDescent="0.25">
      <c r="A3760">
        <v>79800100</v>
      </c>
      <c r="B3760" s="66" t="s">
        <v>6465</v>
      </c>
      <c r="C3760" s="66" t="s">
        <v>7134</v>
      </c>
      <c r="D3760" s="66" t="s">
        <v>7134</v>
      </c>
      <c r="E3760" s="56" t="s">
        <v>7515</v>
      </c>
      <c r="F3760" t="s">
        <v>7515</v>
      </c>
      <c r="G3760" s="66" t="s">
        <v>6690</v>
      </c>
      <c r="H3760" s="66" t="e">
        <v>#N/A</v>
      </c>
      <c r="I3760" s="66" t="e">
        <v>#N/A</v>
      </c>
    </row>
    <row r="3761" spans="1:9" x14ac:dyDescent="0.25">
      <c r="A3761">
        <v>79800100</v>
      </c>
      <c r="B3761" s="66" t="s">
        <v>6465</v>
      </c>
      <c r="C3761" s="66" t="s">
        <v>7134</v>
      </c>
      <c r="D3761" s="66" t="s">
        <v>7134</v>
      </c>
      <c r="E3761" s="56" t="s">
        <v>7515</v>
      </c>
      <c r="F3761" t="s">
        <v>6757</v>
      </c>
      <c r="G3761" s="66" t="s">
        <v>6690</v>
      </c>
      <c r="H3761" s="66" t="e">
        <v>#N/A</v>
      </c>
      <c r="I3761" s="66" t="e">
        <v>#N/A</v>
      </c>
    </row>
    <row r="3762" spans="1:9" x14ac:dyDescent="0.25">
      <c r="A3762">
        <v>79800100</v>
      </c>
      <c r="B3762" s="66" t="s">
        <v>6465</v>
      </c>
      <c r="C3762" s="66" t="s">
        <v>7134</v>
      </c>
      <c r="D3762" s="66" t="s">
        <v>7134</v>
      </c>
      <c r="E3762" s="56" t="s">
        <v>7515</v>
      </c>
      <c r="F3762" t="s">
        <v>6689</v>
      </c>
      <c r="G3762" s="66" t="s">
        <v>6690</v>
      </c>
      <c r="H3762" s="66" t="s">
        <v>6689</v>
      </c>
      <c r="I3762" s="66" t="s">
        <v>6251</v>
      </c>
    </row>
    <row r="3763" spans="1:9" x14ac:dyDescent="0.25">
      <c r="A3763">
        <v>79800100</v>
      </c>
      <c r="B3763" s="66" t="s">
        <v>6465</v>
      </c>
      <c r="C3763" s="66" t="s">
        <v>7134</v>
      </c>
      <c r="D3763" s="66" t="s">
        <v>7134</v>
      </c>
      <c r="E3763" s="56" t="s">
        <v>7515</v>
      </c>
      <c r="F3763" t="s">
        <v>6689</v>
      </c>
      <c r="G3763" s="66" t="s">
        <v>6690</v>
      </c>
      <c r="H3763" s="66" t="s">
        <v>6689</v>
      </c>
      <c r="I3763" s="66" t="s">
        <v>6251</v>
      </c>
    </row>
    <row r="3764" spans="1:9" x14ac:dyDescent="0.25">
      <c r="A3764">
        <v>79800100</v>
      </c>
      <c r="B3764" s="66" t="s">
        <v>6465</v>
      </c>
      <c r="C3764" s="66" t="s">
        <v>7134</v>
      </c>
      <c r="D3764" s="66" t="s">
        <v>7134</v>
      </c>
      <c r="E3764" s="56" t="s">
        <v>7515</v>
      </c>
      <c r="F3764" t="s">
        <v>6689</v>
      </c>
      <c r="G3764" s="66" t="s">
        <v>6690</v>
      </c>
      <c r="H3764" s="66" t="s">
        <v>6689</v>
      </c>
      <c r="I3764" s="66" t="s">
        <v>6251</v>
      </c>
    </row>
    <row r="3765" spans="1:9" x14ac:dyDescent="0.25">
      <c r="A3765">
        <v>79800100</v>
      </c>
      <c r="B3765" s="66" t="s">
        <v>6465</v>
      </c>
      <c r="C3765" s="66" t="s">
        <v>7134</v>
      </c>
      <c r="D3765" s="66" t="s">
        <v>7134</v>
      </c>
      <c r="E3765" s="56" t="s">
        <v>7515</v>
      </c>
      <c r="F3765" t="s">
        <v>6689</v>
      </c>
      <c r="G3765" s="66" t="s">
        <v>6690</v>
      </c>
      <c r="H3765" s="66" t="s">
        <v>6689</v>
      </c>
      <c r="I3765" s="66" t="s">
        <v>6251</v>
      </c>
    </row>
    <row r="3766" spans="1:9" x14ac:dyDescent="0.25">
      <c r="A3766">
        <v>79800100</v>
      </c>
      <c r="B3766" s="66" t="s">
        <v>6465</v>
      </c>
      <c r="C3766" s="66" t="s">
        <v>7134</v>
      </c>
      <c r="D3766" s="66" t="s">
        <v>7134</v>
      </c>
      <c r="E3766" s="56" t="s">
        <v>7515</v>
      </c>
      <c r="F3766" t="s">
        <v>6689</v>
      </c>
      <c r="G3766" s="66" t="s">
        <v>6690</v>
      </c>
      <c r="H3766" s="66" t="s">
        <v>6689</v>
      </c>
      <c r="I3766" s="66" t="s">
        <v>6251</v>
      </c>
    </row>
    <row r="3767" spans="1:9" x14ac:dyDescent="0.25">
      <c r="A3767">
        <v>79800100</v>
      </c>
      <c r="B3767" s="66" t="s">
        <v>6465</v>
      </c>
      <c r="C3767" s="66" t="s">
        <v>7134</v>
      </c>
      <c r="D3767" s="66" t="s">
        <v>7134</v>
      </c>
      <c r="E3767" s="56" t="s">
        <v>7515</v>
      </c>
      <c r="F3767" t="s">
        <v>6689</v>
      </c>
      <c r="G3767" s="66" t="s">
        <v>6690</v>
      </c>
      <c r="H3767" s="66" t="s">
        <v>6689</v>
      </c>
      <c r="I3767" s="66" t="s">
        <v>6251</v>
      </c>
    </row>
    <row r="3768" spans="1:9" x14ac:dyDescent="0.25">
      <c r="A3768">
        <v>79800100</v>
      </c>
      <c r="B3768" s="66" t="s">
        <v>6465</v>
      </c>
      <c r="C3768" s="66" t="s">
        <v>7134</v>
      </c>
      <c r="D3768" s="66" t="s">
        <v>7134</v>
      </c>
      <c r="E3768" s="56" t="s">
        <v>7515</v>
      </c>
      <c r="F3768" t="s">
        <v>6689</v>
      </c>
      <c r="G3768" s="66" t="s">
        <v>6690</v>
      </c>
      <c r="H3768" s="66" t="s">
        <v>6689</v>
      </c>
      <c r="I3768" s="66" t="s">
        <v>6251</v>
      </c>
    </row>
    <row r="3769" spans="1:9" x14ac:dyDescent="0.25">
      <c r="A3769">
        <v>79800100</v>
      </c>
      <c r="B3769" s="66" t="s">
        <v>6465</v>
      </c>
      <c r="C3769" s="66" t="s">
        <v>7134</v>
      </c>
      <c r="D3769" s="66" t="s">
        <v>7134</v>
      </c>
      <c r="E3769" s="56" t="s">
        <v>7515</v>
      </c>
      <c r="F3769" t="s">
        <v>6689</v>
      </c>
      <c r="G3769" s="66" t="s">
        <v>6690</v>
      </c>
      <c r="H3769" s="66" t="s">
        <v>6689</v>
      </c>
      <c r="I3769" s="66" t="s">
        <v>6251</v>
      </c>
    </row>
    <row r="3770" spans="1:9" x14ac:dyDescent="0.25">
      <c r="A3770">
        <v>79800100</v>
      </c>
      <c r="B3770" s="66" t="s">
        <v>6465</v>
      </c>
      <c r="C3770" s="66" t="s">
        <v>7134</v>
      </c>
      <c r="D3770" s="66" t="s">
        <v>7134</v>
      </c>
      <c r="E3770" s="56" t="s">
        <v>7515</v>
      </c>
      <c r="F3770" t="s">
        <v>6689</v>
      </c>
      <c r="G3770" s="66" t="s">
        <v>6690</v>
      </c>
      <c r="H3770" s="66" t="s">
        <v>6689</v>
      </c>
      <c r="I3770" s="66" t="s">
        <v>6251</v>
      </c>
    </row>
    <row r="3771" spans="1:9" x14ac:dyDescent="0.25">
      <c r="A3771">
        <v>79800101</v>
      </c>
      <c r="B3771" s="66" t="s">
        <v>6465</v>
      </c>
      <c r="C3771" s="66" t="s">
        <v>7134</v>
      </c>
      <c r="D3771" s="66" t="s">
        <v>7134</v>
      </c>
      <c r="E3771" s="56" t="s">
        <v>7516</v>
      </c>
      <c r="F3771" t="s">
        <v>6689</v>
      </c>
      <c r="G3771" s="66" t="s">
        <v>6690</v>
      </c>
      <c r="H3771" s="66" t="s">
        <v>6689</v>
      </c>
      <c r="I3771" s="66" t="s">
        <v>6251</v>
      </c>
    </row>
    <row r="3772" spans="1:9" x14ac:dyDescent="0.25">
      <c r="A3772">
        <v>79800101</v>
      </c>
      <c r="B3772" s="66" t="s">
        <v>6465</v>
      </c>
      <c r="C3772" s="66" t="s">
        <v>7134</v>
      </c>
      <c r="D3772" s="66" t="s">
        <v>7134</v>
      </c>
      <c r="E3772" s="56" t="s">
        <v>7516</v>
      </c>
      <c r="F3772" t="s">
        <v>6689</v>
      </c>
      <c r="G3772" s="66" t="s">
        <v>6690</v>
      </c>
      <c r="H3772" s="66" t="s">
        <v>6689</v>
      </c>
      <c r="I3772" s="66" t="s">
        <v>6251</v>
      </c>
    </row>
    <row r="3773" spans="1:9" x14ac:dyDescent="0.25">
      <c r="A3773">
        <v>79800101</v>
      </c>
      <c r="B3773" s="66" t="s">
        <v>6465</v>
      </c>
      <c r="C3773" s="66" t="s">
        <v>7134</v>
      </c>
      <c r="D3773" s="66" t="s">
        <v>7134</v>
      </c>
      <c r="E3773" s="56" t="s">
        <v>7517</v>
      </c>
      <c r="F3773" t="s">
        <v>6689</v>
      </c>
      <c r="G3773" s="66" t="s">
        <v>6690</v>
      </c>
      <c r="H3773" s="66" t="s">
        <v>6689</v>
      </c>
      <c r="I3773" s="66" t="s">
        <v>6251</v>
      </c>
    </row>
    <row r="3774" spans="1:9" x14ac:dyDescent="0.25">
      <c r="A3774">
        <v>79800101</v>
      </c>
      <c r="B3774" s="66" t="s">
        <v>6465</v>
      </c>
      <c r="C3774" s="66" t="s">
        <v>7134</v>
      </c>
      <c r="D3774" s="66" t="s">
        <v>7134</v>
      </c>
      <c r="E3774" s="56" t="s">
        <v>7518</v>
      </c>
      <c r="F3774" t="s">
        <v>6689</v>
      </c>
      <c r="G3774" s="66" t="s">
        <v>6690</v>
      </c>
      <c r="H3774" s="66" t="s">
        <v>6689</v>
      </c>
      <c r="I3774" s="66" t="s">
        <v>6251</v>
      </c>
    </row>
    <row r="3775" spans="1:9" x14ac:dyDescent="0.25">
      <c r="A3775">
        <v>79800101</v>
      </c>
      <c r="B3775" s="66" t="s">
        <v>6465</v>
      </c>
      <c r="C3775" s="66" t="s">
        <v>7134</v>
      </c>
      <c r="D3775" s="66" t="s">
        <v>7134</v>
      </c>
      <c r="E3775" s="56" t="s">
        <v>7519</v>
      </c>
      <c r="F3775" t="s">
        <v>7520</v>
      </c>
      <c r="G3775" s="66" t="s">
        <v>6690</v>
      </c>
      <c r="H3775" s="66" t="e">
        <v>#N/A</v>
      </c>
      <c r="I3775" s="66" t="e">
        <v>#N/A</v>
      </c>
    </row>
    <row r="3776" spans="1:9" x14ac:dyDescent="0.25">
      <c r="A3776">
        <v>79800101</v>
      </c>
      <c r="B3776" s="66" t="s">
        <v>6465</v>
      </c>
      <c r="C3776" s="66" t="s">
        <v>7134</v>
      </c>
      <c r="D3776" s="66" t="s">
        <v>7134</v>
      </c>
      <c r="E3776" s="56" t="s">
        <v>7519</v>
      </c>
      <c r="F3776" t="s">
        <v>6689</v>
      </c>
      <c r="G3776" s="66" t="s">
        <v>6690</v>
      </c>
      <c r="H3776" s="66" t="s">
        <v>6689</v>
      </c>
      <c r="I3776" s="66" t="s">
        <v>6251</v>
      </c>
    </row>
    <row r="3777" spans="1:9" x14ac:dyDescent="0.25">
      <c r="A3777">
        <v>79800101</v>
      </c>
      <c r="B3777" s="66" t="s">
        <v>6465</v>
      </c>
      <c r="C3777" s="66" t="s">
        <v>7134</v>
      </c>
      <c r="D3777" s="66" t="s">
        <v>7134</v>
      </c>
      <c r="E3777" s="56" t="s">
        <v>7521</v>
      </c>
      <c r="F3777" t="s">
        <v>6689</v>
      </c>
      <c r="G3777" s="66" t="s">
        <v>6690</v>
      </c>
      <c r="H3777" s="66" t="s">
        <v>6689</v>
      </c>
      <c r="I3777" s="66" t="s">
        <v>6251</v>
      </c>
    </row>
    <row r="3778" spans="1:9" x14ac:dyDescent="0.25">
      <c r="A3778">
        <v>79800102</v>
      </c>
      <c r="B3778" s="66" t="s">
        <v>6465</v>
      </c>
      <c r="C3778" s="66" t="s">
        <v>7134</v>
      </c>
      <c r="D3778" s="66" t="s">
        <v>7134</v>
      </c>
      <c r="E3778" s="56" t="s">
        <v>7522</v>
      </c>
      <c r="F3778" t="s">
        <v>7234</v>
      </c>
      <c r="G3778" s="66" t="s">
        <v>7232</v>
      </c>
      <c r="H3778" s="66" t="s">
        <v>7234</v>
      </c>
      <c r="I3778" s="66" t="s">
        <v>7064</v>
      </c>
    </row>
    <row r="3779" spans="1:9" x14ac:dyDescent="0.25">
      <c r="A3779">
        <v>79800102</v>
      </c>
      <c r="B3779" s="66" t="s">
        <v>6465</v>
      </c>
      <c r="C3779" s="66" t="s">
        <v>7134</v>
      </c>
      <c r="D3779" s="66" t="s">
        <v>7134</v>
      </c>
      <c r="E3779" s="56" t="s">
        <v>7522</v>
      </c>
      <c r="F3779" t="s">
        <v>7234</v>
      </c>
      <c r="G3779" s="66" t="s">
        <v>7232</v>
      </c>
      <c r="H3779" s="66" t="s">
        <v>7234</v>
      </c>
      <c r="I3779" s="66" t="s">
        <v>7064</v>
      </c>
    </row>
    <row r="3780" spans="1:9" x14ac:dyDescent="0.25">
      <c r="A3780">
        <v>79800102</v>
      </c>
      <c r="B3780" s="66" t="s">
        <v>6465</v>
      </c>
      <c r="C3780" s="66" t="s">
        <v>7134</v>
      </c>
      <c r="D3780" s="66" t="s">
        <v>7134</v>
      </c>
      <c r="E3780" s="56" t="s">
        <v>7523</v>
      </c>
      <c r="F3780" t="s">
        <v>7523</v>
      </c>
      <c r="G3780" s="66" t="s">
        <v>6690</v>
      </c>
      <c r="H3780" s="66" t="e">
        <v>#N/A</v>
      </c>
      <c r="I3780" s="66" t="e">
        <v>#N/A</v>
      </c>
    </row>
    <row r="3781" spans="1:9" x14ac:dyDescent="0.25">
      <c r="A3781">
        <v>79800102</v>
      </c>
      <c r="B3781" s="66" t="s">
        <v>6465</v>
      </c>
      <c r="C3781" s="66" t="s">
        <v>7134</v>
      </c>
      <c r="D3781" s="66" t="s">
        <v>7134</v>
      </c>
      <c r="E3781" s="56" t="s">
        <v>7524</v>
      </c>
      <c r="F3781" t="s">
        <v>6689</v>
      </c>
      <c r="G3781" s="66" t="s">
        <v>6690</v>
      </c>
      <c r="H3781" s="66" t="s">
        <v>6689</v>
      </c>
      <c r="I3781" s="66" t="s">
        <v>6251</v>
      </c>
    </row>
    <row r="3782" spans="1:9" x14ac:dyDescent="0.25">
      <c r="A3782">
        <v>79800102</v>
      </c>
      <c r="B3782" s="66" t="s">
        <v>6465</v>
      </c>
      <c r="C3782" s="66" t="s">
        <v>7134</v>
      </c>
      <c r="D3782" s="66" t="s">
        <v>7134</v>
      </c>
      <c r="E3782" s="56" t="s">
        <v>7525</v>
      </c>
      <c r="F3782" t="s">
        <v>6689</v>
      </c>
      <c r="G3782" s="66" t="s">
        <v>6690</v>
      </c>
      <c r="H3782" s="66" t="s">
        <v>6689</v>
      </c>
      <c r="I3782" s="66" t="s">
        <v>6251</v>
      </c>
    </row>
    <row r="3783" spans="1:9" x14ac:dyDescent="0.25">
      <c r="A3783">
        <v>79800102</v>
      </c>
      <c r="B3783" s="66" t="s">
        <v>6465</v>
      </c>
      <c r="C3783" s="66" t="s">
        <v>7134</v>
      </c>
      <c r="D3783" s="66" t="s">
        <v>7134</v>
      </c>
      <c r="E3783" s="56" t="s">
        <v>7525</v>
      </c>
      <c r="F3783" t="s">
        <v>6689</v>
      </c>
      <c r="G3783" s="66" t="s">
        <v>6690</v>
      </c>
      <c r="H3783" s="66" t="s">
        <v>6689</v>
      </c>
      <c r="I3783" s="66" t="s">
        <v>6251</v>
      </c>
    </row>
    <row r="3784" spans="1:9" x14ac:dyDescent="0.25">
      <c r="A3784">
        <v>79800102</v>
      </c>
      <c r="B3784" s="66" t="s">
        <v>6465</v>
      </c>
      <c r="C3784" s="66" t="s">
        <v>7134</v>
      </c>
      <c r="D3784" s="66" t="s">
        <v>7134</v>
      </c>
      <c r="E3784" s="56" t="s">
        <v>7526</v>
      </c>
      <c r="F3784" t="s">
        <v>6689</v>
      </c>
      <c r="G3784" s="66" t="s">
        <v>6690</v>
      </c>
      <c r="H3784" s="66" t="s">
        <v>6689</v>
      </c>
      <c r="I3784" s="66" t="s">
        <v>6251</v>
      </c>
    </row>
    <row r="3785" spans="1:9" x14ac:dyDescent="0.25">
      <c r="A3785">
        <v>79800102</v>
      </c>
      <c r="B3785" s="66" t="s">
        <v>6465</v>
      </c>
      <c r="C3785" s="66" t="s">
        <v>7134</v>
      </c>
      <c r="D3785" s="66" t="s">
        <v>7134</v>
      </c>
      <c r="E3785" s="56" t="s">
        <v>7526</v>
      </c>
      <c r="F3785" t="s">
        <v>6689</v>
      </c>
      <c r="G3785" s="66" t="s">
        <v>6690</v>
      </c>
      <c r="H3785" s="66" t="s">
        <v>6689</v>
      </c>
      <c r="I3785" s="66" t="s">
        <v>6251</v>
      </c>
    </row>
    <row r="3786" spans="1:9" x14ac:dyDescent="0.25">
      <c r="A3786">
        <v>79800102</v>
      </c>
      <c r="B3786" s="66" t="s">
        <v>6465</v>
      </c>
      <c r="C3786" s="66" t="s">
        <v>7134</v>
      </c>
      <c r="D3786" s="66" t="s">
        <v>7134</v>
      </c>
      <c r="E3786" s="56" t="s">
        <v>7527</v>
      </c>
      <c r="F3786" t="s">
        <v>6689</v>
      </c>
      <c r="G3786" s="66" t="s">
        <v>6690</v>
      </c>
      <c r="H3786" s="66" t="s">
        <v>6689</v>
      </c>
      <c r="I3786" s="66" t="s">
        <v>6251</v>
      </c>
    </row>
    <row r="3787" spans="1:9" x14ac:dyDescent="0.25">
      <c r="A3787">
        <v>79800102</v>
      </c>
      <c r="B3787" s="66" t="s">
        <v>6465</v>
      </c>
      <c r="C3787" s="66" t="s">
        <v>7134</v>
      </c>
      <c r="D3787" s="66" t="s">
        <v>7134</v>
      </c>
      <c r="E3787" s="56" t="s">
        <v>7528</v>
      </c>
      <c r="F3787" t="s">
        <v>6689</v>
      </c>
      <c r="G3787" s="66" t="s">
        <v>6690</v>
      </c>
      <c r="H3787" s="66" t="s">
        <v>6689</v>
      </c>
      <c r="I3787" s="66" t="s">
        <v>6251</v>
      </c>
    </row>
    <row r="3788" spans="1:9" x14ac:dyDescent="0.25">
      <c r="A3788">
        <v>79800102</v>
      </c>
      <c r="B3788" s="66" t="s">
        <v>6465</v>
      </c>
      <c r="C3788" s="66" t="s">
        <v>7134</v>
      </c>
      <c r="D3788" s="66" t="s">
        <v>7134</v>
      </c>
      <c r="E3788" s="56" t="s">
        <v>7528</v>
      </c>
      <c r="F3788" t="s">
        <v>6689</v>
      </c>
      <c r="G3788" s="66" t="s">
        <v>6690</v>
      </c>
      <c r="H3788" s="66" t="s">
        <v>6689</v>
      </c>
      <c r="I3788" s="66" t="s">
        <v>6251</v>
      </c>
    </row>
    <row r="3789" spans="1:9" x14ac:dyDescent="0.25">
      <c r="A3789">
        <v>79800102</v>
      </c>
      <c r="B3789" s="66" t="s">
        <v>6465</v>
      </c>
      <c r="C3789" s="66" t="s">
        <v>7134</v>
      </c>
      <c r="D3789" s="66" t="s">
        <v>7134</v>
      </c>
      <c r="E3789" s="56" t="s">
        <v>7529</v>
      </c>
      <c r="F3789" t="s">
        <v>7529</v>
      </c>
      <c r="G3789" s="66" t="s">
        <v>6690</v>
      </c>
      <c r="H3789" s="66" t="e">
        <v>#N/A</v>
      </c>
      <c r="I3789" s="66" t="e">
        <v>#N/A</v>
      </c>
    </row>
    <row r="3790" spans="1:9" x14ac:dyDescent="0.25">
      <c r="A3790">
        <v>79800103</v>
      </c>
      <c r="B3790" s="66" t="s">
        <v>6465</v>
      </c>
      <c r="C3790" s="66" t="s">
        <v>7134</v>
      </c>
      <c r="D3790" s="66" t="s">
        <v>7134</v>
      </c>
      <c r="E3790" s="56" t="s">
        <v>7522</v>
      </c>
      <c r="F3790" t="s">
        <v>7234</v>
      </c>
      <c r="G3790" s="66" t="s">
        <v>7232</v>
      </c>
      <c r="H3790" s="66" t="s">
        <v>7234</v>
      </c>
      <c r="I3790" s="66" t="s">
        <v>7064</v>
      </c>
    </row>
    <row r="3791" spans="1:9" x14ac:dyDescent="0.25">
      <c r="A3791">
        <v>79800103</v>
      </c>
      <c r="B3791" s="66" t="s">
        <v>6465</v>
      </c>
      <c r="C3791" s="66" t="s">
        <v>7134</v>
      </c>
      <c r="D3791" s="66" t="s">
        <v>7134</v>
      </c>
      <c r="E3791" s="56" t="s">
        <v>7522</v>
      </c>
      <c r="F3791" t="s">
        <v>7234</v>
      </c>
      <c r="G3791" s="66" t="s">
        <v>7232</v>
      </c>
      <c r="H3791" s="66" t="s">
        <v>7234</v>
      </c>
      <c r="I3791" s="66" t="s">
        <v>7064</v>
      </c>
    </row>
    <row r="3792" spans="1:9" x14ac:dyDescent="0.25">
      <c r="A3792">
        <v>79800103</v>
      </c>
      <c r="B3792" s="66" t="s">
        <v>6465</v>
      </c>
      <c r="C3792" s="66" t="s">
        <v>7134</v>
      </c>
      <c r="D3792" s="66" t="s">
        <v>7134</v>
      </c>
      <c r="E3792" s="56" t="s">
        <v>7522</v>
      </c>
      <c r="F3792" t="s">
        <v>7522</v>
      </c>
      <c r="G3792" s="66" t="s">
        <v>7232</v>
      </c>
      <c r="H3792" s="66" t="e">
        <v>#N/A</v>
      </c>
      <c r="I3792" s="66" t="e">
        <v>#N/A</v>
      </c>
    </row>
    <row r="3793" spans="1:9" x14ac:dyDescent="0.25">
      <c r="A3793">
        <v>79800103</v>
      </c>
      <c r="B3793" s="66" t="s">
        <v>6465</v>
      </c>
      <c r="C3793" s="66" t="s">
        <v>7134</v>
      </c>
      <c r="D3793" s="66" t="s">
        <v>7134</v>
      </c>
      <c r="E3793" s="56" t="s">
        <v>7530</v>
      </c>
      <c r="F3793" t="s">
        <v>7531</v>
      </c>
      <c r="G3793" s="66" t="s">
        <v>7232</v>
      </c>
      <c r="H3793" s="66" t="e">
        <v>#N/A</v>
      </c>
      <c r="I3793" s="66" t="e">
        <v>#N/A</v>
      </c>
    </row>
    <row r="3794" spans="1:9" x14ac:dyDescent="0.25">
      <c r="A3794">
        <v>79800103</v>
      </c>
      <c r="B3794" s="66" t="s">
        <v>6465</v>
      </c>
      <c r="C3794" s="66" t="s">
        <v>7134</v>
      </c>
      <c r="D3794" s="66" t="s">
        <v>7134</v>
      </c>
      <c r="E3794" s="56" t="s">
        <v>7530</v>
      </c>
      <c r="F3794" t="s">
        <v>7234</v>
      </c>
      <c r="G3794" s="66" t="s">
        <v>7232</v>
      </c>
      <c r="H3794" s="66" t="s">
        <v>7234</v>
      </c>
      <c r="I3794" s="66" t="s">
        <v>7064</v>
      </c>
    </row>
    <row r="3795" spans="1:9" x14ac:dyDescent="0.25">
      <c r="A3795">
        <v>79800103</v>
      </c>
      <c r="B3795" s="66" t="s">
        <v>6465</v>
      </c>
      <c r="C3795" s="66" t="s">
        <v>7134</v>
      </c>
      <c r="D3795" s="66" t="s">
        <v>7134</v>
      </c>
      <c r="E3795" s="56" t="s">
        <v>7530</v>
      </c>
      <c r="F3795" t="s">
        <v>7530</v>
      </c>
      <c r="G3795" s="66" t="s">
        <v>7232</v>
      </c>
      <c r="H3795" s="66" t="e">
        <v>#N/A</v>
      </c>
      <c r="I3795" s="66" t="e">
        <v>#N/A</v>
      </c>
    </row>
    <row r="3796" spans="1:9" x14ac:dyDescent="0.25">
      <c r="A3796">
        <v>79800103</v>
      </c>
      <c r="B3796" s="66" t="s">
        <v>6465</v>
      </c>
      <c r="C3796" s="66" t="s">
        <v>7134</v>
      </c>
      <c r="D3796" s="66" t="s">
        <v>7134</v>
      </c>
      <c r="E3796" s="56" t="s">
        <v>7443</v>
      </c>
      <c r="F3796" t="s">
        <v>7532</v>
      </c>
      <c r="G3796" s="66" t="s">
        <v>7232</v>
      </c>
      <c r="H3796" s="66" t="e">
        <v>#N/A</v>
      </c>
      <c r="I3796" s="66" t="e">
        <v>#N/A</v>
      </c>
    </row>
    <row r="3797" spans="1:9" x14ac:dyDescent="0.25">
      <c r="A3797">
        <v>79800103</v>
      </c>
      <c r="B3797" s="66" t="s">
        <v>6465</v>
      </c>
      <c r="C3797" s="66" t="s">
        <v>7134</v>
      </c>
      <c r="D3797" s="66" t="s">
        <v>7134</v>
      </c>
      <c r="E3797" s="56" t="s">
        <v>7443</v>
      </c>
      <c r="F3797" t="s">
        <v>7533</v>
      </c>
      <c r="G3797" s="66" t="s">
        <v>7232</v>
      </c>
      <c r="H3797" s="66" t="e">
        <v>#N/A</v>
      </c>
      <c r="I3797" s="66" t="e">
        <v>#N/A</v>
      </c>
    </row>
    <row r="3798" spans="1:9" x14ac:dyDescent="0.25">
      <c r="A3798">
        <v>79800103</v>
      </c>
      <c r="B3798" s="66" t="s">
        <v>6465</v>
      </c>
      <c r="C3798" s="66" t="s">
        <v>7134</v>
      </c>
      <c r="D3798" s="66" t="s">
        <v>7134</v>
      </c>
      <c r="E3798" s="56" t="s">
        <v>7534</v>
      </c>
      <c r="F3798" t="s">
        <v>7534</v>
      </c>
      <c r="G3798" s="66" t="s">
        <v>7232</v>
      </c>
      <c r="H3798" s="66" t="e">
        <v>#N/A</v>
      </c>
      <c r="I3798" s="66" t="e">
        <v>#N/A</v>
      </c>
    </row>
    <row r="3799" spans="1:9" x14ac:dyDescent="0.25">
      <c r="A3799">
        <v>79800103</v>
      </c>
      <c r="B3799" s="66" t="s">
        <v>6465</v>
      </c>
      <c r="C3799" s="66" t="s">
        <v>7134</v>
      </c>
      <c r="D3799" s="66" t="s">
        <v>7134</v>
      </c>
      <c r="E3799" s="56" t="s">
        <v>7534</v>
      </c>
      <c r="F3799" t="s">
        <v>7234</v>
      </c>
      <c r="G3799" s="66" t="s">
        <v>7232</v>
      </c>
      <c r="H3799" s="66" t="s">
        <v>7234</v>
      </c>
      <c r="I3799" s="66" t="s">
        <v>7064</v>
      </c>
    </row>
    <row r="3800" spans="1:9" x14ac:dyDescent="0.25">
      <c r="A3800">
        <v>79800104</v>
      </c>
      <c r="B3800" s="66" t="s">
        <v>6465</v>
      </c>
      <c r="C3800" s="66" t="s">
        <v>7134</v>
      </c>
      <c r="D3800" s="66" t="s">
        <v>7134</v>
      </c>
      <c r="E3800" s="56" t="s">
        <v>7522</v>
      </c>
      <c r="F3800" t="s">
        <v>7522</v>
      </c>
      <c r="G3800" s="66" t="s">
        <v>7232</v>
      </c>
      <c r="H3800" s="66" t="e">
        <v>#N/A</v>
      </c>
      <c r="I3800" s="66" t="e">
        <v>#N/A</v>
      </c>
    </row>
    <row r="3801" spans="1:9" x14ac:dyDescent="0.25">
      <c r="A3801">
        <v>79800104</v>
      </c>
      <c r="B3801" s="66" t="s">
        <v>6465</v>
      </c>
      <c r="C3801" s="66" t="s">
        <v>7134</v>
      </c>
      <c r="D3801" s="66" t="s">
        <v>7134</v>
      </c>
      <c r="E3801" s="56" t="s">
        <v>7522</v>
      </c>
      <c r="F3801" t="s">
        <v>7522</v>
      </c>
      <c r="G3801" s="66" t="s">
        <v>6690</v>
      </c>
      <c r="H3801" s="66" t="e">
        <v>#N/A</v>
      </c>
      <c r="I3801" s="66" t="e">
        <v>#N/A</v>
      </c>
    </row>
    <row r="3802" spans="1:9" x14ac:dyDescent="0.25">
      <c r="A3802">
        <v>79800104</v>
      </c>
      <c r="B3802" s="66" t="s">
        <v>6465</v>
      </c>
      <c r="C3802" s="66" t="s">
        <v>7134</v>
      </c>
      <c r="D3802" s="66" t="s">
        <v>7134</v>
      </c>
      <c r="E3802" s="56" t="s">
        <v>7522</v>
      </c>
      <c r="F3802" t="s">
        <v>7522</v>
      </c>
      <c r="G3802" s="66" t="s">
        <v>7232</v>
      </c>
      <c r="H3802" s="66" t="e">
        <v>#N/A</v>
      </c>
      <c r="I3802" s="66" t="e">
        <v>#N/A</v>
      </c>
    </row>
    <row r="3803" spans="1:9" x14ac:dyDescent="0.25">
      <c r="A3803">
        <v>79800104</v>
      </c>
      <c r="B3803" s="66" t="s">
        <v>6465</v>
      </c>
      <c r="C3803" s="66" t="s">
        <v>7134</v>
      </c>
      <c r="D3803" s="66" t="s">
        <v>7134</v>
      </c>
      <c r="E3803" s="56" t="s">
        <v>7522</v>
      </c>
      <c r="F3803" t="s">
        <v>7234</v>
      </c>
      <c r="G3803" s="66" t="s">
        <v>7232</v>
      </c>
      <c r="H3803" s="66" t="s">
        <v>7234</v>
      </c>
      <c r="I3803" s="66" t="s">
        <v>7064</v>
      </c>
    </row>
    <row r="3804" spans="1:9" x14ac:dyDescent="0.25">
      <c r="A3804">
        <v>79800104</v>
      </c>
      <c r="B3804" s="66" t="s">
        <v>6465</v>
      </c>
      <c r="C3804" s="66" t="s">
        <v>7134</v>
      </c>
      <c r="D3804" s="66" t="s">
        <v>7134</v>
      </c>
      <c r="E3804" s="56" t="s">
        <v>7535</v>
      </c>
      <c r="F3804" t="s">
        <v>7535</v>
      </c>
      <c r="G3804" s="66" t="s">
        <v>6690</v>
      </c>
      <c r="H3804" s="66" t="e">
        <v>#N/A</v>
      </c>
      <c r="I3804" s="66" t="e">
        <v>#N/A</v>
      </c>
    </row>
    <row r="3805" spans="1:9" x14ac:dyDescent="0.25">
      <c r="A3805">
        <v>79800104</v>
      </c>
      <c r="B3805" s="66" t="s">
        <v>6465</v>
      </c>
      <c r="C3805" s="66" t="s">
        <v>7134</v>
      </c>
      <c r="D3805" s="66" t="s">
        <v>7134</v>
      </c>
      <c r="E3805" s="56" t="s">
        <v>7535</v>
      </c>
      <c r="F3805" t="s">
        <v>6689</v>
      </c>
      <c r="G3805" s="66" t="s">
        <v>6690</v>
      </c>
      <c r="H3805" s="66" t="s">
        <v>6689</v>
      </c>
      <c r="I3805" s="66" t="s">
        <v>6251</v>
      </c>
    </row>
    <row r="3806" spans="1:9" x14ac:dyDescent="0.25">
      <c r="A3806">
        <v>79800104</v>
      </c>
      <c r="B3806" s="66" t="s">
        <v>6465</v>
      </c>
      <c r="C3806" s="66" t="s">
        <v>7134</v>
      </c>
      <c r="D3806" s="66" t="s">
        <v>7134</v>
      </c>
      <c r="E3806" s="56" t="s">
        <v>7536</v>
      </c>
      <c r="F3806" t="s">
        <v>6689</v>
      </c>
      <c r="G3806" s="66" t="s">
        <v>6690</v>
      </c>
      <c r="H3806" s="66" t="s">
        <v>6689</v>
      </c>
      <c r="I3806" s="66" t="s">
        <v>6251</v>
      </c>
    </row>
    <row r="3807" spans="1:9" x14ac:dyDescent="0.25">
      <c r="A3807">
        <v>79800104</v>
      </c>
      <c r="B3807" s="66" t="s">
        <v>6465</v>
      </c>
      <c r="C3807" s="66" t="s">
        <v>7134</v>
      </c>
      <c r="D3807" s="66" t="s">
        <v>7134</v>
      </c>
      <c r="E3807" s="56" t="s">
        <v>7536</v>
      </c>
      <c r="F3807" t="s">
        <v>6689</v>
      </c>
      <c r="G3807" s="66" t="s">
        <v>6690</v>
      </c>
      <c r="H3807" s="66" t="s">
        <v>6689</v>
      </c>
      <c r="I3807" s="66" t="s">
        <v>6251</v>
      </c>
    </row>
    <row r="3808" spans="1:9" x14ac:dyDescent="0.25">
      <c r="A3808">
        <v>79800104</v>
      </c>
      <c r="B3808" s="66" t="s">
        <v>6465</v>
      </c>
      <c r="C3808" s="66" t="s">
        <v>7134</v>
      </c>
      <c r="D3808" s="66" t="s">
        <v>7134</v>
      </c>
      <c r="E3808" s="56" t="s">
        <v>7537</v>
      </c>
      <c r="F3808" t="s">
        <v>7537</v>
      </c>
      <c r="G3808" s="66" t="s">
        <v>6690</v>
      </c>
      <c r="H3808" s="66" t="e">
        <v>#N/A</v>
      </c>
      <c r="I3808" s="66" t="e">
        <v>#N/A</v>
      </c>
    </row>
    <row r="3809" spans="1:9" x14ac:dyDescent="0.25">
      <c r="A3809">
        <v>79800104</v>
      </c>
      <c r="B3809" s="66" t="s">
        <v>6465</v>
      </c>
      <c r="C3809" s="66" t="s">
        <v>7134</v>
      </c>
      <c r="D3809" s="66" t="s">
        <v>7134</v>
      </c>
      <c r="E3809" s="56" t="s">
        <v>7525</v>
      </c>
      <c r="F3809" t="s">
        <v>6689</v>
      </c>
      <c r="G3809" s="66" t="s">
        <v>6690</v>
      </c>
      <c r="H3809" s="66" t="s">
        <v>6689</v>
      </c>
      <c r="I3809" s="66" t="s">
        <v>6251</v>
      </c>
    </row>
    <row r="3810" spans="1:9" x14ac:dyDescent="0.25">
      <c r="A3810">
        <v>79800104</v>
      </c>
      <c r="B3810" s="66" t="s">
        <v>6465</v>
      </c>
      <c r="C3810" s="66" t="s">
        <v>7134</v>
      </c>
      <c r="D3810" s="66" t="s">
        <v>7134</v>
      </c>
      <c r="E3810" s="56" t="s">
        <v>7525</v>
      </c>
      <c r="F3810" t="s">
        <v>7525</v>
      </c>
      <c r="G3810" s="66" t="s">
        <v>6690</v>
      </c>
      <c r="H3810" s="66" t="e">
        <v>#N/A</v>
      </c>
      <c r="I3810" s="66" t="e">
        <v>#N/A</v>
      </c>
    </row>
    <row r="3811" spans="1:9" x14ac:dyDescent="0.25">
      <c r="A3811">
        <v>79800104</v>
      </c>
      <c r="B3811" s="66" t="s">
        <v>6465</v>
      </c>
      <c r="C3811" s="66" t="s">
        <v>7134</v>
      </c>
      <c r="D3811" s="66" t="s">
        <v>7134</v>
      </c>
      <c r="E3811" s="56" t="s">
        <v>7525</v>
      </c>
      <c r="F3811" t="s">
        <v>6689</v>
      </c>
      <c r="G3811" s="66" t="s">
        <v>6690</v>
      </c>
      <c r="H3811" s="66" t="s">
        <v>6689</v>
      </c>
      <c r="I3811" s="66" t="s">
        <v>6251</v>
      </c>
    </row>
    <row r="3812" spans="1:9" x14ac:dyDescent="0.25">
      <c r="A3812">
        <v>79800104</v>
      </c>
      <c r="B3812" s="66" t="s">
        <v>6465</v>
      </c>
      <c r="C3812" s="66" t="s">
        <v>7134</v>
      </c>
      <c r="D3812" s="66" t="s">
        <v>7134</v>
      </c>
      <c r="E3812" s="56" t="s">
        <v>7525</v>
      </c>
      <c r="F3812" t="s">
        <v>6689</v>
      </c>
      <c r="G3812" s="66" t="s">
        <v>6690</v>
      </c>
      <c r="H3812" s="66" t="s">
        <v>6689</v>
      </c>
      <c r="I3812" s="66" t="s">
        <v>6251</v>
      </c>
    </row>
    <row r="3813" spans="1:9" x14ac:dyDescent="0.25">
      <c r="A3813">
        <v>79800104</v>
      </c>
      <c r="B3813" s="66" t="s">
        <v>6465</v>
      </c>
      <c r="C3813" s="66" t="s">
        <v>7134</v>
      </c>
      <c r="D3813" s="66" t="s">
        <v>7134</v>
      </c>
      <c r="E3813" s="56" t="s">
        <v>7525</v>
      </c>
      <c r="F3813" t="s">
        <v>6689</v>
      </c>
      <c r="G3813" s="66" t="s">
        <v>6690</v>
      </c>
      <c r="H3813" s="66" t="s">
        <v>6689</v>
      </c>
      <c r="I3813" s="66" t="s">
        <v>6251</v>
      </c>
    </row>
    <row r="3814" spans="1:9" x14ac:dyDescent="0.25">
      <c r="A3814">
        <v>79800104</v>
      </c>
      <c r="B3814" s="66" t="s">
        <v>6465</v>
      </c>
      <c r="C3814" s="66" t="s">
        <v>7134</v>
      </c>
      <c r="D3814" s="66" t="s">
        <v>7134</v>
      </c>
      <c r="E3814" s="56" t="s">
        <v>7529</v>
      </c>
      <c r="F3814" t="s">
        <v>7529</v>
      </c>
      <c r="G3814" s="66" t="s">
        <v>6690</v>
      </c>
      <c r="H3814" s="66" t="e">
        <v>#N/A</v>
      </c>
      <c r="I3814" s="66" t="e">
        <v>#N/A</v>
      </c>
    </row>
    <row r="3815" spans="1:9" x14ac:dyDescent="0.25">
      <c r="A3815">
        <v>79800104</v>
      </c>
      <c r="B3815" s="66" t="s">
        <v>6465</v>
      </c>
      <c r="C3815" s="66" t="s">
        <v>7134</v>
      </c>
      <c r="D3815" s="66" t="s">
        <v>7134</v>
      </c>
      <c r="E3815" s="56" t="s">
        <v>7529</v>
      </c>
      <c r="F3815" t="s">
        <v>6689</v>
      </c>
      <c r="G3815" s="66" t="s">
        <v>6690</v>
      </c>
      <c r="H3815" s="66" t="s">
        <v>6689</v>
      </c>
      <c r="I3815" s="66" t="s">
        <v>6251</v>
      </c>
    </row>
    <row r="3816" spans="1:9" x14ac:dyDescent="0.25">
      <c r="A3816">
        <v>79800104</v>
      </c>
      <c r="B3816" s="66" t="s">
        <v>6465</v>
      </c>
      <c r="C3816" s="66" t="s">
        <v>7134</v>
      </c>
      <c r="D3816" s="66" t="s">
        <v>7134</v>
      </c>
      <c r="E3816" s="56" t="s">
        <v>7529</v>
      </c>
      <c r="F3816" t="s">
        <v>7529</v>
      </c>
      <c r="G3816" s="66" t="s">
        <v>6690</v>
      </c>
      <c r="H3816" s="66" t="e">
        <v>#N/A</v>
      </c>
      <c r="I3816" s="66" t="e">
        <v>#N/A</v>
      </c>
    </row>
    <row r="3817" spans="1:9" x14ac:dyDescent="0.25">
      <c r="A3817">
        <v>79800105</v>
      </c>
      <c r="B3817" s="66" t="s">
        <v>6465</v>
      </c>
      <c r="C3817" s="66" t="s">
        <v>7134</v>
      </c>
      <c r="D3817" s="66" t="s">
        <v>7134</v>
      </c>
      <c r="E3817" s="56" t="s">
        <v>7538</v>
      </c>
      <c r="F3817" t="s">
        <v>7539</v>
      </c>
      <c r="G3817" s="66" t="s">
        <v>7232</v>
      </c>
      <c r="H3817" s="66" t="s">
        <v>7539</v>
      </c>
      <c r="I3817" s="66" t="s">
        <v>7064</v>
      </c>
    </row>
    <row r="3818" spans="1:9" x14ac:dyDescent="0.25">
      <c r="A3818">
        <v>79800105</v>
      </c>
      <c r="B3818" s="66" t="s">
        <v>6465</v>
      </c>
      <c r="C3818" s="66" t="s">
        <v>7134</v>
      </c>
      <c r="D3818" s="66" t="s">
        <v>7134</v>
      </c>
      <c r="E3818" s="56" t="s">
        <v>7540</v>
      </c>
      <c r="F3818" t="s">
        <v>7539</v>
      </c>
      <c r="G3818" s="66" t="s">
        <v>7232</v>
      </c>
      <c r="H3818" s="66" t="s">
        <v>7539</v>
      </c>
      <c r="I3818" s="66" t="s">
        <v>7064</v>
      </c>
    </row>
    <row r="3819" spans="1:9" x14ac:dyDescent="0.25">
      <c r="A3819">
        <v>79800105</v>
      </c>
      <c r="B3819" s="66" t="s">
        <v>6465</v>
      </c>
      <c r="C3819" s="66" t="s">
        <v>7134</v>
      </c>
      <c r="D3819" s="66" t="s">
        <v>7134</v>
      </c>
      <c r="E3819" s="56" t="s">
        <v>7541</v>
      </c>
      <c r="F3819" t="s">
        <v>7234</v>
      </c>
      <c r="G3819" s="66" t="s">
        <v>7232</v>
      </c>
      <c r="H3819" s="66" t="s">
        <v>7234</v>
      </c>
      <c r="I3819" s="66" t="s">
        <v>7064</v>
      </c>
    </row>
    <row r="3820" spans="1:9" x14ac:dyDescent="0.25">
      <c r="A3820">
        <v>79800105</v>
      </c>
      <c r="B3820" s="66" t="s">
        <v>6465</v>
      </c>
      <c r="C3820" s="66" t="s">
        <v>7134</v>
      </c>
      <c r="D3820" s="66" t="s">
        <v>7134</v>
      </c>
      <c r="E3820" s="56" t="s">
        <v>7541</v>
      </c>
      <c r="F3820" t="s">
        <v>7234</v>
      </c>
      <c r="G3820" s="66" t="s">
        <v>7232</v>
      </c>
      <c r="H3820" s="66" t="s">
        <v>7234</v>
      </c>
      <c r="I3820" s="66" t="s">
        <v>7064</v>
      </c>
    </row>
    <row r="3821" spans="1:9" x14ac:dyDescent="0.25">
      <c r="A3821">
        <v>79800106</v>
      </c>
      <c r="B3821" s="66" t="s">
        <v>6465</v>
      </c>
      <c r="C3821" s="66" t="s">
        <v>7134</v>
      </c>
      <c r="D3821" s="66" t="s">
        <v>7134</v>
      </c>
      <c r="E3821" s="56" t="s">
        <v>7542</v>
      </c>
      <c r="F3821" t="s">
        <v>6757</v>
      </c>
      <c r="G3821" s="66" t="s">
        <v>6690</v>
      </c>
      <c r="H3821" s="66" t="s">
        <v>7542</v>
      </c>
      <c r="I3821" s="66" t="s">
        <v>6251</v>
      </c>
    </row>
    <row r="3822" spans="1:9" x14ac:dyDescent="0.25">
      <c r="A3822">
        <v>79800106</v>
      </c>
      <c r="B3822" s="66" t="s">
        <v>6465</v>
      </c>
      <c r="C3822" s="66" t="s">
        <v>7134</v>
      </c>
      <c r="D3822" s="66" t="s">
        <v>7134</v>
      </c>
      <c r="E3822" s="56" t="s">
        <v>7522</v>
      </c>
      <c r="F3822" t="s">
        <v>7522</v>
      </c>
      <c r="G3822" s="66" t="s">
        <v>7232</v>
      </c>
      <c r="H3822" s="66" t="e">
        <v>#N/A</v>
      </c>
      <c r="I3822" s="66" t="e">
        <v>#N/A</v>
      </c>
    </row>
    <row r="3823" spans="1:9" x14ac:dyDescent="0.25">
      <c r="A3823">
        <v>79800106</v>
      </c>
      <c r="B3823" s="66" t="s">
        <v>6465</v>
      </c>
      <c r="C3823" s="66" t="s">
        <v>7134</v>
      </c>
      <c r="D3823" s="66" t="s">
        <v>7134</v>
      </c>
      <c r="E3823" s="56" t="s">
        <v>7522</v>
      </c>
      <c r="F3823" t="s">
        <v>7543</v>
      </c>
      <c r="G3823" s="66" t="s">
        <v>7232</v>
      </c>
      <c r="H3823" s="66" t="e">
        <v>#N/A</v>
      </c>
      <c r="I3823" s="66" t="e">
        <v>#N/A</v>
      </c>
    </row>
    <row r="3824" spans="1:9" x14ac:dyDescent="0.25">
      <c r="A3824">
        <v>79800106</v>
      </c>
      <c r="B3824" s="66" t="s">
        <v>6465</v>
      </c>
      <c r="C3824" s="66" t="s">
        <v>7134</v>
      </c>
      <c r="D3824" s="66" t="s">
        <v>7134</v>
      </c>
      <c r="E3824" s="56" t="s">
        <v>7522</v>
      </c>
      <c r="F3824" t="s">
        <v>7522</v>
      </c>
      <c r="G3824" s="66" t="s">
        <v>7232</v>
      </c>
      <c r="H3824" s="66" t="e">
        <v>#N/A</v>
      </c>
      <c r="I3824" s="66" t="e">
        <v>#N/A</v>
      </c>
    </row>
    <row r="3825" spans="1:9" x14ac:dyDescent="0.25">
      <c r="A3825">
        <v>79800106</v>
      </c>
      <c r="B3825" s="66" t="s">
        <v>6465</v>
      </c>
      <c r="C3825" s="66" t="s">
        <v>7134</v>
      </c>
      <c r="D3825" s="66" t="s">
        <v>7134</v>
      </c>
      <c r="E3825" s="56" t="s">
        <v>7522</v>
      </c>
      <c r="F3825" t="s">
        <v>7234</v>
      </c>
      <c r="G3825" s="66" t="s">
        <v>7232</v>
      </c>
      <c r="H3825" s="66" t="s">
        <v>7234</v>
      </c>
      <c r="I3825" s="66" t="s">
        <v>7064</v>
      </c>
    </row>
    <row r="3826" spans="1:9" x14ac:dyDescent="0.25">
      <c r="A3826">
        <v>79800106</v>
      </c>
      <c r="B3826" s="66" t="s">
        <v>6465</v>
      </c>
      <c r="C3826" s="66" t="s">
        <v>7134</v>
      </c>
      <c r="D3826" s="66" t="s">
        <v>7134</v>
      </c>
      <c r="E3826" s="56" t="s">
        <v>7522</v>
      </c>
      <c r="F3826" t="s">
        <v>5815</v>
      </c>
      <c r="G3826" s="66" t="s">
        <v>7232</v>
      </c>
      <c r="H3826" s="66" t="e">
        <v>#N/A</v>
      </c>
      <c r="I3826" s="66" t="e">
        <v>#N/A</v>
      </c>
    </row>
    <row r="3827" spans="1:9" x14ac:dyDescent="0.25">
      <c r="A3827">
        <v>79800106</v>
      </c>
      <c r="B3827" s="66" t="s">
        <v>6465</v>
      </c>
      <c r="C3827" s="66" t="s">
        <v>7134</v>
      </c>
      <c r="D3827" s="66" t="s">
        <v>7134</v>
      </c>
      <c r="E3827" s="56" t="s">
        <v>7544</v>
      </c>
      <c r="F3827" t="s">
        <v>7234</v>
      </c>
      <c r="G3827" s="66" t="s">
        <v>7232</v>
      </c>
      <c r="H3827" s="66" t="s">
        <v>7234</v>
      </c>
      <c r="I3827" s="66" t="s">
        <v>7064</v>
      </c>
    </row>
    <row r="3828" spans="1:9" x14ac:dyDescent="0.25">
      <c r="A3828">
        <v>79800106</v>
      </c>
      <c r="B3828" s="66" t="s">
        <v>6465</v>
      </c>
      <c r="C3828" s="66" t="s">
        <v>7134</v>
      </c>
      <c r="D3828" s="66" t="s">
        <v>7134</v>
      </c>
      <c r="E3828" s="56" t="s">
        <v>7545</v>
      </c>
      <c r="F3828" t="s">
        <v>7234</v>
      </c>
      <c r="G3828" s="66" t="s">
        <v>7232</v>
      </c>
      <c r="H3828" s="66" t="s">
        <v>7234</v>
      </c>
      <c r="I3828" s="66" t="s">
        <v>7064</v>
      </c>
    </row>
    <row r="3829" spans="1:9" x14ac:dyDescent="0.25">
      <c r="A3829">
        <v>79800106</v>
      </c>
      <c r="B3829" s="66" t="s">
        <v>6465</v>
      </c>
      <c r="C3829" s="66" t="s">
        <v>7134</v>
      </c>
      <c r="D3829" s="66" t="s">
        <v>7134</v>
      </c>
      <c r="E3829" s="56" t="s">
        <v>7545</v>
      </c>
      <c r="F3829" t="s">
        <v>7234</v>
      </c>
      <c r="G3829" s="66" t="s">
        <v>7232</v>
      </c>
      <c r="H3829" s="66" t="s">
        <v>7234</v>
      </c>
      <c r="I3829" s="66" t="s">
        <v>7064</v>
      </c>
    </row>
    <row r="3830" spans="1:9" x14ac:dyDescent="0.25">
      <c r="A3830">
        <v>79800106</v>
      </c>
      <c r="B3830" s="66" t="s">
        <v>6465</v>
      </c>
      <c r="C3830" s="66" t="s">
        <v>7134</v>
      </c>
      <c r="D3830" s="66" t="s">
        <v>7134</v>
      </c>
      <c r="E3830" s="56" t="s">
        <v>7546</v>
      </c>
      <c r="F3830" t="s">
        <v>7234</v>
      </c>
      <c r="G3830" s="66" t="s">
        <v>7232</v>
      </c>
      <c r="H3830" s="66" t="s">
        <v>7234</v>
      </c>
      <c r="I3830" s="66" t="s">
        <v>7064</v>
      </c>
    </row>
    <row r="3831" spans="1:9" x14ac:dyDescent="0.25">
      <c r="A3831">
        <v>79800107</v>
      </c>
      <c r="B3831" s="66" t="s">
        <v>6465</v>
      </c>
      <c r="C3831" s="66" t="s">
        <v>7134</v>
      </c>
      <c r="D3831" s="66" t="s">
        <v>7134</v>
      </c>
      <c r="E3831" s="56" t="s">
        <v>7547</v>
      </c>
      <c r="F3831" t="s">
        <v>7234</v>
      </c>
      <c r="G3831" s="66" t="s">
        <v>7232</v>
      </c>
      <c r="H3831" s="66" t="s">
        <v>7234</v>
      </c>
      <c r="I3831" s="66" t="s">
        <v>7064</v>
      </c>
    </row>
    <row r="3832" spans="1:9" x14ac:dyDescent="0.25">
      <c r="A3832">
        <v>79800107</v>
      </c>
      <c r="B3832" s="66" t="s">
        <v>6465</v>
      </c>
      <c r="C3832" s="66" t="s">
        <v>7134</v>
      </c>
      <c r="D3832" s="66" t="s">
        <v>7134</v>
      </c>
      <c r="E3832" s="56" t="s">
        <v>7548</v>
      </c>
      <c r="F3832" t="s">
        <v>7234</v>
      </c>
      <c r="G3832" s="66" t="s">
        <v>7232</v>
      </c>
      <c r="H3832" s="66" t="s">
        <v>7234</v>
      </c>
      <c r="I3832" s="66" t="s">
        <v>7064</v>
      </c>
    </row>
    <row r="3833" spans="1:9" x14ac:dyDescent="0.25">
      <c r="A3833">
        <v>79800107</v>
      </c>
      <c r="B3833" s="66" t="s">
        <v>6465</v>
      </c>
      <c r="C3833" s="66" t="s">
        <v>7134</v>
      </c>
      <c r="D3833" s="66" t="s">
        <v>7134</v>
      </c>
      <c r="E3833" s="56" t="s">
        <v>7549</v>
      </c>
      <c r="F3833" t="s">
        <v>7234</v>
      </c>
      <c r="G3833" s="66" t="s">
        <v>7232</v>
      </c>
      <c r="H3833" s="66" t="s">
        <v>7234</v>
      </c>
      <c r="I3833" s="66" t="s">
        <v>7064</v>
      </c>
    </row>
    <row r="3834" spans="1:9" x14ac:dyDescent="0.25">
      <c r="A3834">
        <v>79800107</v>
      </c>
      <c r="B3834" s="66" t="s">
        <v>6465</v>
      </c>
      <c r="C3834" s="66" t="s">
        <v>7134</v>
      </c>
      <c r="D3834" s="66" t="s">
        <v>7134</v>
      </c>
      <c r="E3834" s="56" t="s">
        <v>7549</v>
      </c>
      <c r="F3834" t="s">
        <v>7234</v>
      </c>
      <c r="G3834" s="66" t="s">
        <v>7232</v>
      </c>
      <c r="H3834" s="66" t="s">
        <v>7234</v>
      </c>
      <c r="I3834" s="66" t="s">
        <v>7064</v>
      </c>
    </row>
    <row r="3835" spans="1:9" x14ac:dyDescent="0.25">
      <c r="A3835">
        <v>79800108</v>
      </c>
      <c r="B3835" s="66" t="s">
        <v>6465</v>
      </c>
      <c r="C3835" s="66" t="s">
        <v>7134</v>
      </c>
      <c r="D3835" s="66" t="s">
        <v>7134</v>
      </c>
      <c r="E3835" s="56" t="s">
        <v>7550</v>
      </c>
      <c r="F3835" t="s">
        <v>7539</v>
      </c>
      <c r="G3835" s="66" t="s">
        <v>7232</v>
      </c>
      <c r="H3835" s="66" t="s">
        <v>7539</v>
      </c>
      <c r="I3835" s="66" t="s">
        <v>7064</v>
      </c>
    </row>
    <row r="3836" spans="1:9" x14ac:dyDescent="0.25">
      <c r="A3836">
        <v>79800108</v>
      </c>
      <c r="B3836" s="66" t="s">
        <v>6465</v>
      </c>
      <c r="C3836" s="66" t="s">
        <v>7134</v>
      </c>
      <c r="D3836" s="66" t="s">
        <v>7134</v>
      </c>
      <c r="E3836" s="56" t="s">
        <v>7550</v>
      </c>
      <c r="F3836" t="s">
        <v>7234</v>
      </c>
      <c r="G3836" s="66" t="s">
        <v>7232</v>
      </c>
      <c r="H3836" s="66" t="s">
        <v>7234</v>
      </c>
      <c r="I3836" s="66" t="s">
        <v>7064</v>
      </c>
    </row>
    <row r="3837" spans="1:9" x14ac:dyDescent="0.25">
      <c r="A3837">
        <v>79800109</v>
      </c>
      <c r="B3837" s="66" t="s">
        <v>6465</v>
      </c>
      <c r="C3837" s="66" t="s">
        <v>7134</v>
      </c>
      <c r="D3837" s="66" t="s">
        <v>7134</v>
      </c>
      <c r="E3837" s="56" t="s">
        <v>7551</v>
      </c>
      <c r="F3837" t="s">
        <v>7234</v>
      </c>
      <c r="G3837" s="66" t="s">
        <v>7232</v>
      </c>
      <c r="H3837" s="66" t="s">
        <v>7234</v>
      </c>
      <c r="I3837" s="66" t="s">
        <v>7064</v>
      </c>
    </row>
    <row r="3838" spans="1:9" x14ac:dyDescent="0.25">
      <c r="A3838">
        <v>79800109</v>
      </c>
      <c r="B3838" s="66" t="s">
        <v>6465</v>
      </c>
      <c r="C3838" s="66" t="s">
        <v>7134</v>
      </c>
      <c r="D3838" s="66" t="s">
        <v>7134</v>
      </c>
      <c r="E3838" s="56" t="s">
        <v>7552</v>
      </c>
      <c r="F3838" t="s">
        <v>7545</v>
      </c>
      <c r="G3838" s="66" t="s">
        <v>7232</v>
      </c>
      <c r="H3838" s="66" t="e">
        <v>#N/A</v>
      </c>
      <c r="I3838" s="66" t="e">
        <v>#N/A</v>
      </c>
    </row>
    <row r="3839" spans="1:9" x14ac:dyDescent="0.25">
      <c r="A3839">
        <v>79800109</v>
      </c>
      <c r="B3839" s="66" t="s">
        <v>6465</v>
      </c>
      <c r="C3839" s="66" t="s">
        <v>7134</v>
      </c>
      <c r="D3839" s="66" t="s">
        <v>7134</v>
      </c>
      <c r="E3839" s="56" t="s">
        <v>7552</v>
      </c>
      <c r="F3839" t="s">
        <v>7234</v>
      </c>
      <c r="G3839" s="66" t="s">
        <v>7232</v>
      </c>
      <c r="H3839" s="66" t="s">
        <v>7234</v>
      </c>
      <c r="I3839" s="66" t="s">
        <v>7064</v>
      </c>
    </row>
    <row r="3840" spans="1:9" x14ac:dyDescent="0.25">
      <c r="A3840">
        <v>79800109</v>
      </c>
      <c r="B3840" s="66" t="s">
        <v>6465</v>
      </c>
      <c r="C3840" s="66" t="s">
        <v>7134</v>
      </c>
      <c r="D3840" s="66" t="s">
        <v>7134</v>
      </c>
      <c r="E3840" s="56" t="s">
        <v>7553</v>
      </c>
      <c r="F3840" t="s">
        <v>7234</v>
      </c>
      <c r="G3840" s="66" t="s">
        <v>7232</v>
      </c>
      <c r="H3840" s="66" t="s">
        <v>7234</v>
      </c>
      <c r="I3840" s="66" t="s">
        <v>7064</v>
      </c>
    </row>
    <row r="3841" spans="1:9" x14ac:dyDescent="0.25">
      <c r="A3841">
        <v>79800109</v>
      </c>
      <c r="B3841" s="66" t="s">
        <v>6465</v>
      </c>
      <c r="C3841" s="66" t="s">
        <v>7134</v>
      </c>
      <c r="D3841" s="66" t="s">
        <v>7134</v>
      </c>
      <c r="E3841" s="56" t="s">
        <v>7553</v>
      </c>
      <c r="F3841" t="s">
        <v>7234</v>
      </c>
      <c r="G3841" s="66" t="s">
        <v>7232</v>
      </c>
      <c r="H3841" s="66" t="s">
        <v>7234</v>
      </c>
      <c r="I3841" s="66" t="s">
        <v>7064</v>
      </c>
    </row>
    <row r="3842" spans="1:9" x14ac:dyDescent="0.25">
      <c r="A3842">
        <v>79800109</v>
      </c>
      <c r="B3842" s="66" t="s">
        <v>6465</v>
      </c>
      <c r="C3842" s="66" t="s">
        <v>7134</v>
      </c>
      <c r="D3842" s="66" t="s">
        <v>7134</v>
      </c>
      <c r="E3842" s="56" t="s">
        <v>7554</v>
      </c>
      <c r="F3842" t="s">
        <v>7234</v>
      </c>
      <c r="G3842" s="66" t="s">
        <v>7232</v>
      </c>
      <c r="H3842" s="66" t="s">
        <v>7234</v>
      </c>
      <c r="I3842" s="66" t="s">
        <v>7064</v>
      </c>
    </row>
    <row r="3843" spans="1:9" x14ac:dyDescent="0.25">
      <c r="A3843">
        <v>79800110</v>
      </c>
      <c r="B3843" s="66" t="s">
        <v>6465</v>
      </c>
      <c r="C3843" s="66" t="s">
        <v>7134</v>
      </c>
      <c r="D3843" s="66" t="s">
        <v>7134</v>
      </c>
      <c r="E3843" s="56" t="s">
        <v>7453</v>
      </c>
      <c r="F3843" t="s">
        <v>7063</v>
      </c>
      <c r="G3843" s="66" t="s">
        <v>7232</v>
      </c>
      <c r="H3843" s="66" t="s">
        <v>7063</v>
      </c>
      <c r="I3843" s="66" t="s">
        <v>7064</v>
      </c>
    </row>
    <row r="3844" spans="1:9" x14ac:dyDescent="0.25">
      <c r="A3844">
        <v>79800110</v>
      </c>
      <c r="B3844" s="66" t="s">
        <v>6465</v>
      </c>
      <c r="C3844" s="66" t="s">
        <v>7134</v>
      </c>
      <c r="D3844" s="66" t="s">
        <v>7134</v>
      </c>
      <c r="E3844" s="56" t="s">
        <v>7453</v>
      </c>
      <c r="F3844" t="s">
        <v>7063</v>
      </c>
      <c r="G3844" s="66" t="s">
        <v>7232</v>
      </c>
      <c r="H3844" s="66" t="s">
        <v>7063</v>
      </c>
      <c r="I3844" s="66" t="s">
        <v>7064</v>
      </c>
    </row>
    <row r="3845" spans="1:9" x14ac:dyDescent="0.25">
      <c r="A3845">
        <v>79800110</v>
      </c>
      <c r="B3845" s="66" t="s">
        <v>6465</v>
      </c>
      <c r="C3845" s="66" t="s">
        <v>7134</v>
      </c>
      <c r="D3845" s="66" t="s">
        <v>7134</v>
      </c>
      <c r="E3845" s="56" t="s">
        <v>7453</v>
      </c>
      <c r="F3845" t="s">
        <v>7063</v>
      </c>
      <c r="G3845" s="66" t="s">
        <v>7232</v>
      </c>
      <c r="H3845" s="66" t="s">
        <v>7063</v>
      </c>
      <c r="I3845" s="66" t="s">
        <v>7064</v>
      </c>
    </row>
    <row r="3846" spans="1:9" x14ac:dyDescent="0.25">
      <c r="A3846">
        <v>79800110</v>
      </c>
      <c r="B3846" s="66" t="s">
        <v>6465</v>
      </c>
      <c r="C3846" s="66" t="s">
        <v>7134</v>
      </c>
      <c r="D3846" s="66" t="s">
        <v>7134</v>
      </c>
      <c r="E3846" s="56" t="s">
        <v>7453</v>
      </c>
      <c r="F3846" t="s">
        <v>7063</v>
      </c>
      <c r="G3846" s="66" t="s">
        <v>7232</v>
      </c>
      <c r="H3846" s="66" t="s">
        <v>7063</v>
      </c>
      <c r="I3846" s="66" t="s">
        <v>7064</v>
      </c>
    </row>
    <row r="3847" spans="1:9" x14ac:dyDescent="0.25">
      <c r="A3847">
        <v>79800110</v>
      </c>
      <c r="B3847" s="66" t="s">
        <v>6465</v>
      </c>
      <c r="C3847" s="66" t="s">
        <v>7134</v>
      </c>
      <c r="D3847" s="66" t="s">
        <v>7134</v>
      </c>
      <c r="E3847" s="56" t="s">
        <v>7555</v>
      </c>
      <c r="F3847" t="s">
        <v>7063</v>
      </c>
      <c r="G3847" s="66" t="s">
        <v>7232</v>
      </c>
      <c r="H3847" s="66" t="s">
        <v>7063</v>
      </c>
      <c r="I3847" s="66" t="s">
        <v>7064</v>
      </c>
    </row>
    <row r="3848" spans="1:9" x14ac:dyDescent="0.25">
      <c r="A3848">
        <v>79800110</v>
      </c>
      <c r="B3848" s="66" t="s">
        <v>6465</v>
      </c>
      <c r="C3848" s="66" t="s">
        <v>7134</v>
      </c>
      <c r="D3848" s="66" t="s">
        <v>7134</v>
      </c>
      <c r="E3848" s="56" t="s">
        <v>7555</v>
      </c>
      <c r="F3848" t="s">
        <v>7556</v>
      </c>
      <c r="G3848" s="66" t="s">
        <v>7232</v>
      </c>
      <c r="H3848" s="66" t="e">
        <v>#N/A</v>
      </c>
      <c r="I3848" s="66" t="e">
        <v>#N/A</v>
      </c>
    </row>
    <row r="3849" spans="1:9" x14ac:dyDescent="0.25">
      <c r="A3849">
        <v>79800110</v>
      </c>
      <c r="B3849" s="66" t="s">
        <v>6465</v>
      </c>
      <c r="C3849" s="66" t="s">
        <v>7134</v>
      </c>
      <c r="D3849" s="66" t="s">
        <v>7134</v>
      </c>
      <c r="E3849" s="56" t="s">
        <v>7555</v>
      </c>
      <c r="F3849" t="s">
        <v>7556</v>
      </c>
      <c r="G3849" s="66" t="s">
        <v>7232</v>
      </c>
      <c r="H3849" s="66" t="e">
        <v>#N/A</v>
      </c>
      <c r="I3849" s="66" t="e">
        <v>#N/A</v>
      </c>
    </row>
    <row r="3850" spans="1:9" x14ac:dyDescent="0.25">
      <c r="A3850">
        <v>79800110</v>
      </c>
      <c r="B3850" s="66" t="s">
        <v>6465</v>
      </c>
      <c r="C3850" s="66" t="s">
        <v>7134</v>
      </c>
      <c r="D3850" s="66" t="s">
        <v>7134</v>
      </c>
      <c r="E3850" s="56" t="s">
        <v>7555</v>
      </c>
      <c r="F3850" t="s">
        <v>7063</v>
      </c>
      <c r="G3850" s="66" t="s">
        <v>7232</v>
      </c>
      <c r="H3850" s="66" t="s">
        <v>7063</v>
      </c>
      <c r="I3850" s="66" t="s">
        <v>7064</v>
      </c>
    </row>
    <row r="3851" spans="1:9" x14ac:dyDescent="0.25">
      <c r="A3851">
        <v>79800110</v>
      </c>
      <c r="B3851" s="66" t="s">
        <v>6465</v>
      </c>
      <c r="C3851" s="66" t="s">
        <v>7134</v>
      </c>
      <c r="D3851" s="66" t="s">
        <v>7134</v>
      </c>
      <c r="E3851" s="56" t="s">
        <v>7555</v>
      </c>
      <c r="F3851" t="s">
        <v>7063</v>
      </c>
      <c r="G3851" s="66" t="s">
        <v>7232</v>
      </c>
      <c r="H3851" s="66" t="s">
        <v>7063</v>
      </c>
      <c r="I3851" s="66" t="s">
        <v>7064</v>
      </c>
    </row>
    <row r="3852" spans="1:9" x14ac:dyDescent="0.25">
      <c r="A3852">
        <v>79800110</v>
      </c>
      <c r="B3852" s="66" t="s">
        <v>6465</v>
      </c>
      <c r="C3852" s="66" t="s">
        <v>7134</v>
      </c>
      <c r="D3852" s="66" t="s">
        <v>7134</v>
      </c>
      <c r="E3852" s="56" t="s">
        <v>7555</v>
      </c>
      <c r="F3852" t="s">
        <v>7556</v>
      </c>
      <c r="G3852" s="66" t="s">
        <v>7232</v>
      </c>
      <c r="H3852" s="66" t="e">
        <v>#N/A</v>
      </c>
      <c r="I3852" s="66" t="e">
        <v>#N/A</v>
      </c>
    </row>
    <row r="3853" spans="1:9" x14ac:dyDescent="0.25">
      <c r="A3853">
        <v>79800110</v>
      </c>
      <c r="B3853" s="66" t="s">
        <v>6465</v>
      </c>
      <c r="C3853" s="66" t="s">
        <v>7134</v>
      </c>
      <c r="D3853" s="66" t="s">
        <v>7134</v>
      </c>
      <c r="E3853" s="56" t="s">
        <v>7555</v>
      </c>
      <c r="F3853" t="s">
        <v>7556</v>
      </c>
      <c r="G3853" s="66" t="s">
        <v>7232</v>
      </c>
      <c r="H3853" s="66" t="e">
        <v>#N/A</v>
      </c>
      <c r="I3853" s="66" t="e">
        <v>#N/A</v>
      </c>
    </row>
    <row r="3854" spans="1:9" x14ac:dyDescent="0.25">
      <c r="A3854">
        <v>79800110</v>
      </c>
      <c r="B3854" s="66" t="s">
        <v>6465</v>
      </c>
      <c r="C3854" s="66" t="s">
        <v>7134</v>
      </c>
      <c r="D3854" s="66" t="s">
        <v>7134</v>
      </c>
      <c r="E3854" s="56" t="s">
        <v>7557</v>
      </c>
      <c r="F3854" t="s">
        <v>7558</v>
      </c>
      <c r="G3854" s="66" t="s">
        <v>7232</v>
      </c>
      <c r="H3854" s="66" t="e">
        <v>#N/A</v>
      </c>
      <c r="I3854" s="66" t="e">
        <v>#N/A</v>
      </c>
    </row>
    <row r="3855" spans="1:9" x14ac:dyDescent="0.25">
      <c r="A3855">
        <v>79800110</v>
      </c>
      <c r="B3855" s="66" t="s">
        <v>6465</v>
      </c>
      <c r="C3855" s="66" t="s">
        <v>7134</v>
      </c>
      <c r="D3855" s="66" t="s">
        <v>7134</v>
      </c>
      <c r="E3855" s="56" t="s">
        <v>7559</v>
      </c>
      <c r="F3855" t="s">
        <v>7063</v>
      </c>
      <c r="G3855" s="66" t="s">
        <v>7232</v>
      </c>
      <c r="H3855" s="66" t="s">
        <v>7063</v>
      </c>
      <c r="I3855" s="66" t="s">
        <v>7064</v>
      </c>
    </row>
    <row r="3856" spans="1:9" x14ac:dyDescent="0.25">
      <c r="A3856">
        <v>79800110</v>
      </c>
      <c r="B3856" s="66" t="s">
        <v>6465</v>
      </c>
      <c r="C3856" s="66" t="s">
        <v>7134</v>
      </c>
      <c r="D3856" s="66" t="s">
        <v>7134</v>
      </c>
      <c r="E3856" s="56" t="s">
        <v>7560</v>
      </c>
      <c r="F3856" t="s">
        <v>7063</v>
      </c>
      <c r="G3856" s="66" t="s">
        <v>7232</v>
      </c>
      <c r="H3856" s="66" t="s">
        <v>7063</v>
      </c>
      <c r="I3856" s="66" t="s">
        <v>7064</v>
      </c>
    </row>
    <row r="3857" spans="1:9" x14ac:dyDescent="0.25">
      <c r="A3857">
        <v>79800110</v>
      </c>
      <c r="B3857" s="66" t="s">
        <v>6465</v>
      </c>
      <c r="C3857" s="66" t="s">
        <v>7134</v>
      </c>
      <c r="D3857" s="66" t="s">
        <v>7134</v>
      </c>
      <c r="E3857" s="56" t="s">
        <v>7560</v>
      </c>
      <c r="F3857" t="s">
        <v>7063</v>
      </c>
      <c r="G3857" s="66" t="s">
        <v>7232</v>
      </c>
      <c r="H3857" s="66" t="s">
        <v>7063</v>
      </c>
      <c r="I3857" s="66" t="s">
        <v>7064</v>
      </c>
    </row>
    <row r="3858" spans="1:9" x14ac:dyDescent="0.25">
      <c r="A3858">
        <v>79800111</v>
      </c>
      <c r="B3858" s="66" t="s">
        <v>6465</v>
      </c>
      <c r="C3858" s="66" t="s">
        <v>7134</v>
      </c>
      <c r="D3858" s="66" t="s">
        <v>7134</v>
      </c>
      <c r="E3858" s="56" t="s">
        <v>7456</v>
      </c>
      <c r="F3858" t="s">
        <v>7063</v>
      </c>
      <c r="G3858" s="66" t="s">
        <v>7232</v>
      </c>
      <c r="H3858" s="66" t="s">
        <v>7063</v>
      </c>
      <c r="I3858" s="66" t="s">
        <v>7064</v>
      </c>
    </row>
    <row r="3859" spans="1:9" x14ac:dyDescent="0.25">
      <c r="A3859">
        <v>79800111</v>
      </c>
      <c r="B3859" s="66" t="s">
        <v>6465</v>
      </c>
      <c r="C3859" s="66" t="s">
        <v>7134</v>
      </c>
      <c r="D3859" s="66" t="s">
        <v>7134</v>
      </c>
      <c r="E3859" s="56" t="s">
        <v>7456</v>
      </c>
      <c r="F3859" t="s">
        <v>7063</v>
      </c>
      <c r="G3859" s="66" t="s">
        <v>7232</v>
      </c>
      <c r="H3859" s="66" t="s">
        <v>7063</v>
      </c>
      <c r="I3859" s="66" t="s">
        <v>7064</v>
      </c>
    </row>
    <row r="3860" spans="1:9" x14ac:dyDescent="0.25">
      <c r="A3860">
        <v>79800111</v>
      </c>
      <c r="B3860" s="66" t="s">
        <v>6465</v>
      </c>
      <c r="C3860" s="66" t="s">
        <v>7134</v>
      </c>
      <c r="D3860" s="66" t="s">
        <v>7134</v>
      </c>
      <c r="E3860" s="56" t="s">
        <v>7561</v>
      </c>
      <c r="F3860" t="s">
        <v>7063</v>
      </c>
      <c r="G3860" s="66" t="s">
        <v>7232</v>
      </c>
      <c r="H3860" s="66" t="s">
        <v>7063</v>
      </c>
      <c r="I3860" s="66" t="s">
        <v>7064</v>
      </c>
    </row>
    <row r="3861" spans="1:9" x14ac:dyDescent="0.25">
      <c r="A3861">
        <v>79800111</v>
      </c>
      <c r="B3861" s="66" t="s">
        <v>6465</v>
      </c>
      <c r="C3861" s="66" t="s">
        <v>7134</v>
      </c>
      <c r="D3861" s="66" t="s">
        <v>7134</v>
      </c>
      <c r="E3861" s="56" t="s">
        <v>7562</v>
      </c>
      <c r="F3861" t="s">
        <v>7063</v>
      </c>
      <c r="G3861" s="66" t="s">
        <v>7232</v>
      </c>
      <c r="H3861" s="66" t="s">
        <v>7063</v>
      </c>
      <c r="I3861" s="66" t="s">
        <v>7064</v>
      </c>
    </row>
    <row r="3862" spans="1:9" x14ac:dyDescent="0.25">
      <c r="A3862">
        <v>79800111</v>
      </c>
      <c r="B3862" s="66" t="s">
        <v>6465</v>
      </c>
      <c r="C3862" s="66" t="s">
        <v>7134</v>
      </c>
      <c r="D3862" s="66" t="s">
        <v>7134</v>
      </c>
      <c r="E3862" s="56" t="s">
        <v>7562</v>
      </c>
      <c r="F3862" t="s">
        <v>7063</v>
      </c>
      <c r="G3862" s="66" t="s">
        <v>7232</v>
      </c>
      <c r="H3862" s="66" t="s">
        <v>7063</v>
      </c>
      <c r="I3862" s="66" t="s">
        <v>7064</v>
      </c>
    </row>
    <row r="3863" spans="1:9" x14ac:dyDescent="0.25">
      <c r="A3863">
        <v>79800111</v>
      </c>
      <c r="B3863" s="66" t="s">
        <v>6465</v>
      </c>
      <c r="C3863" s="66" t="s">
        <v>7134</v>
      </c>
      <c r="D3863" s="66" t="s">
        <v>7134</v>
      </c>
      <c r="E3863" s="56" t="s">
        <v>7563</v>
      </c>
      <c r="F3863" t="s">
        <v>7063</v>
      </c>
      <c r="G3863" s="66" t="s">
        <v>7232</v>
      </c>
      <c r="H3863" s="66" t="s">
        <v>7063</v>
      </c>
      <c r="I3863" s="66" t="s">
        <v>7064</v>
      </c>
    </row>
    <row r="3864" spans="1:9" x14ac:dyDescent="0.25">
      <c r="A3864">
        <v>79800112</v>
      </c>
      <c r="B3864" s="66" t="s">
        <v>6465</v>
      </c>
      <c r="C3864" s="66" t="s">
        <v>7134</v>
      </c>
      <c r="D3864" s="66" t="s">
        <v>7134</v>
      </c>
      <c r="E3864" s="56" t="s">
        <v>7463</v>
      </c>
      <c r="F3864" t="s">
        <v>7470</v>
      </c>
      <c r="G3864" s="66" t="s">
        <v>7232</v>
      </c>
      <c r="H3864" s="66" t="e">
        <v>#N/A</v>
      </c>
      <c r="I3864" s="66" t="e">
        <v>#N/A</v>
      </c>
    </row>
    <row r="3865" spans="1:9" x14ac:dyDescent="0.25">
      <c r="A3865">
        <v>79800112</v>
      </c>
      <c r="B3865" s="66" t="s">
        <v>6465</v>
      </c>
      <c r="C3865" s="66" t="s">
        <v>7134</v>
      </c>
      <c r="D3865" s="66" t="s">
        <v>7134</v>
      </c>
      <c r="E3865" s="56" t="s">
        <v>7463</v>
      </c>
      <c r="F3865" t="s">
        <v>7063</v>
      </c>
      <c r="G3865" s="66" t="s">
        <v>7232</v>
      </c>
      <c r="H3865" s="66" t="s">
        <v>7063</v>
      </c>
      <c r="I3865" s="66" t="s">
        <v>7064</v>
      </c>
    </row>
    <row r="3866" spans="1:9" x14ac:dyDescent="0.25">
      <c r="A3866">
        <v>79800112</v>
      </c>
      <c r="B3866" s="66" t="s">
        <v>6465</v>
      </c>
      <c r="C3866" s="66" t="s">
        <v>7134</v>
      </c>
      <c r="D3866" s="66" t="s">
        <v>7134</v>
      </c>
      <c r="E3866" s="56" t="s">
        <v>7463</v>
      </c>
      <c r="F3866" t="s">
        <v>7063</v>
      </c>
      <c r="G3866" s="66" t="s">
        <v>7232</v>
      </c>
      <c r="H3866" s="66" t="s">
        <v>7063</v>
      </c>
      <c r="I3866" s="66" t="s">
        <v>7064</v>
      </c>
    </row>
    <row r="3867" spans="1:9" x14ac:dyDescent="0.25">
      <c r="A3867">
        <v>79800112</v>
      </c>
      <c r="B3867" s="66" t="s">
        <v>6465</v>
      </c>
      <c r="C3867" s="66" t="s">
        <v>7134</v>
      </c>
      <c r="D3867" s="66" t="s">
        <v>7134</v>
      </c>
      <c r="E3867" s="56" t="s">
        <v>7564</v>
      </c>
      <c r="F3867" t="s">
        <v>7063</v>
      </c>
      <c r="G3867" s="66" t="s">
        <v>7232</v>
      </c>
      <c r="H3867" s="66" t="s">
        <v>7063</v>
      </c>
      <c r="I3867" s="66" t="s">
        <v>7064</v>
      </c>
    </row>
    <row r="3868" spans="1:9" x14ac:dyDescent="0.25">
      <c r="A3868">
        <v>79800112</v>
      </c>
      <c r="B3868" s="66" t="s">
        <v>6465</v>
      </c>
      <c r="C3868" s="66" t="s">
        <v>7134</v>
      </c>
      <c r="D3868" s="66" t="s">
        <v>7134</v>
      </c>
      <c r="E3868" s="56" t="s">
        <v>7564</v>
      </c>
      <c r="F3868" t="s">
        <v>7564</v>
      </c>
      <c r="G3868" s="66" t="s">
        <v>7232</v>
      </c>
      <c r="H3868" s="66" t="e">
        <v>#N/A</v>
      </c>
      <c r="I3868" s="66" t="e">
        <v>#N/A</v>
      </c>
    </row>
    <row r="3869" spans="1:9" x14ac:dyDescent="0.25">
      <c r="A3869">
        <v>79800112</v>
      </c>
      <c r="B3869" s="66" t="s">
        <v>6465</v>
      </c>
      <c r="C3869" s="66" t="s">
        <v>7134</v>
      </c>
      <c r="D3869" s="66" t="s">
        <v>7134</v>
      </c>
      <c r="E3869" s="56" t="s">
        <v>7564</v>
      </c>
      <c r="F3869" t="s">
        <v>7565</v>
      </c>
      <c r="G3869" s="66" t="s">
        <v>7232</v>
      </c>
      <c r="H3869" s="66" t="e">
        <v>#N/A</v>
      </c>
      <c r="I3869" s="66" t="e">
        <v>#N/A</v>
      </c>
    </row>
    <row r="3870" spans="1:9" x14ac:dyDescent="0.25">
      <c r="A3870">
        <v>79800112</v>
      </c>
      <c r="B3870" s="66" t="s">
        <v>6465</v>
      </c>
      <c r="C3870" s="66" t="s">
        <v>7134</v>
      </c>
      <c r="D3870" s="66" t="s">
        <v>7134</v>
      </c>
      <c r="E3870" s="56" t="s">
        <v>7564</v>
      </c>
      <c r="F3870" t="s">
        <v>7565</v>
      </c>
      <c r="G3870" s="66" t="s">
        <v>7232</v>
      </c>
      <c r="H3870" s="66" t="e">
        <v>#N/A</v>
      </c>
      <c r="I3870" s="66" t="e">
        <v>#N/A</v>
      </c>
    </row>
    <row r="3871" spans="1:9" x14ac:dyDescent="0.25">
      <c r="A3871">
        <v>79800112</v>
      </c>
      <c r="B3871" s="66" t="s">
        <v>6465</v>
      </c>
      <c r="C3871" s="66" t="s">
        <v>7134</v>
      </c>
      <c r="D3871" s="66" t="s">
        <v>7134</v>
      </c>
      <c r="E3871" s="56" t="s">
        <v>7564</v>
      </c>
      <c r="F3871" t="s">
        <v>7063</v>
      </c>
      <c r="G3871" s="66" t="s">
        <v>7232</v>
      </c>
      <c r="H3871" s="66" t="s">
        <v>7063</v>
      </c>
      <c r="I3871" s="66" t="s">
        <v>7064</v>
      </c>
    </row>
    <row r="3872" spans="1:9" x14ac:dyDescent="0.25">
      <c r="A3872">
        <v>79800112</v>
      </c>
      <c r="B3872" s="66" t="s">
        <v>6465</v>
      </c>
      <c r="C3872" s="66" t="s">
        <v>7134</v>
      </c>
      <c r="D3872" s="66" t="s">
        <v>7134</v>
      </c>
      <c r="E3872" s="56" t="s">
        <v>7564</v>
      </c>
      <c r="F3872" t="s">
        <v>7063</v>
      </c>
      <c r="G3872" s="66" t="s">
        <v>7232</v>
      </c>
      <c r="H3872" s="66" t="s">
        <v>7063</v>
      </c>
      <c r="I3872" s="66" t="s">
        <v>7064</v>
      </c>
    </row>
    <row r="3873" spans="1:9" x14ac:dyDescent="0.25">
      <c r="A3873">
        <v>79800112</v>
      </c>
      <c r="B3873" s="66" t="s">
        <v>6465</v>
      </c>
      <c r="C3873" s="66" t="s">
        <v>7134</v>
      </c>
      <c r="D3873" s="66" t="s">
        <v>7134</v>
      </c>
      <c r="E3873" s="56" t="s">
        <v>7564</v>
      </c>
      <c r="F3873" t="s">
        <v>7467</v>
      </c>
      <c r="G3873" s="66" t="s">
        <v>7232</v>
      </c>
      <c r="H3873" s="66" t="e">
        <v>#N/A</v>
      </c>
      <c r="I3873" s="66" t="e">
        <v>#N/A</v>
      </c>
    </row>
    <row r="3874" spans="1:9" x14ac:dyDescent="0.25">
      <c r="A3874">
        <v>79800112</v>
      </c>
      <c r="B3874" s="66" t="s">
        <v>6465</v>
      </c>
      <c r="C3874" s="66" t="s">
        <v>7134</v>
      </c>
      <c r="D3874" s="66" t="s">
        <v>7134</v>
      </c>
      <c r="E3874" s="56" t="s">
        <v>7566</v>
      </c>
      <c r="F3874" t="s">
        <v>7564</v>
      </c>
      <c r="G3874" s="66" t="s">
        <v>7232</v>
      </c>
      <c r="H3874" s="66" t="e">
        <v>#N/A</v>
      </c>
      <c r="I3874" s="66" t="e">
        <v>#N/A</v>
      </c>
    </row>
    <row r="3875" spans="1:9" x14ac:dyDescent="0.25">
      <c r="A3875">
        <v>79800112</v>
      </c>
      <c r="B3875" s="66" t="s">
        <v>6465</v>
      </c>
      <c r="C3875" s="66" t="s">
        <v>7134</v>
      </c>
      <c r="D3875" s="66" t="s">
        <v>7134</v>
      </c>
      <c r="E3875" s="56" t="s">
        <v>7567</v>
      </c>
      <c r="F3875" t="s">
        <v>7063</v>
      </c>
      <c r="G3875" s="66" t="s">
        <v>7232</v>
      </c>
      <c r="H3875" s="66" t="s">
        <v>7063</v>
      </c>
      <c r="I3875" s="66" t="s">
        <v>7064</v>
      </c>
    </row>
    <row r="3876" spans="1:9" x14ac:dyDescent="0.25">
      <c r="A3876">
        <v>79800112</v>
      </c>
      <c r="B3876" s="66" t="s">
        <v>6465</v>
      </c>
      <c r="C3876" s="66" t="s">
        <v>7134</v>
      </c>
      <c r="D3876" s="66" t="s">
        <v>7134</v>
      </c>
      <c r="E3876" s="56" t="s">
        <v>7568</v>
      </c>
      <c r="F3876" t="s">
        <v>7063</v>
      </c>
      <c r="G3876" s="66" t="s">
        <v>7232</v>
      </c>
      <c r="H3876" s="66" t="s">
        <v>7063</v>
      </c>
      <c r="I3876" s="66" t="s">
        <v>7064</v>
      </c>
    </row>
    <row r="3877" spans="1:9" x14ac:dyDescent="0.25">
      <c r="A3877">
        <v>79800113</v>
      </c>
      <c r="B3877" s="66" t="s">
        <v>6465</v>
      </c>
      <c r="C3877" s="66" t="s">
        <v>7134</v>
      </c>
      <c r="D3877" s="66" t="s">
        <v>7134</v>
      </c>
      <c r="E3877" s="56" t="s">
        <v>7569</v>
      </c>
      <c r="F3877" t="s">
        <v>7469</v>
      </c>
      <c r="G3877" s="66" t="s">
        <v>6690</v>
      </c>
      <c r="H3877" s="66" t="s">
        <v>7469</v>
      </c>
      <c r="I3877" s="66" t="s">
        <v>6251</v>
      </c>
    </row>
    <row r="3878" spans="1:9" x14ac:dyDescent="0.25">
      <c r="A3878">
        <v>79800113</v>
      </c>
      <c r="B3878" s="66" t="s">
        <v>6465</v>
      </c>
      <c r="C3878" s="66" t="s">
        <v>7134</v>
      </c>
      <c r="D3878" s="66" t="s">
        <v>7134</v>
      </c>
      <c r="E3878" s="56" t="s">
        <v>7569</v>
      </c>
      <c r="F3878" t="s">
        <v>7460</v>
      </c>
      <c r="G3878" s="66" t="s">
        <v>6690</v>
      </c>
      <c r="H3878" s="66" t="e">
        <v>#N/A</v>
      </c>
      <c r="I3878" s="66" t="e">
        <v>#N/A</v>
      </c>
    </row>
    <row r="3879" spans="1:9" x14ac:dyDescent="0.25">
      <c r="A3879">
        <v>79800113</v>
      </c>
      <c r="B3879" s="66" t="s">
        <v>6465</v>
      </c>
      <c r="C3879" s="66" t="s">
        <v>7134</v>
      </c>
      <c r="D3879" s="66" t="s">
        <v>7134</v>
      </c>
      <c r="E3879" s="56" t="s">
        <v>7570</v>
      </c>
      <c r="F3879" t="s">
        <v>7469</v>
      </c>
      <c r="G3879" s="66" t="s">
        <v>6690</v>
      </c>
      <c r="H3879" s="66" t="s">
        <v>7469</v>
      </c>
      <c r="I3879" s="66" t="s">
        <v>6251</v>
      </c>
    </row>
    <row r="3880" spans="1:9" x14ac:dyDescent="0.25">
      <c r="A3880">
        <v>79800113</v>
      </c>
      <c r="B3880" s="66" t="s">
        <v>6465</v>
      </c>
      <c r="C3880" s="66" t="s">
        <v>7134</v>
      </c>
      <c r="D3880" s="66" t="s">
        <v>7134</v>
      </c>
      <c r="E3880" s="56" t="s">
        <v>7571</v>
      </c>
      <c r="F3880" t="s">
        <v>7469</v>
      </c>
      <c r="G3880" s="66" t="s">
        <v>6690</v>
      </c>
      <c r="H3880" s="66" t="s">
        <v>7469</v>
      </c>
      <c r="I3880" s="66" t="s">
        <v>6251</v>
      </c>
    </row>
    <row r="3881" spans="1:9" x14ac:dyDescent="0.25">
      <c r="A3881">
        <v>79800113</v>
      </c>
      <c r="B3881" s="66" t="s">
        <v>6465</v>
      </c>
      <c r="C3881" s="66" t="s">
        <v>7134</v>
      </c>
      <c r="D3881" s="66" t="s">
        <v>7134</v>
      </c>
      <c r="E3881" s="56" t="s">
        <v>7571</v>
      </c>
      <c r="F3881" t="s">
        <v>7469</v>
      </c>
      <c r="G3881" s="66" t="s">
        <v>6690</v>
      </c>
      <c r="H3881" s="66" t="s">
        <v>7469</v>
      </c>
      <c r="I3881" s="66" t="s">
        <v>6251</v>
      </c>
    </row>
    <row r="3882" spans="1:9" x14ac:dyDescent="0.25">
      <c r="A3882">
        <v>79800113</v>
      </c>
      <c r="B3882" s="66" t="s">
        <v>6465</v>
      </c>
      <c r="C3882" s="66" t="s">
        <v>7134</v>
      </c>
      <c r="D3882" s="66" t="s">
        <v>7134</v>
      </c>
      <c r="E3882" s="56" t="s">
        <v>7572</v>
      </c>
      <c r="F3882" t="s">
        <v>7469</v>
      </c>
      <c r="G3882" s="66" t="s">
        <v>6690</v>
      </c>
      <c r="H3882" s="66" t="s">
        <v>7469</v>
      </c>
      <c r="I3882" s="66" t="s">
        <v>6251</v>
      </c>
    </row>
    <row r="3883" spans="1:9" x14ac:dyDescent="0.25">
      <c r="A3883">
        <v>79800113</v>
      </c>
      <c r="B3883" s="66" t="s">
        <v>6465</v>
      </c>
      <c r="C3883" s="66" t="s">
        <v>7134</v>
      </c>
      <c r="D3883" s="66" t="s">
        <v>7134</v>
      </c>
      <c r="E3883" s="56" t="s">
        <v>7573</v>
      </c>
      <c r="F3883" t="s">
        <v>6689</v>
      </c>
      <c r="G3883" s="66" t="s">
        <v>6690</v>
      </c>
      <c r="H3883" s="66" t="s">
        <v>6689</v>
      </c>
      <c r="I3883" s="66" t="s">
        <v>6251</v>
      </c>
    </row>
    <row r="3884" spans="1:9" x14ac:dyDescent="0.25">
      <c r="A3884">
        <v>79800113</v>
      </c>
      <c r="B3884" s="66" t="s">
        <v>6465</v>
      </c>
      <c r="C3884" s="66" t="s">
        <v>7134</v>
      </c>
      <c r="D3884" s="66" t="s">
        <v>7134</v>
      </c>
      <c r="E3884" s="56" t="s">
        <v>7573</v>
      </c>
      <c r="F3884" t="s">
        <v>6689</v>
      </c>
      <c r="G3884" s="66" t="s">
        <v>6690</v>
      </c>
      <c r="H3884" s="66" t="s">
        <v>6689</v>
      </c>
      <c r="I3884" s="66" t="s">
        <v>6251</v>
      </c>
    </row>
    <row r="3885" spans="1:9" x14ac:dyDescent="0.25">
      <c r="A3885">
        <v>79800113</v>
      </c>
      <c r="B3885" s="66" t="s">
        <v>6465</v>
      </c>
      <c r="C3885" s="66" t="s">
        <v>7134</v>
      </c>
      <c r="D3885" s="66" t="s">
        <v>7134</v>
      </c>
      <c r="E3885" s="56" t="s">
        <v>7573</v>
      </c>
      <c r="F3885" t="s">
        <v>7469</v>
      </c>
      <c r="G3885" s="66" t="s">
        <v>6690</v>
      </c>
      <c r="H3885" s="66" t="s">
        <v>7469</v>
      </c>
      <c r="I3885" s="66" t="s">
        <v>6251</v>
      </c>
    </row>
    <row r="3886" spans="1:9" x14ac:dyDescent="0.25">
      <c r="A3886">
        <v>79800113</v>
      </c>
      <c r="B3886" s="66" t="s">
        <v>6465</v>
      </c>
      <c r="C3886" s="66" t="s">
        <v>7134</v>
      </c>
      <c r="D3886" s="66" t="s">
        <v>7134</v>
      </c>
      <c r="E3886" s="56" t="s">
        <v>7573</v>
      </c>
      <c r="F3886" t="s">
        <v>7460</v>
      </c>
      <c r="G3886" s="66" t="s">
        <v>6690</v>
      </c>
      <c r="H3886" s="66" t="e">
        <v>#N/A</v>
      </c>
      <c r="I3886" s="66" t="e">
        <v>#N/A</v>
      </c>
    </row>
    <row r="3887" spans="1:9" x14ac:dyDescent="0.25">
      <c r="A3887">
        <v>79800113</v>
      </c>
      <c r="B3887" s="66" t="s">
        <v>6465</v>
      </c>
      <c r="C3887" s="66" t="s">
        <v>7134</v>
      </c>
      <c r="D3887" s="66" t="s">
        <v>7134</v>
      </c>
      <c r="E3887" s="56" t="s">
        <v>7573</v>
      </c>
      <c r="F3887" t="s">
        <v>6757</v>
      </c>
      <c r="G3887" s="66" t="s">
        <v>6690</v>
      </c>
      <c r="H3887" s="66" t="e">
        <v>#N/A</v>
      </c>
      <c r="I3887" s="66" t="e">
        <v>#N/A</v>
      </c>
    </row>
    <row r="3888" spans="1:9" x14ac:dyDescent="0.25">
      <c r="A3888">
        <v>79800114</v>
      </c>
      <c r="B3888" s="66" t="s">
        <v>6465</v>
      </c>
      <c r="C3888" s="66" t="s">
        <v>7134</v>
      </c>
      <c r="D3888" s="66" t="s">
        <v>7134</v>
      </c>
      <c r="E3888" s="56" t="s">
        <v>7574</v>
      </c>
      <c r="F3888" t="s">
        <v>7271</v>
      </c>
      <c r="G3888" s="66" t="s">
        <v>6690</v>
      </c>
      <c r="H3888" s="66" t="s">
        <v>7271</v>
      </c>
      <c r="I3888" s="66" t="s">
        <v>6251</v>
      </c>
    </row>
    <row r="3889" spans="1:9" x14ac:dyDescent="0.25">
      <c r="A3889">
        <v>79800114</v>
      </c>
      <c r="B3889" s="66" t="s">
        <v>6465</v>
      </c>
      <c r="C3889" s="66" t="s">
        <v>7134</v>
      </c>
      <c r="D3889" s="66" t="s">
        <v>7134</v>
      </c>
      <c r="E3889" s="56" t="s">
        <v>7575</v>
      </c>
      <c r="F3889" t="s">
        <v>7517</v>
      </c>
      <c r="G3889" s="66" t="s">
        <v>6690</v>
      </c>
      <c r="H3889" s="66" t="e">
        <v>#N/A</v>
      </c>
      <c r="I3889" s="66" t="e">
        <v>#N/A</v>
      </c>
    </row>
    <row r="3890" spans="1:9" x14ac:dyDescent="0.25">
      <c r="A3890">
        <v>79800114</v>
      </c>
      <c r="B3890" s="66" t="s">
        <v>6465</v>
      </c>
      <c r="C3890" s="66" t="s">
        <v>7134</v>
      </c>
      <c r="D3890" s="66" t="s">
        <v>7134</v>
      </c>
      <c r="E3890" s="56" t="s">
        <v>7576</v>
      </c>
      <c r="F3890" t="s">
        <v>7491</v>
      </c>
      <c r="G3890" s="66" t="s">
        <v>6690</v>
      </c>
      <c r="H3890" s="66" t="s">
        <v>7491</v>
      </c>
      <c r="I3890" s="66" t="s">
        <v>6251</v>
      </c>
    </row>
    <row r="3891" spans="1:9" x14ac:dyDescent="0.25">
      <c r="A3891">
        <v>79800114</v>
      </c>
      <c r="B3891" s="66" t="s">
        <v>6465</v>
      </c>
      <c r="C3891" s="66" t="s">
        <v>7134</v>
      </c>
      <c r="D3891" s="66" t="s">
        <v>7134</v>
      </c>
      <c r="E3891" s="56" t="s">
        <v>7576</v>
      </c>
      <c r="F3891" t="s">
        <v>7491</v>
      </c>
      <c r="G3891" s="66" t="s">
        <v>6690</v>
      </c>
      <c r="H3891" s="66" t="s">
        <v>7491</v>
      </c>
      <c r="I3891" s="66" t="s">
        <v>6251</v>
      </c>
    </row>
    <row r="3892" spans="1:9" x14ac:dyDescent="0.25">
      <c r="A3892">
        <v>79800115</v>
      </c>
      <c r="B3892" s="66" t="s">
        <v>6465</v>
      </c>
      <c r="C3892" s="66" t="s">
        <v>7134</v>
      </c>
      <c r="D3892" s="66" t="s">
        <v>7134</v>
      </c>
      <c r="E3892" s="56" t="s">
        <v>7472</v>
      </c>
      <c r="F3892" t="s">
        <v>7577</v>
      </c>
      <c r="G3892" s="66" t="s">
        <v>6690</v>
      </c>
      <c r="H3892" s="66" t="e">
        <v>#N/A</v>
      </c>
      <c r="I3892" s="66" t="e">
        <v>#N/A</v>
      </c>
    </row>
    <row r="3893" spans="1:9" x14ac:dyDescent="0.25">
      <c r="A3893">
        <v>79800115</v>
      </c>
      <c r="B3893" s="66" t="s">
        <v>6465</v>
      </c>
      <c r="C3893" s="66" t="s">
        <v>7134</v>
      </c>
      <c r="D3893" s="66" t="s">
        <v>7134</v>
      </c>
      <c r="E3893" s="56" t="s">
        <v>7460</v>
      </c>
      <c r="F3893" t="s">
        <v>7234</v>
      </c>
      <c r="G3893" s="66" t="s">
        <v>6690</v>
      </c>
      <c r="H3893" s="66" t="s">
        <v>7234</v>
      </c>
      <c r="I3893" s="66" t="s">
        <v>7064</v>
      </c>
    </row>
    <row r="3894" spans="1:9" x14ac:dyDescent="0.25">
      <c r="A3894">
        <v>79800115</v>
      </c>
      <c r="B3894" s="66" t="s">
        <v>6465</v>
      </c>
      <c r="C3894" s="66" t="s">
        <v>7134</v>
      </c>
      <c r="D3894" s="66" t="s">
        <v>7134</v>
      </c>
      <c r="E3894" s="56" t="s">
        <v>7578</v>
      </c>
      <c r="F3894" t="s">
        <v>6689</v>
      </c>
      <c r="G3894" s="66" t="s">
        <v>6690</v>
      </c>
      <c r="H3894" s="66" t="s">
        <v>6689</v>
      </c>
      <c r="I3894" s="66" t="s">
        <v>6251</v>
      </c>
    </row>
    <row r="3895" spans="1:9" x14ac:dyDescent="0.25">
      <c r="A3895">
        <v>79800115</v>
      </c>
      <c r="B3895" s="66" t="s">
        <v>6465</v>
      </c>
      <c r="C3895" s="66" t="s">
        <v>7134</v>
      </c>
      <c r="D3895" s="66" t="s">
        <v>7134</v>
      </c>
      <c r="E3895" s="56" t="s">
        <v>6690</v>
      </c>
      <c r="F3895" t="s">
        <v>6689</v>
      </c>
      <c r="G3895" s="66" t="s">
        <v>6690</v>
      </c>
      <c r="H3895" s="66" t="s">
        <v>6689</v>
      </c>
      <c r="I3895" s="66" t="s">
        <v>6251</v>
      </c>
    </row>
    <row r="3896" spans="1:9" x14ac:dyDescent="0.25">
      <c r="A3896">
        <v>79800115</v>
      </c>
      <c r="B3896" s="66" t="s">
        <v>6465</v>
      </c>
      <c r="C3896" s="66" t="s">
        <v>7134</v>
      </c>
      <c r="D3896" s="66" t="s">
        <v>7134</v>
      </c>
      <c r="E3896" s="56" t="s">
        <v>6690</v>
      </c>
      <c r="F3896" t="s">
        <v>6689</v>
      </c>
      <c r="G3896" s="66" t="s">
        <v>6690</v>
      </c>
      <c r="H3896" s="66" t="s">
        <v>6689</v>
      </c>
      <c r="I3896" s="66" t="s">
        <v>6251</v>
      </c>
    </row>
    <row r="3897" spans="1:9" x14ac:dyDescent="0.25">
      <c r="A3897">
        <v>79800117</v>
      </c>
      <c r="B3897" s="66" t="s">
        <v>6465</v>
      </c>
      <c r="C3897" s="66" t="s">
        <v>7134</v>
      </c>
      <c r="D3897" s="66" t="s">
        <v>7134</v>
      </c>
      <c r="E3897" s="56" t="s">
        <v>7510</v>
      </c>
      <c r="F3897" t="s">
        <v>5815</v>
      </c>
      <c r="G3897" s="66" t="s">
        <v>6690</v>
      </c>
      <c r="H3897" s="66" t="e">
        <v>#N/A</v>
      </c>
      <c r="I3897" s="66" t="e">
        <v>#N/A</v>
      </c>
    </row>
    <row r="3898" spans="1:9" x14ac:dyDescent="0.25">
      <c r="A3898">
        <v>79800117</v>
      </c>
      <c r="B3898" s="66" t="s">
        <v>6465</v>
      </c>
      <c r="C3898" s="66" t="s">
        <v>7134</v>
      </c>
      <c r="D3898" s="66" t="s">
        <v>7134</v>
      </c>
      <c r="E3898" s="56" t="s">
        <v>7579</v>
      </c>
      <c r="F3898" t="s">
        <v>5815</v>
      </c>
      <c r="G3898" s="66" t="s">
        <v>7232</v>
      </c>
      <c r="H3898" s="66" t="e">
        <v>#N/A</v>
      </c>
      <c r="I3898" s="66" t="e">
        <v>#N/A</v>
      </c>
    </row>
    <row r="3899" spans="1:9" x14ac:dyDescent="0.25">
      <c r="A3899">
        <v>79800117</v>
      </c>
      <c r="B3899" s="66" t="s">
        <v>6465</v>
      </c>
      <c r="C3899" s="66" t="s">
        <v>7134</v>
      </c>
      <c r="D3899" s="66" t="s">
        <v>7134</v>
      </c>
      <c r="E3899" s="56" t="s">
        <v>7580</v>
      </c>
      <c r="F3899" t="s">
        <v>7580</v>
      </c>
      <c r="G3899" s="66" t="s">
        <v>6690</v>
      </c>
      <c r="H3899" s="66" t="e">
        <v>#N/A</v>
      </c>
      <c r="I3899" s="66" t="e">
        <v>#N/A</v>
      </c>
    </row>
    <row r="3900" spans="1:9" x14ac:dyDescent="0.25">
      <c r="A3900">
        <v>79800117</v>
      </c>
      <c r="B3900" s="66" t="s">
        <v>6465</v>
      </c>
      <c r="C3900" s="66" t="s">
        <v>7134</v>
      </c>
      <c r="D3900" s="66" t="s">
        <v>7134</v>
      </c>
      <c r="E3900" s="56" t="s">
        <v>7580</v>
      </c>
      <c r="F3900" t="s">
        <v>7580</v>
      </c>
      <c r="G3900" s="66" t="s">
        <v>6690</v>
      </c>
      <c r="H3900" s="66" t="e">
        <v>#N/A</v>
      </c>
      <c r="I3900" s="66" t="e">
        <v>#N/A</v>
      </c>
    </row>
    <row r="3901" spans="1:9" x14ac:dyDescent="0.25">
      <c r="A3901">
        <v>79800117</v>
      </c>
      <c r="B3901" s="66" t="s">
        <v>6465</v>
      </c>
      <c r="C3901" s="66" t="s">
        <v>7134</v>
      </c>
      <c r="D3901" s="66" t="s">
        <v>7134</v>
      </c>
      <c r="E3901" s="56" t="s">
        <v>7580</v>
      </c>
      <c r="F3901" t="s">
        <v>7580</v>
      </c>
      <c r="G3901" s="66" t="s">
        <v>6690</v>
      </c>
      <c r="H3901" s="66" t="e">
        <v>#N/A</v>
      </c>
      <c r="I3901" s="66" t="e">
        <v>#N/A</v>
      </c>
    </row>
    <row r="3902" spans="1:9" x14ac:dyDescent="0.25">
      <c r="A3902">
        <v>79800117</v>
      </c>
      <c r="B3902" s="66" t="s">
        <v>6465</v>
      </c>
      <c r="C3902" s="66" t="s">
        <v>7134</v>
      </c>
      <c r="D3902" s="66" t="s">
        <v>7134</v>
      </c>
      <c r="E3902" s="56" t="s">
        <v>6329</v>
      </c>
      <c r="F3902" t="s">
        <v>6329</v>
      </c>
      <c r="G3902" s="66" t="s">
        <v>7232</v>
      </c>
      <c r="H3902" s="66" t="s">
        <v>6329</v>
      </c>
      <c r="I3902" s="66" t="s">
        <v>6330</v>
      </c>
    </row>
    <row r="3903" spans="1:9" x14ac:dyDescent="0.25">
      <c r="A3903">
        <v>79800117</v>
      </c>
      <c r="B3903" s="66" t="s">
        <v>6465</v>
      </c>
      <c r="C3903" s="66" t="s">
        <v>7134</v>
      </c>
      <c r="D3903" s="66" t="s">
        <v>7134</v>
      </c>
      <c r="E3903" s="56" t="s">
        <v>6329</v>
      </c>
      <c r="F3903" t="s">
        <v>7581</v>
      </c>
      <c r="G3903" s="66" t="s">
        <v>7232</v>
      </c>
      <c r="H3903" s="66" t="s">
        <v>6329</v>
      </c>
      <c r="I3903" s="66" t="s">
        <v>6330</v>
      </c>
    </row>
    <row r="3904" spans="1:9" x14ac:dyDescent="0.25">
      <c r="A3904">
        <v>79800117</v>
      </c>
      <c r="B3904" s="66" t="s">
        <v>6465</v>
      </c>
      <c r="C3904" s="66" t="s">
        <v>7134</v>
      </c>
      <c r="D3904" s="66" t="s">
        <v>7134</v>
      </c>
      <c r="E3904" s="56" t="s">
        <v>6329</v>
      </c>
      <c r="F3904" t="s">
        <v>5815</v>
      </c>
      <c r="G3904" s="66" t="s">
        <v>7232</v>
      </c>
      <c r="H3904" s="66" t="s">
        <v>6329</v>
      </c>
      <c r="I3904" s="66" t="s">
        <v>6330</v>
      </c>
    </row>
    <row r="3905" spans="1:9" x14ac:dyDescent="0.25">
      <c r="A3905">
        <v>79800117</v>
      </c>
      <c r="B3905" s="66" t="s">
        <v>6465</v>
      </c>
      <c r="C3905" s="66" t="s">
        <v>7134</v>
      </c>
      <c r="D3905" s="66" t="s">
        <v>7134</v>
      </c>
      <c r="E3905" s="56" t="s">
        <v>6329</v>
      </c>
      <c r="F3905" t="s">
        <v>6329</v>
      </c>
      <c r="G3905" s="66" t="s">
        <v>7232</v>
      </c>
      <c r="H3905" s="66" t="s">
        <v>6329</v>
      </c>
      <c r="I3905" s="66" t="s">
        <v>6330</v>
      </c>
    </row>
    <row r="3906" spans="1:9" x14ac:dyDescent="0.25">
      <c r="A3906">
        <v>79800117</v>
      </c>
      <c r="B3906" s="66" t="s">
        <v>6465</v>
      </c>
      <c r="C3906" s="66" t="s">
        <v>7134</v>
      </c>
      <c r="D3906" s="66" t="s">
        <v>7134</v>
      </c>
      <c r="E3906" s="56" t="s">
        <v>7582</v>
      </c>
      <c r="F3906" t="s">
        <v>7582</v>
      </c>
      <c r="G3906" s="66" t="s">
        <v>7232</v>
      </c>
      <c r="H3906" s="66" t="e">
        <v>#N/A</v>
      </c>
      <c r="I3906" s="66" t="e">
        <v>#N/A</v>
      </c>
    </row>
    <row r="3907" spans="1:9" x14ac:dyDescent="0.25">
      <c r="A3907">
        <v>79800118</v>
      </c>
      <c r="B3907" s="66" t="s">
        <v>6465</v>
      </c>
      <c r="C3907" s="66" t="s">
        <v>7134</v>
      </c>
      <c r="D3907" s="66" t="s">
        <v>7134</v>
      </c>
      <c r="E3907" s="56" t="s">
        <v>7344</v>
      </c>
      <c r="F3907" t="s">
        <v>7583</v>
      </c>
      <c r="G3907" s="66" t="s">
        <v>7232</v>
      </c>
      <c r="H3907" s="66" t="e">
        <v>#N/A</v>
      </c>
      <c r="I3907" s="66" t="e">
        <v>#N/A</v>
      </c>
    </row>
    <row r="3908" spans="1:9" x14ac:dyDescent="0.25">
      <c r="A3908">
        <v>79800118</v>
      </c>
      <c r="B3908" s="66" t="s">
        <v>6465</v>
      </c>
      <c r="C3908" s="66" t="s">
        <v>7134</v>
      </c>
      <c r="D3908" s="66" t="s">
        <v>7134</v>
      </c>
      <c r="E3908" s="56" t="s">
        <v>7584</v>
      </c>
      <c r="F3908" t="s">
        <v>6757</v>
      </c>
      <c r="G3908" s="66" t="s">
        <v>7232</v>
      </c>
      <c r="H3908" s="66" t="e">
        <v>#N/A</v>
      </c>
      <c r="I3908" s="66" t="e">
        <v>#N/A</v>
      </c>
    </row>
    <row r="3909" spans="1:9" x14ac:dyDescent="0.25">
      <c r="A3909">
        <v>79800118</v>
      </c>
      <c r="B3909" s="66" t="s">
        <v>6465</v>
      </c>
      <c r="C3909" s="66" t="s">
        <v>7134</v>
      </c>
      <c r="D3909" s="66" t="s">
        <v>7134</v>
      </c>
      <c r="E3909" s="56" t="s">
        <v>7584</v>
      </c>
      <c r="F3909" t="s">
        <v>7584</v>
      </c>
      <c r="G3909" s="66" t="s">
        <v>7232</v>
      </c>
      <c r="H3909" s="66" t="e">
        <v>#N/A</v>
      </c>
      <c r="I3909" s="66" t="e">
        <v>#N/A</v>
      </c>
    </row>
    <row r="3910" spans="1:9" x14ac:dyDescent="0.25">
      <c r="A3910">
        <v>79800118</v>
      </c>
      <c r="B3910" s="66" t="s">
        <v>6465</v>
      </c>
      <c r="C3910" s="66" t="s">
        <v>7134</v>
      </c>
      <c r="D3910" s="66" t="s">
        <v>7134</v>
      </c>
      <c r="E3910" s="56" t="s">
        <v>7585</v>
      </c>
      <c r="F3910" t="s">
        <v>6757</v>
      </c>
      <c r="G3910" s="66" t="s">
        <v>7232</v>
      </c>
      <c r="H3910" s="66" t="e">
        <v>#N/A</v>
      </c>
      <c r="I3910" s="66" t="e">
        <v>#N/A</v>
      </c>
    </row>
    <row r="3911" spans="1:9" x14ac:dyDescent="0.25">
      <c r="A3911">
        <v>79800118</v>
      </c>
      <c r="B3911" s="66" t="s">
        <v>6465</v>
      </c>
      <c r="C3911" s="66" t="s">
        <v>7134</v>
      </c>
      <c r="D3911" s="66" t="s">
        <v>7134</v>
      </c>
      <c r="E3911" s="56" t="s">
        <v>7586</v>
      </c>
      <c r="F3911" t="s">
        <v>5815</v>
      </c>
      <c r="G3911" s="66" t="s">
        <v>7232</v>
      </c>
      <c r="H3911" s="66" t="e">
        <v>#N/A</v>
      </c>
      <c r="I3911" s="66" t="e">
        <v>#N/A</v>
      </c>
    </row>
    <row r="3912" spans="1:9" x14ac:dyDescent="0.25">
      <c r="A3912">
        <v>79800118</v>
      </c>
      <c r="B3912" s="66" t="s">
        <v>6465</v>
      </c>
      <c r="C3912" s="66" t="s">
        <v>7134</v>
      </c>
      <c r="D3912" s="66" t="s">
        <v>7134</v>
      </c>
      <c r="E3912" s="56" t="s">
        <v>6324</v>
      </c>
      <c r="F3912" t="s">
        <v>6324</v>
      </c>
      <c r="G3912" s="66" t="s">
        <v>7232</v>
      </c>
      <c r="H3912" s="66" t="s">
        <v>6324</v>
      </c>
      <c r="I3912" s="66" t="s">
        <v>6309</v>
      </c>
    </row>
    <row r="3913" spans="1:9" x14ac:dyDescent="0.25">
      <c r="A3913">
        <v>79800118</v>
      </c>
      <c r="B3913" s="66" t="s">
        <v>6465</v>
      </c>
      <c r="C3913" s="66" t="s">
        <v>7134</v>
      </c>
      <c r="D3913" s="66" t="s">
        <v>7134</v>
      </c>
      <c r="E3913" s="56" t="s">
        <v>6324</v>
      </c>
      <c r="F3913" t="s">
        <v>6757</v>
      </c>
      <c r="G3913" s="66" t="s">
        <v>7232</v>
      </c>
      <c r="H3913" s="66" t="s">
        <v>6324</v>
      </c>
      <c r="I3913" s="66" t="s">
        <v>6309</v>
      </c>
    </row>
    <row r="3914" spans="1:9" x14ac:dyDescent="0.25">
      <c r="A3914">
        <v>79800118</v>
      </c>
      <c r="B3914" s="66" t="s">
        <v>6465</v>
      </c>
      <c r="C3914" s="66" t="s">
        <v>7134</v>
      </c>
      <c r="D3914" s="66" t="s">
        <v>7134</v>
      </c>
      <c r="E3914" s="56" t="s">
        <v>6324</v>
      </c>
      <c r="F3914" t="s">
        <v>6324</v>
      </c>
      <c r="G3914" s="66" t="s">
        <v>7232</v>
      </c>
      <c r="H3914" s="66" t="s">
        <v>6324</v>
      </c>
      <c r="I3914" s="66" t="s">
        <v>6309</v>
      </c>
    </row>
    <row r="3915" spans="1:9" x14ac:dyDescent="0.25">
      <c r="A3915">
        <v>79800118</v>
      </c>
      <c r="B3915" s="66" t="s">
        <v>6465</v>
      </c>
      <c r="C3915" s="66" t="s">
        <v>7134</v>
      </c>
      <c r="D3915" s="66" t="s">
        <v>7134</v>
      </c>
      <c r="E3915" s="56" t="s">
        <v>6324</v>
      </c>
      <c r="F3915" t="s">
        <v>6757</v>
      </c>
      <c r="G3915" s="66" t="s">
        <v>7232</v>
      </c>
      <c r="H3915" s="66" t="s">
        <v>6324</v>
      </c>
      <c r="I3915" s="66" t="s">
        <v>6309</v>
      </c>
    </row>
    <row r="3916" spans="1:9" x14ac:dyDescent="0.25">
      <c r="A3916">
        <v>79800119</v>
      </c>
      <c r="B3916" s="66" t="s">
        <v>6465</v>
      </c>
      <c r="C3916" s="66" t="s">
        <v>7134</v>
      </c>
      <c r="D3916" s="66" t="s">
        <v>7134</v>
      </c>
      <c r="E3916" s="56" t="s">
        <v>7587</v>
      </c>
      <c r="F3916" t="s">
        <v>7587</v>
      </c>
      <c r="G3916" s="66" t="s">
        <v>7171</v>
      </c>
      <c r="H3916" s="66" t="e">
        <v>#N/A</v>
      </c>
      <c r="I3916" s="66" t="e">
        <v>#N/A</v>
      </c>
    </row>
    <row r="3917" spans="1:9" x14ac:dyDescent="0.25">
      <c r="A3917">
        <v>79800119</v>
      </c>
      <c r="B3917" s="66" t="s">
        <v>6465</v>
      </c>
      <c r="C3917" s="66" t="s">
        <v>7134</v>
      </c>
      <c r="D3917" s="66" t="s">
        <v>7134</v>
      </c>
      <c r="E3917" s="56" t="s">
        <v>7587</v>
      </c>
      <c r="F3917" t="s">
        <v>7587</v>
      </c>
      <c r="G3917" s="66" t="s">
        <v>7171</v>
      </c>
      <c r="H3917" s="66" t="e">
        <v>#N/A</v>
      </c>
      <c r="I3917" s="66" t="e">
        <v>#N/A</v>
      </c>
    </row>
    <row r="3918" spans="1:9" x14ac:dyDescent="0.25">
      <c r="A3918">
        <v>79800119</v>
      </c>
      <c r="B3918" s="66" t="s">
        <v>6465</v>
      </c>
      <c r="C3918" s="66" t="s">
        <v>7134</v>
      </c>
      <c r="D3918" s="66" t="s">
        <v>7134</v>
      </c>
      <c r="E3918" s="56" t="s">
        <v>7588</v>
      </c>
      <c r="F3918" t="s">
        <v>7588</v>
      </c>
      <c r="G3918" s="66" t="s">
        <v>7171</v>
      </c>
      <c r="H3918" s="66" t="e">
        <v>#N/A</v>
      </c>
      <c r="I3918" s="66" t="e">
        <v>#N/A</v>
      </c>
    </row>
    <row r="3919" spans="1:9" x14ac:dyDescent="0.25">
      <c r="A3919">
        <v>79800119</v>
      </c>
      <c r="B3919" s="66" t="s">
        <v>6465</v>
      </c>
      <c r="C3919" s="66" t="s">
        <v>7134</v>
      </c>
      <c r="D3919" s="66" t="s">
        <v>7134</v>
      </c>
      <c r="E3919" s="56" t="s">
        <v>7588</v>
      </c>
      <c r="F3919" t="s">
        <v>5815</v>
      </c>
      <c r="G3919" s="66" t="s">
        <v>7171</v>
      </c>
      <c r="H3919" s="66" t="e">
        <v>#N/A</v>
      </c>
      <c r="I3919" s="66" t="e">
        <v>#N/A</v>
      </c>
    </row>
    <row r="3920" spans="1:9" x14ac:dyDescent="0.25">
      <c r="A3920">
        <v>79800120</v>
      </c>
      <c r="B3920" s="66" t="s">
        <v>6465</v>
      </c>
      <c r="C3920" s="66" t="s">
        <v>7134</v>
      </c>
      <c r="D3920" s="66" t="s">
        <v>7134</v>
      </c>
      <c r="E3920" s="56" t="s">
        <v>7208</v>
      </c>
      <c r="F3920" t="s">
        <v>7154</v>
      </c>
      <c r="G3920" s="66" t="s">
        <v>6570</v>
      </c>
      <c r="H3920" s="66" t="s">
        <v>7154</v>
      </c>
      <c r="I3920" s="66" t="s">
        <v>7155</v>
      </c>
    </row>
    <row r="3921" spans="1:9" x14ac:dyDescent="0.25">
      <c r="A3921">
        <v>79800120</v>
      </c>
      <c r="B3921" s="66" t="s">
        <v>6465</v>
      </c>
      <c r="C3921" s="66" t="s">
        <v>7134</v>
      </c>
      <c r="D3921" s="66" t="s">
        <v>7134</v>
      </c>
      <c r="E3921" s="56" t="s">
        <v>7589</v>
      </c>
      <c r="F3921" t="s">
        <v>7590</v>
      </c>
      <c r="G3921" s="66" t="s">
        <v>6570</v>
      </c>
      <c r="H3921" s="66" t="s">
        <v>7590</v>
      </c>
      <c r="I3921" s="66" t="s">
        <v>7155</v>
      </c>
    </row>
    <row r="3922" spans="1:9" x14ac:dyDescent="0.25">
      <c r="A3922">
        <v>79800120</v>
      </c>
      <c r="B3922" s="66" t="s">
        <v>6465</v>
      </c>
      <c r="C3922" s="66" t="s">
        <v>7134</v>
      </c>
      <c r="D3922" s="66" t="s">
        <v>7134</v>
      </c>
      <c r="E3922" s="56" t="s">
        <v>7591</v>
      </c>
      <c r="F3922" t="s">
        <v>7154</v>
      </c>
      <c r="G3922" s="66" t="s">
        <v>6570</v>
      </c>
      <c r="H3922" s="66" t="s">
        <v>7154</v>
      </c>
      <c r="I3922" s="66" t="s">
        <v>7155</v>
      </c>
    </row>
    <row r="3923" spans="1:9" x14ac:dyDescent="0.25">
      <c r="A3923">
        <v>79800120</v>
      </c>
      <c r="B3923" s="66" t="s">
        <v>6465</v>
      </c>
      <c r="C3923" s="66" t="s">
        <v>7134</v>
      </c>
      <c r="D3923" s="66" t="s">
        <v>7134</v>
      </c>
      <c r="E3923" s="56" t="s">
        <v>7591</v>
      </c>
      <c r="F3923" t="s">
        <v>7154</v>
      </c>
      <c r="G3923" s="66" t="s">
        <v>6570</v>
      </c>
      <c r="H3923" s="66" t="s">
        <v>7154</v>
      </c>
      <c r="I3923" s="66" t="s">
        <v>7155</v>
      </c>
    </row>
    <row r="3924" spans="1:9" x14ac:dyDescent="0.25">
      <c r="A3924">
        <v>79800120</v>
      </c>
      <c r="B3924" s="66" t="s">
        <v>6465</v>
      </c>
      <c r="C3924" s="66" t="s">
        <v>7134</v>
      </c>
      <c r="D3924" s="66" t="s">
        <v>7134</v>
      </c>
      <c r="E3924" s="56" t="s">
        <v>7591</v>
      </c>
      <c r="F3924" t="s">
        <v>7590</v>
      </c>
      <c r="G3924" s="66" t="s">
        <v>6570</v>
      </c>
      <c r="H3924" s="66" t="s">
        <v>7590</v>
      </c>
      <c r="I3924" s="66" t="s">
        <v>7155</v>
      </c>
    </row>
    <row r="3925" spans="1:9" x14ac:dyDescent="0.25">
      <c r="A3925">
        <v>79800120</v>
      </c>
      <c r="B3925" s="66" t="s">
        <v>6465</v>
      </c>
      <c r="C3925" s="66" t="s">
        <v>7134</v>
      </c>
      <c r="D3925" s="66" t="s">
        <v>7134</v>
      </c>
      <c r="E3925" s="56" t="s">
        <v>7592</v>
      </c>
      <c r="F3925" t="s">
        <v>7590</v>
      </c>
      <c r="G3925" s="66" t="s">
        <v>6570</v>
      </c>
      <c r="H3925" s="66" t="s">
        <v>7590</v>
      </c>
      <c r="I3925" s="66" t="s">
        <v>7155</v>
      </c>
    </row>
    <row r="3926" spans="1:9" x14ac:dyDescent="0.25">
      <c r="A3926">
        <v>79800120</v>
      </c>
      <c r="B3926" s="66" t="s">
        <v>6465</v>
      </c>
      <c r="C3926" s="66" t="s">
        <v>7134</v>
      </c>
      <c r="D3926" s="66" t="s">
        <v>7134</v>
      </c>
      <c r="E3926" s="56" t="s">
        <v>7592</v>
      </c>
      <c r="F3926" t="s">
        <v>5815</v>
      </c>
      <c r="G3926" s="66" t="s">
        <v>6570</v>
      </c>
      <c r="H3926" s="66" t="e">
        <v>#N/A</v>
      </c>
      <c r="I3926" s="66" t="e">
        <v>#N/A</v>
      </c>
    </row>
    <row r="3927" spans="1:9" x14ac:dyDescent="0.25">
      <c r="A3927">
        <v>79800120</v>
      </c>
      <c r="B3927" s="66" t="s">
        <v>6465</v>
      </c>
      <c r="C3927" s="66" t="s">
        <v>7134</v>
      </c>
      <c r="D3927" s="66" t="s">
        <v>7134</v>
      </c>
      <c r="E3927" s="56" t="s">
        <v>7592</v>
      </c>
      <c r="F3927" t="s">
        <v>7590</v>
      </c>
      <c r="G3927" s="66" t="s">
        <v>6570</v>
      </c>
      <c r="H3927" s="66" t="s">
        <v>7590</v>
      </c>
      <c r="I3927" s="66" t="s">
        <v>7155</v>
      </c>
    </row>
    <row r="3928" spans="1:9" x14ac:dyDescent="0.25">
      <c r="A3928">
        <v>79800120</v>
      </c>
      <c r="B3928" s="66" t="s">
        <v>6465</v>
      </c>
      <c r="C3928" s="66" t="s">
        <v>7134</v>
      </c>
      <c r="D3928" s="66" t="s">
        <v>7134</v>
      </c>
      <c r="E3928" s="56" t="s">
        <v>7592</v>
      </c>
      <c r="F3928" t="s">
        <v>7590</v>
      </c>
      <c r="G3928" s="66" t="s">
        <v>6570</v>
      </c>
      <c r="H3928" s="66" t="s">
        <v>7590</v>
      </c>
      <c r="I3928" s="66" t="s">
        <v>7155</v>
      </c>
    </row>
    <row r="3929" spans="1:9" x14ac:dyDescent="0.25">
      <c r="A3929">
        <v>79800120</v>
      </c>
      <c r="B3929" s="66" t="s">
        <v>6465</v>
      </c>
      <c r="C3929" s="66" t="s">
        <v>7134</v>
      </c>
      <c r="D3929" s="66" t="s">
        <v>7134</v>
      </c>
      <c r="E3929" s="56" t="s">
        <v>7593</v>
      </c>
      <c r="F3929" t="s">
        <v>7154</v>
      </c>
      <c r="G3929" s="66" t="s">
        <v>6570</v>
      </c>
      <c r="H3929" s="66" t="s">
        <v>7154</v>
      </c>
      <c r="I3929" s="66" t="s">
        <v>7155</v>
      </c>
    </row>
    <row r="3930" spans="1:9" x14ac:dyDescent="0.25">
      <c r="A3930">
        <v>79800120</v>
      </c>
      <c r="B3930" s="66" t="s">
        <v>6465</v>
      </c>
      <c r="C3930" s="66" t="s">
        <v>7134</v>
      </c>
      <c r="D3930" s="66" t="s">
        <v>7134</v>
      </c>
      <c r="E3930" s="56" t="s">
        <v>7593</v>
      </c>
      <c r="F3930" t="s">
        <v>6757</v>
      </c>
      <c r="G3930" s="66" t="s">
        <v>6570</v>
      </c>
      <c r="H3930" s="66" t="e">
        <v>#N/A</v>
      </c>
      <c r="I3930" s="66" t="e">
        <v>#N/A</v>
      </c>
    </row>
    <row r="3931" spans="1:9" x14ac:dyDescent="0.25">
      <c r="A3931">
        <v>79800120</v>
      </c>
      <c r="B3931" s="66" t="s">
        <v>6465</v>
      </c>
      <c r="C3931" s="66" t="s">
        <v>7134</v>
      </c>
      <c r="D3931" s="66" t="s">
        <v>7134</v>
      </c>
      <c r="E3931" s="56" t="s">
        <v>7594</v>
      </c>
      <c r="F3931" t="s">
        <v>7154</v>
      </c>
      <c r="G3931" s="66" t="s">
        <v>6570</v>
      </c>
      <c r="H3931" s="66" t="s">
        <v>7154</v>
      </c>
      <c r="I3931" s="66" t="s">
        <v>7155</v>
      </c>
    </row>
    <row r="3932" spans="1:9" x14ac:dyDescent="0.25">
      <c r="A3932">
        <v>79800120</v>
      </c>
      <c r="B3932" s="66" t="s">
        <v>6465</v>
      </c>
      <c r="C3932" s="66" t="s">
        <v>7134</v>
      </c>
      <c r="D3932" s="66" t="s">
        <v>7134</v>
      </c>
      <c r="E3932" s="56" t="s">
        <v>7594</v>
      </c>
      <c r="F3932" t="s">
        <v>7590</v>
      </c>
      <c r="G3932" s="66" t="s">
        <v>6570</v>
      </c>
      <c r="H3932" s="66" t="s">
        <v>7590</v>
      </c>
      <c r="I3932" s="66" t="s">
        <v>7155</v>
      </c>
    </row>
    <row r="3933" spans="1:9" x14ac:dyDescent="0.25">
      <c r="A3933">
        <v>79800120</v>
      </c>
      <c r="B3933" s="66" t="s">
        <v>6465</v>
      </c>
      <c r="C3933" s="66" t="s">
        <v>7134</v>
      </c>
      <c r="D3933" s="66" t="s">
        <v>7134</v>
      </c>
      <c r="E3933" s="56" t="s">
        <v>7594</v>
      </c>
      <c r="F3933" t="s">
        <v>7590</v>
      </c>
      <c r="G3933" s="66" t="s">
        <v>6570</v>
      </c>
      <c r="H3933" s="66" t="s">
        <v>7590</v>
      </c>
      <c r="I3933" s="66" t="s">
        <v>7155</v>
      </c>
    </row>
    <row r="3934" spans="1:9" x14ac:dyDescent="0.25">
      <c r="A3934">
        <v>79800120</v>
      </c>
      <c r="B3934" s="66" t="s">
        <v>6465</v>
      </c>
      <c r="C3934" s="66" t="s">
        <v>7134</v>
      </c>
      <c r="D3934" s="66" t="s">
        <v>7134</v>
      </c>
      <c r="E3934" s="56" t="s">
        <v>7594</v>
      </c>
      <c r="F3934" t="s">
        <v>7154</v>
      </c>
      <c r="G3934" s="66" t="s">
        <v>6570</v>
      </c>
      <c r="H3934" s="66" t="s">
        <v>7154</v>
      </c>
      <c r="I3934" s="66" t="s">
        <v>7155</v>
      </c>
    </row>
    <row r="3935" spans="1:9" x14ac:dyDescent="0.25">
      <c r="A3935">
        <v>79800120</v>
      </c>
      <c r="B3935" s="66" t="s">
        <v>6465</v>
      </c>
      <c r="C3935" s="66" t="s">
        <v>7134</v>
      </c>
      <c r="D3935" s="66" t="s">
        <v>7134</v>
      </c>
      <c r="E3935" s="56" t="s">
        <v>7594</v>
      </c>
      <c r="F3935" t="s">
        <v>5815</v>
      </c>
      <c r="G3935" s="66" t="s">
        <v>6570</v>
      </c>
      <c r="H3935" s="66" t="e">
        <v>#N/A</v>
      </c>
      <c r="I3935" s="66" t="e">
        <v>#N/A</v>
      </c>
    </row>
    <row r="3936" spans="1:9" x14ac:dyDescent="0.25">
      <c r="A3936">
        <v>79800120</v>
      </c>
      <c r="B3936" s="66" t="s">
        <v>6465</v>
      </c>
      <c r="C3936" s="66" t="s">
        <v>7134</v>
      </c>
      <c r="D3936" s="66" t="s">
        <v>7134</v>
      </c>
      <c r="E3936" s="56" t="s">
        <v>7595</v>
      </c>
      <c r="F3936" t="s">
        <v>6469</v>
      </c>
      <c r="G3936" s="66" t="s">
        <v>6570</v>
      </c>
      <c r="H3936" s="66" t="s">
        <v>6469</v>
      </c>
      <c r="I3936" s="66" t="s">
        <v>6471</v>
      </c>
    </row>
    <row r="3937" spans="1:9" x14ac:dyDescent="0.25">
      <c r="A3937">
        <v>79800121</v>
      </c>
      <c r="B3937" s="66" t="s">
        <v>6465</v>
      </c>
      <c r="C3937" s="66" t="s">
        <v>7134</v>
      </c>
      <c r="D3937" s="66" t="s">
        <v>7134</v>
      </c>
      <c r="E3937" s="56" t="s">
        <v>7596</v>
      </c>
      <c r="F3937" t="s">
        <v>7157</v>
      </c>
      <c r="G3937" s="66" t="s">
        <v>6570</v>
      </c>
      <c r="H3937" s="66" t="s">
        <v>7157</v>
      </c>
      <c r="I3937" s="66" t="s">
        <v>7155</v>
      </c>
    </row>
    <row r="3938" spans="1:9" x14ac:dyDescent="0.25">
      <c r="A3938">
        <v>79800121</v>
      </c>
      <c r="B3938" s="66" t="s">
        <v>6465</v>
      </c>
      <c r="C3938" s="66" t="s">
        <v>7134</v>
      </c>
      <c r="D3938" s="66" t="s">
        <v>7134</v>
      </c>
      <c r="E3938" s="56" t="s">
        <v>7165</v>
      </c>
      <c r="F3938" t="s">
        <v>7157</v>
      </c>
      <c r="G3938" s="66" t="s">
        <v>6570</v>
      </c>
      <c r="H3938" s="66" t="s">
        <v>7157</v>
      </c>
      <c r="I3938" s="66" t="s">
        <v>7155</v>
      </c>
    </row>
    <row r="3939" spans="1:9" x14ac:dyDescent="0.25">
      <c r="A3939">
        <v>79800121</v>
      </c>
      <c r="B3939" s="66" t="s">
        <v>6465</v>
      </c>
      <c r="C3939" s="66" t="s">
        <v>7134</v>
      </c>
      <c r="D3939" s="66" t="s">
        <v>7134</v>
      </c>
      <c r="E3939" s="56" t="s">
        <v>7165</v>
      </c>
      <c r="F3939" t="s">
        <v>5815</v>
      </c>
      <c r="G3939" s="66" t="s">
        <v>6570</v>
      </c>
      <c r="H3939" s="66" t="e">
        <v>#N/A</v>
      </c>
      <c r="I3939" s="66" t="e">
        <v>#N/A</v>
      </c>
    </row>
    <row r="3940" spans="1:9" x14ac:dyDescent="0.25">
      <c r="A3940">
        <v>79800121</v>
      </c>
      <c r="B3940" s="66" t="s">
        <v>6465</v>
      </c>
      <c r="C3940" s="66" t="s">
        <v>7134</v>
      </c>
      <c r="D3940" s="66" t="s">
        <v>7134</v>
      </c>
      <c r="E3940" s="56" t="s">
        <v>7165</v>
      </c>
      <c r="F3940" t="s">
        <v>7157</v>
      </c>
      <c r="G3940" s="66" t="s">
        <v>6570</v>
      </c>
      <c r="H3940" s="66" t="s">
        <v>7157</v>
      </c>
      <c r="I3940" s="66" t="s">
        <v>7155</v>
      </c>
    </row>
    <row r="3941" spans="1:9" x14ac:dyDescent="0.25">
      <c r="A3941">
        <v>79800121</v>
      </c>
      <c r="B3941" s="66" t="s">
        <v>6465</v>
      </c>
      <c r="C3941" s="66" t="s">
        <v>7134</v>
      </c>
      <c r="D3941" s="66" t="s">
        <v>7134</v>
      </c>
      <c r="E3941" s="56" t="s">
        <v>7597</v>
      </c>
      <c r="F3941" t="s">
        <v>7598</v>
      </c>
      <c r="G3941" s="66" t="s">
        <v>6570</v>
      </c>
      <c r="H3941" s="66" t="e">
        <v>#N/A</v>
      </c>
      <c r="I3941" s="66" t="e">
        <v>#N/A</v>
      </c>
    </row>
    <row r="3942" spans="1:9" x14ac:dyDescent="0.25">
      <c r="A3942">
        <v>79800121</v>
      </c>
      <c r="B3942" s="66" t="s">
        <v>6465</v>
      </c>
      <c r="C3942" s="66" t="s">
        <v>7134</v>
      </c>
      <c r="D3942" s="66" t="s">
        <v>7134</v>
      </c>
      <c r="E3942" s="56" t="s">
        <v>7597</v>
      </c>
      <c r="F3942" t="s">
        <v>6757</v>
      </c>
      <c r="G3942" s="66" t="s">
        <v>6570</v>
      </c>
      <c r="H3942" s="66" t="e">
        <v>#N/A</v>
      </c>
      <c r="I3942" s="66" t="e">
        <v>#N/A</v>
      </c>
    </row>
    <row r="3943" spans="1:9" x14ac:dyDescent="0.25">
      <c r="A3943">
        <v>79800121</v>
      </c>
      <c r="B3943" s="66" t="s">
        <v>6465</v>
      </c>
      <c r="C3943" s="66" t="s">
        <v>7134</v>
      </c>
      <c r="D3943" s="66" t="s">
        <v>7134</v>
      </c>
      <c r="E3943" s="56" t="s">
        <v>7599</v>
      </c>
      <c r="F3943" t="s">
        <v>7598</v>
      </c>
      <c r="G3943" s="66" t="s">
        <v>6570</v>
      </c>
      <c r="H3943" s="66" t="e">
        <v>#N/A</v>
      </c>
      <c r="I3943" s="66" t="e">
        <v>#N/A</v>
      </c>
    </row>
    <row r="3944" spans="1:9" x14ac:dyDescent="0.25">
      <c r="A3944">
        <v>79800121</v>
      </c>
      <c r="B3944" s="66" t="s">
        <v>6465</v>
      </c>
      <c r="C3944" s="66" t="s">
        <v>7134</v>
      </c>
      <c r="D3944" s="66" t="s">
        <v>7134</v>
      </c>
      <c r="E3944" s="56" t="s">
        <v>7599</v>
      </c>
      <c r="F3944" t="s">
        <v>7157</v>
      </c>
      <c r="G3944" s="66" t="s">
        <v>6570</v>
      </c>
      <c r="H3944" s="66" t="s">
        <v>7157</v>
      </c>
      <c r="I3944" s="66" t="s">
        <v>7155</v>
      </c>
    </row>
    <row r="3945" spans="1:9" x14ac:dyDescent="0.25">
      <c r="A3945">
        <v>79800122</v>
      </c>
      <c r="B3945" s="66" t="s">
        <v>6465</v>
      </c>
      <c r="C3945" s="66" t="s">
        <v>7134</v>
      </c>
      <c r="D3945" s="66" t="s">
        <v>7134</v>
      </c>
      <c r="E3945" s="56" t="s">
        <v>7208</v>
      </c>
      <c r="F3945" t="s">
        <v>7600</v>
      </c>
      <c r="G3945" s="66" t="s">
        <v>6570</v>
      </c>
      <c r="H3945" s="66" t="e">
        <v>#N/A</v>
      </c>
      <c r="I3945" s="66" t="e">
        <v>#N/A</v>
      </c>
    </row>
    <row r="3946" spans="1:9" x14ac:dyDescent="0.25">
      <c r="A3946">
        <v>79800122</v>
      </c>
      <c r="B3946" s="66" t="s">
        <v>6465</v>
      </c>
      <c r="C3946" s="66" t="s">
        <v>7134</v>
      </c>
      <c r="D3946" s="66" t="s">
        <v>7134</v>
      </c>
      <c r="E3946" s="56" t="s">
        <v>7208</v>
      </c>
      <c r="F3946" t="s">
        <v>6757</v>
      </c>
      <c r="G3946" s="66" t="s">
        <v>6570</v>
      </c>
      <c r="H3946" s="66" t="e">
        <v>#N/A</v>
      </c>
      <c r="I3946" s="66" t="e">
        <v>#N/A</v>
      </c>
    </row>
    <row r="3947" spans="1:9" x14ac:dyDescent="0.25">
      <c r="A3947">
        <v>79800122</v>
      </c>
      <c r="B3947" s="66" t="s">
        <v>6465</v>
      </c>
      <c r="C3947" s="66" t="s">
        <v>7134</v>
      </c>
      <c r="D3947" s="66" t="s">
        <v>7134</v>
      </c>
      <c r="E3947" s="56" t="s">
        <v>7208</v>
      </c>
      <c r="F3947" t="s">
        <v>7601</v>
      </c>
      <c r="G3947" s="66" t="s">
        <v>6570</v>
      </c>
      <c r="H3947" s="66" t="e">
        <v>#N/A</v>
      </c>
      <c r="I3947" s="66" t="e">
        <v>#N/A</v>
      </c>
    </row>
    <row r="3948" spans="1:9" x14ac:dyDescent="0.25">
      <c r="A3948">
        <v>79800122</v>
      </c>
      <c r="B3948" s="66" t="s">
        <v>6465</v>
      </c>
      <c r="C3948" s="66" t="s">
        <v>7134</v>
      </c>
      <c r="D3948" s="66" t="s">
        <v>7134</v>
      </c>
      <c r="E3948" s="56" t="s">
        <v>7208</v>
      </c>
      <c r="F3948" t="s">
        <v>7600</v>
      </c>
      <c r="G3948" s="66" t="s">
        <v>6570</v>
      </c>
      <c r="H3948" s="66" t="e">
        <v>#N/A</v>
      </c>
      <c r="I3948" s="66" t="e">
        <v>#N/A</v>
      </c>
    </row>
    <row r="3949" spans="1:9" x14ac:dyDescent="0.25">
      <c r="A3949">
        <v>79800122</v>
      </c>
      <c r="B3949" s="66" t="s">
        <v>6465</v>
      </c>
      <c r="C3949" s="66" t="s">
        <v>7134</v>
      </c>
      <c r="D3949" s="66" t="s">
        <v>7134</v>
      </c>
      <c r="E3949" s="56" t="s">
        <v>7208</v>
      </c>
      <c r="F3949" t="s">
        <v>6757</v>
      </c>
      <c r="G3949" s="66" t="s">
        <v>6570</v>
      </c>
      <c r="H3949" s="66" t="e">
        <v>#N/A</v>
      </c>
      <c r="I3949" s="66" t="e">
        <v>#N/A</v>
      </c>
    </row>
    <row r="3950" spans="1:9" x14ac:dyDescent="0.25">
      <c r="A3950">
        <v>79800122</v>
      </c>
      <c r="B3950" s="66" t="s">
        <v>6465</v>
      </c>
      <c r="C3950" s="66" t="s">
        <v>7134</v>
      </c>
      <c r="D3950" s="66" t="s">
        <v>7134</v>
      </c>
      <c r="E3950" s="56" t="s">
        <v>7602</v>
      </c>
      <c r="F3950" t="s">
        <v>6757</v>
      </c>
      <c r="G3950" s="66" t="s">
        <v>6570</v>
      </c>
      <c r="H3950" s="66" t="e">
        <v>#N/A</v>
      </c>
      <c r="I3950" s="66" t="e">
        <v>#N/A</v>
      </c>
    </row>
    <row r="3951" spans="1:9" x14ac:dyDescent="0.25">
      <c r="A3951">
        <v>79800122</v>
      </c>
      <c r="B3951" s="66" t="s">
        <v>6465</v>
      </c>
      <c r="C3951" s="66" t="s">
        <v>7134</v>
      </c>
      <c r="D3951" s="66" t="s">
        <v>7134</v>
      </c>
      <c r="E3951" s="56" t="s">
        <v>7603</v>
      </c>
      <c r="F3951" t="s">
        <v>6757</v>
      </c>
      <c r="G3951" s="66" t="s">
        <v>6570</v>
      </c>
      <c r="H3951" s="66" t="e">
        <v>#N/A</v>
      </c>
      <c r="I3951" s="66" t="e">
        <v>#N/A</v>
      </c>
    </row>
    <row r="3952" spans="1:9" x14ac:dyDescent="0.25">
      <c r="A3952">
        <v>79800122</v>
      </c>
      <c r="B3952" s="66" t="s">
        <v>6465</v>
      </c>
      <c r="C3952" s="66" t="s">
        <v>7134</v>
      </c>
      <c r="D3952" s="66" t="s">
        <v>7134</v>
      </c>
      <c r="E3952" s="56" t="s">
        <v>7589</v>
      </c>
      <c r="F3952" t="s">
        <v>7604</v>
      </c>
      <c r="G3952" s="66" t="s">
        <v>6570</v>
      </c>
      <c r="H3952" s="66" t="e">
        <v>#N/A</v>
      </c>
      <c r="I3952" s="66" t="e">
        <v>#N/A</v>
      </c>
    </row>
    <row r="3953" spans="1:9" x14ac:dyDescent="0.25">
      <c r="A3953">
        <v>79800122</v>
      </c>
      <c r="B3953" s="66" t="s">
        <v>6465</v>
      </c>
      <c r="C3953" s="66" t="s">
        <v>7134</v>
      </c>
      <c r="D3953" s="66" t="s">
        <v>7134</v>
      </c>
      <c r="E3953" s="56" t="s">
        <v>7589</v>
      </c>
      <c r="F3953" t="s">
        <v>6757</v>
      </c>
      <c r="G3953" s="66" t="s">
        <v>6570</v>
      </c>
      <c r="H3953" s="66" t="e">
        <v>#N/A</v>
      </c>
      <c r="I3953" s="66" t="e">
        <v>#N/A</v>
      </c>
    </row>
    <row r="3954" spans="1:9" x14ac:dyDescent="0.25">
      <c r="A3954">
        <v>79800122</v>
      </c>
      <c r="B3954" s="66" t="s">
        <v>6465</v>
      </c>
      <c r="C3954" s="66" t="s">
        <v>7134</v>
      </c>
      <c r="D3954" s="66" t="s">
        <v>7134</v>
      </c>
      <c r="E3954" s="56" t="s">
        <v>7589</v>
      </c>
      <c r="F3954" t="s">
        <v>7590</v>
      </c>
      <c r="G3954" s="66" t="s">
        <v>6570</v>
      </c>
      <c r="H3954" s="66" t="s">
        <v>7590</v>
      </c>
      <c r="I3954" s="66" t="s">
        <v>7155</v>
      </c>
    </row>
    <row r="3955" spans="1:9" x14ac:dyDescent="0.25">
      <c r="A3955">
        <v>79800123</v>
      </c>
      <c r="B3955" s="66" t="s">
        <v>6465</v>
      </c>
      <c r="C3955" s="66" t="s">
        <v>7134</v>
      </c>
      <c r="D3955" s="66" t="s">
        <v>7134</v>
      </c>
      <c r="E3955" s="56" t="s">
        <v>7605</v>
      </c>
      <c r="F3955" t="s">
        <v>6757</v>
      </c>
      <c r="G3955" s="66" t="s">
        <v>7232</v>
      </c>
      <c r="H3955" s="66" t="e">
        <v>#N/A</v>
      </c>
      <c r="I3955" s="66" t="e">
        <v>#N/A</v>
      </c>
    </row>
    <row r="3956" spans="1:9" x14ac:dyDescent="0.25">
      <c r="A3956">
        <v>79800123</v>
      </c>
      <c r="B3956" s="66" t="s">
        <v>6465</v>
      </c>
      <c r="C3956" s="66" t="s">
        <v>7134</v>
      </c>
      <c r="D3956" s="66" t="s">
        <v>7134</v>
      </c>
      <c r="E3956" s="56" t="s">
        <v>7606</v>
      </c>
      <c r="F3956" t="s">
        <v>6757</v>
      </c>
      <c r="G3956" s="66" t="s">
        <v>7232</v>
      </c>
      <c r="H3956" s="66" t="e">
        <v>#N/A</v>
      </c>
      <c r="I3956" s="66" t="e">
        <v>#N/A</v>
      </c>
    </row>
    <row r="3957" spans="1:9" x14ac:dyDescent="0.25">
      <c r="A3957">
        <v>79800123</v>
      </c>
      <c r="B3957" s="66" t="s">
        <v>6465</v>
      </c>
      <c r="C3957" s="66" t="s">
        <v>7134</v>
      </c>
      <c r="D3957" s="66" t="s">
        <v>7134</v>
      </c>
      <c r="E3957" s="56" t="s">
        <v>7606</v>
      </c>
      <c r="F3957" t="s">
        <v>6757</v>
      </c>
      <c r="G3957" s="66" t="s">
        <v>7232</v>
      </c>
      <c r="H3957" s="66" t="e">
        <v>#N/A</v>
      </c>
      <c r="I3957" s="66" t="e">
        <v>#N/A</v>
      </c>
    </row>
    <row r="3958" spans="1:9" x14ac:dyDescent="0.25">
      <c r="A3958">
        <v>79800123</v>
      </c>
      <c r="B3958" s="66" t="s">
        <v>6465</v>
      </c>
      <c r="C3958" s="66" t="s">
        <v>7134</v>
      </c>
      <c r="D3958" s="66" t="s">
        <v>7134</v>
      </c>
      <c r="E3958" s="56" t="s">
        <v>7606</v>
      </c>
      <c r="F3958" t="s">
        <v>7606</v>
      </c>
      <c r="G3958" s="66" t="s">
        <v>7232</v>
      </c>
      <c r="H3958" s="66" t="e">
        <v>#N/A</v>
      </c>
      <c r="I3958" s="66" t="e">
        <v>#N/A</v>
      </c>
    </row>
    <row r="3959" spans="1:9" x14ac:dyDescent="0.25">
      <c r="A3959">
        <v>79800123</v>
      </c>
      <c r="B3959" s="66" t="s">
        <v>6465</v>
      </c>
      <c r="C3959" s="66" t="s">
        <v>7134</v>
      </c>
      <c r="D3959" s="66" t="s">
        <v>7134</v>
      </c>
      <c r="E3959" s="56" t="s">
        <v>7606</v>
      </c>
      <c r="F3959" t="s">
        <v>6757</v>
      </c>
      <c r="G3959" s="66" t="s">
        <v>7232</v>
      </c>
      <c r="H3959" s="66" t="e">
        <v>#N/A</v>
      </c>
      <c r="I3959" s="66" t="e">
        <v>#N/A</v>
      </c>
    </row>
    <row r="3960" spans="1:9" x14ac:dyDescent="0.25">
      <c r="A3960">
        <v>79800123</v>
      </c>
      <c r="B3960" s="66" t="s">
        <v>6465</v>
      </c>
      <c r="C3960" s="66" t="s">
        <v>7134</v>
      </c>
      <c r="D3960" s="66" t="s">
        <v>7134</v>
      </c>
      <c r="E3960" s="56" t="s">
        <v>7606</v>
      </c>
      <c r="F3960" t="s">
        <v>6757</v>
      </c>
      <c r="G3960" s="66" t="s">
        <v>7232</v>
      </c>
      <c r="H3960" s="66" t="e">
        <v>#N/A</v>
      </c>
      <c r="I3960" s="66" t="e">
        <v>#N/A</v>
      </c>
    </row>
    <row r="3961" spans="1:9" x14ac:dyDescent="0.25">
      <c r="A3961">
        <v>79800123</v>
      </c>
      <c r="B3961" s="66" t="s">
        <v>6465</v>
      </c>
      <c r="C3961" s="66" t="s">
        <v>7134</v>
      </c>
      <c r="D3961" s="66" t="s">
        <v>7134</v>
      </c>
      <c r="E3961" s="56" t="s">
        <v>7606</v>
      </c>
      <c r="F3961" t="s">
        <v>6757</v>
      </c>
      <c r="G3961" s="66" t="s">
        <v>6570</v>
      </c>
      <c r="H3961" s="66" t="e">
        <v>#N/A</v>
      </c>
      <c r="I3961" s="66" t="e">
        <v>#N/A</v>
      </c>
    </row>
    <row r="3962" spans="1:9" x14ac:dyDescent="0.25">
      <c r="A3962">
        <v>79800123</v>
      </c>
      <c r="B3962" s="66" t="s">
        <v>6465</v>
      </c>
      <c r="C3962" s="66" t="s">
        <v>7134</v>
      </c>
      <c r="D3962" s="66" t="s">
        <v>7134</v>
      </c>
      <c r="E3962" s="56" t="s">
        <v>7606</v>
      </c>
      <c r="F3962" t="s">
        <v>6757</v>
      </c>
      <c r="G3962" s="66" t="s">
        <v>7232</v>
      </c>
      <c r="H3962" s="66" t="e">
        <v>#N/A</v>
      </c>
      <c r="I3962" s="66" t="e">
        <v>#N/A</v>
      </c>
    </row>
    <row r="3963" spans="1:9" x14ac:dyDescent="0.25">
      <c r="A3963">
        <v>79800123</v>
      </c>
      <c r="B3963" s="66" t="s">
        <v>6465</v>
      </c>
      <c r="C3963" s="66" t="s">
        <v>7134</v>
      </c>
      <c r="D3963" s="66" t="s">
        <v>7134</v>
      </c>
      <c r="E3963" s="56" t="s">
        <v>7330</v>
      </c>
      <c r="F3963" t="s">
        <v>6757</v>
      </c>
      <c r="G3963" s="66" t="s">
        <v>7232</v>
      </c>
      <c r="H3963" s="66" t="s">
        <v>7330</v>
      </c>
      <c r="I3963" s="66" t="s">
        <v>6330</v>
      </c>
    </row>
    <row r="3964" spans="1:9" x14ac:dyDescent="0.25">
      <c r="A3964">
        <v>79800123</v>
      </c>
      <c r="B3964" s="66" t="s">
        <v>6465</v>
      </c>
      <c r="C3964" s="66" t="s">
        <v>7134</v>
      </c>
      <c r="D3964" s="66" t="s">
        <v>7134</v>
      </c>
      <c r="E3964" s="56" t="s">
        <v>7330</v>
      </c>
      <c r="F3964" t="s">
        <v>6757</v>
      </c>
      <c r="G3964" s="66" t="s">
        <v>7232</v>
      </c>
      <c r="H3964" s="66" t="s">
        <v>7330</v>
      </c>
      <c r="I3964" s="66" t="s">
        <v>6330</v>
      </c>
    </row>
    <row r="3965" spans="1:9" x14ac:dyDescent="0.25">
      <c r="A3965">
        <v>79800123</v>
      </c>
      <c r="B3965" s="66" t="s">
        <v>6465</v>
      </c>
      <c r="C3965" s="66" t="s">
        <v>7134</v>
      </c>
      <c r="D3965" s="66" t="s">
        <v>7134</v>
      </c>
      <c r="E3965" s="56" t="s">
        <v>7330</v>
      </c>
      <c r="F3965" t="s">
        <v>7332</v>
      </c>
      <c r="G3965" s="66" t="s">
        <v>7232</v>
      </c>
      <c r="H3965" s="66" t="s">
        <v>7330</v>
      </c>
      <c r="I3965" s="66" t="s">
        <v>6330</v>
      </c>
    </row>
    <row r="3966" spans="1:9" x14ac:dyDescent="0.25">
      <c r="A3966">
        <v>79800123</v>
      </c>
      <c r="B3966" s="66" t="s">
        <v>6465</v>
      </c>
      <c r="C3966" s="66" t="s">
        <v>7134</v>
      </c>
      <c r="D3966" s="66" t="s">
        <v>7134</v>
      </c>
      <c r="E3966" s="56" t="s">
        <v>7330</v>
      </c>
      <c r="F3966" t="s">
        <v>7332</v>
      </c>
      <c r="G3966" s="66" t="s">
        <v>7232</v>
      </c>
      <c r="H3966" s="66" t="s">
        <v>7330</v>
      </c>
      <c r="I3966" s="66" t="s">
        <v>6330</v>
      </c>
    </row>
    <row r="3967" spans="1:9" x14ac:dyDescent="0.25">
      <c r="A3967">
        <v>79800123</v>
      </c>
      <c r="B3967" s="66" t="s">
        <v>6465</v>
      </c>
      <c r="C3967" s="66" t="s">
        <v>7134</v>
      </c>
      <c r="D3967" s="66" t="s">
        <v>7134</v>
      </c>
      <c r="E3967" s="56" t="s">
        <v>7330</v>
      </c>
      <c r="F3967" t="s">
        <v>6757</v>
      </c>
      <c r="G3967" s="66" t="s">
        <v>7232</v>
      </c>
      <c r="H3967" s="66" t="s">
        <v>7330</v>
      </c>
      <c r="I3967" s="66" t="s">
        <v>6330</v>
      </c>
    </row>
    <row r="3968" spans="1:9" x14ac:dyDescent="0.25">
      <c r="A3968">
        <v>79800124</v>
      </c>
      <c r="B3968" s="66" t="s">
        <v>6465</v>
      </c>
      <c r="C3968" s="66" t="s">
        <v>7134</v>
      </c>
      <c r="D3968" s="66" t="s">
        <v>7134</v>
      </c>
      <c r="E3968" s="56" t="s">
        <v>7329</v>
      </c>
      <c r="F3968" t="s">
        <v>6757</v>
      </c>
      <c r="G3968" s="66" t="s">
        <v>6570</v>
      </c>
      <c r="H3968" s="66" t="e">
        <v>#N/A</v>
      </c>
      <c r="I3968" s="66" t="e">
        <v>#N/A</v>
      </c>
    </row>
    <row r="3969" spans="1:9" x14ac:dyDescent="0.25">
      <c r="A3969">
        <v>79800124</v>
      </c>
      <c r="B3969" s="66" t="s">
        <v>6465</v>
      </c>
      <c r="C3969" s="66" t="s">
        <v>7134</v>
      </c>
      <c r="D3969" s="66" t="s">
        <v>7134</v>
      </c>
      <c r="E3969" s="56" t="s">
        <v>7329</v>
      </c>
      <c r="F3969" t="s">
        <v>7607</v>
      </c>
      <c r="G3969" s="66" t="s">
        <v>6570</v>
      </c>
      <c r="H3969" s="66" t="e">
        <v>#N/A</v>
      </c>
      <c r="I3969" s="66" t="e">
        <v>#N/A</v>
      </c>
    </row>
    <row r="3970" spans="1:9" x14ac:dyDescent="0.25">
      <c r="A3970">
        <v>79800124</v>
      </c>
      <c r="B3970" s="66" t="s">
        <v>6465</v>
      </c>
      <c r="C3970" s="66" t="s">
        <v>7134</v>
      </c>
      <c r="D3970" s="66" t="s">
        <v>7134</v>
      </c>
      <c r="E3970" s="56" t="s">
        <v>7329</v>
      </c>
      <c r="F3970" t="s">
        <v>6757</v>
      </c>
      <c r="G3970" s="66" t="s">
        <v>6570</v>
      </c>
      <c r="H3970" s="66" t="e">
        <v>#N/A</v>
      </c>
      <c r="I3970" s="66" t="e">
        <v>#N/A</v>
      </c>
    </row>
    <row r="3971" spans="1:9" x14ac:dyDescent="0.25">
      <c r="A3971">
        <v>79800124</v>
      </c>
      <c r="B3971" s="66" t="s">
        <v>6465</v>
      </c>
      <c r="C3971" s="66" t="s">
        <v>7134</v>
      </c>
      <c r="D3971" s="66" t="s">
        <v>7134</v>
      </c>
      <c r="E3971" s="56" t="s">
        <v>7329</v>
      </c>
      <c r="F3971" t="s">
        <v>7332</v>
      </c>
      <c r="G3971" s="66" t="s">
        <v>6570</v>
      </c>
      <c r="H3971" s="66" t="e">
        <v>#N/A</v>
      </c>
      <c r="I3971" s="66" t="e">
        <v>#N/A</v>
      </c>
    </row>
    <row r="3972" spans="1:9" x14ac:dyDescent="0.25">
      <c r="A3972">
        <v>79800124</v>
      </c>
      <c r="B3972" s="66" t="s">
        <v>6465</v>
      </c>
      <c r="C3972" s="66" t="s">
        <v>7134</v>
      </c>
      <c r="D3972" s="66" t="s">
        <v>7134</v>
      </c>
      <c r="E3972" s="56" t="s">
        <v>7338</v>
      </c>
      <c r="F3972" t="s">
        <v>6757</v>
      </c>
      <c r="G3972" s="66" t="s">
        <v>6570</v>
      </c>
      <c r="H3972" s="66" t="e">
        <v>#N/A</v>
      </c>
      <c r="I3972" s="66" t="e">
        <v>#N/A</v>
      </c>
    </row>
    <row r="3973" spans="1:9" x14ac:dyDescent="0.25">
      <c r="A3973">
        <v>79800124</v>
      </c>
      <c r="B3973" s="66" t="s">
        <v>6465</v>
      </c>
      <c r="C3973" s="66" t="s">
        <v>7134</v>
      </c>
      <c r="D3973" s="66" t="s">
        <v>7134</v>
      </c>
      <c r="E3973" s="56" t="s">
        <v>7338</v>
      </c>
      <c r="F3973" t="s">
        <v>6757</v>
      </c>
      <c r="G3973" s="66" t="s">
        <v>6570</v>
      </c>
      <c r="H3973" s="66" t="e">
        <v>#N/A</v>
      </c>
      <c r="I3973" s="66" t="e">
        <v>#N/A</v>
      </c>
    </row>
    <row r="3974" spans="1:9" x14ac:dyDescent="0.25">
      <c r="A3974">
        <v>79800124</v>
      </c>
      <c r="B3974" s="66" t="s">
        <v>6465</v>
      </c>
      <c r="C3974" s="66" t="s">
        <v>7134</v>
      </c>
      <c r="D3974" s="66" t="s">
        <v>7134</v>
      </c>
      <c r="E3974" s="56" t="s">
        <v>7338</v>
      </c>
      <c r="F3974" t="s">
        <v>6757</v>
      </c>
      <c r="G3974" s="66" t="s">
        <v>6570</v>
      </c>
      <c r="H3974" s="66" t="e">
        <v>#N/A</v>
      </c>
      <c r="I3974" s="66" t="e">
        <v>#N/A</v>
      </c>
    </row>
    <row r="3975" spans="1:9" x14ac:dyDescent="0.25">
      <c r="A3975">
        <v>79800124</v>
      </c>
      <c r="B3975" s="66" t="s">
        <v>6465</v>
      </c>
      <c r="C3975" s="66" t="s">
        <v>7134</v>
      </c>
      <c r="D3975" s="66" t="s">
        <v>7134</v>
      </c>
      <c r="E3975" s="56" t="s">
        <v>7608</v>
      </c>
      <c r="F3975" t="s">
        <v>7608</v>
      </c>
      <c r="G3975" s="66" t="s">
        <v>6570</v>
      </c>
      <c r="H3975" s="66" t="e">
        <v>#N/A</v>
      </c>
      <c r="I3975" s="66" t="e">
        <v>#N/A</v>
      </c>
    </row>
    <row r="3976" spans="1:9" x14ac:dyDescent="0.25">
      <c r="A3976">
        <v>79800124</v>
      </c>
      <c r="B3976" s="66" t="s">
        <v>6465</v>
      </c>
      <c r="C3976" s="66" t="s">
        <v>7134</v>
      </c>
      <c r="D3976" s="66" t="s">
        <v>7134</v>
      </c>
      <c r="E3976" s="56" t="s">
        <v>7608</v>
      </c>
      <c r="F3976" t="s">
        <v>6757</v>
      </c>
      <c r="G3976" s="66" t="s">
        <v>6570</v>
      </c>
      <c r="H3976" s="66" t="e">
        <v>#N/A</v>
      </c>
      <c r="I3976" s="66" t="e">
        <v>#N/A</v>
      </c>
    </row>
    <row r="3977" spans="1:9" x14ac:dyDescent="0.25">
      <c r="A3977">
        <v>79800124</v>
      </c>
      <c r="B3977" s="66" t="s">
        <v>6465</v>
      </c>
      <c r="C3977" s="66" t="s">
        <v>7134</v>
      </c>
      <c r="D3977" s="66" t="s">
        <v>7134</v>
      </c>
      <c r="E3977" s="56" t="s">
        <v>7608</v>
      </c>
      <c r="F3977" t="s">
        <v>6757</v>
      </c>
      <c r="G3977" s="66" t="s">
        <v>6570</v>
      </c>
      <c r="H3977" s="66" t="e">
        <v>#N/A</v>
      </c>
      <c r="I3977" s="66" t="e">
        <v>#N/A</v>
      </c>
    </row>
    <row r="3978" spans="1:9" x14ac:dyDescent="0.25">
      <c r="A3978">
        <v>79800124</v>
      </c>
      <c r="B3978" s="66" t="s">
        <v>6465</v>
      </c>
      <c r="C3978" s="66" t="s">
        <v>7134</v>
      </c>
      <c r="D3978" s="66" t="s">
        <v>7134</v>
      </c>
      <c r="E3978" s="56" t="s">
        <v>7608</v>
      </c>
      <c r="F3978" t="s">
        <v>6757</v>
      </c>
      <c r="G3978" s="66" t="s">
        <v>6570</v>
      </c>
      <c r="H3978" s="66" t="e">
        <v>#N/A</v>
      </c>
      <c r="I3978" s="66" t="e">
        <v>#N/A</v>
      </c>
    </row>
    <row r="3979" spans="1:9" x14ac:dyDescent="0.25">
      <c r="A3979">
        <v>79800124</v>
      </c>
      <c r="B3979" s="66" t="s">
        <v>6465</v>
      </c>
      <c r="C3979" s="66" t="s">
        <v>7134</v>
      </c>
      <c r="D3979" s="66" t="s">
        <v>7134</v>
      </c>
      <c r="E3979" s="56" t="s">
        <v>7608</v>
      </c>
      <c r="F3979" t="s">
        <v>6757</v>
      </c>
      <c r="G3979" s="66" t="s">
        <v>6570</v>
      </c>
      <c r="H3979" s="66" t="e">
        <v>#N/A</v>
      </c>
      <c r="I3979" s="66" t="e">
        <v>#N/A</v>
      </c>
    </row>
    <row r="3980" spans="1:9" x14ac:dyDescent="0.25">
      <c r="A3980">
        <v>79800124</v>
      </c>
      <c r="B3980" s="66" t="s">
        <v>6465</v>
      </c>
      <c r="C3980" s="66" t="s">
        <v>7134</v>
      </c>
      <c r="D3980" s="66" t="s">
        <v>7134</v>
      </c>
      <c r="E3980" s="56" t="s">
        <v>7608</v>
      </c>
      <c r="F3980" t="s">
        <v>6757</v>
      </c>
      <c r="G3980" s="66" t="s">
        <v>6570</v>
      </c>
      <c r="H3980" s="66" t="e">
        <v>#N/A</v>
      </c>
      <c r="I3980" s="66" t="e">
        <v>#N/A</v>
      </c>
    </row>
    <row r="3981" spans="1:9" x14ac:dyDescent="0.25">
      <c r="A3981">
        <v>79800124</v>
      </c>
      <c r="B3981" s="66" t="s">
        <v>6465</v>
      </c>
      <c r="C3981" s="66" t="s">
        <v>7134</v>
      </c>
      <c r="D3981" s="66" t="s">
        <v>7134</v>
      </c>
      <c r="E3981" s="56" t="s">
        <v>5927</v>
      </c>
      <c r="F3981" t="s">
        <v>6757</v>
      </c>
      <c r="G3981" s="66" t="s">
        <v>6570</v>
      </c>
      <c r="H3981" s="66" t="e">
        <v>#N/A</v>
      </c>
      <c r="I3981" s="66" t="e">
        <v>#N/A</v>
      </c>
    </row>
    <row r="3982" spans="1:9" x14ac:dyDescent="0.25">
      <c r="A3982">
        <v>79800124</v>
      </c>
      <c r="B3982" s="66" t="s">
        <v>6465</v>
      </c>
      <c r="C3982" s="66" t="s">
        <v>7134</v>
      </c>
      <c r="D3982" s="66" t="s">
        <v>7134</v>
      </c>
      <c r="E3982" s="56" t="s">
        <v>7328</v>
      </c>
      <c r="F3982" t="s">
        <v>7609</v>
      </c>
      <c r="G3982" s="66" t="s">
        <v>6570</v>
      </c>
      <c r="H3982" s="66" t="e">
        <v>#N/A</v>
      </c>
      <c r="I3982" s="66" t="e">
        <v>#N/A</v>
      </c>
    </row>
    <row r="3983" spans="1:9" x14ac:dyDescent="0.25">
      <c r="A3983">
        <v>79800124</v>
      </c>
      <c r="B3983" s="66" t="s">
        <v>6465</v>
      </c>
      <c r="C3983" s="66" t="s">
        <v>7134</v>
      </c>
      <c r="D3983" s="66" t="s">
        <v>7134</v>
      </c>
      <c r="E3983" s="56" t="s">
        <v>7328</v>
      </c>
      <c r="F3983" t="s">
        <v>6757</v>
      </c>
      <c r="G3983" s="66" t="s">
        <v>6570</v>
      </c>
      <c r="H3983" s="66" t="e">
        <v>#N/A</v>
      </c>
      <c r="I3983" s="66" t="e">
        <v>#N/A</v>
      </c>
    </row>
    <row r="3984" spans="1:9" x14ac:dyDescent="0.25">
      <c r="A3984">
        <v>79800124</v>
      </c>
      <c r="B3984" s="66" t="s">
        <v>6465</v>
      </c>
      <c r="C3984" s="66" t="s">
        <v>7134</v>
      </c>
      <c r="D3984" s="66" t="s">
        <v>7134</v>
      </c>
      <c r="E3984" s="56" t="s">
        <v>7610</v>
      </c>
      <c r="F3984" t="s">
        <v>6757</v>
      </c>
      <c r="G3984" s="66" t="s">
        <v>6570</v>
      </c>
      <c r="H3984" s="66" t="e">
        <v>#N/A</v>
      </c>
      <c r="I3984" s="66" t="e">
        <v>#N/A</v>
      </c>
    </row>
    <row r="3985" spans="1:9" x14ac:dyDescent="0.25">
      <c r="A3985">
        <v>79800124</v>
      </c>
      <c r="B3985" s="66" t="s">
        <v>6465</v>
      </c>
      <c r="C3985" s="66" t="s">
        <v>7134</v>
      </c>
      <c r="D3985" s="66" t="s">
        <v>7134</v>
      </c>
      <c r="E3985" s="56" t="s">
        <v>7611</v>
      </c>
      <c r="F3985" t="s">
        <v>7612</v>
      </c>
      <c r="G3985" s="66" t="s">
        <v>6570</v>
      </c>
      <c r="H3985" s="66" t="e">
        <v>#N/A</v>
      </c>
      <c r="I3985" s="66" t="e">
        <v>#N/A</v>
      </c>
    </row>
    <row r="3986" spans="1:9" x14ac:dyDescent="0.25">
      <c r="A3986">
        <v>79800124</v>
      </c>
      <c r="B3986" s="66" t="s">
        <v>6465</v>
      </c>
      <c r="C3986" s="66" t="s">
        <v>7134</v>
      </c>
      <c r="D3986" s="66" t="s">
        <v>7134</v>
      </c>
      <c r="E3986" s="56" t="s">
        <v>7611</v>
      </c>
      <c r="F3986" t="s">
        <v>7613</v>
      </c>
      <c r="G3986" s="66" t="s">
        <v>6570</v>
      </c>
      <c r="H3986" s="66" t="e">
        <v>#N/A</v>
      </c>
      <c r="I3986" s="66" t="e">
        <v>#N/A</v>
      </c>
    </row>
    <row r="3987" spans="1:9" x14ac:dyDescent="0.25">
      <c r="A3987">
        <v>79800124</v>
      </c>
      <c r="B3987" s="66" t="s">
        <v>6465</v>
      </c>
      <c r="C3987" s="66" t="s">
        <v>7134</v>
      </c>
      <c r="D3987" s="66" t="s">
        <v>7134</v>
      </c>
      <c r="E3987" s="56" t="s">
        <v>7611</v>
      </c>
      <c r="F3987" t="s">
        <v>6757</v>
      </c>
      <c r="G3987" s="66" t="s">
        <v>6570</v>
      </c>
      <c r="H3987" s="66" t="e">
        <v>#N/A</v>
      </c>
      <c r="I3987" s="66" t="e">
        <v>#N/A</v>
      </c>
    </row>
    <row r="3988" spans="1:9" x14ac:dyDescent="0.25">
      <c r="A3988">
        <v>79800124</v>
      </c>
      <c r="B3988" s="66" t="s">
        <v>6465</v>
      </c>
      <c r="C3988" s="66" t="s">
        <v>7134</v>
      </c>
      <c r="D3988" s="66" t="s">
        <v>7134</v>
      </c>
      <c r="E3988" s="56" t="s">
        <v>7614</v>
      </c>
      <c r="F3988" t="s">
        <v>7615</v>
      </c>
      <c r="G3988" s="66" t="s">
        <v>6570</v>
      </c>
      <c r="H3988" s="66" t="s">
        <v>7614</v>
      </c>
      <c r="I3988" s="66" t="s">
        <v>7298</v>
      </c>
    </row>
    <row r="3989" spans="1:9" x14ac:dyDescent="0.25">
      <c r="A3989">
        <v>79800124</v>
      </c>
      <c r="B3989" s="66" t="s">
        <v>6465</v>
      </c>
      <c r="C3989" s="66" t="s">
        <v>7134</v>
      </c>
      <c r="D3989" s="66" t="s">
        <v>7134</v>
      </c>
      <c r="E3989" s="56" t="s">
        <v>7614</v>
      </c>
      <c r="F3989" t="s">
        <v>7614</v>
      </c>
      <c r="G3989" s="66" t="s">
        <v>6570</v>
      </c>
      <c r="H3989" s="66" t="s">
        <v>7614</v>
      </c>
      <c r="I3989" s="66" t="s">
        <v>7298</v>
      </c>
    </row>
    <row r="3990" spans="1:9" x14ac:dyDescent="0.25">
      <c r="A3990">
        <v>79800124</v>
      </c>
      <c r="B3990" s="66" t="s">
        <v>6465</v>
      </c>
      <c r="C3990" s="66" t="s">
        <v>7134</v>
      </c>
      <c r="D3990" s="66" t="s">
        <v>7134</v>
      </c>
      <c r="E3990" s="56" t="s">
        <v>7616</v>
      </c>
      <c r="F3990" t="s">
        <v>6757</v>
      </c>
      <c r="G3990" s="66" t="s">
        <v>6570</v>
      </c>
      <c r="H3990" s="66" t="e">
        <v>#N/A</v>
      </c>
      <c r="I3990" s="66" t="e">
        <v>#N/A</v>
      </c>
    </row>
    <row r="3991" spans="1:9" x14ac:dyDescent="0.25">
      <c r="A3991">
        <v>79800124</v>
      </c>
      <c r="B3991" s="66" t="s">
        <v>6465</v>
      </c>
      <c r="C3991" s="66" t="s">
        <v>7134</v>
      </c>
      <c r="D3991" s="66" t="s">
        <v>7134</v>
      </c>
      <c r="E3991" s="56" t="s">
        <v>7301</v>
      </c>
      <c r="F3991" t="s">
        <v>6570</v>
      </c>
      <c r="G3991" s="66" t="s">
        <v>6570</v>
      </c>
      <c r="H3991" s="66" t="e">
        <v>#N/A</v>
      </c>
      <c r="I3991" s="66" t="e">
        <v>#N/A</v>
      </c>
    </row>
    <row r="3992" spans="1:9" x14ac:dyDescent="0.25">
      <c r="A3992">
        <v>79800124</v>
      </c>
      <c r="B3992" s="66" t="s">
        <v>6465</v>
      </c>
      <c r="C3992" s="66" t="s">
        <v>7134</v>
      </c>
      <c r="D3992" s="66" t="s">
        <v>7134</v>
      </c>
      <c r="E3992" s="56" t="s">
        <v>7301</v>
      </c>
      <c r="F3992" t="s">
        <v>6570</v>
      </c>
      <c r="G3992" s="66" t="s">
        <v>6570</v>
      </c>
      <c r="H3992" s="66" t="e">
        <v>#N/A</v>
      </c>
      <c r="I3992" s="66" t="e">
        <v>#N/A</v>
      </c>
    </row>
    <row r="3993" spans="1:9" x14ac:dyDescent="0.25">
      <c r="A3993">
        <v>79800124</v>
      </c>
      <c r="B3993" s="66" t="s">
        <v>6465</v>
      </c>
      <c r="C3993" s="66" t="s">
        <v>7134</v>
      </c>
      <c r="D3993" s="66" t="s">
        <v>7134</v>
      </c>
      <c r="E3993" s="56" t="s">
        <v>7301</v>
      </c>
      <c r="F3993" t="s">
        <v>7301</v>
      </c>
      <c r="G3993" s="66" t="s">
        <v>7171</v>
      </c>
      <c r="H3993" s="66" t="e">
        <v>#N/A</v>
      </c>
      <c r="I3993" s="66" t="e">
        <v>#N/A</v>
      </c>
    </row>
    <row r="3994" spans="1:9" x14ac:dyDescent="0.25">
      <c r="A3994">
        <v>79800124</v>
      </c>
      <c r="B3994" s="66" t="s">
        <v>6465</v>
      </c>
      <c r="C3994" s="66" t="s">
        <v>7134</v>
      </c>
      <c r="D3994" s="66" t="s">
        <v>7134</v>
      </c>
      <c r="E3994" s="56" t="s">
        <v>6335</v>
      </c>
      <c r="F3994" t="s">
        <v>6335</v>
      </c>
      <c r="G3994" s="66" t="s">
        <v>7171</v>
      </c>
      <c r="H3994" s="66" t="e">
        <v>#N/A</v>
      </c>
      <c r="I3994" s="66" t="e">
        <v>#N/A</v>
      </c>
    </row>
    <row r="3995" spans="1:9" x14ac:dyDescent="0.25">
      <c r="A3995">
        <v>79800124</v>
      </c>
      <c r="B3995" s="66" t="s">
        <v>6465</v>
      </c>
      <c r="C3995" s="66" t="s">
        <v>7134</v>
      </c>
      <c r="D3995" s="66" t="s">
        <v>7134</v>
      </c>
      <c r="E3995" s="56" t="s">
        <v>6335</v>
      </c>
      <c r="F3995" t="s">
        <v>5745</v>
      </c>
      <c r="G3995" s="66" t="s">
        <v>6570</v>
      </c>
      <c r="H3995" s="66" t="e">
        <v>#N/A</v>
      </c>
      <c r="I3995" s="66" t="e">
        <v>#N/A</v>
      </c>
    </row>
    <row r="3996" spans="1:9" x14ac:dyDescent="0.25">
      <c r="A3996">
        <v>79800124</v>
      </c>
      <c r="B3996" s="66" t="s">
        <v>6465</v>
      </c>
      <c r="C3996" s="66" t="s">
        <v>7134</v>
      </c>
      <c r="D3996" s="66" t="s">
        <v>7134</v>
      </c>
      <c r="E3996" s="56" t="s">
        <v>7302</v>
      </c>
      <c r="F3996" t="s">
        <v>6757</v>
      </c>
      <c r="G3996" s="66" t="s">
        <v>7171</v>
      </c>
      <c r="H3996" s="66" t="e">
        <v>#N/A</v>
      </c>
      <c r="I3996" s="66" t="e">
        <v>#N/A</v>
      </c>
    </row>
    <row r="3997" spans="1:9" x14ac:dyDescent="0.25">
      <c r="A3997">
        <v>79800124</v>
      </c>
      <c r="B3997" s="66" t="s">
        <v>6465</v>
      </c>
      <c r="C3997" s="66" t="s">
        <v>7134</v>
      </c>
      <c r="D3997" s="66" t="s">
        <v>7134</v>
      </c>
      <c r="E3997" s="56" t="s">
        <v>7302</v>
      </c>
      <c r="F3997" t="s">
        <v>7617</v>
      </c>
      <c r="G3997" s="66" t="s">
        <v>7171</v>
      </c>
      <c r="H3997" s="66" t="e">
        <v>#N/A</v>
      </c>
      <c r="I3997" s="66" t="e">
        <v>#N/A</v>
      </c>
    </row>
    <row r="3998" spans="1:9" x14ac:dyDescent="0.25">
      <c r="A3998">
        <v>79800125</v>
      </c>
      <c r="B3998" s="66" t="s">
        <v>6465</v>
      </c>
      <c r="C3998" s="66" t="s">
        <v>7134</v>
      </c>
      <c r="D3998" s="66" t="s">
        <v>7134</v>
      </c>
      <c r="E3998" s="56" t="s">
        <v>7208</v>
      </c>
      <c r="F3998" t="s">
        <v>7618</v>
      </c>
      <c r="G3998" s="66" t="s">
        <v>6570</v>
      </c>
      <c r="H3998" s="66" t="e">
        <v>#N/A</v>
      </c>
      <c r="I3998" s="66" t="e">
        <v>#N/A</v>
      </c>
    </row>
    <row r="3999" spans="1:9" x14ac:dyDescent="0.25">
      <c r="A3999">
        <v>79800125</v>
      </c>
      <c r="B3999" s="66" t="s">
        <v>6465</v>
      </c>
      <c r="C3999" s="66" t="s">
        <v>7134</v>
      </c>
      <c r="D3999" s="66" t="s">
        <v>7134</v>
      </c>
      <c r="E3999" s="56" t="s">
        <v>7619</v>
      </c>
      <c r="F3999" t="s">
        <v>7619</v>
      </c>
      <c r="G3999" s="66" t="s">
        <v>7171</v>
      </c>
      <c r="H3999" s="66" t="e">
        <v>#N/A</v>
      </c>
      <c r="I3999" s="66" t="e">
        <v>#N/A</v>
      </c>
    </row>
    <row r="4000" spans="1:9" x14ac:dyDescent="0.25">
      <c r="A4000">
        <v>79800125</v>
      </c>
      <c r="B4000" s="66" t="s">
        <v>6465</v>
      </c>
      <c r="C4000" s="66" t="s">
        <v>7134</v>
      </c>
      <c r="D4000" s="66" t="s">
        <v>7134</v>
      </c>
      <c r="E4000" s="56" t="s">
        <v>7619</v>
      </c>
      <c r="F4000" t="s">
        <v>5815</v>
      </c>
      <c r="G4000" s="66" t="s">
        <v>7171</v>
      </c>
      <c r="H4000" s="66" t="e">
        <v>#N/A</v>
      </c>
      <c r="I4000" s="66" t="e">
        <v>#N/A</v>
      </c>
    </row>
    <row r="4001" spans="1:9" x14ac:dyDescent="0.25">
      <c r="A4001">
        <v>79800125</v>
      </c>
      <c r="B4001" s="66" t="s">
        <v>6465</v>
      </c>
      <c r="C4001" s="66" t="s">
        <v>7134</v>
      </c>
      <c r="D4001" s="66" t="s">
        <v>7134</v>
      </c>
      <c r="E4001" s="56" t="s">
        <v>7620</v>
      </c>
      <c r="F4001" t="s">
        <v>7601</v>
      </c>
      <c r="G4001" s="66" t="s">
        <v>6570</v>
      </c>
      <c r="H4001" s="66" t="e">
        <v>#N/A</v>
      </c>
      <c r="I4001" s="66" t="e">
        <v>#N/A</v>
      </c>
    </row>
    <row r="4002" spans="1:9" x14ac:dyDescent="0.25">
      <c r="A4002">
        <v>79800125</v>
      </c>
      <c r="B4002" s="66" t="s">
        <v>6465</v>
      </c>
      <c r="C4002" s="66" t="s">
        <v>7134</v>
      </c>
      <c r="D4002" s="66" t="s">
        <v>7134</v>
      </c>
      <c r="E4002" s="56" t="s">
        <v>7620</v>
      </c>
      <c r="F4002" t="s">
        <v>5815</v>
      </c>
      <c r="G4002" s="66" t="s">
        <v>6570</v>
      </c>
      <c r="H4002" s="66" t="e">
        <v>#N/A</v>
      </c>
      <c r="I4002" s="66" t="e">
        <v>#N/A</v>
      </c>
    </row>
    <row r="4003" spans="1:9" x14ac:dyDescent="0.25">
      <c r="A4003">
        <v>79800126</v>
      </c>
      <c r="B4003" s="66" t="s">
        <v>6465</v>
      </c>
      <c r="C4003" s="66" t="s">
        <v>7134</v>
      </c>
      <c r="D4003" s="66" t="s">
        <v>7134</v>
      </c>
      <c r="E4003" s="56" t="s">
        <v>7536</v>
      </c>
      <c r="F4003" t="s">
        <v>7621</v>
      </c>
      <c r="G4003" s="66" t="s">
        <v>6690</v>
      </c>
      <c r="H4003" s="66" t="e">
        <v>#N/A</v>
      </c>
      <c r="I4003" s="66" t="e">
        <v>#N/A</v>
      </c>
    </row>
    <row r="4004" spans="1:9" x14ac:dyDescent="0.25">
      <c r="A4004">
        <v>79800126</v>
      </c>
      <c r="B4004" s="66" t="s">
        <v>6465</v>
      </c>
      <c r="C4004" s="66" t="s">
        <v>7134</v>
      </c>
      <c r="D4004" s="66" t="s">
        <v>7134</v>
      </c>
      <c r="E4004" s="56" t="s">
        <v>7536</v>
      </c>
      <c r="F4004" t="s">
        <v>7536</v>
      </c>
      <c r="G4004" s="66" t="s">
        <v>6690</v>
      </c>
      <c r="H4004" s="66" t="e">
        <v>#N/A</v>
      </c>
      <c r="I4004" s="66" t="e">
        <v>#N/A</v>
      </c>
    </row>
    <row r="4005" spans="1:9" x14ac:dyDescent="0.25">
      <c r="A4005">
        <v>79800126</v>
      </c>
      <c r="B4005" s="66" t="s">
        <v>6465</v>
      </c>
      <c r="C4005" s="66" t="s">
        <v>7134</v>
      </c>
      <c r="D4005" s="66" t="s">
        <v>7134</v>
      </c>
      <c r="E4005" s="56" t="s">
        <v>7536</v>
      </c>
      <c r="F4005" t="s">
        <v>7536</v>
      </c>
      <c r="G4005" s="66" t="s">
        <v>6690</v>
      </c>
      <c r="H4005" s="66" t="e">
        <v>#N/A</v>
      </c>
      <c r="I4005" s="66" t="e">
        <v>#N/A</v>
      </c>
    </row>
    <row r="4006" spans="1:9" x14ac:dyDescent="0.25">
      <c r="A4006">
        <v>79800126</v>
      </c>
      <c r="B4006" s="66" t="s">
        <v>6465</v>
      </c>
      <c r="C4006" s="66" t="s">
        <v>7134</v>
      </c>
      <c r="D4006" s="66" t="s">
        <v>7134</v>
      </c>
      <c r="E4006" s="56" t="s">
        <v>7536</v>
      </c>
      <c r="F4006" t="s">
        <v>7536</v>
      </c>
      <c r="G4006" s="66" t="s">
        <v>6690</v>
      </c>
      <c r="H4006" s="66" t="e">
        <v>#N/A</v>
      </c>
      <c r="I4006" s="66" t="e">
        <v>#N/A</v>
      </c>
    </row>
    <row r="4007" spans="1:9" x14ac:dyDescent="0.25">
      <c r="A4007">
        <v>79800126</v>
      </c>
      <c r="B4007" s="66" t="s">
        <v>6465</v>
      </c>
      <c r="C4007" s="66" t="s">
        <v>7134</v>
      </c>
      <c r="D4007" s="66" t="s">
        <v>7134</v>
      </c>
      <c r="E4007" s="56" t="s">
        <v>7536</v>
      </c>
      <c r="F4007" t="s">
        <v>7491</v>
      </c>
      <c r="G4007" s="66" t="s">
        <v>6690</v>
      </c>
      <c r="H4007" s="66" t="s">
        <v>7491</v>
      </c>
      <c r="I4007" s="66" t="s">
        <v>6251</v>
      </c>
    </row>
    <row r="4008" spans="1:9" x14ac:dyDescent="0.25">
      <c r="A4008">
        <v>79800126</v>
      </c>
      <c r="B4008" s="66" t="s">
        <v>6465</v>
      </c>
      <c r="C4008" s="66" t="s">
        <v>7134</v>
      </c>
      <c r="D4008" s="66" t="s">
        <v>7134</v>
      </c>
      <c r="E4008" s="56" t="s">
        <v>7622</v>
      </c>
      <c r="F4008" t="s">
        <v>7623</v>
      </c>
      <c r="G4008" s="66" t="s">
        <v>7256</v>
      </c>
      <c r="H4008" s="66" t="e">
        <v>#N/A</v>
      </c>
      <c r="I4008" s="66" t="e">
        <v>#N/A</v>
      </c>
    </row>
    <row r="4009" spans="1:9" x14ac:dyDescent="0.25">
      <c r="A4009">
        <v>79800126</v>
      </c>
      <c r="B4009" s="66" t="s">
        <v>6465</v>
      </c>
      <c r="C4009" s="66" t="s">
        <v>7134</v>
      </c>
      <c r="D4009" s="66" t="s">
        <v>7134</v>
      </c>
      <c r="E4009" s="56" t="s">
        <v>7622</v>
      </c>
      <c r="F4009" t="s">
        <v>7271</v>
      </c>
      <c r="G4009" s="66" t="s">
        <v>7256</v>
      </c>
      <c r="H4009" s="66" t="s">
        <v>7271</v>
      </c>
      <c r="I4009" s="66" t="s">
        <v>6251</v>
      </c>
    </row>
    <row r="4010" spans="1:9" x14ac:dyDescent="0.25">
      <c r="A4010">
        <v>79800126</v>
      </c>
      <c r="B4010" s="66" t="s">
        <v>6465</v>
      </c>
      <c r="C4010" s="66" t="s">
        <v>7134</v>
      </c>
      <c r="D4010" s="66" t="s">
        <v>7134</v>
      </c>
      <c r="E4010" s="56" t="s">
        <v>7622</v>
      </c>
      <c r="F4010" t="s">
        <v>7271</v>
      </c>
      <c r="G4010" s="66" t="s">
        <v>7256</v>
      </c>
      <c r="H4010" s="66" t="s">
        <v>7271</v>
      </c>
      <c r="I4010" s="66" t="s">
        <v>6251</v>
      </c>
    </row>
    <row r="4011" spans="1:9" x14ac:dyDescent="0.25">
      <c r="A4011">
        <v>79800126</v>
      </c>
      <c r="B4011" s="66" t="s">
        <v>6465</v>
      </c>
      <c r="C4011" s="66" t="s">
        <v>7134</v>
      </c>
      <c r="D4011" s="66" t="s">
        <v>7134</v>
      </c>
      <c r="E4011" s="56" t="s">
        <v>7439</v>
      </c>
      <c r="F4011" t="s">
        <v>7439</v>
      </c>
      <c r="G4011" s="66" t="s">
        <v>7256</v>
      </c>
      <c r="H4011" s="66" t="e">
        <v>#N/A</v>
      </c>
      <c r="I4011" s="66" t="e">
        <v>#N/A</v>
      </c>
    </row>
    <row r="4012" spans="1:9" x14ac:dyDescent="0.25">
      <c r="A4012">
        <v>79800126</v>
      </c>
      <c r="B4012" s="66" t="s">
        <v>6465</v>
      </c>
      <c r="C4012" s="66" t="s">
        <v>7134</v>
      </c>
      <c r="D4012" s="66" t="s">
        <v>7134</v>
      </c>
      <c r="E4012" s="56" t="s">
        <v>7439</v>
      </c>
      <c r="F4012" t="s">
        <v>7439</v>
      </c>
      <c r="G4012" s="66" t="s">
        <v>7256</v>
      </c>
      <c r="H4012" s="66" t="e">
        <v>#N/A</v>
      </c>
      <c r="I4012" s="66" t="e">
        <v>#N/A</v>
      </c>
    </row>
    <row r="4013" spans="1:9" x14ac:dyDescent="0.25">
      <c r="A4013">
        <v>79800126</v>
      </c>
      <c r="B4013" s="66" t="s">
        <v>6465</v>
      </c>
      <c r="C4013" s="66" t="s">
        <v>7134</v>
      </c>
      <c r="D4013" s="66" t="s">
        <v>7134</v>
      </c>
      <c r="E4013" s="56" t="s">
        <v>7439</v>
      </c>
      <c r="F4013" t="s">
        <v>7271</v>
      </c>
      <c r="G4013" s="66" t="s">
        <v>7256</v>
      </c>
      <c r="H4013" s="66" t="s">
        <v>7271</v>
      </c>
      <c r="I4013" s="66" t="s">
        <v>6251</v>
      </c>
    </row>
    <row r="4014" spans="1:9" x14ac:dyDescent="0.25">
      <c r="A4014">
        <v>79800127</v>
      </c>
      <c r="B4014" s="66" t="s">
        <v>6465</v>
      </c>
      <c r="C4014" s="66" t="s">
        <v>7134</v>
      </c>
      <c r="D4014" s="66" t="s">
        <v>7134</v>
      </c>
      <c r="E4014" s="56" t="s">
        <v>7624</v>
      </c>
      <c r="F4014" t="s">
        <v>7625</v>
      </c>
      <c r="G4014" s="66" t="s">
        <v>7256</v>
      </c>
      <c r="H4014" s="66" t="e">
        <v>#N/A</v>
      </c>
      <c r="I4014" s="66" t="e">
        <v>#N/A</v>
      </c>
    </row>
    <row r="4015" spans="1:9" x14ac:dyDescent="0.25">
      <c r="A4015">
        <v>79800128</v>
      </c>
      <c r="B4015" s="66" t="s">
        <v>6465</v>
      </c>
      <c r="C4015" s="66" t="s">
        <v>7134</v>
      </c>
      <c r="D4015" s="66" t="s">
        <v>7134</v>
      </c>
      <c r="E4015" s="56" t="s">
        <v>7626</v>
      </c>
      <c r="F4015" t="s">
        <v>7271</v>
      </c>
      <c r="G4015" s="66" t="s">
        <v>7256</v>
      </c>
      <c r="H4015" s="66" t="s">
        <v>7271</v>
      </c>
      <c r="I4015" s="66" t="s">
        <v>6251</v>
      </c>
    </row>
    <row r="4016" spans="1:9" x14ac:dyDescent="0.25">
      <c r="A4016">
        <v>79800128</v>
      </c>
      <c r="B4016" s="66" t="s">
        <v>6465</v>
      </c>
      <c r="C4016" s="66" t="s">
        <v>7134</v>
      </c>
      <c r="D4016" s="66" t="s">
        <v>7134</v>
      </c>
      <c r="E4016" s="56" t="s">
        <v>7626</v>
      </c>
      <c r="F4016" t="s">
        <v>7271</v>
      </c>
      <c r="G4016" s="66" t="s">
        <v>7256</v>
      </c>
      <c r="H4016" s="66" t="s">
        <v>7271</v>
      </c>
      <c r="I4016" s="66" t="s">
        <v>6251</v>
      </c>
    </row>
    <row r="4017" spans="1:9" x14ac:dyDescent="0.25">
      <c r="A4017">
        <v>79800128</v>
      </c>
      <c r="B4017" s="66" t="s">
        <v>6465</v>
      </c>
      <c r="C4017" s="66" t="s">
        <v>7134</v>
      </c>
      <c r="D4017" s="66" t="s">
        <v>7134</v>
      </c>
      <c r="E4017" s="56" t="s">
        <v>7626</v>
      </c>
      <c r="F4017" t="s">
        <v>7271</v>
      </c>
      <c r="G4017" s="66" t="s">
        <v>7256</v>
      </c>
      <c r="H4017" s="66" t="s">
        <v>7271</v>
      </c>
      <c r="I4017" s="66" t="s">
        <v>6251</v>
      </c>
    </row>
    <row r="4018" spans="1:9" x14ac:dyDescent="0.25">
      <c r="A4018">
        <v>79800128</v>
      </c>
      <c r="B4018" s="66" t="s">
        <v>6465</v>
      </c>
      <c r="C4018" s="66" t="s">
        <v>7134</v>
      </c>
      <c r="D4018" s="66" t="s">
        <v>7134</v>
      </c>
      <c r="E4018" s="56" t="s">
        <v>7626</v>
      </c>
      <c r="F4018" t="s">
        <v>7271</v>
      </c>
      <c r="G4018" s="66" t="s">
        <v>7256</v>
      </c>
      <c r="H4018" s="66" t="s">
        <v>7271</v>
      </c>
      <c r="I4018" s="66" t="s">
        <v>6251</v>
      </c>
    </row>
    <row r="4019" spans="1:9" x14ac:dyDescent="0.25">
      <c r="A4019">
        <v>79800128</v>
      </c>
      <c r="B4019" s="66" t="s">
        <v>6465</v>
      </c>
      <c r="C4019" s="66" t="s">
        <v>7134</v>
      </c>
      <c r="D4019" s="66" t="s">
        <v>7134</v>
      </c>
      <c r="E4019" s="56" t="s">
        <v>7626</v>
      </c>
      <c r="F4019" t="s">
        <v>7271</v>
      </c>
      <c r="G4019" s="66" t="s">
        <v>7256</v>
      </c>
      <c r="H4019" s="66" t="s">
        <v>7271</v>
      </c>
      <c r="I4019" s="66" t="s">
        <v>6251</v>
      </c>
    </row>
    <row r="4020" spans="1:9" x14ac:dyDescent="0.25">
      <c r="A4020">
        <v>79800129</v>
      </c>
      <c r="B4020" s="66" t="s">
        <v>6465</v>
      </c>
      <c r="C4020" s="66" t="s">
        <v>7134</v>
      </c>
      <c r="D4020" s="66" t="s">
        <v>7134</v>
      </c>
      <c r="E4020" s="56" t="s">
        <v>7285</v>
      </c>
      <c r="F4020" t="s">
        <v>7277</v>
      </c>
      <c r="G4020" s="66" t="s">
        <v>7256</v>
      </c>
      <c r="H4020" s="66" t="s">
        <v>7277</v>
      </c>
      <c r="I4020" s="66" t="s">
        <v>7155</v>
      </c>
    </row>
    <row r="4021" spans="1:9" x14ac:dyDescent="0.25">
      <c r="A4021">
        <v>79800129</v>
      </c>
      <c r="B4021" s="66" t="s">
        <v>6465</v>
      </c>
      <c r="C4021" s="66" t="s">
        <v>7134</v>
      </c>
      <c r="D4021" s="66" t="s">
        <v>7134</v>
      </c>
      <c r="E4021" s="56" t="s">
        <v>7285</v>
      </c>
      <c r="F4021" t="s">
        <v>7271</v>
      </c>
      <c r="G4021" s="66" t="s">
        <v>7256</v>
      </c>
      <c r="H4021" s="66" t="s">
        <v>7271</v>
      </c>
      <c r="I4021" s="66" t="s">
        <v>6251</v>
      </c>
    </row>
    <row r="4022" spans="1:9" x14ac:dyDescent="0.25">
      <c r="A4022">
        <v>79800129</v>
      </c>
      <c r="B4022" s="66" t="s">
        <v>6465</v>
      </c>
      <c r="C4022" s="66" t="s">
        <v>7134</v>
      </c>
      <c r="D4022" s="66" t="s">
        <v>7134</v>
      </c>
      <c r="E4022" s="56" t="s">
        <v>7285</v>
      </c>
      <c r="F4022" t="s">
        <v>7271</v>
      </c>
      <c r="G4022" s="66" t="s">
        <v>7256</v>
      </c>
      <c r="H4022" s="66" t="s">
        <v>7271</v>
      </c>
      <c r="I4022" s="66" t="s">
        <v>6251</v>
      </c>
    </row>
    <row r="4023" spans="1:9" x14ac:dyDescent="0.25">
      <c r="A4023">
        <v>79800129</v>
      </c>
      <c r="B4023" s="66" t="s">
        <v>6465</v>
      </c>
      <c r="C4023" s="66" t="s">
        <v>7134</v>
      </c>
      <c r="D4023" s="66" t="s">
        <v>7134</v>
      </c>
      <c r="E4023" s="56" t="s">
        <v>7627</v>
      </c>
      <c r="F4023" t="s">
        <v>7271</v>
      </c>
      <c r="G4023" s="66" t="s">
        <v>7256</v>
      </c>
      <c r="H4023" s="66" t="s">
        <v>7271</v>
      </c>
      <c r="I4023" s="66" t="s">
        <v>6251</v>
      </c>
    </row>
    <row r="4024" spans="1:9" x14ac:dyDescent="0.25">
      <c r="A4024">
        <v>79800130</v>
      </c>
      <c r="B4024" s="66" t="s">
        <v>6465</v>
      </c>
      <c r="C4024" s="66" t="s">
        <v>7134</v>
      </c>
      <c r="D4024" s="66" t="s">
        <v>7134</v>
      </c>
      <c r="E4024" s="56" t="s">
        <v>7286</v>
      </c>
      <c r="F4024" t="s">
        <v>7181</v>
      </c>
      <c r="G4024" s="66" t="s">
        <v>7171</v>
      </c>
      <c r="H4024" s="66" t="e">
        <v>#N/A</v>
      </c>
      <c r="I4024" s="66" t="e">
        <v>#N/A</v>
      </c>
    </row>
    <row r="4025" spans="1:9" x14ac:dyDescent="0.25">
      <c r="A4025">
        <v>79800130</v>
      </c>
      <c r="B4025" s="66" t="s">
        <v>6465</v>
      </c>
      <c r="C4025" s="66" t="s">
        <v>7134</v>
      </c>
      <c r="D4025" s="66" t="s">
        <v>7134</v>
      </c>
      <c r="E4025" s="56" t="s">
        <v>7286</v>
      </c>
      <c r="F4025" t="s">
        <v>7181</v>
      </c>
      <c r="G4025" s="66" t="s">
        <v>7171</v>
      </c>
      <c r="H4025" s="66" t="e">
        <v>#N/A</v>
      </c>
      <c r="I4025" s="66" t="e">
        <v>#N/A</v>
      </c>
    </row>
    <row r="4026" spans="1:9" x14ac:dyDescent="0.25">
      <c r="A4026">
        <v>79800130</v>
      </c>
      <c r="B4026" s="66" t="s">
        <v>6465</v>
      </c>
      <c r="C4026" s="66" t="s">
        <v>7134</v>
      </c>
      <c r="D4026" s="66" t="s">
        <v>7134</v>
      </c>
      <c r="E4026" s="56" t="s">
        <v>7286</v>
      </c>
      <c r="F4026" t="s">
        <v>7181</v>
      </c>
      <c r="G4026" s="66" t="s">
        <v>7171</v>
      </c>
      <c r="H4026" s="66" t="e">
        <v>#N/A</v>
      </c>
      <c r="I4026" s="66" t="e">
        <v>#N/A</v>
      </c>
    </row>
    <row r="4027" spans="1:9" x14ac:dyDescent="0.25">
      <c r="A4027">
        <v>79800130</v>
      </c>
      <c r="B4027" s="66" t="s">
        <v>6465</v>
      </c>
      <c r="C4027" s="66" t="s">
        <v>7134</v>
      </c>
      <c r="D4027" s="66" t="s">
        <v>7134</v>
      </c>
      <c r="E4027" s="56" t="s">
        <v>7286</v>
      </c>
      <c r="F4027" t="s">
        <v>7181</v>
      </c>
      <c r="G4027" s="66" t="s">
        <v>7171</v>
      </c>
      <c r="H4027" s="66" t="e">
        <v>#N/A</v>
      </c>
      <c r="I4027" s="66" t="e">
        <v>#N/A</v>
      </c>
    </row>
    <row r="4028" spans="1:9" x14ac:dyDescent="0.25">
      <c r="A4028">
        <v>79800130</v>
      </c>
      <c r="B4028" s="66" t="s">
        <v>6465</v>
      </c>
      <c r="C4028" s="66" t="s">
        <v>7134</v>
      </c>
      <c r="D4028" s="66" t="s">
        <v>7134</v>
      </c>
      <c r="E4028" s="56" t="s">
        <v>7198</v>
      </c>
      <c r="F4028" t="s">
        <v>7181</v>
      </c>
      <c r="G4028" s="66" t="s">
        <v>7171</v>
      </c>
      <c r="H4028" s="66" t="e">
        <v>#N/A</v>
      </c>
      <c r="I4028" s="66" t="e">
        <v>#N/A</v>
      </c>
    </row>
    <row r="4029" spans="1:9" x14ac:dyDescent="0.25">
      <c r="A4029">
        <v>79800130</v>
      </c>
      <c r="B4029" s="66" t="s">
        <v>6465</v>
      </c>
      <c r="C4029" s="66" t="s">
        <v>7134</v>
      </c>
      <c r="D4029" s="66" t="s">
        <v>7134</v>
      </c>
      <c r="E4029" s="56" t="s">
        <v>7198</v>
      </c>
      <c r="F4029" t="s">
        <v>7628</v>
      </c>
      <c r="G4029" s="66" t="s">
        <v>7171</v>
      </c>
      <c r="H4029" s="66" t="s">
        <v>7628</v>
      </c>
      <c r="I4029" s="66" t="s">
        <v>7155</v>
      </c>
    </row>
    <row r="4030" spans="1:9" x14ac:dyDescent="0.25">
      <c r="A4030">
        <v>79800131</v>
      </c>
      <c r="B4030" s="66" t="s">
        <v>6465</v>
      </c>
      <c r="C4030" s="66" t="s">
        <v>7134</v>
      </c>
      <c r="D4030" s="66" t="s">
        <v>7134</v>
      </c>
      <c r="E4030" s="56" t="s">
        <v>7140</v>
      </c>
      <c r="F4030" t="s">
        <v>7136</v>
      </c>
      <c r="G4030" s="66" t="s">
        <v>6570</v>
      </c>
      <c r="H4030" s="66" t="e">
        <v>#N/A</v>
      </c>
      <c r="I4030" s="66" t="e">
        <v>#N/A</v>
      </c>
    </row>
    <row r="4031" spans="1:9" x14ac:dyDescent="0.25">
      <c r="A4031">
        <v>79800131</v>
      </c>
      <c r="B4031" s="66" t="s">
        <v>6465</v>
      </c>
      <c r="C4031" s="66" t="s">
        <v>7134</v>
      </c>
      <c r="D4031" s="66" t="s">
        <v>7134</v>
      </c>
      <c r="E4031" s="56" t="s">
        <v>7140</v>
      </c>
      <c r="F4031" t="s">
        <v>6757</v>
      </c>
      <c r="G4031" s="66" t="s">
        <v>6570</v>
      </c>
      <c r="H4031" s="66" t="e">
        <v>#N/A</v>
      </c>
      <c r="I4031" s="66" t="e">
        <v>#N/A</v>
      </c>
    </row>
    <row r="4032" spans="1:9" x14ac:dyDescent="0.25">
      <c r="A4032">
        <v>79800131</v>
      </c>
      <c r="B4032" s="66" t="s">
        <v>6465</v>
      </c>
      <c r="C4032" s="66" t="s">
        <v>7134</v>
      </c>
      <c r="D4032" s="66" t="s">
        <v>7134</v>
      </c>
      <c r="E4032" s="56" t="s">
        <v>7629</v>
      </c>
      <c r="F4032" t="s">
        <v>7136</v>
      </c>
      <c r="G4032" s="66" t="s">
        <v>6570</v>
      </c>
      <c r="H4032" s="66" t="e">
        <v>#N/A</v>
      </c>
      <c r="I4032" s="66" t="e">
        <v>#N/A</v>
      </c>
    </row>
    <row r="4033" spans="1:9" x14ac:dyDescent="0.25">
      <c r="A4033">
        <v>79800131</v>
      </c>
      <c r="B4033" s="66" t="s">
        <v>6465</v>
      </c>
      <c r="C4033" s="66" t="s">
        <v>7134</v>
      </c>
      <c r="D4033" s="66" t="s">
        <v>7134</v>
      </c>
      <c r="E4033" s="56" t="s">
        <v>7630</v>
      </c>
      <c r="F4033" t="s">
        <v>6757</v>
      </c>
      <c r="G4033" s="66" t="s">
        <v>6570</v>
      </c>
      <c r="H4033" s="66" t="e">
        <v>#N/A</v>
      </c>
      <c r="I4033" s="66" t="e">
        <v>#N/A</v>
      </c>
    </row>
    <row r="4034" spans="1:9" x14ac:dyDescent="0.25">
      <c r="A4034">
        <v>79800131</v>
      </c>
      <c r="B4034" s="66" t="s">
        <v>6465</v>
      </c>
      <c r="C4034" s="66" t="s">
        <v>7134</v>
      </c>
      <c r="D4034" s="66" t="s">
        <v>7134</v>
      </c>
      <c r="E4034" s="56" t="s">
        <v>7630</v>
      </c>
      <c r="F4034" t="s">
        <v>7136</v>
      </c>
      <c r="G4034" s="66" t="s">
        <v>6570</v>
      </c>
      <c r="H4034" s="66" t="e">
        <v>#N/A</v>
      </c>
      <c r="I4034" s="66" t="e">
        <v>#N/A</v>
      </c>
    </row>
    <row r="4035" spans="1:9" x14ac:dyDescent="0.25">
      <c r="A4035">
        <v>79800132</v>
      </c>
      <c r="B4035" s="66" t="s">
        <v>6465</v>
      </c>
      <c r="C4035" s="66" t="s">
        <v>7134</v>
      </c>
      <c r="D4035" s="66" t="s">
        <v>7134</v>
      </c>
      <c r="E4035" s="56" t="s">
        <v>7631</v>
      </c>
      <c r="F4035" t="s">
        <v>7063</v>
      </c>
      <c r="G4035" s="66" t="s">
        <v>7232</v>
      </c>
      <c r="H4035" s="66" t="s">
        <v>7063</v>
      </c>
      <c r="I4035" s="66" t="s">
        <v>7064</v>
      </c>
    </row>
    <row r="4036" spans="1:9" x14ac:dyDescent="0.25">
      <c r="A4036">
        <v>79800132</v>
      </c>
      <c r="B4036" s="66" t="s">
        <v>6465</v>
      </c>
      <c r="C4036" s="66" t="s">
        <v>7134</v>
      </c>
      <c r="D4036" s="66" t="s">
        <v>7134</v>
      </c>
      <c r="E4036" s="56" t="s">
        <v>7631</v>
      </c>
      <c r="F4036" t="s">
        <v>7063</v>
      </c>
      <c r="G4036" s="66" t="s">
        <v>7232</v>
      </c>
      <c r="H4036" s="66" t="s">
        <v>7063</v>
      </c>
      <c r="I4036" s="66" t="s">
        <v>7064</v>
      </c>
    </row>
    <row r="4037" spans="1:9" x14ac:dyDescent="0.25">
      <c r="A4037">
        <v>79800132</v>
      </c>
      <c r="B4037" s="66" t="s">
        <v>6465</v>
      </c>
      <c r="C4037" s="66" t="s">
        <v>7134</v>
      </c>
      <c r="D4037" s="66" t="s">
        <v>7134</v>
      </c>
      <c r="E4037" s="56" t="s">
        <v>7631</v>
      </c>
      <c r="F4037" t="s">
        <v>7063</v>
      </c>
      <c r="G4037" s="66" t="s">
        <v>7232</v>
      </c>
      <c r="H4037" s="66" t="s">
        <v>7063</v>
      </c>
      <c r="I4037" s="66" t="s">
        <v>7064</v>
      </c>
    </row>
    <row r="4038" spans="1:9" x14ac:dyDescent="0.25">
      <c r="A4038">
        <v>79800132</v>
      </c>
      <c r="B4038" s="66" t="s">
        <v>6465</v>
      </c>
      <c r="C4038" s="66" t="s">
        <v>7134</v>
      </c>
      <c r="D4038" s="66" t="s">
        <v>7134</v>
      </c>
      <c r="E4038" s="56" t="s">
        <v>7631</v>
      </c>
      <c r="F4038" t="s">
        <v>7063</v>
      </c>
      <c r="G4038" s="66" t="s">
        <v>7232</v>
      </c>
      <c r="H4038" s="66" t="s">
        <v>7063</v>
      </c>
      <c r="I4038" s="66" t="s">
        <v>7064</v>
      </c>
    </row>
    <row r="4039" spans="1:9" x14ac:dyDescent="0.25">
      <c r="A4039">
        <v>79800132</v>
      </c>
      <c r="B4039" s="66" t="s">
        <v>6465</v>
      </c>
      <c r="C4039" s="66" t="s">
        <v>7134</v>
      </c>
      <c r="D4039" s="66" t="s">
        <v>7134</v>
      </c>
      <c r="E4039" s="56" t="s">
        <v>7632</v>
      </c>
      <c r="F4039" t="s">
        <v>7063</v>
      </c>
      <c r="G4039" s="66" t="s">
        <v>7232</v>
      </c>
      <c r="H4039" s="66" t="s">
        <v>7063</v>
      </c>
      <c r="I4039" s="66" t="s">
        <v>7064</v>
      </c>
    </row>
    <row r="4040" spans="1:9" x14ac:dyDescent="0.25">
      <c r="A4040">
        <v>79800132</v>
      </c>
      <c r="B4040" s="66" t="s">
        <v>6465</v>
      </c>
      <c r="C4040" s="66" t="s">
        <v>7134</v>
      </c>
      <c r="D4040" s="66" t="s">
        <v>7134</v>
      </c>
      <c r="E4040" s="56" t="s">
        <v>7632</v>
      </c>
      <c r="F4040" t="s">
        <v>7633</v>
      </c>
      <c r="G4040" s="66" t="s">
        <v>7232</v>
      </c>
      <c r="H4040" s="66" t="e">
        <v>#N/A</v>
      </c>
      <c r="I4040" s="66" t="e">
        <v>#N/A</v>
      </c>
    </row>
    <row r="4041" spans="1:9" x14ac:dyDescent="0.25">
      <c r="A4041">
        <v>79800132</v>
      </c>
      <c r="B4041" s="66" t="s">
        <v>6465</v>
      </c>
      <c r="C4041" s="66" t="s">
        <v>7134</v>
      </c>
      <c r="D4041" s="66" t="s">
        <v>7134</v>
      </c>
      <c r="E4041" s="56" t="s">
        <v>7567</v>
      </c>
      <c r="F4041" t="s">
        <v>7453</v>
      </c>
      <c r="G4041" s="66" t="s">
        <v>7232</v>
      </c>
      <c r="H4041" s="66" t="e">
        <v>#N/A</v>
      </c>
      <c r="I4041" s="66" t="e">
        <v>#N/A</v>
      </c>
    </row>
    <row r="4042" spans="1:9" x14ac:dyDescent="0.25">
      <c r="A4042">
        <v>79800132</v>
      </c>
      <c r="B4042" s="66" t="s">
        <v>6465</v>
      </c>
      <c r="C4042" s="66" t="s">
        <v>7134</v>
      </c>
      <c r="D4042" s="66" t="s">
        <v>7134</v>
      </c>
      <c r="E4042" s="56" t="s">
        <v>7634</v>
      </c>
      <c r="F4042" t="s">
        <v>7470</v>
      </c>
      <c r="G4042" s="66" t="s">
        <v>7232</v>
      </c>
      <c r="H4042" s="66" t="e">
        <v>#N/A</v>
      </c>
      <c r="I4042" s="66" t="e">
        <v>#N/A</v>
      </c>
    </row>
    <row r="4043" spans="1:9" x14ac:dyDescent="0.25">
      <c r="A4043">
        <v>79800132</v>
      </c>
      <c r="B4043" s="66" t="s">
        <v>6465</v>
      </c>
      <c r="C4043" s="66" t="s">
        <v>7134</v>
      </c>
      <c r="D4043" s="66" t="s">
        <v>7134</v>
      </c>
      <c r="E4043" s="56" t="s">
        <v>7635</v>
      </c>
      <c r="F4043" t="s">
        <v>7063</v>
      </c>
      <c r="G4043" s="66" t="s">
        <v>7232</v>
      </c>
      <c r="H4043" s="66" t="s">
        <v>7063</v>
      </c>
      <c r="I4043" s="66" t="s">
        <v>7064</v>
      </c>
    </row>
    <row r="4044" spans="1:9" x14ac:dyDescent="0.25">
      <c r="A4044">
        <v>79800132</v>
      </c>
      <c r="B4044" s="66" t="s">
        <v>6465</v>
      </c>
      <c r="C4044" s="66" t="s">
        <v>7134</v>
      </c>
      <c r="D4044" s="66" t="s">
        <v>7134</v>
      </c>
      <c r="E4044" s="56" t="s">
        <v>7635</v>
      </c>
      <c r="F4044" t="s">
        <v>7063</v>
      </c>
      <c r="G4044" s="66" t="s">
        <v>7232</v>
      </c>
      <c r="H4044" s="66" t="s">
        <v>7063</v>
      </c>
      <c r="I4044" s="66" t="s">
        <v>7064</v>
      </c>
    </row>
    <row r="4045" spans="1:9" x14ac:dyDescent="0.25">
      <c r="A4045">
        <v>79800132</v>
      </c>
      <c r="B4045" s="66" t="s">
        <v>6465</v>
      </c>
      <c r="C4045" s="66" t="s">
        <v>7134</v>
      </c>
      <c r="D4045" s="66" t="s">
        <v>7134</v>
      </c>
      <c r="E4045" s="56" t="s">
        <v>7636</v>
      </c>
      <c r="F4045" t="s">
        <v>7063</v>
      </c>
      <c r="G4045" s="66" t="s">
        <v>7232</v>
      </c>
      <c r="H4045" s="66" t="s">
        <v>7063</v>
      </c>
      <c r="I4045" s="66" t="s">
        <v>7064</v>
      </c>
    </row>
    <row r="4046" spans="1:9" x14ac:dyDescent="0.25">
      <c r="A4046">
        <v>79800132</v>
      </c>
      <c r="B4046" s="66" t="s">
        <v>6465</v>
      </c>
      <c r="C4046" s="66" t="s">
        <v>7134</v>
      </c>
      <c r="D4046" s="66" t="s">
        <v>7134</v>
      </c>
      <c r="E4046" s="56" t="s">
        <v>7637</v>
      </c>
      <c r="F4046" t="s">
        <v>7638</v>
      </c>
      <c r="G4046" s="66" t="s">
        <v>7232</v>
      </c>
      <c r="H4046" s="66" t="e">
        <v>#N/A</v>
      </c>
      <c r="I4046" s="66" t="e">
        <v>#N/A</v>
      </c>
    </row>
    <row r="4047" spans="1:9" x14ac:dyDescent="0.25">
      <c r="A4047">
        <v>79800132</v>
      </c>
      <c r="B4047" s="66" t="s">
        <v>6465</v>
      </c>
      <c r="C4047" s="66" t="s">
        <v>7134</v>
      </c>
      <c r="D4047" s="66" t="s">
        <v>7134</v>
      </c>
      <c r="E4047" s="56" t="s">
        <v>7637</v>
      </c>
      <c r="F4047" t="s">
        <v>7063</v>
      </c>
      <c r="G4047" s="66" t="s">
        <v>7232</v>
      </c>
      <c r="H4047" s="66" t="s">
        <v>7063</v>
      </c>
      <c r="I4047" s="66" t="s">
        <v>7064</v>
      </c>
    </row>
    <row r="4048" spans="1:9" x14ac:dyDescent="0.25">
      <c r="A4048">
        <v>79800132</v>
      </c>
      <c r="B4048" s="66" t="s">
        <v>6465</v>
      </c>
      <c r="C4048" s="66" t="s">
        <v>7134</v>
      </c>
      <c r="D4048" s="66" t="s">
        <v>7134</v>
      </c>
      <c r="E4048" s="56" t="s">
        <v>7639</v>
      </c>
      <c r="F4048" t="s">
        <v>7522</v>
      </c>
      <c r="G4048" s="66" t="s">
        <v>7232</v>
      </c>
      <c r="H4048" s="66" t="e">
        <v>#N/A</v>
      </c>
      <c r="I4048" s="66" t="e">
        <v>#N/A</v>
      </c>
    </row>
    <row r="4049" spans="1:9" x14ac:dyDescent="0.25">
      <c r="A4049">
        <v>79800133</v>
      </c>
      <c r="B4049" s="66" t="s">
        <v>6465</v>
      </c>
      <c r="C4049" s="66" t="s">
        <v>7134</v>
      </c>
      <c r="D4049" s="66" t="s">
        <v>7134</v>
      </c>
      <c r="E4049" s="56" t="s">
        <v>7395</v>
      </c>
      <c r="F4049" t="s">
        <v>7063</v>
      </c>
      <c r="G4049" s="66" t="s">
        <v>7232</v>
      </c>
      <c r="H4049" s="66" t="s">
        <v>7063</v>
      </c>
      <c r="I4049" s="66" t="s">
        <v>7064</v>
      </c>
    </row>
    <row r="4050" spans="1:9" x14ac:dyDescent="0.25">
      <c r="A4050">
        <v>79800134</v>
      </c>
      <c r="B4050" s="66" t="s">
        <v>6465</v>
      </c>
      <c r="C4050" s="66" t="s">
        <v>7134</v>
      </c>
      <c r="D4050" s="66" t="s">
        <v>7134</v>
      </c>
      <c r="E4050" s="56" t="s">
        <v>7517</v>
      </c>
      <c r="F4050" t="s">
        <v>6689</v>
      </c>
      <c r="G4050" s="66" t="s">
        <v>6690</v>
      </c>
      <c r="H4050" s="66" t="s">
        <v>6689</v>
      </c>
      <c r="I4050" s="66" t="s">
        <v>6251</v>
      </c>
    </row>
    <row r="4051" spans="1:9" x14ac:dyDescent="0.25">
      <c r="A4051">
        <v>79800134</v>
      </c>
      <c r="B4051" s="66" t="s">
        <v>6465</v>
      </c>
      <c r="C4051" s="66" t="s">
        <v>7134</v>
      </c>
      <c r="D4051" s="66" t="s">
        <v>7134</v>
      </c>
      <c r="E4051" s="56" t="s">
        <v>7640</v>
      </c>
      <c r="F4051" t="s">
        <v>7640</v>
      </c>
      <c r="G4051" s="66" t="s">
        <v>6690</v>
      </c>
      <c r="H4051" s="66" t="e">
        <v>#N/A</v>
      </c>
      <c r="I4051" s="66" t="e">
        <v>#N/A</v>
      </c>
    </row>
    <row r="4052" spans="1:9" x14ac:dyDescent="0.25">
      <c r="A4052">
        <v>79800134</v>
      </c>
      <c r="B4052" s="66" t="s">
        <v>6465</v>
      </c>
      <c r="C4052" s="66" t="s">
        <v>7134</v>
      </c>
      <c r="D4052" s="66" t="s">
        <v>7134</v>
      </c>
      <c r="E4052" s="56" t="s">
        <v>7640</v>
      </c>
      <c r="F4052" t="s">
        <v>6689</v>
      </c>
      <c r="G4052" s="66" t="s">
        <v>6690</v>
      </c>
      <c r="H4052" s="66" t="s">
        <v>6689</v>
      </c>
      <c r="I4052" s="66" t="s">
        <v>6251</v>
      </c>
    </row>
    <row r="4053" spans="1:9" x14ac:dyDescent="0.25">
      <c r="A4053">
        <v>79800134</v>
      </c>
      <c r="B4053" s="66" t="s">
        <v>6465</v>
      </c>
      <c r="C4053" s="66" t="s">
        <v>7134</v>
      </c>
      <c r="D4053" s="66" t="s">
        <v>7134</v>
      </c>
      <c r="E4053" s="56" t="s">
        <v>7640</v>
      </c>
      <c r="F4053" t="s">
        <v>7640</v>
      </c>
      <c r="G4053" s="66" t="s">
        <v>6690</v>
      </c>
      <c r="H4053" s="66" t="e">
        <v>#N/A</v>
      </c>
      <c r="I4053" s="66" t="e">
        <v>#N/A</v>
      </c>
    </row>
    <row r="4054" spans="1:9" x14ac:dyDescent="0.25">
      <c r="A4054">
        <v>79800134</v>
      </c>
      <c r="B4054" s="66" t="s">
        <v>6465</v>
      </c>
      <c r="C4054" s="66" t="s">
        <v>7134</v>
      </c>
      <c r="D4054" s="66" t="s">
        <v>7134</v>
      </c>
      <c r="E4054" s="56" t="s">
        <v>7536</v>
      </c>
      <c r="F4054" t="s">
        <v>6689</v>
      </c>
      <c r="G4054" s="66" t="s">
        <v>6690</v>
      </c>
      <c r="H4054" s="66" t="s">
        <v>6689</v>
      </c>
      <c r="I4054" s="66" t="s">
        <v>6251</v>
      </c>
    </row>
    <row r="4055" spans="1:9" x14ac:dyDescent="0.25">
      <c r="A4055">
        <v>79800134</v>
      </c>
      <c r="B4055" s="66" t="s">
        <v>6465</v>
      </c>
      <c r="C4055" s="66" t="s">
        <v>7134</v>
      </c>
      <c r="D4055" s="66" t="s">
        <v>7134</v>
      </c>
      <c r="E4055" s="56" t="s">
        <v>7536</v>
      </c>
      <c r="F4055" t="s">
        <v>7536</v>
      </c>
      <c r="G4055" s="66" t="s">
        <v>6690</v>
      </c>
      <c r="H4055" s="66" t="e">
        <v>#N/A</v>
      </c>
      <c r="I4055" s="66" t="e">
        <v>#N/A</v>
      </c>
    </row>
    <row r="4056" spans="1:9" x14ac:dyDescent="0.25">
      <c r="A4056">
        <v>79800134</v>
      </c>
      <c r="B4056" s="66" t="s">
        <v>6465</v>
      </c>
      <c r="C4056" s="66" t="s">
        <v>7134</v>
      </c>
      <c r="D4056" s="66" t="s">
        <v>7134</v>
      </c>
      <c r="E4056" s="56" t="s">
        <v>7641</v>
      </c>
      <c r="F4056" t="s">
        <v>6689</v>
      </c>
      <c r="G4056" s="66" t="s">
        <v>6690</v>
      </c>
      <c r="H4056" s="66" t="s">
        <v>6689</v>
      </c>
      <c r="I4056" s="66" t="s">
        <v>6251</v>
      </c>
    </row>
    <row r="4057" spans="1:9" x14ac:dyDescent="0.25">
      <c r="A4057">
        <v>79800134</v>
      </c>
      <c r="B4057" s="66" t="s">
        <v>6465</v>
      </c>
      <c r="C4057" s="66" t="s">
        <v>7134</v>
      </c>
      <c r="D4057" s="66" t="s">
        <v>7134</v>
      </c>
      <c r="E4057" s="56" t="s">
        <v>7641</v>
      </c>
      <c r="F4057" t="s">
        <v>6689</v>
      </c>
      <c r="G4057" s="66" t="s">
        <v>6690</v>
      </c>
      <c r="H4057" s="66" t="s">
        <v>6689</v>
      </c>
      <c r="I4057" s="66" t="s">
        <v>6251</v>
      </c>
    </row>
    <row r="4058" spans="1:9" x14ac:dyDescent="0.25">
      <c r="A4058">
        <v>79800134</v>
      </c>
      <c r="B4058" s="66" t="s">
        <v>6465</v>
      </c>
      <c r="C4058" s="66" t="s">
        <v>7134</v>
      </c>
      <c r="D4058" s="66" t="s">
        <v>7134</v>
      </c>
      <c r="E4058" s="56" t="s">
        <v>7641</v>
      </c>
      <c r="F4058" t="s">
        <v>7520</v>
      </c>
      <c r="G4058" s="66" t="s">
        <v>6690</v>
      </c>
      <c r="H4058" s="66" t="e">
        <v>#N/A</v>
      </c>
      <c r="I4058" s="66" t="e">
        <v>#N/A</v>
      </c>
    </row>
    <row r="4059" spans="1:9" x14ac:dyDescent="0.25">
      <c r="A4059">
        <v>79800134</v>
      </c>
      <c r="B4059" s="66" t="s">
        <v>6465</v>
      </c>
      <c r="C4059" s="66" t="s">
        <v>7134</v>
      </c>
      <c r="D4059" s="66" t="s">
        <v>7134</v>
      </c>
      <c r="E4059" s="56" t="s">
        <v>7641</v>
      </c>
      <c r="F4059" t="s">
        <v>6689</v>
      </c>
      <c r="G4059" s="66" t="s">
        <v>6690</v>
      </c>
      <c r="H4059" s="66" t="s">
        <v>6689</v>
      </c>
      <c r="I4059" s="66" t="s">
        <v>6251</v>
      </c>
    </row>
    <row r="4060" spans="1:9" x14ac:dyDescent="0.25">
      <c r="A4060">
        <v>79800135</v>
      </c>
      <c r="B4060" s="66" t="s">
        <v>6465</v>
      </c>
      <c r="C4060" s="66" t="s">
        <v>7134</v>
      </c>
      <c r="D4060" s="66" t="s">
        <v>7134</v>
      </c>
      <c r="E4060" s="56" t="s">
        <v>7642</v>
      </c>
      <c r="F4060" t="s">
        <v>7181</v>
      </c>
      <c r="G4060" s="66" t="s">
        <v>7171</v>
      </c>
      <c r="H4060" s="66" t="e">
        <v>#N/A</v>
      </c>
      <c r="I4060" s="66" t="e">
        <v>#N/A</v>
      </c>
    </row>
    <row r="4061" spans="1:9" x14ac:dyDescent="0.25">
      <c r="A4061">
        <v>79800135</v>
      </c>
      <c r="B4061" s="66" t="s">
        <v>6465</v>
      </c>
      <c r="C4061" s="66" t="s">
        <v>7134</v>
      </c>
      <c r="D4061" s="66" t="s">
        <v>7134</v>
      </c>
      <c r="E4061" s="56" t="s">
        <v>7642</v>
      </c>
      <c r="F4061" t="s">
        <v>7190</v>
      </c>
      <c r="G4061" s="66" t="s">
        <v>7171</v>
      </c>
      <c r="H4061" s="66" t="e">
        <v>#N/A</v>
      </c>
      <c r="I4061" s="66" t="e">
        <v>#N/A</v>
      </c>
    </row>
    <row r="4062" spans="1:9" x14ac:dyDescent="0.25">
      <c r="A4062">
        <v>79800135</v>
      </c>
      <c r="B4062" s="66" t="s">
        <v>6465</v>
      </c>
      <c r="C4062" s="66" t="s">
        <v>7134</v>
      </c>
      <c r="D4062" s="66" t="s">
        <v>7134</v>
      </c>
      <c r="E4062" s="56" t="s">
        <v>7190</v>
      </c>
      <c r="F4062" t="s">
        <v>7190</v>
      </c>
      <c r="G4062" s="66" t="s">
        <v>7171</v>
      </c>
      <c r="H4062" s="66" t="e">
        <v>#N/A</v>
      </c>
      <c r="I4062" s="66" t="e">
        <v>#N/A</v>
      </c>
    </row>
    <row r="4063" spans="1:9" x14ac:dyDescent="0.25">
      <c r="A4063">
        <v>79800135</v>
      </c>
      <c r="B4063" s="66" t="s">
        <v>6465</v>
      </c>
      <c r="C4063" s="66" t="s">
        <v>7134</v>
      </c>
      <c r="D4063" s="66" t="s">
        <v>7134</v>
      </c>
      <c r="E4063" s="56" t="s">
        <v>7190</v>
      </c>
      <c r="F4063" t="s">
        <v>7643</v>
      </c>
      <c r="G4063" s="66" t="s">
        <v>7171</v>
      </c>
      <c r="H4063" s="66" t="s">
        <v>7643</v>
      </c>
      <c r="I4063" s="66" t="s">
        <v>7155</v>
      </c>
    </row>
    <row r="4064" spans="1:9" x14ac:dyDescent="0.25">
      <c r="A4064">
        <v>79800135</v>
      </c>
      <c r="B4064" s="66" t="s">
        <v>6465</v>
      </c>
      <c r="C4064" s="66" t="s">
        <v>7134</v>
      </c>
      <c r="D4064" s="66" t="s">
        <v>7134</v>
      </c>
      <c r="E4064" s="56" t="s">
        <v>7190</v>
      </c>
      <c r="F4064" t="s">
        <v>7181</v>
      </c>
      <c r="G4064" s="66" t="s">
        <v>7171</v>
      </c>
      <c r="H4064" s="66" t="e">
        <v>#N/A</v>
      </c>
      <c r="I4064" s="66" t="e">
        <v>#N/A</v>
      </c>
    </row>
    <row r="4065" spans="1:9" x14ac:dyDescent="0.25">
      <c r="A4065">
        <v>79800135</v>
      </c>
      <c r="B4065" s="66" t="s">
        <v>6465</v>
      </c>
      <c r="C4065" s="66" t="s">
        <v>7134</v>
      </c>
      <c r="D4065" s="66" t="s">
        <v>7134</v>
      </c>
      <c r="E4065" s="56" t="s">
        <v>7190</v>
      </c>
      <c r="F4065" t="s">
        <v>7181</v>
      </c>
      <c r="G4065" s="66" t="s">
        <v>7171</v>
      </c>
      <c r="H4065" s="66" t="e">
        <v>#N/A</v>
      </c>
      <c r="I4065" s="66" t="e">
        <v>#N/A</v>
      </c>
    </row>
    <row r="4066" spans="1:9" x14ac:dyDescent="0.25">
      <c r="A4066">
        <v>79800135</v>
      </c>
      <c r="B4066" s="66" t="s">
        <v>6465</v>
      </c>
      <c r="C4066" s="66" t="s">
        <v>7134</v>
      </c>
      <c r="D4066" s="66" t="s">
        <v>7134</v>
      </c>
      <c r="E4066" s="56" t="s">
        <v>7190</v>
      </c>
      <c r="F4066" t="s">
        <v>7181</v>
      </c>
      <c r="G4066" s="66" t="s">
        <v>7171</v>
      </c>
      <c r="H4066" s="66" t="e">
        <v>#N/A</v>
      </c>
      <c r="I4066" s="66" t="e">
        <v>#N/A</v>
      </c>
    </row>
    <row r="4067" spans="1:9" x14ac:dyDescent="0.25">
      <c r="A4067">
        <v>79900001</v>
      </c>
      <c r="B4067" s="66" t="s">
        <v>6465</v>
      </c>
      <c r="C4067" s="66" t="s">
        <v>7644</v>
      </c>
      <c r="D4067" s="66" t="s">
        <v>7644</v>
      </c>
      <c r="E4067" s="56" t="s">
        <v>7645</v>
      </c>
      <c r="F4067" t="s">
        <v>7646</v>
      </c>
      <c r="G4067" s="66" t="s">
        <v>7647</v>
      </c>
      <c r="H4067" s="66" t="e">
        <v>#N/A</v>
      </c>
      <c r="I4067" s="66" t="e">
        <v>#N/A</v>
      </c>
    </row>
    <row r="4068" spans="1:9" x14ac:dyDescent="0.25">
      <c r="A4068">
        <v>79900001</v>
      </c>
      <c r="B4068" s="66" t="s">
        <v>6465</v>
      </c>
      <c r="C4068" s="66" t="s">
        <v>7644</v>
      </c>
      <c r="D4068" s="66" t="s">
        <v>7644</v>
      </c>
      <c r="E4068" s="56" t="s">
        <v>6333</v>
      </c>
      <c r="F4068" t="s">
        <v>7648</v>
      </c>
      <c r="G4068" s="66" t="s">
        <v>7647</v>
      </c>
      <c r="H4068" s="66" t="s">
        <v>7648</v>
      </c>
      <c r="I4068" s="66" t="s">
        <v>7649</v>
      </c>
    </row>
    <row r="4069" spans="1:9" x14ac:dyDescent="0.25">
      <c r="A4069">
        <v>79900001</v>
      </c>
      <c r="B4069" s="66" t="s">
        <v>6465</v>
      </c>
      <c r="C4069" s="66" t="s">
        <v>7644</v>
      </c>
      <c r="D4069" s="66" t="s">
        <v>7644</v>
      </c>
      <c r="E4069" s="56" t="s">
        <v>7650</v>
      </c>
      <c r="F4069" t="s">
        <v>7651</v>
      </c>
      <c r="G4069" s="66" t="s">
        <v>7647</v>
      </c>
      <c r="H4069" s="66" t="s">
        <v>7651</v>
      </c>
      <c r="I4069" s="66" t="s">
        <v>7649</v>
      </c>
    </row>
    <row r="4070" spans="1:9" x14ac:dyDescent="0.25">
      <c r="A4070">
        <v>79900001</v>
      </c>
      <c r="B4070" s="66" t="s">
        <v>6465</v>
      </c>
      <c r="C4070" s="66" t="s">
        <v>7644</v>
      </c>
      <c r="D4070" s="66" t="s">
        <v>7644</v>
      </c>
      <c r="E4070" s="56" t="s">
        <v>7650</v>
      </c>
      <c r="F4070" t="s">
        <v>7646</v>
      </c>
      <c r="G4070" s="66" t="s">
        <v>7647</v>
      </c>
      <c r="H4070" s="66" t="e">
        <v>#N/A</v>
      </c>
      <c r="I4070" s="66" t="e">
        <v>#N/A</v>
      </c>
    </row>
    <row r="4071" spans="1:9" x14ac:dyDescent="0.25">
      <c r="A4071">
        <v>79900001</v>
      </c>
      <c r="B4071" s="66" t="s">
        <v>6465</v>
      </c>
      <c r="C4071" s="66" t="s">
        <v>7644</v>
      </c>
      <c r="D4071" s="66" t="s">
        <v>7644</v>
      </c>
      <c r="E4071" s="56" t="s">
        <v>7652</v>
      </c>
      <c r="F4071" t="s">
        <v>5815</v>
      </c>
      <c r="G4071" s="66" t="s">
        <v>7647</v>
      </c>
      <c r="H4071" s="66" t="e">
        <v>#N/A</v>
      </c>
      <c r="I4071" s="66" t="e">
        <v>#N/A</v>
      </c>
    </row>
    <row r="4072" spans="1:9" x14ac:dyDescent="0.25">
      <c r="A4072">
        <v>79900001</v>
      </c>
      <c r="B4072" s="66" t="s">
        <v>6465</v>
      </c>
      <c r="C4072" s="66" t="s">
        <v>7644</v>
      </c>
      <c r="D4072" s="66" t="s">
        <v>7644</v>
      </c>
      <c r="E4072" s="56" t="s">
        <v>7653</v>
      </c>
      <c r="F4072" t="s">
        <v>7653</v>
      </c>
      <c r="G4072" s="66" t="s">
        <v>7647</v>
      </c>
      <c r="H4072" s="66" t="e">
        <v>#N/A</v>
      </c>
      <c r="I4072" s="66" t="e">
        <v>#N/A</v>
      </c>
    </row>
    <row r="4073" spans="1:9" x14ac:dyDescent="0.25">
      <c r="A4073">
        <v>79900002</v>
      </c>
      <c r="B4073" s="66" t="s">
        <v>6465</v>
      </c>
      <c r="C4073" s="66" t="s">
        <v>7644</v>
      </c>
      <c r="D4073" s="66" t="s">
        <v>7644</v>
      </c>
      <c r="E4073" s="56" t="s">
        <v>7654</v>
      </c>
      <c r="F4073" t="s">
        <v>7655</v>
      </c>
      <c r="G4073" s="66" t="s">
        <v>7647</v>
      </c>
      <c r="H4073" s="66" t="e">
        <v>#N/A</v>
      </c>
      <c r="I4073" s="66" t="e">
        <v>#N/A</v>
      </c>
    </row>
    <row r="4074" spans="1:9" x14ac:dyDescent="0.25">
      <c r="A4074">
        <v>79900002</v>
      </c>
      <c r="B4074" s="66" t="s">
        <v>6465</v>
      </c>
      <c r="C4074" s="66" t="s">
        <v>7644</v>
      </c>
      <c r="D4074" s="66" t="s">
        <v>7644</v>
      </c>
      <c r="E4074" s="56" t="s">
        <v>7656</v>
      </c>
      <c r="F4074" t="s">
        <v>7646</v>
      </c>
      <c r="G4074" s="66" t="s">
        <v>7647</v>
      </c>
      <c r="H4074" s="66" t="s">
        <v>7656</v>
      </c>
      <c r="I4074" s="66" t="s">
        <v>7252</v>
      </c>
    </row>
    <row r="4075" spans="1:9" x14ac:dyDescent="0.25">
      <c r="A4075">
        <v>79900002</v>
      </c>
      <c r="B4075" s="66" t="s">
        <v>6465</v>
      </c>
      <c r="C4075" s="66" t="s">
        <v>7644</v>
      </c>
      <c r="D4075" s="66" t="s">
        <v>7644</v>
      </c>
      <c r="E4075" s="56" t="s">
        <v>7656</v>
      </c>
      <c r="F4075" t="s">
        <v>7656</v>
      </c>
      <c r="G4075" s="66" t="s">
        <v>7647</v>
      </c>
      <c r="H4075" s="66" t="s">
        <v>7656</v>
      </c>
      <c r="I4075" s="66" t="s">
        <v>7252</v>
      </c>
    </row>
    <row r="4076" spans="1:9" x14ac:dyDescent="0.25">
      <c r="A4076">
        <v>79900002</v>
      </c>
      <c r="B4076" s="66" t="s">
        <v>6465</v>
      </c>
      <c r="C4076" s="66" t="s">
        <v>7644</v>
      </c>
      <c r="D4076" s="66" t="s">
        <v>7644</v>
      </c>
      <c r="E4076" s="56" t="s">
        <v>7656</v>
      </c>
      <c r="F4076" t="s">
        <v>7657</v>
      </c>
      <c r="G4076" s="66" t="s">
        <v>7647</v>
      </c>
      <c r="H4076" s="66" t="s">
        <v>7656</v>
      </c>
      <c r="I4076" s="66" t="s">
        <v>7252</v>
      </c>
    </row>
    <row r="4077" spans="1:9" x14ac:dyDescent="0.25">
      <c r="A4077">
        <v>79900002</v>
      </c>
      <c r="B4077" s="66" t="s">
        <v>6465</v>
      </c>
      <c r="C4077" s="66" t="s">
        <v>7644</v>
      </c>
      <c r="D4077" s="66" t="s">
        <v>7644</v>
      </c>
      <c r="E4077" s="56" t="s">
        <v>7656</v>
      </c>
      <c r="F4077" t="s">
        <v>7646</v>
      </c>
      <c r="G4077" s="66" t="s">
        <v>7647</v>
      </c>
      <c r="H4077" s="66" t="s">
        <v>7656</v>
      </c>
      <c r="I4077" s="66" t="s">
        <v>7252</v>
      </c>
    </row>
    <row r="4078" spans="1:9" x14ac:dyDescent="0.25">
      <c r="A4078">
        <v>79900002</v>
      </c>
      <c r="B4078" s="66" t="s">
        <v>6465</v>
      </c>
      <c r="C4078" s="66" t="s">
        <v>7644</v>
      </c>
      <c r="D4078" s="66" t="s">
        <v>7644</v>
      </c>
      <c r="E4078" s="56" t="s">
        <v>7656</v>
      </c>
      <c r="F4078" t="s">
        <v>7656</v>
      </c>
      <c r="G4078" s="66" t="s">
        <v>7647</v>
      </c>
      <c r="H4078" s="66" t="s">
        <v>7656</v>
      </c>
      <c r="I4078" s="66" t="s">
        <v>7252</v>
      </c>
    </row>
    <row r="4079" spans="1:9" x14ac:dyDescent="0.25">
      <c r="A4079">
        <v>79900003</v>
      </c>
      <c r="B4079" s="66" t="s">
        <v>6465</v>
      </c>
      <c r="C4079" s="66" t="s">
        <v>7644</v>
      </c>
      <c r="D4079" s="66" t="s">
        <v>7644</v>
      </c>
      <c r="E4079" s="56" t="s">
        <v>7658</v>
      </c>
      <c r="F4079" t="s">
        <v>5815</v>
      </c>
      <c r="G4079" s="66" t="s">
        <v>7647</v>
      </c>
      <c r="H4079" s="66" t="e">
        <v>#N/A</v>
      </c>
      <c r="I4079" s="66" t="e">
        <v>#N/A</v>
      </c>
    </row>
    <row r="4080" spans="1:9" x14ac:dyDescent="0.25">
      <c r="A4080">
        <v>79900003</v>
      </c>
      <c r="B4080" s="66" t="s">
        <v>6465</v>
      </c>
      <c r="C4080" s="66" t="s">
        <v>7644</v>
      </c>
      <c r="D4080" s="66" t="s">
        <v>7644</v>
      </c>
      <c r="E4080" s="56" t="s">
        <v>7659</v>
      </c>
      <c r="F4080" t="s">
        <v>7646</v>
      </c>
      <c r="G4080" s="66" t="s">
        <v>7647</v>
      </c>
      <c r="H4080" s="66" t="e">
        <v>#N/A</v>
      </c>
      <c r="I4080" s="66" t="e">
        <v>#N/A</v>
      </c>
    </row>
    <row r="4081" spans="1:9" x14ac:dyDescent="0.25">
      <c r="A4081">
        <v>79900003</v>
      </c>
      <c r="B4081" s="66" t="s">
        <v>6465</v>
      </c>
      <c r="C4081" s="66" t="s">
        <v>7644</v>
      </c>
      <c r="D4081" s="66" t="s">
        <v>7644</v>
      </c>
      <c r="E4081" s="56" t="s">
        <v>7660</v>
      </c>
      <c r="F4081" t="s">
        <v>7646</v>
      </c>
      <c r="G4081" s="66" t="s">
        <v>7661</v>
      </c>
      <c r="H4081" s="66" t="e">
        <v>#N/A</v>
      </c>
      <c r="I4081" s="66" t="e">
        <v>#N/A</v>
      </c>
    </row>
    <row r="4082" spans="1:9" x14ac:dyDescent="0.25">
      <c r="A4082">
        <v>79900003</v>
      </c>
      <c r="B4082" s="66" t="s">
        <v>6465</v>
      </c>
      <c r="C4082" s="66" t="s">
        <v>7644</v>
      </c>
      <c r="D4082" s="66" t="s">
        <v>7644</v>
      </c>
      <c r="E4082" s="56" t="s">
        <v>7662</v>
      </c>
      <c r="F4082" t="s">
        <v>5815</v>
      </c>
      <c r="G4082" s="66" t="s">
        <v>7661</v>
      </c>
      <c r="H4082" s="66" t="e">
        <v>#N/A</v>
      </c>
      <c r="I4082" s="66" t="e">
        <v>#N/A</v>
      </c>
    </row>
    <row r="4083" spans="1:9" x14ac:dyDescent="0.25">
      <c r="A4083">
        <v>79900003</v>
      </c>
      <c r="B4083" s="66" t="s">
        <v>6465</v>
      </c>
      <c r="C4083" s="66" t="s">
        <v>7644</v>
      </c>
      <c r="D4083" s="66" t="s">
        <v>7644</v>
      </c>
      <c r="E4083" s="56" t="s">
        <v>7663</v>
      </c>
      <c r="F4083" t="s">
        <v>7648</v>
      </c>
      <c r="G4083" s="66" t="s">
        <v>7661</v>
      </c>
      <c r="H4083" s="66" t="s">
        <v>7648</v>
      </c>
      <c r="I4083" s="66" t="s">
        <v>7649</v>
      </c>
    </row>
    <row r="4084" spans="1:9" x14ac:dyDescent="0.25">
      <c r="A4084">
        <v>79900004</v>
      </c>
      <c r="B4084" s="66" t="s">
        <v>6465</v>
      </c>
      <c r="C4084" s="66" t="s">
        <v>7644</v>
      </c>
      <c r="D4084" s="66" t="s">
        <v>7644</v>
      </c>
      <c r="E4084" s="56" t="s">
        <v>7664</v>
      </c>
      <c r="F4084" t="s">
        <v>7665</v>
      </c>
      <c r="G4084" s="66" t="s">
        <v>7647</v>
      </c>
      <c r="H4084" s="66" t="e">
        <v>#N/A</v>
      </c>
      <c r="I4084" s="66" t="e">
        <v>#N/A</v>
      </c>
    </row>
    <row r="4085" spans="1:9" x14ac:dyDescent="0.25">
      <c r="A4085">
        <v>79900004</v>
      </c>
      <c r="B4085" s="66" t="s">
        <v>6465</v>
      </c>
      <c r="C4085" s="66" t="s">
        <v>7644</v>
      </c>
      <c r="D4085" s="66" t="s">
        <v>7644</v>
      </c>
      <c r="E4085" s="56" t="s">
        <v>7666</v>
      </c>
      <c r="F4085" t="s">
        <v>7656</v>
      </c>
      <c r="G4085" s="66" t="s">
        <v>7647</v>
      </c>
      <c r="H4085" s="66" t="s">
        <v>7656</v>
      </c>
      <c r="I4085" s="66" t="s">
        <v>7252</v>
      </c>
    </row>
    <row r="4086" spans="1:9" x14ac:dyDescent="0.25">
      <c r="A4086">
        <v>79900004</v>
      </c>
      <c r="B4086" s="66" t="s">
        <v>6465</v>
      </c>
      <c r="C4086" s="66" t="s">
        <v>7644</v>
      </c>
      <c r="D4086" s="66" t="s">
        <v>7644</v>
      </c>
      <c r="E4086" s="56" t="s">
        <v>7667</v>
      </c>
      <c r="F4086" t="s">
        <v>7646</v>
      </c>
      <c r="G4086" s="66" t="s">
        <v>7647</v>
      </c>
      <c r="H4086" s="66" t="e">
        <v>#N/A</v>
      </c>
      <c r="I4086" s="66" t="e">
        <v>#N/A</v>
      </c>
    </row>
    <row r="4087" spans="1:9" x14ac:dyDescent="0.25">
      <c r="A4087">
        <v>79900004</v>
      </c>
      <c r="B4087" s="66" t="s">
        <v>6465</v>
      </c>
      <c r="C4087" s="66" t="s">
        <v>7644</v>
      </c>
      <c r="D4087" s="66" t="s">
        <v>7644</v>
      </c>
      <c r="E4087" s="56" t="s">
        <v>7668</v>
      </c>
      <c r="F4087" t="s">
        <v>7656</v>
      </c>
      <c r="G4087" s="66" t="s">
        <v>7647</v>
      </c>
      <c r="H4087" s="66" t="s">
        <v>7656</v>
      </c>
      <c r="I4087" s="66" t="s">
        <v>7252</v>
      </c>
    </row>
    <row r="4088" spans="1:9" x14ac:dyDescent="0.25">
      <c r="A4088">
        <v>79900005</v>
      </c>
      <c r="B4088" s="66" t="s">
        <v>6465</v>
      </c>
      <c r="C4088" s="66" t="s">
        <v>7644</v>
      </c>
      <c r="D4088" s="66" t="s">
        <v>7644</v>
      </c>
      <c r="E4088" s="56" t="s">
        <v>5906</v>
      </c>
      <c r="F4088" t="s">
        <v>5906</v>
      </c>
      <c r="G4088" s="66" t="s">
        <v>7669</v>
      </c>
      <c r="H4088" s="66" t="e">
        <v>#N/A</v>
      </c>
      <c r="I4088" s="66" t="e">
        <v>#N/A</v>
      </c>
    </row>
    <row r="4089" spans="1:9" x14ac:dyDescent="0.25">
      <c r="A4089">
        <v>79900005</v>
      </c>
      <c r="B4089" s="66" t="s">
        <v>6465</v>
      </c>
      <c r="C4089" s="66" t="s">
        <v>7644</v>
      </c>
      <c r="D4089" s="66" t="s">
        <v>7644</v>
      </c>
      <c r="E4089" s="56" t="s">
        <v>5906</v>
      </c>
      <c r="F4089" t="s">
        <v>7646</v>
      </c>
      <c r="G4089" s="66" t="s">
        <v>7669</v>
      </c>
      <c r="H4089" s="66" t="e">
        <v>#N/A</v>
      </c>
      <c r="I4089" s="66" t="e">
        <v>#N/A</v>
      </c>
    </row>
    <row r="4090" spans="1:9" x14ac:dyDescent="0.25">
      <c r="A4090">
        <v>79900005</v>
      </c>
      <c r="B4090" s="66" t="s">
        <v>6465</v>
      </c>
      <c r="C4090" s="66" t="s">
        <v>7644</v>
      </c>
      <c r="D4090" s="66" t="s">
        <v>7644</v>
      </c>
      <c r="E4090" s="56" t="s">
        <v>7670</v>
      </c>
      <c r="F4090" t="s">
        <v>7646</v>
      </c>
      <c r="G4090" s="66" t="s">
        <v>7669</v>
      </c>
      <c r="H4090" s="66" t="e">
        <v>#N/A</v>
      </c>
      <c r="I4090" s="66" t="e">
        <v>#N/A</v>
      </c>
    </row>
    <row r="4091" spans="1:9" x14ac:dyDescent="0.25">
      <c r="A4091">
        <v>79900005</v>
      </c>
      <c r="B4091" s="66" t="s">
        <v>6465</v>
      </c>
      <c r="C4091" s="66" t="s">
        <v>7644</v>
      </c>
      <c r="D4091" s="66" t="s">
        <v>7644</v>
      </c>
      <c r="E4091" s="56" t="s">
        <v>7670</v>
      </c>
      <c r="F4091" t="s">
        <v>5815</v>
      </c>
      <c r="G4091" s="66" t="s">
        <v>7669</v>
      </c>
      <c r="H4091" s="66" t="e">
        <v>#N/A</v>
      </c>
      <c r="I4091" s="66" t="e">
        <v>#N/A</v>
      </c>
    </row>
    <row r="4092" spans="1:9" x14ac:dyDescent="0.25">
      <c r="A4092">
        <v>79900006</v>
      </c>
      <c r="B4092" s="66" t="s">
        <v>6465</v>
      </c>
      <c r="C4092" s="66" t="s">
        <v>7644</v>
      </c>
      <c r="D4092" s="66" t="s">
        <v>7644</v>
      </c>
      <c r="E4092" s="56" t="s">
        <v>7671</v>
      </c>
      <c r="F4092" t="s">
        <v>7672</v>
      </c>
      <c r="G4092" s="66" t="s">
        <v>7661</v>
      </c>
      <c r="H4092" s="66" t="s">
        <v>7672</v>
      </c>
      <c r="I4092" s="66" t="s">
        <v>7673</v>
      </c>
    </row>
    <row r="4093" spans="1:9" x14ac:dyDescent="0.25">
      <c r="A4093">
        <v>79900006</v>
      </c>
      <c r="B4093" s="66" t="s">
        <v>6465</v>
      </c>
      <c r="C4093" s="66" t="s">
        <v>7644</v>
      </c>
      <c r="D4093" s="66" t="s">
        <v>7644</v>
      </c>
      <c r="E4093" s="56" t="s">
        <v>7674</v>
      </c>
      <c r="F4093" t="s">
        <v>7672</v>
      </c>
      <c r="G4093" s="66" t="s">
        <v>7661</v>
      </c>
      <c r="H4093" s="66" t="s">
        <v>7672</v>
      </c>
      <c r="I4093" s="66" t="s">
        <v>7673</v>
      </c>
    </row>
    <row r="4094" spans="1:9" x14ac:dyDescent="0.25">
      <c r="A4094">
        <v>79900006</v>
      </c>
      <c r="B4094" s="66" t="s">
        <v>6465</v>
      </c>
      <c r="C4094" s="66" t="s">
        <v>7644</v>
      </c>
      <c r="D4094" s="66" t="s">
        <v>7644</v>
      </c>
      <c r="E4094" s="56" t="s">
        <v>7675</v>
      </c>
      <c r="F4094" t="s">
        <v>7672</v>
      </c>
      <c r="G4094" s="66" t="s">
        <v>7661</v>
      </c>
      <c r="H4094" s="66" t="s">
        <v>7672</v>
      </c>
      <c r="I4094" s="66" t="s">
        <v>7673</v>
      </c>
    </row>
    <row r="4095" spans="1:9" x14ac:dyDescent="0.25">
      <c r="A4095">
        <v>79900006</v>
      </c>
      <c r="B4095" s="66" t="s">
        <v>6465</v>
      </c>
      <c r="C4095" s="66" t="s">
        <v>7644</v>
      </c>
      <c r="D4095" s="66" t="s">
        <v>7644</v>
      </c>
      <c r="E4095" s="56" t="s">
        <v>7676</v>
      </c>
      <c r="F4095" t="s">
        <v>7672</v>
      </c>
      <c r="G4095" s="66" t="s">
        <v>7661</v>
      </c>
      <c r="H4095" s="66" t="s">
        <v>7672</v>
      </c>
      <c r="I4095" s="66" t="s">
        <v>7673</v>
      </c>
    </row>
    <row r="4096" spans="1:9" x14ac:dyDescent="0.25">
      <c r="A4096">
        <v>79900007</v>
      </c>
      <c r="B4096" s="66" t="s">
        <v>6465</v>
      </c>
      <c r="C4096" s="66" t="s">
        <v>7644</v>
      </c>
      <c r="D4096" s="66" t="s">
        <v>7644</v>
      </c>
      <c r="E4096" s="56" t="s">
        <v>7677</v>
      </c>
      <c r="F4096" t="s">
        <v>7646</v>
      </c>
      <c r="G4096" s="66" t="s">
        <v>7647</v>
      </c>
      <c r="H4096" s="66" t="e">
        <v>#N/A</v>
      </c>
      <c r="I4096" s="66" t="e">
        <v>#N/A</v>
      </c>
    </row>
    <row r="4097" spans="1:9" x14ac:dyDescent="0.25">
      <c r="A4097">
        <v>79900007</v>
      </c>
      <c r="B4097" s="66" t="s">
        <v>6465</v>
      </c>
      <c r="C4097" s="66" t="s">
        <v>7644</v>
      </c>
      <c r="D4097" s="66" t="s">
        <v>7644</v>
      </c>
      <c r="E4097" s="56" t="s">
        <v>7677</v>
      </c>
      <c r="F4097" t="s">
        <v>5815</v>
      </c>
      <c r="G4097" s="66" t="s">
        <v>7647</v>
      </c>
      <c r="H4097" s="66" t="e">
        <v>#N/A</v>
      </c>
      <c r="I4097" s="66" t="e">
        <v>#N/A</v>
      </c>
    </row>
    <row r="4098" spans="1:9" x14ac:dyDescent="0.25">
      <c r="A4098">
        <v>79900007</v>
      </c>
      <c r="B4098" s="66" t="s">
        <v>6465</v>
      </c>
      <c r="C4098" s="66" t="s">
        <v>7644</v>
      </c>
      <c r="D4098" s="66" t="s">
        <v>7644</v>
      </c>
      <c r="E4098" s="56" t="s">
        <v>7677</v>
      </c>
      <c r="F4098" t="s">
        <v>7646</v>
      </c>
      <c r="G4098" s="66" t="s">
        <v>7647</v>
      </c>
      <c r="H4098" s="66" t="e">
        <v>#N/A</v>
      </c>
      <c r="I4098" s="66" t="e">
        <v>#N/A</v>
      </c>
    </row>
    <row r="4099" spans="1:9" x14ac:dyDescent="0.25">
      <c r="A4099">
        <v>79900007</v>
      </c>
      <c r="B4099" s="66" t="s">
        <v>6465</v>
      </c>
      <c r="C4099" s="66" t="s">
        <v>7644</v>
      </c>
      <c r="D4099" s="66" t="s">
        <v>7644</v>
      </c>
      <c r="E4099" s="56" t="s">
        <v>7678</v>
      </c>
      <c r="F4099" t="s">
        <v>5815</v>
      </c>
      <c r="G4099" s="66" t="s">
        <v>7647</v>
      </c>
      <c r="H4099" s="66" t="e">
        <v>#N/A</v>
      </c>
      <c r="I4099" s="66" t="e">
        <v>#N/A</v>
      </c>
    </row>
    <row r="4100" spans="1:9" x14ac:dyDescent="0.25">
      <c r="A4100">
        <v>79900007</v>
      </c>
      <c r="B4100" s="66" t="s">
        <v>6465</v>
      </c>
      <c r="C4100" s="66" t="s">
        <v>7644</v>
      </c>
      <c r="D4100" s="66" t="s">
        <v>7644</v>
      </c>
      <c r="E4100" s="56" t="s">
        <v>7678</v>
      </c>
      <c r="F4100" t="s">
        <v>5815</v>
      </c>
      <c r="G4100" s="66" t="s">
        <v>7647</v>
      </c>
      <c r="H4100" s="66" t="e">
        <v>#N/A</v>
      </c>
      <c r="I4100" s="66" t="e">
        <v>#N/A</v>
      </c>
    </row>
    <row r="4101" spans="1:9" x14ac:dyDescent="0.25">
      <c r="A4101">
        <v>79900007</v>
      </c>
      <c r="B4101" s="66" t="s">
        <v>6465</v>
      </c>
      <c r="C4101" s="66" t="s">
        <v>7644</v>
      </c>
      <c r="D4101" s="66" t="s">
        <v>7644</v>
      </c>
      <c r="E4101" s="56" t="s">
        <v>7678</v>
      </c>
      <c r="F4101" t="s">
        <v>7648</v>
      </c>
      <c r="G4101" s="66" t="s">
        <v>7647</v>
      </c>
      <c r="H4101" s="66" t="s">
        <v>7648</v>
      </c>
      <c r="I4101" s="66" t="s">
        <v>7649</v>
      </c>
    </row>
    <row r="4102" spans="1:9" x14ac:dyDescent="0.25">
      <c r="A4102">
        <v>79900007</v>
      </c>
      <c r="B4102" s="66" t="s">
        <v>6465</v>
      </c>
      <c r="C4102" s="66" t="s">
        <v>7644</v>
      </c>
      <c r="D4102" s="66" t="s">
        <v>7644</v>
      </c>
      <c r="E4102" s="56" t="s">
        <v>7679</v>
      </c>
      <c r="F4102" t="s">
        <v>7680</v>
      </c>
      <c r="G4102" s="66" t="s">
        <v>7647</v>
      </c>
      <c r="H4102" s="66" t="e">
        <v>#N/A</v>
      </c>
      <c r="I4102" s="66" t="e">
        <v>#N/A</v>
      </c>
    </row>
    <row r="4103" spans="1:9" x14ac:dyDescent="0.25">
      <c r="A4103">
        <v>79900007</v>
      </c>
      <c r="B4103" s="66" t="s">
        <v>6465</v>
      </c>
      <c r="C4103" s="66" t="s">
        <v>7644</v>
      </c>
      <c r="D4103" s="66" t="s">
        <v>7644</v>
      </c>
      <c r="E4103" s="56" t="s">
        <v>7681</v>
      </c>
      <c r="F4103" t="s">
        <v>7646</v>
      </c>
      <c r="G4103" s="66" t="s">
        <v>7661</v>
      </c>
      <c r="H4103" s="66" t="e">
        <v>#N/A</v>
      </c>
      <c r="I4103" s="66" t="e">
        <v>#N/A</v>
      </c>
    </row>
    <row r="4104" spans="1:9" x14ac:dyDescent="0.25">
      <c r="A4104">
        <v>79900007</v>
      </c>
      <c r="B4104" s="66" t="s">
        <v>6465</v>
      </c>
      <c r="C4104" s="66" t="s">
        <v>7644</v>
      </c>
      <c r="D4104" s="66" t="s">
        <v>7644</v>
      </c>
      <c r="E4104" s="56" t="s">
        <v>7681</v>
      </c>
      <c r="F4104" t="s">
        <v>7646</v>
      </c>
      <c r="G4104" s="66" t="s">
        <v>7661</v>
      </c>
      <c r="H4104" s="66" t="e">
        <v>#N/A</v>
      </c>
      <c r="I4104" s="66" t="e">
        <v>#N/A</v>
      </c>
    </row>
    <row r="4105" spans="1:9" x14ac:dyDescent="0.25">
      <c r="A4105">
        <v>79900008</v>
      </c>
      <c r="B4105" s="66" t="s">
        <v>6465</v>
      </c>
      <c r="C4105" s="66" t="s">
        <v>7644</v>
      </c>
      <c r="D4105" s="66" t="s">
        <v>7644</v>
      </c>
      <c r="E4105" s="56" t="s">
        <v>7682</v>
      </c>
      <c r="F4105" t="s">
        <v>7683</v>
      </c>
      <c r="G4105" s="66" t="s">
        <v>7669</v>
      </c>
      <c r="H4105" s="66" t="s">
        <v>7683</v>
      </c>
      <c r="I4105" s="66" t="s">
        <v>7252</v>
      </c>
    </row>
    <row r="4106" spans="1:9" x14ac:dyDescent="0.25">
      <c r="A4106">
        <v>79900008</v>
      </c>
      <c r="B4106" s="66" t="s">
        <v>6465</v>
      </c>
      <c r="C4106" s="66" t="s">
        <v>7644</v>
      </c>
      <c r="D4106" s="66" t="s">
        <v>7644</v>
      </c>
      <c r="E4106" s="56" t="s">
        <v>7682</v>
      </c>
      <c r="F4106" t="s">
        <v>7646</v>
      </c>
      <c r="G4106" s="66" t="s">
        <v>7669</v>
      </c>
      <c r="H4106" s="66" t="e">
        <v>#N/A</v>
      </c>
      <c r="I4106" s="66" t="e">
        <v>#N/A</v>
      </c>
    </row>
    <row r="4107" spans="1:9" x14ac:dyDescent="0.25">
      <c r="A4107">
        <v>79900008</v>
      </c>
      <c r="B4107" s="66" t="s">
        <v>6465</v>
      </c>
      <c r="C4107" s="66" t="s">
        <v>7644</v>
      </c>
      <c r="D4107" s="66" t="s">
        <v>7644</v>
      </c>
      <c r="E4107" s="56" t="s">
        <v>7682</v>
      </c>
      <c r="F4107" t="s">
        <v>7683</v>
      </c>
      <c r="G4107" s="66" t="s">
        <v>7669</v>
      </c>
      <c r="H4107" s="66" t="s">
        <v>7683</v>
      </c>
      <c r="I4107" s="66" t="s">
        <v>7252</v>
      </c>
    </row>
    <row r="4108" spans="1:9" x14ac:dyDescent="0.25">
      <c r="A4108">
        <v>79900008</v>
      </c>
      <c r="B4108" s="66" t="s">
        <v>6465</v>
      </c>
      <c r="C4108" s="66" t="s">
        <v>7644</v>
      </c>
      <c r="D4108" s="66" t="s">
        <v>7644</v>
      </c>
      <c r="E4108" s="56" t="s">
        <v>7684</v>
      </c>
      <c r="F4108" t="s">
        <v>7685</v>
      </c>
      <c r="G4108" s="66" t="s">
        <v>7669</v>
      </c>
      <c r="H4108" s="66" t="s">
        <v>7685</v>
      </c>
      <c r="I4108" s="66" t="s">
        <v>7252</v>
      </c>
    </row>
    <row r="4109" spans="1:9" x14ac:dyDescent="0.25">
      <c r="A4109">
        <v>79900008</v>
      </c>
      <c r="B4109" s="66" t="s">
        <v>6465</v>
      </c>
      <c r="C4109" s="66" t="s">
        <v>7644</v>
      </c>
      <c r="D4109" s="66" t="s">
        <v>7644</v>
      </c>
      <c r="E4109" s="56" t="s">
        <v>7686</v>
      </c>
      <c r="F4109" t="s">
        <v>7685</v>
      </c>
      <c r="G4109" s="66" t="s">
        <v>7669</v>
      </c>
      <c r="H4109" s="66" t="s">
        <v>7685</v>
      </c>
      <c r="I4109" s="66" t="s">
        <v>7252</v>
      </c>
    </row>
    <row r="4110" spans="1:9" x14ac:dyDescent="0.25">
      <c r="A4110">
        <v>79900008</v>
      </c>
      <c r="B4110" s="66" t="s">
        <v>6465</v>
      </c>
      <c r="C4110" s="66" t="s">
        <v>7644</v>
      </c>
      <c r="D4110" s="66" t="s">
        <v>7644</v>
      </c>
      <c r="E4110" s="56" t="s">
        <v>7686</v>
      </c>
      <c r="F4110" t="s">
        <v>7687</v>
      </c>
      <c r="G4110" s="66" t="s">
        <v>7669</v>
      </c>
      <c r="H4110" s="66" t="e">
        <v>#N/A</v>
      </c>
      <c r="I4110" s="66" t="e">
        <v>#N/A</v>
      </c>
    </row>
    <row r="4111" spans="1:9" x14ac:dyDescent="0.25">
      <c r="A4111">
        <v>79900008</v>
      </c>
      <c r="B4111" s="66" t="s">
        <v>6465</v>
      </c>
      <c r="C4111" s="66" t="s">
        <v>7644</v>
      </c>
      <c r="D4111" s="66" t="s">
        <v>7644</v>
      </c>
      <c r="E4111" s="56" t="s">
        <v>7688</v>
      </c>
      <c r="F4111" t="s">
        <v>7683</v>
      </c>
      <c r="G4111" s="66" t="s">
        <v>7669</v>
      </c>
      <c r="H4111" s="66" t="s">
        <v>7683</v>
      </c>
      <c r="I4111" s="66" t="s">
        <v>7252</v>
      </c>
    </row>
    <row r="4112" spans="1:9" x14ac:dyDescent="0.25">
      <c r="A4112">
        <v>79900009</v>
      </c>
      <c r="B4112" s="66" t="s">
        <v>6465</v>
      </c>
      <c r="C4112" s="66" t="s">
        <v>7644</v>
      </c>
      <c r="D4112" s="66" t="s">
        <v>7644</v>
      </c>
      <c r="E4112" s="56" t="s">
        <v>7689</v>
      </c>
      <c r="F4112" t="s">
        <v>5815</v>
      </c>
      <c r="G4112" s="66" t="s">
        <v>7647</v>
      </c>
      <c r="H4112" s="66" t="e">
        <v>#N/A</v>
      </c>
      <c r="I4112" s="66" t="e">
        <v>#N/A</v>
      </c>
    </row>
    <row r="4113" spans="1:9" x14ac:dyDescent="0.25">
      <c r="A4113">
        <v>79900009</v>
      </c>
      <c r="B4113" s="66" t="s">
        <v>6465</v>
      </c>
      <c r="C4113" s="66" t="s">
        <v>7644</v>
      </c>
      <c r="D4113" s="66" t="s">
        <v>7644</v>
      </c>
      <c r="E4113" s="56" t="s">
        <v>7689</v>
      </c>
      <c r="F4113" t="s">
        <v>7690</v>
      </c>
      <c r="G4113" s="66" t="s">
        <v>7647</v>
      </c>
      <c r="H4113" s="66" t="s">
        <v>7690</v>
      </c>
      <c r="I4113" s="66" t="s">
        <v>7252</v>
      </c>
    </row>
    <row r="4114" spans="1:9" x14ac:dyDescent="0.25">
      <c r="A4114">
        <v>79900009</v>
      </c>
      <c r="B4114" s="66" t="s">
        <v>6465</v>
      </c>
      <c r="C4114" s="66" t="s">
        <v>7644</v>
      </c>
      <c r="D4114" s="66" t="s">
        <v>7644</v>
      </c>
      <c r="E4114" s="56" t="s">
        <v>7689</v>
      </c>
      <c r="F4114" t="s">
        <v>7646</v>
      </c>
      <c r="G4114" s="66" t="s">
        <v>7647</v>
      </c>
      <c r="H4114" s="66" t="e">
        <v>#N/A</v>
      </c>
      <c r="I4114" s="66" t="e">
        <v>#N/A</v>
      </c>
    </row>
    <row r="4115" spans="1:9" x14ac:dyDescent="0.25">
      <c r="A4115">
        <v>79900009</v>
      </c>
      <c r="B4115" s="66" t="s">
        <v>6465</v>
      </c>
      <c r="C4115" s="66" t="s">
        <v>7644</v>
      </c>
      <c r="D4115" s="66" t="s">
        <v>7644</v>
      </c>
      <c r="E4115" s="56" t="s">
        <v>7689</v>
      </c>
      <c r="F4115" t="s">
        <v>7690</v>
      </c>
      <c r="G4115" s="66" t="s">
        <v>7647</v>
      </c>
      <c r="H4115" s="66" t="s">
        <v>7690</v>
      </c>
      <c r="I4115" s="66" t="s">
        <v>7252</v>
      </c>
    </row>
    <row r="4116" spans="1:9" x14ac:dyDescent="0.25">
      <c r="A4116">
        <v>79900009</v>
      </c>
      <c r="B4116" s="66" t="s">
        <v>6465</v>
      </c>
      <c r="C4116" s="66" t="s">
        <v>7644</v>
      </c>
      <c r="D4116" s="66" t="s">
        <v>7644</v>
      </c>
      <c r="E4116" s="56" t="s">
        <v>7689</v>
      </c>
      <c r="F4116" t="s">
        <v>7646</v>
      </c>
      <c r="G4116" s="66" t="s">
        <v>7647</v>
      </c>
      <c r="H4116" s="66" t="e">
        <v>#N/A</v>
      </c>
      <c r="I4116" s="66" t="e">
        <v>#N/A</v>
      </c>
    </row>
    <row r="4117" spans="1:9" x14ac:dyDescent="0.25">
      <c r="A4117">
        <v>79900009</v>
      </c>
      <c r="B4117" s="66" t="s">
        <v>6465</v>
      </c>
      <c r="C4117" s="66" t="s">
        <v>7644</v>
      </c>
      <c r="D4117" s="66" t="s">
        <v>7644</v>
      </c>
      <c r="E4117" s="56" t="s">
        <v>7689</v>
      </c>
      <c r="F4117" t="s">
        <v>7646</v>
      </c>
      <c r="G4117" s="66" t="s">
        <v>7647</v>
      </c>
      <c r="H4117" s="66" t="e">
        <v>#N/A</v>
      </c>
      <c r="I4117" s="66" t="e">
        <v>#N/A</v>
      </c>
    </row>
    <row r="4118" spans="1:9" x14ac:dyDescent="0.25">
      <c r="A4118">
        <v>79900010</v>
      </c>
      <c r="B4118" s="66" t="s">
        <v>6465</v>
      </c>
      <c r="C4118" s="66" t="s">
        <v>7644</v>
      </c>
      <c r="D4118" s="66" t="s">
        <v>7644</v>
      </c>
      <c r="E4118" s="56" t="s">
        <v>7691</v>
      </c>
      <c r="F4118" t="s">
        <v>7692</v>
      </c>
      <c r="G4118" s="66" t="s">
        <v>7661</v>
      </c>
      <c r="H4118" s="66" t="s">
        <v>7692</v>
      </c>
      <c r="I4118" s="66" t="s">
        <v>7673</v>
      </c>
    </row>
    <row r="4119" spans="1:9" x14ac:dyDescent="0.25">
      <c r="A4119">
        <v>79900010</v>
      </c>
      <c r="B4119" s="66" t="s">
        <v>6465</v>
      </c>
      <c r="C4119" s="66" t="s">
        <v>7644</v>
      </c>
      <c r="D4119" s="66" t="s">
        <v>7644</v>
      </c>
      <c r="E4119" s="56" t="s">
        <v>7691</v>
      </c>
      <c r="F4119" t="s">
        <v>7672</v>
      </c>
      <c r="G4119" s="66" t="s">
        <v>7661</v>
      </c>
      <c r="H4119" s="66" t="s">
        <v>7672</v>
      </c>
      <c r="I4119" s="66" t="s">
        <v>7673</v>
      </c>
    </row>
    <row r="4120" spans="1:9" x14ac:dyDescent="0.25">
      <c r="A4120">
        <v>79900010</v>
      </c>
      <c r="B4120" s="66" t="s">
        <v>6465</v>
      </c>
      <c r="C4120" s="66" t="s">
        <v>7644</v>
      </c>
      <c r="D4120" s="66" t="s">
        <v>7644</v>
      </c>
      <c r="E4120" s="56" t="s">
        <v>7691</v>
      </c>
      <c r="F4120" t="s">
        <v>7672</v>
      </c>
      <c r="G4120" s="66" t="s">
        <v>7661</v>
      </c>
      <c r="H4120" s="66" t="s">
        <v>7672</v>
      </c>
      <c r="I4120" s="66" t="s">
        <v>7673</v>
      </c>
    </row>
    <row r="4121" spans="1:9" x14ac:dyDescent="0.25">
      <c r="A4121">
        <v>79900010</v>
      </c>
      <c r="B4121" s="66" t="s">
        <v>6465</v>
      </c>
      <c r="C4121" s="66" t="s">
        <v>7644</v>
      </c>
      <c r="D4121" s="66" t="s">
        <v>7644</v>
      </c>
      <c r="E4121" s="56" t="s">
        <v>7693</v>
      </c>
      <c r="F4121" t="s">
        <v>7672</v>
      </c>
      <c r="G4121" s="66" t="s">
        <v>7661</v>
      </c>
      <c r="H4121" s="66" t="s">
        <v>7672</v>
      </c>
      <c r="I4121" s="66" t="s">
        <v>7673</v>
      </c>
    </row>
    <row r="4122" spans="1:9" x14ac:dyDescent="0.25">
      <c r="A4122">
        <v>79900011</v>
      </c>
      <c r="B4122" s="66" t="s">
        <v>6465</v>
      </c>
      <c r="C4122" s="66" t="s">
        <v>7644</v>
      </c>
      <c r="D4122" s="66" t="s">
        <v>7644</v>
      </c>
      <c r="E4122" s="56" t="s">
        <v>7694</v>
      </c>
      <c r="F4122" t="s">
        <v>7695</v>
      </c>
      <c r="G4122" s="66" t="s">
        <v>7669</v>
      </c>
      <c r="H4122" s="66" t="s">
        <v>7695</v>
      </c>
      <c r="I4122" s="66" t="s">
        <v>7252</v>
      </c>
    </row>
    <row r="4123" spans="1:9" x14ac:dyDescent="0.25">
      <c r="A4123">
        <v>79900011</v>
      </c>
      <c r="B4123" s="66" t="s">
        <v>6465</v>
      </c>
      <c r="C4123" s="66" t="s">
        <v>7644</v>
      </c>
      <c r="D4123" s="66" t="s">
        <v>7644</v>
      </c>
      <c r="E4123" s="56" t="s">
        <v>7696</v>
      </c>
      <c r="F4123" t="s">
        <v>7695</v>
      </c>
      <c r="G4123" s="66" t="s">
        <v>7669</v>
      </c>
      <c r="H4123" s="66" t="s">
        <v>7695</v>
      </c>
      <c r="I4123" s="66" t="s">
        <v>7252</v>
      </c>
    </row>
    <row r="4124" spans="1:9" x14ac:dyDescent="0.25">
      <c r="A4124">
        <v>79900011</v>
      </c>
      <c r="B4124" s="66" t="s">
        <v>6465</v>
      </c>
      <c r="C4124" s="66" t="s">
        <v>7644</v>
      </c>
      <c r="D4124" s="66" t="s">
        <v>7644</v>
      </c>
      <c r="E4124" s="56" t="s">
        <v>7696</v>
      </c>
      <c r="F4124" t="s">
        <v>7695</v>
      </c>
      <c r="G4124" s="66" t="s">
        <v>7669</v>
      </c>
      <c r="H4124" s="66" t="s">
        <v>7695</v>
      </c>
      <c r="I4124" s="66" t="s">
        <v>7252</v>
      </c>
    </row>
    <row r="4125" spans="1:9" x14ac:dyDescent="0.25">
      <c r="A4125">
        <v>79900011</v>
      </c>
      <c r="B4125" s="66" t="s">
        <v>6465</v>
      </c>
      <c r="C4125" s="66" t="s">
        <v>7644</v>
      </c>
      <c r="D4125" s="66" t="s">
        <v>7644</v>
      </c>
      <c r="E4125" s="56" t="s">
        <v>7697</v>
      </c>
      <c r="F4125" t="s">
        <v>7695</v>
      </c>
      <c r="G4125" s="66" t="s">
        <v>7669</v>
      </c>
      <c r="H4125" s="66" t="s">
        <v>7695</v>
      </c>
      <c r="I4125" s="66" t="s">
        <v>7252</v>
      </c>
    </row>
    <row r="4126" spans="1:9" x14ac:dyDescent="0.25">
      <c r="A4126">
        <v>79900012</v>
      </c>
      <c r="B4126" s="66" t="s">
        <v>6465</v>
      </c>
      <c r="C4126" s="66" t="s">
        <v>7644</v>
      </c>
      <c r="D4126" s="66" t="s">
        <v>7644</v>
      </c>
      <c r="E4126" s="56" t="s">
        <v>7698</v>
      </c>
      <c r="F4126" t="s">
        <v>5815</v>
      </c>
      <c r="G4126" s="66" t="s">
        <v>7647</v>
      </c>
      <c r="H4126" s="66" t="e">
        <v>#N/A</v>
      </c>
      <c r="I4126" s="66" t="e">
        <v>#N/A</v>
      </c>
    </row>
    <row r="4127" spans="1:9" x14ac:dyDescent="0.25">
      <c r="A4127">
        <v>79900012</v>
      </c>
      <c r="B4127" s="66" t="s">
        <v>6465</v>
      </c>
      <c r="C4127" s="66" t="s">
        <v>7644</v>
      </c>
      <c r="D4127" s="66" t="s">
        <v>7644</v>
      </c>
      <c r="E4127" s="56" t="s">
        <v>7698</v>
      </c>
      <c r="F4127" t="s">
        <v>7646</v>
      </c>
      <c r="G4127" s="66" t="s">
        <v>7647</v>
      </c>
      <c r="H4127" s="66" t="e">
        <v>#N/A</v>
      </c>
      <c r="I4127" s="66" t="e">
        <v>#N/A</v>
      </c>
    </row>
    <row r="4128" spans="1:9" x14ac:dyDescent="0.25">
      <c r="A4128">
        <v>79900012</v>
      </c>
      <c r="B4128" s="66" t="s">
        <v>6465</v>
      </c>
      <c r="C4128" s="66" t="s">
        <v>7644</v>
      </c>
      <c r="D4128" s="66" t="s">
        <v>7644</v>
      </c>
      <c r="E4128" s="56" t="s">
        <v>7698</v>
      </c>
      <c r="F4128" t="s">
        <v>7690</v>
      </c>
      <c r="G4128" s="66" t="s">
        <v>7647</v>
      </c>
      <c r="H4128" s="66" t="s">
        <v>7690</v>
      </c>
      <c r="I4128" s="66" t="s">
        <v>7252</v>
      </c>
    </row>
    <row r="4129" spans="1:9" x14ac:dyDescent="0.25">
      <c r="A4129">
        <v>79900012</v>
      </c>
      <c r="B4129" s="66" t="s">
        <v>6465</v>
      </c>
      <c r="C4129" s="66" t="s">
        <v>7644</v>
      </c>
      <c r="D4129" s="66" t="s">
        <v>7644</v>
      </c>
      <c r="E4129" s="56" t="s">
        <v>7698</v>
      </c>
      <c r="F4129" t="s">
        <v>7690</v>
      </c>
      <c r="G4129" s="66" t="s">
        <v>7647</v>
      </c>
      <c r="H4129" s="66" t="s">
        <v>7690</v>
      </c>
      <c r="I4129" s="66" t="s">
        <v>7252</v>
      </c>
    </row>
    <row r="4130" spans="1:9" x14ac:dyDescent="0.25">
      <c r="A4130">
        <v>79900012</v>
      </c>
      <c r="B4130" s="66" t="s">
        <v>6465</v>
      </c>
      <c r="C4130" s="66" t="s">
        <v>7644</v>
      </c>
      <c r="D4130" s="66" t="s">
        <v>7644</v>
      </c>
      <c r="E4130" s="56" t="s">
        <v>7699</v>
      </c>
      <c r="F4130" t="s">
        <v>7646</v>
      </c>
      <c r="G4130" s="66" t="s">
        <v>7647</v>
      </c>
      <c r="H4130" s="66" t="e">
        <v>#N/A</v>
      </c>
      <c r="I4130" s="66" t="e">
        <v>#N/A</v>
      </c>
    </row>
    <row r="4131" spans="1:9" x14ac:dyDescent="0.25">
      <c r="A4131">
        <v>79900012</v>
      </c>
      <c r="B4131" s="66" t="s">
        <v>6465</v>
      </c>
      <c r="C4131" s="66" t="s">
        <v>7644</v>
      </c>
      <c r="D4131" s="66" t="s">
        <v>7644</v>
      </c>
      <c r="E4131" s="56" t="s">
        <v>7699</v>
      </c>
      <c r="F4131" t="s">
        <v>7690</v>
      </c>
      <c r="G4131" s="66" t="s">
        <v>7647</v>
      </c>
      <c r="H4131" s="66" t="s">
        <v>7690</v>
      </c>
      <c r="I4131" s="66" t="s">
        <v>7252</v>
      </c>
    </row>
    <row r="4132" spans="1:9" x14ac:dyDescent="0.25">
      <c r="A4132">
        <v>79900012</v>
      </c>
      <c r="B4132" s="66" t="s">
        <v>6465</v>
      </c>
      <c r="C4132" s="66" t="s">
        <v>7644</v>
      </c>
      <c r="D4132" s="66" t="s">
        <v>7644</v>
      </c>
      <c r="E4132" s="56" t="s">
        <v>7700</v>
      </c>
      <c r="F4132" t="s">
        <v>7690</v>
      </c>
      <c r="G4132" s="66" t="s">
        <v>7647</v>
      </c>
      <c r="H4132" s="66" t="s">
        <v>7690</v>
      </c>
      <c r="I4132" s="66" t="s">
        <v>7252</v>
      </c>
    </row>
    <row r="4133" spans="1:9" x14ac:dyDescent="0.25">
      <c r="A4133">
        <v>79900012</v>
      </c>
      <c r="B4133" s="66" t="s">
        <v>6465</v>
      </c>
      <c r="C4133" s="66" t="s">
        <v>7644</v>
      </c>
      <c r="D4133" s="66" t="s">
        <v>7644</v>
      </c>
      <c r="E4133" s="56" t="s">
        <v>7701</v>
      </c>
      <c r="F4133" t="s">
        <v>7690</v>
      </c>
      <c r="G4133" s="66" t="s">
        <v>7647</v>
      </c>
      <c r="H4133" s="66" t="s">
        <v>7690</v>
      </c>
      <c r="I4133" s="66" t="s">
        <v>7252</v>
      </c>
    </row>
    <row r="4134" spans="1:9" x14ac:dyDescent="0.25">
      <c r="A4134">
        <v>79900012</v>
      </c>
      <c r="B4134" s="66" t="s">
        <v>6465</v>
      </c>
      <c r="C4134" s="66" t="s">
        <v>7644</v>
      </c>
      <c r="D4134" s="66" t="s">
        <v>7644</v>
      </c>
      <c r="E4134" s="56" t="s">
        <v>7701</v>
      </c>
      <c r="F4134" t="s">
        <v>7646</v>
      </c>
      <c r="G4134" s="66" t="s">
        <v>7647</v>
      </c>
      <c r="H4134" s="66" t="e">
        <v>#N/A</v>
      </c>
      <c r="I4134" s="66" t="e">
        <v>#N/A</v>
      </c>
    </row>
    <row r="4135" spans="1:9" x14ac:dyDescent="0.25">
      <c r="A4135">
        <v>79900012</v>
      </c>
      <c r="B4135" s="66" t="s">
        <v>6465</v>
      </c>
      <c r="C4135" s="66" t="s">
        <v>7644</v>
      </c>
      <c r="D4135" s="66" t="s">
        <v>7644</v>
      </c>
      <c r="E4135" s="56" t="s">
        <v>7701</v>
      </c>
      <c r="F4135" t="s">
        <v>7646</v>
      </c>
      <c r="G4135" s="66" t="s">
        <v>7647</v>
      </c>
      <c r="H4135" s="66" t="e">
        <v>#N/A</v>
      </c>
      <c r="I4135" s="66" t="e">
        <v>#N/A</v>
      </c>
    </row>
    <row r="4136" spans="1:9" x14ac:dyDescent="0.25">
      <c r="A4136">
        <v>79900012</v>
      </c>
      <c r="B4136" s="66" t="s">
        <v>6465</v>
      </c>
      <c r="C4136" s="66" t="s">
        <v>7644</v>
      </c>
      <c r="D4136" s="66" t="s">
        <v>7644</v>
      </c>
      <c r="E4136" s="56" t="s">
        <v>7701</v>
      </c>
      <c r="F4136" t="s">
        <v>7646</v>
      </c>
      <c r="G4136" s="66" t="s">
        <v>7647</v>
      </c>
      <c r="H4136" s="66" t="e">
        <v>#N/A</v>
      </c>
      <c r="I4136" s="66" t="e">
        <v>#N/A</v>
      </c>
    </row>
    <row r="4137" spans="1:9" x14ac:dyDescent="0.25">
      <c r="A4137">
        <v>79900013</v>
      </c>
      <c r="B4137" s="66" t="s">
        <v>6465</v>
      </c>
      <c r="C4137" s="66" t="s">
        <v>7644</v>
      </c>
      <c r="D4137" s="66" t="s">
        <v>7644</v>
      </c>
      <c r="E4137" s="56" t="s">
        <v>7702</v>
      </c>
      <c r="F4137" t="s">
        <v>7703</v>
      </c>
      <c r="G4137" s="66" t="s">
        <v>7647</v>
      </c>
      <c r="H4137" s="66" t="s">
        <v>7703</v>
      </c>
      <c r="I4137" s="66" t="s">
        <v>7704</v>
      </c>
    </row>
    <row r="4138" spans="1:9" x14ac:dyDescent="0.25">
      <c r="A4138">
        <v>79900013</v>
      </c>
      <c r="B4138" s="66" t="s">
        <v>6465</v>
      </c>
      <c r="C4138" s="66" t="s">
        <v>7644</v>
      </c>
      <c r="D4138" s="66" t="s">
        <v>7644</v>
      </c>
      <c r="E4138" s="56" t="s">
        <v>7705</v>
      </c>
      <c r="F4138" t="s">
        <v>7683</v>
      </c>
      <c r="G4138" s="66" t="s">
        <v>7669</v>
      </c>
      <c r="H4138" s="66" t="s">
        <v>7683</v>
      </c>
      <c r="I4138" s="66" t="s">
        <v>7252</v>
      </c>
    </row>
    <row r="4139" spans="1:9" x14ac:dyDescent="0.25">
      <c r="A4139">
        <v>79900013</v>
      </c>
      <c r="B4139" s="66" t="s">
        <v>6465</v>
      </c>
      <c r="C4139" s="66" t="s">
        <v>7644</v>
      </c>
      <c r="D4139" s="66" t="s">
        <v>7644</v>
      </c>
      <c r="E4139" s="56" t="s">
        <v>7705</v>
      </c>
      <c r="F4139" t="s">
        <v>7683</v>
      </c>
      <c r="G4139" s="66" t="s">
        <v>7669</v>
      </c>
      <c r="H4139" s="66" t="s">
        <v>7683</v>
      </c>
      <c r="I4139" s="66" t="s">
        <v>7252</v>
      </c>
    </row>
    <row r="4140" spans="1:9" x14ac:dyDescent="0.25">
      <c r="A4140">
        <v>79900013</v>
      </c>
      <c r="B4140" s="66" t="s">
        <v>6465</v>
      </c>
      <c r="C4140" s="66" t="s">
        <v>7644</v>
      </c>
      <c r="D4140" s="66" t="s">
        <v>7644</v>
      </c>
      <c r="E4140" s="56" t="s">
        <v>7705</v>
      </c>
      <c r="F4140" t="s">
        <v>7683</v>
      </c>
      <c r="G4140" s="66" t="s">
        <v>7669</v>
      </c>
      <c r="H4140" s="66" t="s">
        <v>7683</v>
      </c>
      <c r="I4140" s="66" t="s">
        <v>7252</v>
      </c>
    </row>
    <row r="4141" spans="1:9" x14ac:dyDescent="0.25">
      <c r="A4141">
        <v>79900013</v>
      </c>
      <c r="B4141" s="66" t="s">
        <v>6465</v>
      </c>
      <c r="C4141" s="66" t="s">
        <v>7644</v>
      </c>
      <c r="D4141" s="66" t="s">
        <v>7644</v>
      </c>
      <c r="E4141" s="56" t="s">
        <v>7706</v>
      </c>
      <c r="F4141" t="s">
        <v>7683</v>
      </c>
      <c r="G4141" s="66" t="s">
        <v>7669</v>
      </c>
      <c r="H4141" s="66" t="s">
        <v>7683</v>
      </c>
      <c r="I4141" s="66" t="s">
        <v>7252</v>
      </c>
    </row>
    <row r="4142" spans="1:9" x14ac:dyDescent="0.25">
      <c r="A4142">
        <v>79900013</v>
      </c>
      <c r="B4142" s="66" t="s">
        <v>6465</v>
      </c>
      <c r="C4142" s="66" t="s">
        <v>7644</v>
      </c>
      <c r="D4142" s="66" t="s">
        <v>7644</v>
      </c>
      <c r="E4142" s="56" t="s">
        <v>7707</v>
      </c>
      <c r="F4142" t="s">
        <v>7683</v>
      </c>
      <c r="G4142" s="66" t="s">
        <v>7669</v>
      </c>
      <c r="H4142" s="66" t="s">
        <v>7683</v>
      </c>
      <c r="I4142" s="66" t="s">
        <v>7252</v>
      </c>
    </row>
    <row r="4143" spans="1:9" x14ac:dyDescent="0.25">
      <c r="A4143">
        <v>79900013</v>
      </c>
      <c r="B4143" s="66" t="s">
        <v>6465</v>
      </c>
      <c r="C4143" s="66" t="s">
        <v>7644</v>
      </c>
      <c r="D4143" s="66" t="s">
        <v>7644</v>
      </c>
      <c r="E4143" s="56" t="s">
        <v>7707</v>
      </c>
      <c r="F4143" t="s">
        <v>7683</v>
      </c>
      <c r="G4143" s="66" t="s">
        <v>7669</v>
      </c>
      <c r="H4143" s="66" t="s">
        <v>7683</v>
      </c>
      <c r="I4143" s="66" t="s">
        <v>7252</v>
      </c>
    </row>
    <row r="4144" spans="1:9" x14ac:dyDescent="0.25">
      <c r="A4144">
        <v>79900013</v>
      </c>
      <c r="B4144" s="66" t="s">
        <v>6465</v>
      </c>
      <c r="C4144" s="66" t="s">
        <v>7644</v>
      </c>
      <c r="D4144" s="66" t="s">
        <v>7644</v>
      </c>
      <c r="E4144" s="56" t="s">
        <v>7707</v>
      </c>
      <c r="F4144" t="s">
        <v>7683</v>
      </c>
      <c r="G4144" s="66" t="s">
        <v>7669</v>
      </c>
      <c r="H4144" s="66" t="s">
        <v>7683</v>
      </c>
      <c r="I4144" s="66" t="s">
        <v>7252</v>
      </c>
    </row>
    <row r="4145" spans="1:9" x14ac:dyDescent="0.25">
      <c r="A4145">
        <v>79900013</v>
      </c>
      <c r="B4145" s="66" t="s">
        <v>6465</v>
      </c>
      <c r="C4145" s="66" t="s">
        <v>7644</v>
      </c>
      <c r="D4145" s="66" t="s">
        <v>7644</v>
      </c>
      <c r="E4145" s="56" t="s">
        <v>7688</v>
      </c>
      <c r="F4145" t="s">
        <v>7683</v>
      </c>
      <c r="G4145" s="66" t="s">
        <v>7669</v>
      </c>
      <c r="H4145" s="66" t="s">
        <v>7683</v>
      </c>
      <c r="I4145" s="66" t="s">
        <v>7252</v>
      </c>
    </row>
    <row r="4146" spans="1:9" x14ac:dyDescent="0.25">
      <c r="A4146">
        <v>79900014</v>
      </c>
      <c r="B4146" s="66" t="s">
        <v>6465</v>
      </c>
      <c r="C4146" s="66" t="s">
        <v>7644</v>
      </c>
      <c r="D4146" s="66" t="s">
        <v>7644</v>
      </c>
      <c r="E4146" s="56" t="s">
        <v>7708</v>
      </c>
      <c r="F4146" t="s">
        <v>7683</v>
      </c>
      <c r="G4146" s="66" t="s">
        <v>7669</v>
      </c>
      <c r="H4146" s="66" t="s">
        <v>7683</v>
      </c>
      <c r="I4146" s="66" t="s">
        <v>7252</v>
      </c>
    </row>
    <row r="4147" spans="1:9" x14ac:dyDescent="0.25">
      <c r="A4147">
        <v>79900014</v>
      </c>
      <c r="B4147" s="66" t="s">
        <v>6465</v>
      </c>
      <c r="C4147" s="66" t="s">
        <v>7644</v>
      </c>
      <c r="D4147" s="66" t="s">
        <v>7644</v>
      </c>
      <c r="E4147" s="56" t="s">
        <v>7708</v>
      </c>
      <c r="F4147" t="s">
        <v>7683</v>
      </c>
      <c r="G4147" s="66" t="s">
        <v>7669</v>
      </c>
      <c r="H4147" s="66" t="s">
        <v>7683</v>
      </c>
      <c r="I4147" s="66" t="s">
        <v>7252</v>
      </c>
    </row>
    <row r="4148" spans="1:9" x14ac:dyDescent="0.25">
      <c r="A4148">
        <v>79900014</v>
      </c>
      <c r="B4148" s="66" t="s">
        <v>6465</v>
      </c>
      <c r="C4148" s="66" t="s">
        <v>7644</v>
      </c>
      <c r="D4148" s="66" t="s">
        <v>7644</v>
      </c>
      <c r="E4148" s="56" t="s">
        <v>7708</v>
      </c>
      <c r="F4148" t="s">
        <v>7683</v>
      </c>
      <c r="G4148" s="66" t="s">
        <v>7669</v>
      </c>
      <c r="H4148" s="66" t="s">
        <v>7683</v>
      </c>
      <c r="I4148" s="66" t="s">
        <v>7252</v>
      </c>
    </row>
    <row r="4149" spans="1:9" x14ac:dyDescent="0.25">
      <c r="A4149">
        <v>79900014</v>
      </c>
      <c r="B4149" s="66" t="s">
        <v>6465</v>
      </c>
      <c r="C4149" s="66" t="s">
        <v>7644</v>
      </c>
      <c r="D4149" s="66" t="s">
        <v>7644</v>
      </c>
      <c r="E4149" s="56" t="s">
        <v>7708</v>
      </c>
      <c r="F4149" t="s">
        <v>7683</v>
      </c>
      <c r="G4149" s="66" t="s">
        <v>7669</v>
      </c>
      <c r="H4149" s="66" t="s">
        <v>7683</v>
      </c>
      <c r="I4149" s="66" t="s">
        <v>7252</v>
      </c>
    </row>
    <row r="4150" spans="1:9" x14ac:dyDescent="0.25">
      <c r="A4150">
        <v>79900014</v>
      </c>
      <c r="B4150" s="66" t="s">
        <v>6465</v>
      </c>
      <c r="C4150" s="66" t="s">
        <v>7644</v>
      </c>
      <c r="D4150" s="66" t="s">
        <v>7644</v>
      </c>
      <c r="E4150" s="56" t="s">
        <v>7708</v>
      </c>
      <c r="F4150" t="s">
        <v>7683</v>
      </c>
      <c r="G4150" s="66" t="s">
        <v>7669</v>
      </c>
      <c r="H4150" s="66" t="s">
        <v>7683</v>
      </c>
      <c r="I4150" s="66" t="s">
        <v>7252</v>
      </c>
    </row>
    <row r="4151" spans="1:9" x14ac:dyDescent="0.25">
      <c r="A4151">
        <v>79900014</v>
      </c>
      <c r="B4151" s="66" t="s">
        <v>6465</v>
      </c>
      <c r="C4151" s="66" t="s">
        <v>7644</v>
      </c>
      <c r="D4151" s="66" t="s">
        <v>7644</v>
      </c>
      <c r="E4151" s="56" t="s">
        <v>7708</v>
      </c>
      <c r="F4151" t="s">
        <v>7683</v>
      </c>
      <c r="G4151" s="66" t="s">
        <v>7669</v>
      </c>
      <c r="H4151" s="66" t="s">
        <v>7683</v>
      </c>
      <c r="I4151" s="66" t="s">
        <v>7252</v>
      </c>
    </row>
    <row r="4152" spans="1:9" x14ac:dyDescent="0.25">
      <c r="A4152">
        <v>79900014</v>
      </c>
      <c r="B4152" s="66" t="s">
        <v>6465</v>
      </c>
      <c r="C4152" s="66" t="s">
        <v>7644</v>
      </c>
      <c r="D4152" s="66" t="s">
        <v>7644</v>
      </c>
      <c r="E4152" s="56" t="s">
        <v>7708</v>
      </c>
      <c r="F4152" t="s">
        <v>7683</v>
      </c>
      <c r="G4152" s="66" t="s">
        <v>7669</v>
      </c>
      <c r="H4152" s="66" t="s">
        <v>7683</v>
      </c>
      <c r="I4152" s="66" t="s">
        <v>7252</v>
      </c>
    </row>
    <row r="4153" spans="1:9" x14ac:dyDescent="0.25">
      <c r="A4153">
        <v>79900015</v>
      </c>
      <c r="B4153" s="66" t="s">
        <v>6465</v>
      </c>
      <c r="C4153" s="66" t="s">
        <v>7644</v>
      </c>
      <c r="D4153" s="66" t="s">
        <v>7644</v>
      </c>
      <c r="E4153" s="56" t="s">
        <v>7709</v>
      </c>
      <c r="F4153" t="s">
        <v>7672</v>
      </c>
      <c r="G4153" s="66" t="s">
        <v>7661</v>
      </c>
      <c r="H4153" s="66" t="s">
        <v>7672</v>
      </c>
      <c r="I4153" s="66" t="s">
        <v>7673</v>
      </c>
    </row>
    <row r="4154" spans="1:9" x14ac:dyDescent="0.25">
      <c r="A4154">
        <v>79900015</v>
      </c>
      <c r="B4154" s="66" t="s">
        <v>6465</v>
      </c>
      <c r="C4154" s="66" t="s">
        <v>7644</v>
      </c>
      <c r="D4154" s="66" t="s">
        <v>7644</v>
      </c>
      <c r="E4154" s="56" t="s">
        <v>7710</v>
      </c>
      <c r="F4154" t="s">
        <v>7711</v>
      </c>
      <c r="G4154" s="66" t="s">
        <v>7661</v>
      </c>
      <c r="H4154" s="66" t="e">
        <v>#N/A</v>
      </c>
      <c r="I4154" s="66" t="e">
        <v>#N/A</v>
      </c>
    </row>
    <row r="4155" spans="1:9" x14ac:dyDescent="0.25">
      <c r="A4155">
        <v>79900015</v>
      </c>
      <c r="B4155" s="66" t="s">
        <v>6465</v>
      </c>
      <c r="C4155" s="66" t="s">
        <v>7644</v>
      </c>
      <c r="D4155" s="66" t="s">
        <v>7644</v>
      </c>
      <c r="E4155" s="56" t="s">
        <v>7712</v>
      </c>
      <c r="F4155" t="s">
        <v>7713</v>
      </c>
      <c r="G4155" s="66" t="s">
        <v>7661</v>
      </c>
      <c r="H4155" s="66" t="e">
        <v>#N/A</v>
      </c>
      <c r="I4155" s="66" t="e">
        <v>#N/A</v>
      </c>
    </row>
    <row r="4156" spans="1:9" x14ac:dyDescent="0.25">
      <c r="A4156">
        <v>79900016</v>
      </c>
      <c r="B4156" s="66" t="s">
        <v>6465</v>
      </c>
      <c r="C4156" s="66" t="s">
        <v>7644</v>
      </c>
      <c r="D4156" s="66" t="s">
        <v>7644</v>
      </c>
      <c r="E4156" s="56" t="s">
        <v>7714</v>
      </c>
      <c r="F4156" t="s">
        <v>7672</v>
      </c>
      <c r="G4156" s="66" t="s">
        <v>7661</v>
      </c>
      <c r="H4156" s="66" t="s">
        <v>7672</v>
      </c>
      <c r="I4156" s="66" t="s">
        <v>7673</v>
      </c>
    </row>
    <row r="4157" spans="1:9" x14ac:dyDescent="0.25">
      <c r="A4157">
        <v>79900016</v>
      </c>
      <c r="B4157" s="66" t="s">
        <v>6465</v>
      </c>
      <c r="C4157" s="66" t="s">
        <v>7644</v>
      </c>
      <c r="D4157" s="66" t="s">
        <v>7644</v>
      </c>
      <c r="E4157" s="56" t="s">
        <v>7714</v>
      </c>
      <c r="F4157" t="s">
        <v>7672</v>
      </c>
      <c r="G4157" s="66" t="s">
        <v>7661</v>
      </c>
      <c r="H4157" s="66" t="s">
        <v>7672</v>
      </c>
      <c r="I4157" s="66" t="s">
        <v>7673</v>
      </c>
    </row>
    <row r="4158" spans="1:9" x14ac:dyDescent="0.25">
      <c r="A4158">
        <v>79900016</v>
      </c>
      <c r="B4158" s="66" t="s">
        <v>6465</v>
      </c>
      <c r="C4158" s="66" t="s">
        <v>7644</v>
      </c>
      <c r="D4158" s="66" t="s">
        <v>7644</v>
      </c>
      <c r="E4158" s="56" t="s">
        <v>7715</v>
      </c>
      <c r="F4158" t="s">
        <v>7672</v>
      </c>
      <c r="G4158" s="66" t="s">
        <v>7661</v>
      </c>
      <c r="H4158" s="66" t="s">
        <v>7672</v>
      </c>
      <c r="I4158" s="66" t="s">
        <v>7673</v>
      </c>
    </row>
    <row r="4159" spans="1:9" x14ac:dyDescent="0.25">
      <c r="A4159">
        <v>79900016</v>
      </c>
      <c r="B4159" s="66" t="s">
        <v>6465</v>
      </c>
      <c r="C4159" s="66" t="s">
        <v>7644</v>
      </c>
      <c r="D4159" s="66" t="s">
        <v>7644</v>
      </c>
      <c r="E4159" s="56" t="s">
        <v>7715</v>
      </c>
      <c r="F4159" t="s">
        <v>7672</v>
      </c>
      <c r="G4159" s="66" t="s">
        <v>7661</v>
      </c>
      <c r="H4159" s="66" t="s">
        <v>7672</v>
      </c>
      <c r="I4159" s="66" t="s">
        <v>7673</v>
      </c>
    </row>
    <row r="4160" spans="1:9" x14ac:dyDescent="0.25">
      <c r="A4160">
        <v>79900016</v>
      </c>
      <c r="B4160" s="66" t="s">
        <v>6465</v>
      </c>
      <c r="C4160" s="66" t="s">
        <v>7644</v>
      </c>
      <c r="D4160" s="66" t="s">
        <v>7644</v>
      </c>
      <c r="E4160" s="56" t="s">
        <v>7715</v>
      </c>
      <c r="F4160" t="s">
        <v>7672</v>
      </c>
      <c r="G4160" s="66" t="s">
        <v>7661</v>
      </c>
      <c r="H4160" s="66" t="s">
        <v>7672</v>
      </c>
      <c r="I4160" s="66" t="s">
        <v>7673</v>
      </c>
    </row>
    <row r="4161" spans="1:9" x14ac:dyDescent="0.25">
      <c r="A4161">
        <v>79900016</v>
      </c>
      <c r="B4161" s="66" t="s">
        <v>6465</v>
      </c>
      <c r="C4161" s="66" t="s">
        <v>7644</v>
      </c>
      <c r="D4161" s="66" t="s">
        <v>7644</v>
      </c>
      <c r="E4161" s="56" t="s">
        <v>7716</v>
      </c>
      <c r="F4161" t="s">
        <v>7672</v>
      </c>
      <c r="G4161" s="66" t="s">
        <v>7661</v>
      </c>
      <c r="H4161" s="66" t="s">
        <v>7672</v>
      </c>
      <c r="I4161" s="66" t="s">
        <v>7673</v>
      </c>
    </row>
    <row r="4162" spans="1:9" x14ac:dyDescent="0.25">
      <c r="A4162">
        <v>79900016</v>
      </c>
      <c r="B4162" s="66" t="s">
        <v>6465</v>
      </c>
      <c r="C4162" s="66" t="s">
        <v>7644</v>
      </c>
      <c r="D4162" s="66" t="s">
        <v>7644</v>
      </c>
      <c r="E4162" s="56" t="s">
        <v>7716</v>
      </c>
      <c r="F4162" t="s">
        <v>7672</v>
      </c>
      <c r="G4162" s="66" t="s">
        <v>7661</v>
      </c>
      <c r="H4162" s="66" t="s">
        <v>7672</v>
      </c>
      <c r="I4162" s="66" t="s">
        <v>7673</v>
      </c>
    </row>
    <row r="4163" spans="1:9" x14ac:dyDescent="0.25">
      <c r="A4163">
        <v>79900017</v>
      </c>
      <c r="B4163" s="66" t="s">
        <v>6465</v>
      </c>
      <c r="C4163" s="66" t="s">
        <v>7644</v>
      </c>
      <c r="D4163" s="66" t="s">
        <v>7644</v>
      </c>
      <c r="E4163" s="56" t="s">
        <v>7717</v>
      </c>
      <c r="F4163" t="s">
        <v>7692</v>
      </c>
      <c r="G4163" s="66" t="s">
        <v>7661</v>
      </c>
      <c r="H4163" s="66" t="s">
        <v>7692</v>
      </c>
      <c r="I4163" s="66" t="s">
        <v>7673</v>
      </c>
    </row>
    <row r="4164" spans="1:9" x14ac:dyDescent="0.25">
      <c r="A4164">
        <v>79900017</v>
      </c>
      <c r="B4164" s="66" t="s">
        <v>6465</v>
      </c>
      <c r="C4164" s="66" t="s">
        <v>7644</v>
      </c>
      <c r="D4164" s="66" t="s">
        <v>7644</v>
      </c>
      <c r="E4164" s="56" t="s">
        <v>7718</v>
      </c>
      <c r="F4164" t="s">
        <v>7692</v>
      </c>
      <c r="G4164" s="66" t="s">
        <v>7661</v>
      </c>
      <c r="H4164" s="66" t="s">
        <v>7692</v>
      </c>
      <c r="I4164" s="66" t="s">
        <v>7673</v>
      </c>
    </row>
    <row r="4165" spans="1:9" x14ac:dyDescent="0.25">
      <c r="A4165">
        <v>79900017</v>
      </c>
      <c r="B4165" s="66" t="s">
        <v>6465</v>
      </c>
      <c r="C4165" s="66" t="s">
        <v>7644</v>
      </c>
      <c r="D4165" s="66" t="s">
        <v>7644</v>
      </c>
      <c r="E4165" s="56" t="s">
        <v>7719</v>
      </c>
      <c r="F4165" t="s">
        <v>7672</v>
      </c>
      <c r="G4165" s="66" t="s">
        <v>7661</v>
      </c>
      <c r="H4165" s="66" t="s">
        <v>7672</v>
      </c>
      <c r="I4165" s="66" t="s">
        <v>7673</v>
      </c>
    </row>
    <row r="4166" spans="1:9" x14ac:dyDescent="0.25">
      <c r="A4166">
        <v>79900017</v>
      </c>
      <c r="B4166" s="66" t="s">
        <v>6465</v>
      </c>
      <c r="C4166" s="66" t="s">
        <v>7644</v>
      </c>
      <c r="D4166" s="66" t="s">
        <v>7644</v>
      </c>
      <c r="E4166" s="56" t="s">
        <v>7719</v>
      </c>
      <c r="F4166" t="s">
        <v>7692</v>
      </c>
      <c r="G4166" s="66" t="s">
        <v>7661</v>
      </c>
      <c r="H4166" s="66" t="s">
        <v>7692</v>
      </c>
      <c r="I4166" s="66" t="s">
        <v>7673</v>
      </c>
    </row>
    <row r="4167" spans="1:9" x14ac:dyDescent="0.25">
      <c r="A4167">
        <v>79900017</v>
      </c>
      <c r="B4167" s="66" t="s">
        <v>6465</v>
      </c>
      <c r="C4167" s="66" t="s">
        <v>7644</v>
      </c>
      <c r="D4167" s="66" t="s">
        <v>7644</v>
      </c>
      <c r="E4167" s="56" t="s">
        <v>7719</v>
      </c>
      <c r="F4167" t="s">
        <v>7672</v>
      </c>
      <c r="G4167" s="66" t="s">
        <v>7661</v>
      </c>
      <c r="H4167" s="66" t="s">
        <v>7672</v>
      </c>
      <c r="I4167" s="66" t="s">
        <v>7673</v>
      </c>
    </row>
    <row r="4168" spans="1:9" x14ac:dyDescent="0.25">
      <c r="A4168">
        <v>79900017</v>
      </c>
      <c r="B4168" s="66" t="s">
        <v>6465</v>
      </c>
      <c r="C4168" s="66" t="s">
        <v>7644</v>
      </c>
      <c r="D4168" s="66" t="s">
        <v>7644</v>
      </c>
      <c r="E4168" s="56" t="s">
        <v>7720</v>
      </c>
      <c r="F4168" t="s">
        <v>7672</v>
      </c>
      <c r="G4168" s="66" t="s">
        <v>7661</v>
      </c>
      <c r="H4168" s="66" t="s">
        <v>7672</v>
      </c>
      <c r="I4168" s="66" t="s">
        <v>7673</v>
      </c>
    </row>
    <row r="4169" spans="1:9" x14ac:dyDescent="0.25">
      <c r="A4169">
        <v>79900018</v>
      </c>
      <c r="B4169" s="66" t="s">
        <v>6465</v>
      </c>
      <c r="C4169" s="66" t="s">
        <v>7644</v>
      </c>
      <c r="D4169" s="66" t="s">
        <v>7644</v>
      </c>
      <c r="E4169" s="56" t="s">
        <v>7721</v>
      </c>
      <c r="F4169" t="s">
        <v>7672</v>
      </c>
      <c r="G4169" s="66" t="s">
        <v>7661</v>
      </c>
      <c r="H4169" s="66" t="s">
        <v>7672</v>
      </c>
      <c r="I4169" s="66" t="s">
        <v>7673</v>
      </c>
    </row>
    <row r="4170" spans="1:9" x14ac:dyDescent="0.25">
      <c r="A4170">
        <v>79900018</v>
      </c>
      <c r="B4170" s="66" t="s">
        <v>6465</v>
      </c>
      <c r="C4170" s="66" t="s">
        <v>7644</v>
      </c>
      <c r="D4170" s="66" t="s">
        <v>7644</v>
      </c>
      <c r="E4170" s="56" t="s">
        <v>7721</v>
      </c>
      <c r="F4170" t="s">
        <v>7672</v>
      </c>
      <c r="G4170" s="66" t="s">
        <v>7661</v>
      </c>
      <c r="H4170" s="66" t="s">
        <v>7672</v>
      </c>
      <c r="I4170" s="66" t="s">
        <v>7673</v>
      </c>
    </row>
    <row r="4171" spans="1:9" x14ac:dyDescent="0.25">
      <c r="A4171">
        <v>79900018</v>
      </c>
      <c r="B4171" s="66" t="s">
        <v>6465</v>
      </c>
      <c r="C4171" s="66" t="s">
        <v>7644</v>
      </c>
      <c r="D4171" s="66" t="s">
        <v>7644</v>
      </c>
      <c r="E4171" s="56" t="s">
        <v>7721</v>
      </c>
      <c r="F4171" t="s">
        <v>7672</v>
      </c>
      <c r="G4171" s="66" t="s">
        <v>7661</v>
      </c>
      <c r="H4171" s="66" t="s">
        <v>7672</v>
      </c>
      <c r="I4171" s="66" t="s">
        <v>7673</v>
      </c>
    </row>
    <row r="4172" spans="1:9" x14ac:dyDescent="0.25">
      <c r="A4172">
        <v>79900018</v>
      </c>
      <c r="B4172" s="66" t="s">
        <v>6465</v>
      </c>
      <c r="C4172" s="66" t="s">
        <v>7644</v>
      </c>
      <c r="D4172" s="66" t="s">
        <v>7644</v>
      </c>
      <c r="E4172" s="56" t="s">
        <v>7716</v>
      </c>
      <c r="F4172" t="s">
        <v>7672</v>
      </c>
      <c r="G4172" s="66" t="s">
        <v>7661</v>
      </c>
      <c r="H4172" s="66" t="s">
        <v>7672</v>
      </c>
      <c r="I4172" s="66" t="s">
        <v>7673</v>
      </c>
    </row>
    <row r="4173" spans="1:9" x14ac:dyDescent="0.25">
      <c r="A4173">
        <v>79900018</v>
      </c>
      <c r="B4173" s="66" t="s">
        <v>6465</v>
      </c>
      <c r="C4173" s="66" t="s">
        <v>7644</v>
      </c>
      <c r="D4173" s="66" t="s">
        <v>7644</v>
      </c>
      <c r="E4173" s="56" t="s">
        <v>7716</v>
      </c>
      <c r="F4173" t="s">
        <v>7672</v>
      </c>
      <c r="G4173" s="66" t="s">
        <v>7661</v>
      </c>
      <c r="H4173" s="66" t="s">
        <v>7672</v>
      </c>
      <c r="I4173" s="66" t="s">
        <v>7673</v>
      </c>
    </row>
    <row r="4174" spans="1:9" x14ac:dyDescent="0.25">
      <c r="A4174">
        <v>79900018</v>
      </c>
      <c r="B4174" s="66" t="s">
        <v>6465</v>
      </c>
      <c r="C4174" s="66" t="s">
        <v>7644</v>
      </c>
      <c r="D4174" s="66" t="s">
        <v>7644</v>
      </c>
      <c r="E4174" s="56" t="s">
        <v>7716</v>
      </c>
      <c r="F4174" t="s">
        <v>7672</v>
      </c>
      <c r="G4174" s="66" t="s">
        <v>7661</v>
      </c>
      <c r="H4174" s="66" t="s">
        <v>7672</v>
      </c>
      <c r="I4174" s="66" t="s">
        <v>7673</v>
      </c>
    </row>
    <row r="4175" spans="1:9" x14ac:dyDescent="0.25">
      <c r="A4175">
        <v>79900018</v>
      </c>
      <c r="B4175" s="66" t="s">
        <v>6465</v>
      </c>
      <c r="C4175" s="66" t="s">
        <v>7644</v>
      </c>
      <c r="D4175" s="66" t="s">
        <v>7644</v>
      </c>
      <c r="E4175" s="56" t="s">
        <v>7716</v>
      </c>
      <c r="F4175" t="s">
        <v>7672</v>
      </c>
      <c r="G4175" s="66" t="s">
        <v>7661</v>
      </c>
      <c r="H4175" s="66" t="s">
        <v>7672</v>
      </c>
      <c r="I4175" s="66" t="s">
        <v>7673</v>
      </c>
    </row>
    <row r="4176" spans="1:9" x14ac:dyDescent="0.25">
      <c r="A4176">
        <v>79900018</v>
      </c>
      <c r="B4176" s="66" t="s">
        <v>6465</v>
      </c>
      <c r="C4176" s="66" t="s">
        <v>7644</v>
      </c>
      <c r="D4176" s="66" t="s">
        <v>7644</v>
      </c>
      <c r="E4176" s="56" t="s">
        <v>7722</v>
      </c>
      <c r="F4176" t="s">
        <v>7692</v>
      </c>
      <c r="G4176" s="66" t="s">
        <v>7661</v>
      </c>
      <c r="H4176" s="66" t="s">
        <v>7692</v>
      </c>
      <c r="I4176" s="66" t="s">
        <v>7673</v>
      </c>
    </row>
    <row r="4177" spans="1:9" x14ac:dyDescent="0.25">
      <c r="A4177">
        <v>79900018</v>
      </c>
      <c r="B4177" s="66" t="s">
        <v>6465</v>
      </c>
      <c r="C4177" s="66" t="s">
        <v>7644</v>
      </c>
      <c r="D4177" s="66" t="s">
        <v>7644</v>
      </c>
      <c r="E4177" s="56" t="s">
        <v>7723</v>
      </c>
      <c r="F4177" t="s">
        <v>7672</v>
      </c>
      <c r="G4177" s="66" t="s">
        <v>7661</v>
      </c>
      <c r="H4177" s="66" t="s">
        <v>7672</v>
      </c>
      <c r="I4177" s="66" t="s">
        <v>7673</v>
      </c>
    </row>
    <row r="4178" spans="1:9" x14ac:dyDescent="0.25">
      <c r="A4178">
        <v>79900019</v>
      </c>
      <c r="B4178" s="66" t="s">
        <v>6465</v>
      </c>
      <c r="C4178" s="66" t="s">
        <v>7644</v>
      </c>
      <c r="D4178" s="66" t="s">
        <v>7644</v>
      </c>
      <c r="E4178" s="56" t="s">
        <v>7698</v>
      </c>
      <c r="F4178" t="s">
        <v>7646</v>
      </c>
      <c r="G4178" s="66" t="s">
        <v>7647</v>
      </c>
      <c r="H4178" s="66" t="e">
        <v>#N/A</v>
      </c>
      <c r="I4178" s="66" t="e">
        <v>#N/A</v>
      </c>
    </row>
    <row r="4179" spans="1:9" x14ac:dyDescent="0.25">
      <c r="A4179">
        <v>79900019</v>
      </c>
      <c r="B4179" s="66" t="s">
        <v>6465</v>
      </c>
      <c r="C4179" s="66" t="s">
        <v>7644</v>
      </c>
      <c r="D4179" s="66" t="s">
        <v>7644</v>
      </c>
      <c r="E4179" s="56" t="s">
        <v>7724</v>
      </c>
      <c r="F4179" t="s">
        <v>7725</v>
      </c>
      <c r="G4179" s="66" t="s">
        <v>7647</v>
      </c>
      <c r="H4179" s="66" t="e">
        <v>#N/A</v>
      </c>
      <c r="I4179" s="66" t="e">
        <v>#N/A</v>
      </c>
    </row>
    <row r="4180" spans="1:9" x14ac:dyDescent="0.25">
      <c r="A4180">
        <v>79900019</v>
      </c>
      <c r="B4180" s="66" t="s">
        <v>6465</v>
      </c>
      <c r="C4180" s="66" t="s">
        <v>7644</v>
      </c>
      <c r="D4180" s="66" t="s">
        <v>7644</v>
      </c>
      <c r="E4180" s="56" t="s">
        <v>7724</v>
      </c>
      <c r="F4180" t="s">
        <v>7725</v>
      </c>
      <c r="G4180" s="66" t="s">
        <v>7647</v>
      </c>
      <c r="H4180" s="66" t="e">
        <v>#N/A</v>
      </c>
      <c r="I4180" s="66" t="e">
        <v>#N/A</v>
      </c>
    </row>
    <row r="4181" spans="1:9" x14ac:dyDescent="0.25">
      <c r="A4181">
        <v>79900019</v>
      </c>
      <c r="B4181" s="66" t="s">
        <v>6465</v>
      </c>
      <c r="C4181" s="66" t="s">
        <v>7644</v>
      </c>
      <c r="D4181" s="66" t="s">
        <v>7644</v>
      </c>
      <c r="E4181" s="56" t="s">
        <v>7724</v>
      </c>
      <c r="F4181" t="s">
        <v>7725</v>
      </c>
      <c r="G4181" s="66" t="s">
        <v>7647</v>
      </c>
      <c r="H4181" s="66" t="e">
        <v>#N/A</v>
      </c>
      <c r="I4181" s="66" t="e">
        <v>#N/A</v>
      </c>
    </row>
    <row r="4182" spans="1:9" x14ac:dyDescent="0.25">
      <c r="A4182">
        <v>79900019</v>
      </c>
      <c r="B4182" s="66" t="s">
        <v>6465</v>
      </c>
      <c r="C4182" s="66" t="s">
        <v>7644</v>
      </c>
      <c r="D4182" s="66" t="s">
        <v>7644</v>
      </c>
      <c r="E4182" s="56" t="s">
        <v>7699</v>
      </c>
      <c r="F4182" t="s">
        <v>7690</v>
      </c>
      <c r="G4182" s="66" t="s">
        <v>7647</v>
      </c>
      <c r="H4182" s="66" t="s">
        <v>7690</v>
      </c>
      <c r="I4182" s="66" t="s">
        <v>7252</v>
      </c>
    </row>
    <row r="4183" spans="1:9" x14ac:dyDescent="0.25">
      <c r="A4183">
        <v>79900020</v>
      </c>
      <c r="B4183" s="66" t="s">
        <v>6465</v>
      </c>
      <c r="C4183" s="66" t="s">
        <v>7644</v>
      </c>
      <c r="D4183" s="66" t="s">
        <v>7644</v>
      </c>
      <c r="E4183" s="56" t="s">
        <v>7726</v>
      </c>
      <c r="F4183" t="s">
        <v>7690</v>
      </c>
      <c r="G4183" s="66" t="s">
        <v>7647</v>
      </c>
      <c r="H4183" s="66" t="s">
        <v>7690</v>
      </c>
      <c r="I4183" s="66" t="s">
        <v>7252</v>
      </c>
    </row>
    <row r="4184" spans="1:9" x14ac:dyDescent="0.25">
      <c r="A4184">
        <v>79900020</v>
      </c>
      <c r="B4184" s="66" t="s">
        <v>6465</v>
      </c>
      <c r="C4184" s="66" t="s">
        <v>7644</v>
      </c>
      <c r="D4184" s="66" t="s">
        <v>7644</v>
      </c>
      <c r="E4184" s="56" t="s">
        <v>7727</v>
      </c>
      <c r="F4184" t="s">
        <v>7646</v>
      </c>
      <c r="G4184" s="66" t="s">
        <v>7647</v>
      </c>
      <c r="H4184" s="66" t="e">
        <v>#N/A</v>
      </c>
      <c r="I4184" s="66" t="e">
        <v>#N/A</v>
      </c>
    </row>
    <row r="4185" spans="1:9" x14ac:dyDescent="0.25">
      <c r="A4185">
        <v>79900020</v>
      </c>
      <c r="B4185" s="66" t="s">
        <v>6465</v>
      </c>
      <c r="C4185" s="66" t="s">
        <v>7644</v>
      </c>
      <c r="D4185" s="66" t="s">
        <v>7644</v>
      </c>
      <c r="E4185" s="56" t="s">
        <v>7727</v>
      </c>
      <c r="F4185" t="s">
        <v>7690</v>
      </c>
      <c r="G4185" s="66" t="s">
        <v>7647</v>
      </c>
      <c r="H4185" s="66" t="s">
        <v>7690</v>
      </c>
      <c r="I4185" s="66" t="s">
        <v>7252</v>
      </c>
    </row>
    <row r="4186" spans="1:9" x14ac:dyDescent="0.25">
      <c r="A4186">
        <v>79900020</v>
      </c>
      <c r="B4186" s="66" t="s">
        <v>6465</v>
      </c>
      <c r="C4186" s="66" t="s">
        <v>7644</v>
      </c>
      <c r="D4186" s="66" t="s">
        <v>7644</v>
      </c>
      <c r="E4186" s="56" t="s">
        <v>7727</v>
      </c>
      <c r="F4186" t="s">
        <v>7690</v>
      </c>
      <c r="G4186" s="66" t="s">
        <v>7647</v>
      </c>
      <c r="H4186" s="66" t="s">
        <v>7690</v>
      </c>
      <c r="I4186" s="66" t="s">
        <v>7252</v>
      </c>
    </row>
    <row r="4187" spans="1:9" x14ac:dyDescent="0.25">
      <c r="A4187">
        <v>79900020</v>
      </c>
      <c r="B4187" s="66" t="s">
        <v>6465</v>
      </c>
      <c r="C4187" s="66" t="s">
        <v>7644</v>
      </c>
      <c r="D4187" s="66" t="s">
        <v>7644</v>
      </c>
      <c r="E4187" s="56" t="s">
        <v>7728</v>
      </c>
      <c r="F4187" t="s">
        <v>7690</v>
      </c>
      <c r="G4187" s="66" t="s">
        <v>7647</v>
      </c>
      <c r="H4187" s="66" t="s">
        <v>7690</v>
      </c>
      <c r="I4187" s="66" t="s">
        <v>7252</v>
      </c>
    </row>
    <row r="4188" spans="1:9" x14ac:dyDescent="0.25">
      <c r="A4188">
        <v>79900021</v>
      </c>
      <c r="B4188" s="66" t="s">
        <v>6465</v>
      </c>
      <c r="C4188" s="66" t="s">
        <v>7644</v>
      </c>
      <c r="D4188" s="66" t="s">
        <v>7644</v>
      </c>
      <c r="E4188" s="56" t="s">
        <v>7701</v>
      </c>
      <c r="F4188" t="s">
        <v>5815</v>
      </c>
      <c r="G4188" s="66" t="s">
        <v>7647</v>
      </c>
      <c r="H4188" s="66" t="e">
        <v>#N/A</v>
      </c>
      <c r="I4188" s="66" t="e">
        <v>#N/A</v>
      </c>
    </row>
    <row r="4189" spans="1:9" x14ac:dyDescent="0.25">
      <c r="A4189">
        <v>79900021</v>
      </c>
      <c r="B4189" s="66" t="s">
        <v>6465</v>
      </c>
      <c r="C4189" s="66" t="s">
        <v>7644</v>
      </c>
      <c r="D4189" s="66" t="s">
        <v>7644</v>
      </c>
      <c r="E4189" s="56" t="s">
        <v>7729</v>
      </c>
      <c r="F4189" t="s">
        <v>7646</v>
      </c>
      <c r="G4189" s="66" t="s">
        <v>7647</v>
      </c>
      <c r="H4189" s="66" t="e">
        <v>#N/A</v>
      </c>
      <c r="I4189" s="66" t="e">
        <v>#N/A</v>
      </c>
    </row>
    <row r="4190" spans="1:9" x14ac:dyDescent="0.25">
      <c r="A4190">
        <v>79900021</v>
      </c>
      <c r="B4190" s="66" t="s">
        <v>6465</v>
      </c>
      <c r="C4190" s="66" t="s">
        <v>7644</v>
      </c>
      <c r="D4190" s="66" t="s">
        <v>7644</v>
      </c>
      <c r="E4190" s="56" t="s">
        <v>7729</v>
      </c>
      <c r="F4190" t="s">
        <v>7690</v>
      </c>
      <c r="G4190" s="66" t="s">
        <v>7647</v>
      </c>
      <c r="H4190" s="66" t="s">
        <v>7690</v>
      </c>
      <c r="I4190" s="66" t="s">
        <v>7252</v>
      </c>
    </row>
    <row r="4191" spans="1:9" x14ac:dyDescent="0.25">
      <c r="A4191">
        <v>79900021</v>
      </c>
      <c r="B4191" s="66" t="s">
        <v>6465</v>
      </c>
      <c r="C4191" s="66" t="s">
        <v>7644</v>
      </c>
      <c r="D4191" s="66" t="s">
        <v>7644</v>
      </c>
      <c r="E4191" s="56" t="s">
        <v>7729</v>
      </c>
      <c r="F4191" t="s">
        <v>7646</v>
      </c>
      <c r="G4191" s="66" t="s">
        <v>7647</v>
      </c>
      <c r="H4191" s="66" t="e">
        <v>#N/A</v>
      </c>
      <c r="I4191" s="66" t="e">
        <v>#N/A</v>
      </c>
    </row>
    <row r="4192" spans="1:9" x14ac:dyDescent="0.25">
      <c r="A4192">
        <v>79900021</v>
      </c>
      <c r="B4192" s="66" t="s">
        <v>6465</v>
      </c>
      <c r="C4192" s="66" t="s">
        <v>7644</v>
      </c>
      <c r="D4192" s="66" t="s">
        <v>7644</v>
      </c>
      <c r="E4192" s="56" t="s">
        <v>7729</v>
      </c>
      <c r="F4192" t="s">
        <v>7646</v>
      </c>
      <c r="G4192" s="66" t="s">
        <v>7647</v>
      </c>
      <c r="H4192" s="66" t="e">
        <v>#N/A</v>
      </c>
      <c r="I4192" s="66" t="e">
        <v>#N/A</v>
      </c>
    </row>
    <row r="4193" spans="1:9" x14ac:dyDescent="0.25">
      <c r="A4193">
        <v>79900022</v>
      </c>
      <c r="B4193" s="66" t="s">
        <v>6465</v>
      </c>
      <c r="C4193" s="66" t="s">
        <v>7644</v>
      </c>
      <c r="D4193" s="66" t="s">
        <v>7644</v>
      </c>
      <c r="E4193" s="56" t="s">
        <v>7726</v>
      </c>
      <c r="F4193" t="s">
        <v>7690</v>
      </c>
      <c r="G4193" s="66" t="s">
        <v>7647</v>
      </c>
      <c r="H4193" s="66" t="s">
        <v>7690</v>
      </c>
      <c r="I4193" s="66" t="s">
        <v>7252</v>
      </c>
    </row>
    <row r="4194" spans="1:9" x14ac:dyDescent="0.25">
      <c r="A4194">
        <v>79900022</v>
      </c>
      <c r="B4194" s="66" t="s">
        <v>6465</v>
      </c>
      <c r="C4194" s="66" t="s">
        <v>7644</v>
      </c>
      <c r="D4194" s="66" t="s">
        <v>7644</v>
      </c>
      <c r="E4194" s="56" t="s">
        <v>7726</v>
      </c>
      <c r="F4194" t="s">
        <v>7646</v>
      </c>
      <c r="G4194" s="66" t="s">
        <v>7647</v>
      </c>
      <c r="H4194" s="66" t="e">
        <v>#N/A</v>
      </c>
      <c r="I4194" s="66" t="e">
        <v>#N/A</v>
      </c>
    </row>
    <row r="4195" spans="1:9" x14ac:dyDescent="0.25">
      <c r="A4195">
        <v>79900022</v>
      </c>
      <c r="B4195" s="66" t="s">
        <v>6465</v>
      </c>
      <c r="C4195" s="66" t="s">
        <v>7644</v>
      </c>
      <c r="D4195" s="66" t="s">
        <v>7644</v>
      </c>
      <c r="E4195" s="56" t="s">
        <v>7730</v>
      </c>
      <c r="F4195" t="s">
        <v>7646</v>
      </c>
      <c r="G4195" s="66" t="s">
        <v>7647</v>
      </c>
      <c r="H4195" s="66" t="e">
        <v>#N/A</v>
      </c>
      <c r="I4195" s="66" t="e">
        <v>#N/A</v>
      </c>
    </row>
    <row r="4196" spans="1:9" x14ac:dyDescent="0.25">
      <c r="A4196">
        <v>79900022</v>
      </c>
      <c r="B4196" s="66" t="s">
        <v>6465</v>
      </c>
      <c r="C4196" s="66" t="s">
        <v>7644</v>
      </c>
      <c r="D4196" s="66" t="s">
        <v>7644</v>
      </c>
      <c r="E4196" s="56" t="s">
        <v>7731</v>
      </c>
      <c r="F4196" t="s">
        <v>7646</v>
      </c>
      <c r="G4196" s="66" t="s">
        <v>7647</v>
      </c>
      <c r="H4196" s="66" t="e">
        <v>#N/A</v>
      </c>
      <c r="I4196" s="66" t="e">
        <v>#N/A</v>
      </c>
    </row>
    <row r="4197" spans="1:9" x14ac:dyDescent="0.25">
      <c r="A4197">
        <v>79900023</v>
      </c>
      <c r="B4197" s="66" t="s">
        <v>6465</v>
      </c>
      <c r="C4197" s="66" t="s">
        <v>7644</v>
      </c>
      <c r="D4197" s="66" t="s">
        <v>7644</v>
      </c>
      <c r="E4197" s="56" t="s">
        <v>7732</v>
      </c>
      <c r="F4197" t="s">
        <v>7646</v>
      </c>
      <c r="G4197" s="66" t="s">
        <v>7661</v>
      </c>
      <c r="H4197" s="66" t="e">
        <v>#N/A</v>
      </c>
      <c r="I4197" s="66" t="e">
        <v>#N/A</v>
      </c>
    </row>
    <row r="4198" spans="1:9" x14ac:dyDescent="0.25">
      <c r="A4198">
        <v>79900023</v>
      </c>
      <c r="B4198" s="66" t="s">
        <v>6465</v>
      </c>
      <c r="C4198" s="66" t="s">
        <v>7644</v>
      </c>
      <c r="D4198" s="66" t="s">
        <v>7644</v>
      </c>
      <c r="E4198" s="56" t="s">
        <v>7732</v>
      </c>
      <c r="F4198" t="s">
        <v>7672</v>
      </c>
      <c r="G4198" s="66" t="s">
        <v>7661</v>
      </c>
      <c r="H4198" s="66" t="s">
        <v>7672</v>
      </c>
      <c r="I4198" s="66" t="s">
        <v>7673</v>
      </c>
    </row>
    <row r="4199" spans="1:9" x14ac:dyDescent="0.25">
      <c r="A4199">
        <v>79900023</v>
      </c>
      <c r="B4199" s="66" t="s">
        <v>6465</v>
      </c>
      <c r="C4199" s="66" t="s">
        <v>7644</v>
      </c>
      <c r="D4199" s="66" t="s">
        <v>7644</v>
      </c>
      <c r="E4199" s="56" t="s">
        <v>7733</v>
      </c>
      <c r="F4199" t="s">
        <v>7672</v>
      </c>
      <c r="G4199" s="66" t="s">
        <v>7661</v>
      </c>
      <c r="H4199" s="66" t="s">
        <v>7672</v>
      </c>
      <c r="I4199" s="66" t="s">
        <v>7673</v>
      </c>
    </row>
    <row r="4200" spans="1:9" x14ac:dyDescent="0.25">
      <c r="A4200">
        <v>79900023</v>
      </c>
      <c r="B4200" s="66" t="s">
        <v>6465</v>
      </c>
      <c r="C4200" s="66" t="s">
        <v>7644</v>
      </c>
      <c r="D4200" s="66" t="s">
        <v>7644</v>
      </c>
      <c r="E4200" s="56" t="s">
        <v>7733</v>
      </c>
      <c r="F4200" t="s">
        <v>7672</v>
      </c>
      <c r="G4200" s="66" t="s">
        <v>7661</v>
      </c>
      <c r="H4200" s="66" t="s">
        <v>7672</v>
      </c>
      <c r="I4200" s="66" t="s">
        <v>7673</v>
      </c>
    </row>
    <row r="4201" spans="1:9" x14ac:dyDescent="0.25">
      <c r="A4201">
        <v>79900023</v>
      </c>
      <c r="B4201" s="66" t="s">
        <v>6465</v>
      </c>
      <c r="C4201" s="66" t="s">
        <v>7644</v>
      </c>
      <c r="D4201" s="66" t="s">
        <v>7644</v>
      </c>
      <c r="E4201" s="56" t="s">
        <v>7733</v>
      </c>
      <c r="F4201" t="s">
        <v>7672</v>
      </c>
      <c r="G4201" s="66" t="s">
        <v>7661</v>
      </c>
      <c r="H4201" s="66" t="s">
        <v>7672</v>
      </c>
      <c r="I4201" s="66" t="s">
        <v>7673</v>
      </c>
    </row>
    <row r="4202" spans="1:9" x14ac:dyDescent="0.25">
      <c r="A4202">
        <v>79900023</v>
      </c>
      <c r="B4202" s="66" t="s">
        <v>6465</v>
      </c>
      <c r="C4202" s="66" t="s">
        <v>7644</v>
      </c>
      <c r="D4202" s="66" t="s">
        <v>7644</v>
      </c>
      <c r="E4202" s="56" t="s">
        <v>7734</v>
      </c>
      <c r="F4202" t="s">
        <v>7672</v>
      </c>
      <c r="G4202" s="66" t="s">
        <v>7661</v>
      </c>
      <c r="H4202" s="66" t="s">
        <v>7672</v>
      </c>
      <c r="I4202" s="66" t="s">
        <v>7673</v>
      </c>
    </row>
    <row r="4203" spans="1:9" x14ac:dyDescent="0.25">
      <c r="A4203">
        <v>79900023</v>
      </c>
      <c r="B4203" s="66" t="s">
        <v>6465</v>
      </c>
      <c r="C4203" s="66" t="s">
        <v>7644</v>
      </c>
      <c r="D4203" s="66" t="s">
        <v>7644</v>
      </c>
      <c r="E4203" s="56" t="s">
        <v>7734</v>
      </c>
      <c r="F4203" t="s">
        <v>7672</v>
      </c>
      <c r="G4203" s="66" t="s">
        <v>7661</v>
      </c>
      <c r="H4203" s="66" t="s">
        <v>7672</v>
      </c>
      <c r="I4203" s="66" t="s">
        <v>7673</v>
      </c>
    </row>
    <row r="4204" spans="1:9" x14ac:dyDescent="0.25">
      <c r="A4204">
        <v>79900023</v>
      </c>
      <c r="B4204" s="66" t="s">
        <v>6465</v>
      </c>
      <c r="C4204" s="66" t="s">
        <v>7644</v>
      </c>
      <c r="D4204" s="66" t="s">
        <v>7644</v>
      </c>
      <c r="E4204" s="56" t="s">
        <v>7734</v>
      </c>
      <c r="F4204" t="s">
        <v>7672</v>
      </c>
      <c r="G4204" s="66" t="s">
        <v>7661</v>
      </c>
      <c r="H4204" s="66" t="s">
        <v>7672</v>
      </c>
      <c r="I4204" s="66" t="s">
        <v>7673</v>
      </c>
    </row>
    <row r="4205" spans="1:9" x14ac:dyDescent="0.25">
      <c r="A4205">
        <v>79900023</v>
      </c>
      <c r="B4205" s="66" t="s">
        <v>6465</v>
      </c>
      <c r="C4205" s="66" t="s">
        <v>7644</v>
      </c>
      <c r="D4205" s="66" t="s">
        <v>7644</v>
      </c>
      <c r="E4205" s="56" t="s">
        <v>7045</v>
      </c>
      <c r="F4205" t="s">
        <v>7646</v>
      </c>
      <c r="G4205" s="66" t="s">
        <v>7661</v>
      </c>
      <c r="H4205" s="66" t="s">
        <v>7045</v>
      </c>
      <c r="I4205" s="66" t="s">
        <v>6584</v>
      </c>
    </row>
    <row r="4206" spans="1:9" x14ac:dyDescent="0.25">
      <c r="A4206">
        <v>79900023</v>
      </c>
      <c r="B4206" s="66" t="s">
        <v>6465</v>
      </c>
      <c r="C4206" s="66" t="s">
        <v>7644</v>
      </c>
      <c r="D4206" s="66" t="s">
        <v>7644</v>
      </c>
      <c r="E4206" s="56" t="s">
        <v>7045</v>
      </c>
      <c r="F4206" t="s">
        <v>7672</v>
      </c>
      <c r="G4206" s="66" t="s">
        <v>7661</v>
      </c>
      <c r="H4206" s="66" t="s">
        <v>7672</v>
      </c>
      <c r="I4206" s="66" t="s">
        <v>7673</v>
      </c>
    </row>
    <row r="4207" spans="1:9" x14ac:dyDescent="0.25">
      <c r="A4207">
        <v>79900024</v>
      </c>
      <c r="B4207" s="66" t="s">
        <v>6465</v>
      </c>
      <c r="C4207" s="66" t="s">
        <v>7644</v>
      </c>
      <c r="D4207" s="66" t="s">
        <v>7644</v>
      </c>
      <c r="E4207" s="56" t="s">
        <v>7735</v>
      </c>
      <c r="F4207" t="s">
        <v>7690</v>
      </c>
      <c r="G4207" s="66" t="s">
        <v>7647</v>
      </c>
      <c r="H4207" s="66" t="s">
        <v>7690</v>
      </c>
      <c r="I4207" s="66" t="s">
        <v>7252</v>
      </c>
    </row>
    <row r="4208" spans="1:9" x14ac:dyDescent="0.25">
      <c r="A4208">
        <v>79900024</v>
      </c>
      <c r="B4208" s="66" t="s">
        <v>6465</v>
      </c>
      <c r="C4208" s="66" t="s">
        <v>7644</v>
      </c>
      <c r="D4208" s="66" t="s">
        <v>7644</v>
      </c>
      <c r="E4208" s="56" t="s">
        <v>7735</v>
      </c>
      <c r="F4208" t="s">
        <v>7690</v>
      </c>
      <c r="G4208" s="66" t="s">
        <v>7647</v>
      </c>
      <c r="H4208" s="66" t="s">
        <v>7690</v>
      </c>
      <c r="I4208" s="66" t="s">
        <v>7252</v>
      </c>
    </row>
    <row r="4209" spans="1:9" x14ac:dyDescent="0.25">
      <c r="A4209">
        <v>79900024</v>
      </c>
      <c r="B4209" s="66" t="s">
        <v>6465</v>
      </c>
      <c r="C4209" s="66" t="s">
        <v>7644</v>
      </c>
      <c r="D4209" s="66" t="s">
        <v>7644</v>
      </c>
      <c r="E4209" s="56" t="s">
        <v>7735</v>
      </c>
      <c r="F4209" t="s">
        <v>5815</v>
      </c>
      <c r="G4209" s="66" t="s">
        <v>7647</v>
      </c>
      <c r="H4209" s="66" t="e">
        <v>#N/A</v>
      </c>
      <c r="I4209" s="66" t="e">
        <v>#N/A</v>
      </c>
    </row>
    <row r="4210" spans="1:9" x14ac:dyDescent="0.25">
      <c r="A4210">
        <v>79900024</v>
      </c>
      <c r="B4210" s="66" t="s">
        <v>6465</v>
      </c>
      <c r="C4210" s="66" t="s">
        <v>7644</v>
      </c>
      <c r="D4210" s="66" t="s">
        <v>7644</v>
      </c>
      <c r="E4210" s="56" t="s">
        <v>7735</v>
      </c>
      <c r="F4210" t="s">
        <v>7646</v>
      </c>
      <c r="G4210" s="66" t="s">
        <v>7647</v>
      </c>
      <c r="H4210" s="66" t="e">
        <v>#N/A</v>
      </c>
      <c r="I4210" s="66" t="e">
        <v>#N/A</v>
      </c>
    </row>
    <row r="4211" spans="1:9" x14ac:dyDescent="0.25">
      <c r="A4211">
        <v>79900024</v>
      </c>
      <c r="B4211" s="66" t="s">
        <v>6465</v>
      </c>
      <c r="C4211" s="66" t="s">
        <v>7644</v>
      </c>
      <c r="D4211" s="66" t="s">
        <v>7644</v>
      </c>
      <c r="E4211" s="56" t="s">
        <v>7735</v>
      </c>
      <c r="F4211" t="s">
        <v>7646</v>
      </c>
      <c r="G4211" s="66" t="s">
        <v>7647</v>
      </c>
      <c r="H4211" s="66" t="e">
        <v>#N/A</v>
      </c>
      <c r="I4211" s="66" t="e">
        <v>#N/A</v>
      </c>
    </row>
    <row r="4212" spans="1:9" x14ac:dyDescent="0.25">
      <c r="A4212">
        <v>79900024</v>
      </c>
      <c r="B4212" s="66" t="s">
        <v>6465</v>
      </c>
      <c r="C4212" s="66" t="s">
        <v>7644</v>
      </c>
      <c r="D4212" s="66" t="s">
        <v>7644</v>
      </c>
      <c r="E4212" s="56" t="s">
        <v>7735</v>
      </c>
      <c r="F4212" t="s">
        <v>7646</v>
      </c>
      <c r="G4212" s="66" t="s">
        <v>7647</v>
      </c>
      <c r="H4212" s="66" t="e">
        <v>#N/A</v>
      </c>
      <c r="I4212" s="66" t="e">
        <v>#N/A</v>
      </c>
    </row>
    <row r="4213" spans="1:9" x14ac:dyDescent="0.25">
      <c r="A4213">
        <v>79900024</v>
      </c>
      <c r="B4213" s="66" t="s">
        <v>6465</v>
      </c>
      <c r="C4213" s="66" t="s">
        <v>7644</v>
      </c>
      <c r="D4213" s="66" t="s">
        <v>7644</v>
      </c>
      <c r="E4213" s="56" t="s">
        <v>7735</v>
      </c>
      <c r="F4213" t="s">
        <v>7646</v>
      </c>
      <c r="G4213" s="66" t="s">
        <v>7647</v>
      </c>
      <c r="H4213" s="66" t="e">
        <v>#N/A</v>
      </c>
      <c r="I4213" s="66" t="e">
        <v>#N/A</v>
      </c>
    </row>
    <row r="4214" spans="1:9" x14ac:dyDescent="0.25">
      <c r="A4214">
        <v>79900024</v>
      </c>
      <c r="B4214" s="66" t="s">
        <v>6465</v>
      </c>
      <c r="C4214" s="66" t="s">
        <v>7644</v>
      </c>
      <c r="D4214" s="66" t="s">
        <v>7644</v>
      </c>
      <c r="E4214" s="56" t="s">
        <v>7735</v>
      </c>
      <c r="F4214" t="s">
        <v>7725</v>
      </c>
      <c r="G4214" s="66" t="s">
        <v>7647</v>
      </c>
      <c r="H4214" s="66" t="e">
        <v>#N/A</v>
      </c>
      <c r="I4214" s="66" t="e">
        <v>#N/A</v>
      </c>
    </row>
    <row r="4215" spans="1:9" x14ac:dyDescent="0.25">
      <c r="A4215">
        <v>79900024</v>
      </c>
      <c r="B4215" s="66" t="s">
        <v>6465</v>
      </c>
      <c r="C4215" s="66" t="s">
        <v>7644</v>
      </c>
      <c r="D4215" s="66" t="s">
        <v>7644</v>
      </c>
      <c r="E4215" s="56" t="s">
        <v>7735</v>
      </c>
      <c r="F4215" t="s">
        <v>7725</v>
      </c>
      <c r="G4215" s="66" t="s">
        <v>7647</v>
      </c>
      <c r="H4215" s="66" t="e">
        <v>#N/A</v>
      </c>
      <c r="I4215" s="66" t="e">
        <v>#N/A</v>
      </c>
    </row>
    <row r="4216" spans="1:9" x14ac:dyDescent="0.25">
      <c r="A4216">
        <v>79900024</v>
      </c>
      <c r="B4216" s="66" t="s">
        <v>6465</v>
      </c>
      <c r="C4216" s="66" t="s">
        <v>7644</v>
      </c>
      <c r="D4216" s="66" t="s">
        <v>7644</v>
      </c>
      <c r="E4216" s="56" t="s">
        <v>7689</v>
      </c>
      <c r="F4216" t="s">
        <v>7646</v>
      </c>
      <c r="G4216" s="66" t="s">
        <v>7647</v>
      </c>
      <c r="H4216" s="66" t="e">
        <v>#N/A</v>
      </c>
      <c r="I4216" s="66" t="e">
        <v>#N/A</v>
      </c>
    </row>
    <row r="4217" spans="1:9" x14ac:dyDescent="0.25">
      <c r="A4217">
        <v>79900024</v>
      </c>
      <c r="B4217" s="66" t="s">
        <v>6465</v>
      </c>
      <c r="C4217" s="66" t="s">
        <v>7644</v>
      </c>
      <c r="D4217" s="66" t="s">
        <v>7644</v>
      </c>
      <c r="E4217" s="56" t="s">
        <v>7689</v>
      </c>
      <c r="F4217" t="s">
        <v>7690</v>
      </c>
      <c r="G4217" s="66" t="s">
        <v>7647</v>
      </c>
      <c r="H4217" s="66" t="s">
        <v>7690</v>
      </c>
      <c r="I4217" s="66" t="s">
        <v>7252</v>
      </c>
    </row>
    <row r="4218" spans="1:9" x14ac:dyDescent="0.25">
      <c r="A4218">
        <v>79900024</v>
      </c>
      <c r="B4218" s="66" t="s">
        <v>6465</v>
      </c>
      <c r="C4218" s="66" t="s">
        <v>7644</v>
      </c>
      <c r="D4218" s="66" t="s">
        <v>7644</v>
      </c>
      <c r="E4218" s="56" t="s">
        <v>7689</v>
      </c>
      <c r="F4218" t="s">
        <v>7736</v>
      </c>
      <c r="G4218" s="66" t="s">
        <v>7647</v>
      </c>
      <c r="H4218" s="66" t="e">
        <v>#N/A</v>
      </c>
      <c r="I4218" s="66" t="e">
        <v>#N/A</v>
      </c>
    </row>
    <row r="4219" spans="1:9" x14ac:dyDescent="0.25">
      <c r="A4219">
        <v>79900024</v>
      </c>
      <c r="B4219" s="66" t="s">
        <v>6465</v>
      </c>
      <c r="C4219" s="66" t="s">
        <v>7644</v>
      </c>
      <c r="D4219" s="66" t="s">
        <v>7644</v>
      </c>
      <c r="E4219" s="56" t="s">
        <v>7689</v>
      </c>
      <c r="F4219" t="s">
        <v>7646</v>
      </c>
      <c r="G4219" s="66" t="s">
        <v>7647</v>
      </c>
      <c r="H4219" s="66" t="e">
        <v>#N/A</v>
      </c>
      <c r="I4219" s="66" t="e">
        <v>#N/A</v>
      </c>
    </row>
    <row r="4220" spans="1:9" x14ac:dyDescent="0.25">
      <c r="A4220">
        <v>79900024</v>
      </c>
      <c r="B4220" s="66" t="s">
        <v>6465</v>
      </c>
      <c r="C4220" s="66" t="s">
        <v>7644</v>
      </c>
      <c r="D4220" s="66" t="s">
        <v>7644</v>
      </c>
      <c r="E4220" s="56" t="s">
        <v>7689</v>
      </c>
      <c r="F4220" t="s">
        <v>7725</v>
      </c>
      <c r="G4220" s="66" t="s">
        <v>7647</v>
      </c>
      <c r="H4220" s="66" t="e">
        <v>#N/A</v>
      </c>
      <c r="I4220" s="66" t="e">
        <v>#N/A</v>
      </c>
    </row>
    <row r="4221" spans="1:9" x14ac:dyDescent="0.25">
      <c r="A4221">
        <v>79900025</v>
      </c>
      <c r="B4221" s="66" t="s">
        <v>6465</v>
      </c>
      <c r="C4221" s="66" t="s">
        <v>7644</v>
      </c>
      <c r="D4221" s="66" t="s">
        <v>7644</v>
      </c>
      <c r="E4221" s="56" t="s">
        <v>7737</v>
      </c>
      <c r="F4221" t="s">
        <v>7695</v>
      </c>
      <c r="G4221" s="66" t="s">
        <v>7647</v>
      </c>
      <c r="H4221" s="66" t="s">
        <v>7695</v>
      </c>
      <c r="I4221" s="66" t="s">
        <v>7252</v>
      </c>
    </row>
    <row r="4222" spans="1:9" x14ac:dyDescent="0.25">
      <c r="A4222">
        <v>79900025</v>
      </c>
      <c r="B4222" s="66" t="s">
        <v>6465</v>
      </c>
      <c r="C4222" s="66" t="s">
        <v>7644</v>
      </c>
      <c r="D4222" s="66" t="s">
        <v>7644</v>
      </c>
      <c r="E4222" s="56" t="s">
        <v>7737</v>
      </c>
      <c r="F4222" t="s">
        <v>7695</v>
      </c>
      <c r="G4222" s="66" t="s">
        <v>7647</v>
      </c>
      <c r="H4222" s="66" t="s">
        <v>7695</v>
      </c>
      <c r="I4222" s="66" t="s">
        <v>7252</v>
      </c>
    </row>
    <row r="4223" spans="1:9" x14ac:dyDescent="0.25">
      <c r="A4223">
        <v>79900025</v>
      </c>
      <c r="B4223" s="66" t="s">
        <v>6465</v>
      </c>
      <c r="C4223" s="66" t="s">
        <v>7644</v>
      </c>
      <c r="D4223" s="66" t="s">
        <v>7644</v>
      </c>
      <c r="E4223" s="56" t="s">
        <v>7738</v>
      </c>
      <c r="F4223" t="s">
        <v>7695</v>
      </c>
      <c r="G4223" s="66" t="s">
        <v>7647</v>
      </c>
      <c r="H4223" s="66" t="s">
        <v>7695</v>
      </c>
      <c r="I4223" s="66" t="s">
        <v>7252</v>
      </c>
    </row>
    <row r="4224" spans="1:9" x14ac:dyDescent="0.25">
      <c r="A4224">
        <v>79900025</v>
      </c>
      <c r="B4224" s="66" t="s">
        <v>6465</v>
      </c>
      <c r="C4224" s="66" t="s">
        <v>7644</v>
      </c>
      <c r="D4224" s="66" t="s">
        <v>7644</v>
      </c>
      <c r="E4224" s="56" t="s">
        <v>7739</v>
      </c>
      <c r="F4224" t="s">
        <v>7695</v>
      </c>
      <c r="G4224" s="66" t="s">
        <v>7647</v>
      </c>
      <c r="H4224" s="66" t="s">
        <v>7695</v>
      </c>
      <c r="I4224" s="66" t="s">
        <v>7252</v>
      </c>
    </row>
    <row r="4225" spans="1:9" x14ac:dyDescent="0.25">
      <c r="A4225">
        <v>79900025</v>
      </c>
      <c r="B4225" s="66" t="s">
        <v>6465</v>
      </c>
      <c r="C4225" s="66" t="s">
        <v>7644</v>
      </c>
      <c r="D4225" s="66" t="s">
        <v>7644</v>
      </c>
      <c r="E4225" s="56" t="s">
        <v>7739</v>
      </c>
      <c r="F4225" t="s">
        <v>7695</v>
      </c>
      <c r="G4225" s="66" t="s">
        <v>7647</v>
      </c>
      <c r="H4225" s="66" t="s">
        <v>7695</v>
      </c>
      <c r="I4225" s="66" t="s">
        <v>7252</v>
      </c>
    </row>
    <row r="4226" spans="1:9" x14ac:dyDescent="0.25">
      <c r="A4226">
        <v>79900025</v>
      </c>
      <c r="B4226" s="66" t="s">
        <v>6465</v>
      </c>
      <c r="C4226" s="66" t="s">
        <v>7644</v>
      </c>
      <c r="D4226" s="66" t="s">
        <v>7644</v>
      </c>
      <c r="E4226" s="56" t="s">
        <v>7739</v>
      </c>
      <c r="F4226" t="s">
        <v>7695</v>
      </c>
      <c r="G4226" s="66" t="s">
        <v>7647</v>
      </c>
      <c r="H4226" s="66" t="s">
        <v>7695</v>
      </c>
      <c r="I4226" s="66" t="s">
        <v>7252</v>
      </c>
    </row>
    <row r="4227" spans="1:9" x14ac:dyDescent="0.25">
      <c r="A4227">
        <v>79900026</v>
      </c>
      <c r="B4227" s="66" t="s">
        <v>6465</v>
      </c>
      <c r="C4227" s="66" t="s">
        <v>7644</v>
      </c>
      <c r="D4227" s="66" t="s">
        <v>7644</v>
      </c>
      <c r="E4227" s="56" t="s">
        <v>7740</v>
      </c>
      <c r="F4227" t="s">
        <v>7695</v>
      </c>
      <c r="G4227" s="66" t="s">
        <v>7669</v>
      </c>
      <c r="H4227" s="66" t="s">
        <v>7695</v>
      </c>
      <c r="I4227" s="66" t="s">
        <v>7252</v>
      </c>
    </row>
    <row r="4228" spans="1:9" x14ac:dyDescent="0.25">
      <c r="A4228">
        <v>79900026</v>
      </c>
      <c r="B4228" s="66" t="s">
        <v>6465</v>
      </c>
      <c r="C4228" s="66" t="s">
        <v>7644</v>
      </c>
      <c r="D4228" s="66" t="s">
        <v>7644</v>
      </c>
      <c r="E4228" s="56" t="s">
        <v>7740</v>
      </c>
      <c r="F4228" t="s">
        <v>7695</v>
      </c>
      <c r="G4228" s="66" t="s">
        <v>7669</v>
      </c>
      <c r="H4228" s="66" t="s">
        <v>7695</v>
      </c>
      <c r="I4228" s="66" t="s">
        <v>7252</v>
      </c>
    </row>
    <row r="4229" spans="1:9" x14ac:dyDescent="0.25">
      <c r="A4229">
        <v>79900026</v>
      </c>
      <c r="B4229" s="66" t="s">
        <v>6465</v>
      </c>
      <c r="C4229" s="66" t="s">
        <v>7644</v>
      </c>
      <c r="D4229" s="66" t="s">
        <v>7644</v>
      </c>
      <c r="E4229" s="56" t="s">
        <v>7741</v>
      </c>
      <c r="F4229" t="s">
        <v>7695</v>
      </c>
      <c r="G4229" s="66" t="s">
        <v>7669</v>
      </c>
      <c r="H4229" s="66" t="s">
        <v>7695</v>
      </c>
      <c r="I4229" s="66" t="s">
        <v>7252</v>
      </c>
    </row>
    <row r="4230" spans="1:9" x14ac:dyDescent="0.25">
      <c r="A4230">
        <v>79900026</v>
      </c>
      <c r="B4230" s="66" t="s">
        <v>6465</v>
      </c>
      <c r="C4230" s="66" t="s">
        <v>7644</v>
      </c>
      <c r="D4230" s="66" t="s">
        <v>7644</v>
      </c>
      <c r="E4230" s="56" t="s">
        <v>7742</v>
      </c>
      <c r="F4230" t="s">
        <v>7695</v>
      </c>
      <c r="G4230" s="66" t="s">
        <v>7669</v>
      </c>
      <c r="H4230" s="66" t="s">
        <v>7695</v>
      </c>
      <c r="I4230" s="66" t="s">
        <v>7252</v>
      </c>
    </row>
    <row r="4231" spans="1:9" x14ac:dyDescent="0.25">
      <c r="A4231">
        <v>79900026</v>
      </c>
      <c r="B4231" s="66" t="s">
        <v>6465</v>
      </c>
      <c r="C4231" s="66" t="s">
        <v>7644</v>
      </c>
      <c r="D4231" s="66" t="s">
        <v>7644</v>
      </c>
      <c r="E4231" s="56" t="s">
        <v>7742</v>
      </c>
      <c r="F4231" t="s">
        <v>7695</v>
      </c>
      <c r="G4231" s="66" t="s">
        <v>7669</v>
      </c>
      <c r="H4231" s="66" t="s">
        <v>7695</v>
      </c>
      <c r="I4231" s="66" t="s">
        <v>7252</v>
      </c>
    </row>
    <row r="4232" spans="1:9" x14ac:dyDescent="0.25">
      <c r="A4232">
        <v>79900026</v>
      </c>
      <c r="B4232" s="66" t="s">
        <v>6465</v>
      </c>
      <c r="C4232" s="66" t="s">
        <v>7644</v>
      </c>
      <c r="D4232" s="66" t="s">
        <v>7644</v>
      </c>
      <c r="E4232" s="56" t="s">
        <v>7743</v>
      </c>
      <c r="F4232" t="s">
        <v>7695</v>
      </c>
      <c r="G4232" s="66" t="s">
        <v>7669</v>
      </c>
      <c r="H4232" s="66" t="s">
        <v>7695</v>
      </c>
      <c r="I4232" s="66" t="s">
        <v>7252</v>
      </c>
    </row>
    <row r="4233" spans="1:9" x14ac:dyDescent="0.25">
      <c r="A4233">
        <v>79900027</v>
      </c>
      <c r="B4233" s="66" t="s">
        <v>6465</v>
      </c>
      <c r="C4233" s="66" t="s">
        <v>7644</v>
      </c>
      <c r="D4233" s="66" t="s">
        <v>7644</v>
      </c>
      <c r="E4233" s="56" t="s">
        <v>7744</v>
      </c>
      <c r="F4233" t="s">
        <v>7695</v>
      </c>
      <c r="G4233" s="66" t="s">
        <v>7669</v>
      </c>
      <c r="H4233" s="66" t="s">
        <v>7695</v>
      </c>
      <c r="I4233" s="66" t="s">
        <v>7252</v>
      </c>
    </row>
    <row r="4234" spans="1:9" x14ac:dyDescent="0.25">
      <c r="A4234">
        <v>79900027</v>
      </c>
      <c r="B4234" s="66" t="s">
        <v>6465</v>
      </c>
      <c r="C4234" s="66" t="s">
        <v>7644</v>
      </c>
      <c r="D4234" s="66" t="s">
        <v>7644</v>
      </c>
      <c r="E4234" s="56" t="s">
        <v>7744</v>
      </c>
      <c r="F4234" t="s">
        <v>7695</v>
      </c>
      <c r="G4234" s="66" t="s">
        <v>7669</v>
      </c>
      <c r="H4234" s="66" t="s">
        <v>7695</v>
      </c>
      <c r="I4234" s="66" t="s">
        <v>7252</v>
      </c>
    </row>
    <row r="4235" spans="1:9" x14ac:dyDescent="0.25">
      <c r="A4235">
        <v>79900027</v>
      </c>
      <c r="B4235" s="66" t="s">
        <v>6465</v>
      </c>
      <c r="C4235" s="66" t="s">
        <v>7644</v>
      </c>
      <c r="D4235" s="66" t="s">
        <v>7644</v>
      </c>
      <c r="E4235" s="56" t="s">
        <v>7742</v>
      </c>
      <c r="F4235" t="s">
        <v>7695</v>
      </c>
      <c r="G4235" s="66" t="s">
        <v>7669</v>
      </c>
      <c r="H4235" s="66" t="s">
        <v>7695</v>
      </c>
      <c r="I4235" s="66" t="s">
        <v>7252</v>
      </c>
    </row>
    <row r="4236" spans="1:9" x14ac:dyDescent="0.25">
      <c r="A4236">
        <v>79900027</v>
      </c>
      <c r="B4236" s="66" t="s">
        <v>6465</v>
      </c>
      <c r="C4236" s="66" t="s">
        <v>7644</v>
      </c>
      <c r="D4236" s="66" t="s">
        <v>7644</v>
      </c>
      <c r="E4236" s="56" t="s">
        <v>7742</v>
      </c>
      <c r="F4236" t="s">
        <v>7695</v>
      </c>
      <c r="G4236" s="66" t="s">
        <v>7669</v>
      </c>
      <c r="H4236" s="66" t="s">
        <v>7695</v>
      </c>
      <c r="I4236" s="66" t="s">
        <v>7252</v>
      </c>
    </row>
    <row r="4237" spans="1:9" x14ac:dyDescent="0.25">
      <c r="A4237">
        <v>79900027</v>
      </c>
      <c r="B4237" s="66" t="s">
        <v>6465</v>
      </c>
      <c r="C4237" s="66" t="s">
        <v>7644</v>
      </c>
      <c r="D4237" s="66" t="s">
        <v>7644</v>
      </c>
      <c r="E4237" s="56" t="s">
        <v>7745</v>
      </c>
      <c r="F4237" t="s">
        <v>7695</v>
      </c>
      <c r="G4237" s="66" t="s">
        <v>7669</v>
      </c>
      <c r="H4237" s="66" t="s">
        <v>7695</v>
      </c>
      <c r="I4237" s="66" t="s">
        <v>7252</v>
      </c>
    </row>
    <row r="4238" spans="1:9" x14ac:dyDescent="0.25">
      <c r="A4238">
        <v>79900028</v>
      </c>
      <c r="B4238" s="66" t="s">
        <v>6465</v>
      </c>
      <c r="C4238" s="66" t="s">
        <v>7644</v>
      </c>
      <c r="D4238" s="66" t="s">
        <v>7644</v>
      </c>
      <c r="E4238" s="56" t="s">
        <v>7746</v>
      </c>
      <c r="F4238" t="s">
        <v>7672</v>
      </c>
      <c r="G4238" s="66" t="s">
        <v>7661</v>
      </c>
      <c r="H4238" s="66" t="s">
        <v>7672</v>
      </c>
      <c r="I4238" s="66" t="s">
        <v>7673</v>
      </c>
    </row>
    <row r="4239" spans="1:9" x14ac:dyDescent="0.25">
      <c r="A4239">
        <v>79900028</v>
      </c>
      <c r="B4239" s="66" t="s">
        <v>6465</v>
      </c>
      <c r="C4239" s="66" t="s">
        <v>7644</v>
      </c>
      <c r="D4239" s="66" t="s">
        <v>7644</v>
      </c>
      <c r="E4239" s="56" t="s">
        <v>7747</v>
      </c>
      <c r="F4239" t="s">
        <v>7672</v>
      </c>
      <c r="G4239" s="66" t="s">
        <v>7661</v>
      </c>
      <c r="H4239" s="66" t="s">
        <v>7672</v>
      </c>
      <c r="I4239" s="66" t="s">
        <v>7673</v>
      </c>
    </row>
    <row r="4240" spans="1:9" x14ac:dyDescent="0.25">
      <c r="A4240">
        <v>79900028</v>
      </c>
      <c r="B4240" s="66" t="s">
        <v>6465</v>
      </c>
      <c r="C4240" s="66" t="s">
        <v>7644</v>
      </c>
      <c r="D4240" s="66" t="s">
        <v>7644</v>
      </c>
      <c r="E4240" s="56" t="s">
        <v>7747</v>
      </c>
      <c r="F4240" t="s">
        <v>7672</v>
      </c>
      <c r="G4240" s="66" t="s">
        <v>7661</v>
      </c>
      <c r="H4240" s="66" t="s">
        <v>7672</v>
      </c>
      <c r="I4240" s="66" t="s">
        <v>7673</v>
      </c>
    </row>
    <row r="4241" spans="1:9" x14ac:dyDescent="0.25">
      <c r="A4241">
        <v>79900028</v>
      </c>
      <c r="B4241" s="66" t="s">
        <v>6465</v>
      </c>
      <c r="C4241" s="66" t="s">
        <v>7644</v>
      </c>
      <c r="D4241" s="66" t="s">
        <v>7644</v>
      </c>
      <c r="E4241" s="56" t="s">
        <v>7747</v>
      </c>
      <c r="F4241" t="s">
        <v>7672</v>
      </c>
      <c r="G4241" s="66" t="s">
        <v>7661</v>
      </c>
      <c r="H4241" s="66" t="s">
        <v>7672</v>
      </c>
      <c r="I4241" s="66" t="s">
        <v>7673</v>
      </c>
    </row>
    <row r="4242" spans="1:9" x14ac:dyDescent="0.25">
      <c r="A4242">
        <v>79900028</v>
      </c>
      <c r="B4242" s="66" t="s">
        <v>6465</v>
      </c>
      <c r="C4242" s="66" t="s">
        <v>7644</v>
      </c>
      <c r="D4242" s="66" t="s">
        <v>7644</v>
      </c>
      <c r="E4242" s="56" t="s">
        <v>7748</v>
      </c>
      <c r="F4242" t="s">
        <v>7672</v>
      </c>
      <c r="G4242" s="66" t="s">
        <v>7661</v>
      </c>
      <c r="H4242" s="66" t="s">
        <v>7672</v>
      </c>
      <c r="I4242" s="66" t="s">
        <v>7673</v>
      </c>
    </row>
    <row r="4243" spans="1:9" x14ac:dyDescent="0.25">
      <c r="A4243">
        <v>79900028</v>
      </c>
      <c r="B4243" s="66" t="s">
        <v>6465</v>
      </c>
      <c r="C4243" s="66" t="s">
        <v>7644</v>
      </c>
      <c r="D4243" s="66" t="s">
        <v>7644</v>
      </c>
      <c r="E4243" s="56" t="s">
        <v>7628</v>
      </c>
      <c r="F4243" t="s">
        <v>7672</v>
      </c>
      <c r="G4243" s="66" t="s">
        <v>7661</v>
      </c>
      <c r="H4243" s="66" t="s">
        <v>7672</v>
      </c>
      <c r="I4243" s="66" t="s">
        <v>7673</v>
      </c>
    </row>
    <row r="4244" spans="1:9" x14ac:dyDescent="0.25">
      <c r="A4244">
        <v>79900028</v>
      </c>
      <c r="B4244" s="66" t="s">
        <v>6465</v>
      </c>
      <c r="C4244" s="66" t="s">
        <v>7644</v>
      </c>
      <c r="D4244" s="66" t="s">
        <v>7644</v>
      </c>
      <c r="E4244" s="56" t="s">
        <v>7628</v>
      </c>
      <c r="F4244" t="s">
        <v>7672</v>
      </c>
      <c r="G4244" s="66" t="s">
        <v>7661</v>
      </c>
      <c r="H4244" s="66" t="s">
        <v>7672</v>
      </c>
      <c r="I4244" s="66" t="s">
        <v>7673</v>
      </c>
    </row>
    <row r="4245" spans="1:9" x14ac:dyDescent="0.25">
      <c r="A4245">
        <v>79900029</v>
      </c>
      <c r="B4245" s="66" t="s">
        <v>6465</v>
      </c>
      <c r="C4245" s="66" t="s">
        <v>7644</v>
      </c>
      <c r="D4245" s="66" t="s">
        <v>7644</v>
      </c>
      <c r="E4245" s="56" t="s">
        <v>7749</v>
      </c>
      <c r="F4245" t="s">
        <v>7695</v>
      </c>
      <c r="G4245" s="66" t="s">
        <v>7669</v>
      </c>
      <c r="H4245" s="66" t="s">
        <v>7695</v>
      </c>
      <c r="I4245" s="66" t="s">
        <v>7252</v>
      </c>
    </row>
    <row r="4246" spans="1:9" x14ac:dyDescent="0.25">
      <c r="A4246">
        <v>79900029</v>
      </c>
      <c r="B4246" s="66" t="s">
        <v>6465</v>
      </c>
      <c r="C4246" s="66" t="s">
        <v>7644</v>
      </c>
      <c r="D4246" s="66" t="s">
        <v>7644</v>
      </c>
      <c r="E4246" s="56" t="s">
        <v>7749</v>
      </c>
      <c r="F4246" t="s">
        <v>7695</v>
      </c>
      <c r="G4246" s="66" t="s">
        <v>7669</v>
      </c>
      <c r="H4246" s="66" t="s">
        <v>7695</v>
      </c>
      <c r="I4246" s="66" t="s">
        <v>7252</v>
      </c>
    </row>
    <row r="4247" spans="1:9" x14ac:dyDescent="0.25">
      <c r="A4247">
        <v>79900029</v>
      </c>
      <c r="B4247" s="66" t="s">
        <v>6465</v>
      </c>
      <c r="C4247" s="66" t="s">
        <v>7644</v>
      </c>
      <c r="D4247" s="66" t="s">
        <v>7644</v>
      </c>
      <c r="E4247" s="56" t="s">
        <v>7750</v>
      </c>
      <c r="F4247" t="s">
        <v>7646</v>
      </c>
      <c r="G4247" s="66" t="s">
        <v>7647</v>
      </c>
      <c r="H4247" s="66" t="e">
        <v>#N/A</v>
      </c>
      <c r="I4247" s="66" t="e">
        <v>#N/A</v>
      </c>
    </row>
    <row r="4248" spans="1:9" x14ac:dyDescent="0.25">
      <c r="A4248">
        <v>79900030</v>
      </c>
      <c r="B4248" s="66" t="s">
        <v>6465</v>
      </c>
      <c r="C4248" s="66" t="s">
        <v>7644</v>
      </c>
      <c r="D4248" s="66" t="s">
        <v>7644</v>
      </c>
      <c r="E4248" s="56" t="s">
        <v>7751</v>
      </c>
      <c r="F4248" t="s">
        <v>7752</v>
      </c>
      <c r="G4248" s="66" t="s">
        <v>7647</v>
      </c>
      <c r="H4248" s="66" t="s">
        <v>7752</v>
      </c>
      <c r="I4248" s="66" t="s">
        <v>7252</v>
      </c>
    </row>
    <row r="4249" spans="1:9" x14ac:dyDescent="0.25">
      <c r="A4249">
        <v>79900030</v>
      </c>
      <c r="B4249" s="66" t="s">
        <v>6465</v>
      </c>
      <c r="C4249" s="66" t="s">
        <v>7644</v>
      </c>
      <c r="D4249" s="66" t="s">
        <v>7644</v>
      </c>
      <c r="E4249" s="56" t="s">
        <v>7753</v>
      </c>
      <c r="F4249" t="s">
        <v>7752</v>
      </c>
      <c r="G4249" s="66" t="s">
        <v>7647</v>
      </c>
      <c r="H4249" s="66" t="s">
        <v>7752</v>
      </c>
      <c r="I4249" s="66" t="s">
        <v>7252</v>
      </c>
    </row>
    <row r="4250" spans="1:9" x14ac:dyDescent="0.25">
      <c r="A4250">
        <v>79900030</v>
      </c>
      <c r="B4250" s="66" t="s">
        <v>6465</v>
      </c>
      <c r="C4250" s="66" t="s">
        <v>7644</v>
      </c>
      <c r="D4250" s="66" t="s">
        <v>7644</v>
      </c>
      <c r="E4250" s="56" t="s">
        <v>7754</v>
      </c>
      <c r="F4250" t="s">
        <v>7646</v>
      </c>
      <c r="G4250" s="66" t="s">
        <v>7647</v>
      </c>
      <c r="H4250" s="66" t="e">
        <v>#N/A</v>
      </c>
      <c r="I4250" s="66" t="e">
        <v>#N/A</v>
      </c>
    </row>
    <row r="4251" spans="1:9" x14ac:dyDescent="0.25">
      <c r="A4251">
        <v>79900030</v>
      </c>
      <c r="B4251" s="66" t="s">
        <v>6465</v>
      </c>
      <c r="C4251" s="66" t="s">
        <v>7644</v>
      </c>
      <c r="D4251" s="66" t="s">
        <v>7644</v>
      </c>
      <c r="E4251" s="56" t="s">
        <v>7754</v>
      </c>
      <c r="F4251" t="s">
        <v>7752</v>
      </c>
      <c r="G4251" s="66" t="s">
        <v>7647</v>
      </c>
      <c r="H4251" s="66" t="s">
        <v>7752</v>
      </c>
      <c r="I4251" s="66" t="s">
        <v>7252</v>
      </c>
    </row>
    <row r="4252" spans="1:9" x14ac:dyDescent="0.25">
      <c r="A4252">
        <v>79900030</v>
      </c>
      <c r="B4252" s="66" t="s">
        <v>6465</v>
      </c>
      <c r="C4252" s="66" t="s">
        <v>7644</v>
      </c>
      <c r="D4252" s="66" t="s">
        <v>7644</v>
      </c>
      <c r="E4252" s="56" t="s">
        <v>7754</v>
      </c>
      <c r="F4252" t="s">
        <v>7752</v>
      </c>
      <c r="G4252" s="66" t="s">
        <v>7647</v>
      </c>
      <c r="H4252" s="66" t="s">
        <v>7752</v>
      </c>
      <c r="I4252" s="66" t="s">
        <v>7252</v>
      </c>
    </row>
    <row r="4253" spans="1:9" x14ac:dyDescent="0.25">
      <c r="A4253">
        <v>79900030</v>
      </c>
      <c r="B4253" s="66" t="s">
        <v>6465</v>
      </c>
      <c r="C4253" s="66" t="s">
        <v>7644</v>
      </c>
      <c r="D4253" s="66" t="s">
        <v>7644</v>
      </c>
      <c r="E4253" s="56" t="s">
        <v>7754</v>
      </c>
      <c r="F4253" t="s">
        <v>7646</v>
      </c>
      <c r="G4253" s="66" t="s">
        <v>7647</v>
      </c>
      <c r="H4253" s="66" t="e">
        <v>#N/A</v>
      </c>
      <c r="I4253" s="66" t="e">
        <v>#N/A</v>
      </c>
    </row>
    <row r="4254" spans="1:9" x14ac:dyDescent="0.25">
      <c r="A4254">
        <v>79900030</v>
      </c>
      <c r="B4254" s="66" t="s">
        <v>6465</v>
      </c>
      <c r="C4254" s="66" t="s">
        <v>7644</v>
      </c>
      <c r="D4254" s="66" t="s">
        <v>7644</v>
      </c>
      <c r="E4254" s="56" t="s">
        <v>7755</v>
      </c>
      <c r="F4254" t="s">
        <v>7646</v>
      </c>
      <c r="G4254" s="66" t="s">
        <v>7647</v>
      </c>
      <c r="H4254" s="66" t="e">
        <v>#N/A</v>
      </c>
      <c r="I4254" s="66" t="e">
        <v>#N/A</v>
      </c>
    </row>
    <row r="4255" spans="1:9" x14ac:dyDescent="0.25">
      <c r="A4255">
        <v>79900030</v>
      </c>
      <c r="B4255" s="66" t="s">
        <v>6465</v>
      </c>
      <c r="C4255" s="66" t="s">
        <v>7644</v>
      </c>
      <c r="D4255" s="66" t="s">
        <v>7644</v>
      </c>
      <c r="E4255" s="56" t="s">
        <v>7755</v>
      </c>
      <c r="F4255" t="s">
        <v>7646</v>
      </c>
      <c r="G4255" s="66" t="s">
        <v>7647</v>
      </c>
      <c r="H4255" s="66" t="e">
        <v>#N/A</v>
      </c>
      <c r="I4255" s="66" t="e">
        <v>#N/A</v>
      </c>
    </row>
    <row r="4256" spans="1:9" x14ac:dyDescent="0.25">
      <c r="A4256">
        <v>79900031</v>
      </c>
      <c r="B4256" s="66" t="s">
        <v>6465</v>
      </c>
      <c r="C4256" s="66" t="s">
        <v>7644</v>
      </c>
      <c r="D4256" s="66" t="s">
        <v>7644</v>
      </c>
      <c r="E4256" s="56" t="s">
        <v>7755</v>
      </c>
      <c r="F4256" t="s">
        <v>7752</v>
      </c>
      <c r="G4256" s="66" t="s">
        <v>7647</v>
      </c>
      <c r="H4256" s="66" t="s">
        <v>7752</v>
      </c>
      <c r="I4256" s="66" t="s">
        <v>7252</v>
      </c>
    </row>
    <row r="4257" spans="1:9" x14ac:dyDescent="0.25">
      <c r="A4257">
        <v>79900031</v>
      </c>
      <c r="B4257" s="66" t="s">
        <v>6465</v>
      </c>
      <c r="C4257" s="66" t="s">
        <v>7644</v>
      </c>
      <c r="D4257" s="66" t="s">
        <v>7644</v>
      </c>
      <c r="E4257" s="56" t="s">
        <v>7756</v>
      </c>
      <c r="F4257" t="s">
        <v>7752</v>
      </c>
      <c r="G4257" s="66" t="s">
        <v>7647</v>
      </c>
      <c r="H4257" s="66" t="s">
        <v>7752</v>
      </c>
      <c r="I4257" s="66" t="s">
        <v>7252</v>
      </c>
    </row>
    <row r="4258" spans="1:9" x14ac:dyDescent="0.25">
      <c r="A4258">
        <v>79900031</v>
      </c>
      <c r="B4258" s="66" t="s">
        <v>6465</v>
      </c>
      <c r="C4258" s="66" t="s">
        <v>7644</v>
      </c>
      <c r="D4258" s="66" t="s">
        <v>7644</v>
      </c>
      <c r="E4258" s="56" t="s">
        <v>7756</v>
      </c>
      <c r="F4258" t="s">
        <v>7646</v>
      </c>
      <c r="G4258" s="66" t="s">
        <v>7647</v>
      </c>
      <c r="H4258" s="66" t="e">
        <v>#N/A</v>
      </c>
      <c r="I4258" s="66" t="e">
        <v>#N/A</v>
      </c>
    </row>
    <row r="4259" spans="1:9" x14ac:dyDescent="0.25">
      <c r="A4259">
        <v>79900031</v>
      </c>
      <c r="B4259" s="66" t="s">
        <v>6465</v>
      </c>
      <c r="C4259" s="66" t="s">
        <v>7644</v>
      </c>
      <c r="D4259" s="66" t="s">
        <v>7644</v>
      </c>
      <c r="E4259" s="56" t="s">
        <v>7756</v>
      </c>
      <c r="F4259" t="s">
        <v>7646</v>
      </c>
      <c r="G4259" s="66" t="s">
        <v>7647</v>
      </c>
      <c r="H4259" s="66" t="e">
        <v>#N/A</v>
      </c>
      <c r="I4259" s="66" t="e">
        <v>#N/A</v>
      </c>
    </row>
    <row r="4260" spans="1:9" x14ac:dyDescent="0.25">
      <c r="A4260">
        <v>79900031</v>
      </c>
      <c r="B4260" s="66" t="s">
        <v>6465</v>
      </c>
      <c r="C4260" s="66" t="s">
        <v>7644</v>
      </c>
      <c r="D4260" s="66" t="s">
        <v>7644</v>
      </c>
      <c r="E4260" s="56" t="s">
        <v>7756</v>
      </c>
      <c r="F4260" t="s">
        <v>5815</v>
      </c>
      <c r="G4260" s="66" t="s">
        <v>7647</v>
      </c>
      <c r="H4260" s="66" t="e">
        <v>#N/A</v>
      </c>
      <c r="I4260" s="66" t="e">
        <v>#N/A</v>
      </c>
    </row>
    <row r="4261" spans="1:9" x14ac:dyDescent="0.25">
      <c r="A4261">
        <v>79900031</v>
      </c>
      <c r="B4261" s="66" t="s">
        <v>6465</v>
      </c>
      <c r="C4261" s="66" t="s">
        <v>7644</v>
      </c>
      <c r="D4261" s="66" t="s">
        <v>7644</v>
      </c>
      <c r="E4261" s="56" t="s">
        <v>7756</v>
      </c>
      <c r="F4261" t="s">
        <v>7646</v>
      </c>
      <c r="G4261" s="66" t="s">
        <v>7647</v>
      </c>
      <c r="H4261" s="66" t="e">
        <v>#N/A</v>
      </c>
      <c r="I4261" s="66" t="e">
        <v>#N/A</v>
      </c>
    </row>
    <row r="4262" spans="1:9" x14ac:dyDescent="0.25">
      <c r="A4262">
        <v>79900031</v>
      </c>
      <c r="B4262" s="66" t="s">
        <v>6465</v>
      </c>
      <c r="C4262" s="66" t="s">
        <v>7644</v>
      </c>
      <c r="D4262" s="66" t="s">
        <v>7644</v>
      </c>
      <c r="E4262" s="56" t="s">
        <v>7757</v>
      </c>
      <c r="F4262" t="s">
        <v>7646</v>
      </c>
      <c r="G4262" s="66" t="s">
        <v>7647</v>
      </c>
      <c r="H4262" s="66" t="e">
        <v>#N/A</v>
      </c>
      <c r="I4262" s="66" t="e">
        <v>#N/A</v>
      </c>
    </row>
    <row r="4263" spans="1:9" x14ac:dyDescent="0.25">
      <c r="A4263">
        <v>79900031</v>
      </c>
      <c r="B4263" s="66" t="s">
        <v>6465</v>
      </c>
      <c r="C4263" s="66" t="s">
        <v>7644</v>
      </c>
      <c r="D4263" s="66" t="s">
        <v>7644</v>
      </c>
      <c r="E4263" s="56" t="s">
        <v>7757</v>
      </c>
      <c r="F4263" t="s">
        <v>7752</v>
      </c>
      <c r="G4263" s="66" t="s">
        <v>7647</v>
      </c>
      <c r="H4263" s="66" t="s">
        <v>7752</v>
      </c>
      <c r="I4263" s="66" t="s">
        <v>7252</v>
      </c>
    </row>
    <row r="4264" spans="1:9" x14ac:dyDescent="0.25">
      <c r="A4264">
        <v>79900031</v>
      </c>
      <c r="B4264" s="66" t="s">
        <v>6465</v>
      </c>
      <c r="C4264" s="66" t="s">
        <v>7644</v>
      </c>
      <c r="D4264" s="66" t="s">
        <v>7644</v>
      </c>
      <c r="E4264" s="56" t="s">
        <v>7758</v>
      </c>
      <c r="F4264" t="s">
        <v>7752</v>
      </c>
      <c r="G4264" s="66" t="s">
        <v>7647</v>
      </c>
      <c r="H4264" s="66" t="s">
        <v>7752</v>
      </c>
      <c r="I4264" s="66" t="s">
        <v>7252</v>
      </c>
    </row>
    <row r="4265" spans="1:9" x14ac:dyDescent="0.25">
      <c r="A4265">
        <v>79900031</v>
      </c>
      <c r="B4265" s="66" t="s">
        <v>6465</v>
      </c>
      <c r="C4265" s="66" t="s">
        <v>7644</v>
      </c>
      <c r="D4265" s="66" t="s">
        <v>7644</v>
      </c>
      <c r="E4265" s="56" t="s">
        <v>7758</v>
      </c>
      <c r="F4265" t="s">
        <v>7752</v>
      </c>
      <c r="G4265" s="66" t="s">
        <v>7647</v>
      </c>
      <c r="H4265" s="66" t="s">
        <v>7752</v>
      </c>
      <c r="I4265" s="66" t="s">
        <v>7252</v>
      </c>
    </row>
    <row r="4266" spans="1:9" x14ac:dyDescent="0.25">
      <c r="A4266">
        <v>79900031</v>
      </c>
      <c r="B4266" s="66" t="s">
        <v>6465</v>
      </c>
      <c r="C4266" s="66" t="s">
        <v>7644</v>
      </c>
      <c r="D4266" s="66" t="s">
        <v>7644</v>
      </c>
      <c r="E4266" s="56" t="s">
        <v>7758</v>
      </c>
      <c r="F4266" t="s">
        <v>7752</v>
      </c>
      <c r="G4266" s="66" t="s">
        <v>7647</v>
      </c>
      <c r="H4266" s="66" t="s">
        <v>7752</v>
      </c>
      <c r="I4266" s="66" t="s">
        <v>7252</v>
      </c>
    </row>
    <row r="4267" spans="1:9" x14ac:dyDescent="0.25">
      <c r="A4267">
        <v>79900032</v>
      </c>
      <c r="B4267" s="66" t="s">
        <v>6465</v>
      </c>
      <c r="C4267" s="66" t="s">
        <v>7644</v>
      </c>
      <c r="D4267" s="66" t="s">
        <v>7644</v>
      </c>
      <c r="E4267" s="56" t="s">
        <v>7759</v>
      </c>
      <c r="F4267" t="s">
        <v>7646</v>
      </c>
      <c r="G4267" s="66" t="s">
        <v>7647</v>
      </c>
      <c r="H4267" s="66" t="e">
        <v>#N/A</v>
      </c>
      <c r="I4267" s="66" t="e">
        <v>#N/A</v>
      </c>
    </row>
    <row r="4268" spans="1:9" x14ac:dyDescent="0.25">
      <c r="A4268">
        <v>79900032</v>
      </c>
      <c r="B4268" s="66" t="s">
        <v>6465</v>
      </c>
      <c r="C4268" s="66" t="s">
        <v>7644</v>
      </c>
      <c r="D4268" s="66" t="s">
        <v>7644</v>
      </c>
      <c r="E4268" s="56" t="s">
        <v>7760</v>
      </c>
      <c r="F4268" t="s">
        <v>7761</v>
      </c>
      <c r="G4268" s="66" t="s">
        <v>7647</v>
      </c>
      <c r="H4268" s="66" t="e">
        <v>#N/A</v>
      </c>
      <c r="I4268" s="66" t="e">
        <v>#N/A</v>
      </c>
    </row>
    <row r="4269" spans="1:9" x14ac:dyDescent="0.25">
      <c r="A4269">
        <v>79900032</v>
      </c>
      <c r="B4269" s="66" t="s">
        <v>6465</v>
      </c>
      <c r="C4269" s="66" t="s">
        <v>7644</v>
      </c>
      <c r="D4269" s="66" t="s">
        <v>7644</v>
      </c>
      <c r="E4269" s="56" t="s">
        <v>7760</v>
      </c>
      <c r="F4269" t="s">
        <v>7752</v>
      </c>
      <c r="G4269" s="66" t="s">
        <v>7647</v>
      </c>
      <c r="H4269" s="66" t="s">
        <v>7752</v>
      </c>
      <c r="I4269" s="66" t="s">
        <v>7252</v>
      </c>
    </row>
    <row r="4270" spans="1:9" x14ac:dyDescent="0.25">
      <c r="A4270">
        <v>79900032</v>
      </c>
      <c r="B4270" s="66" t="s">
        <v>6465</v>
      </c>
      <c r="C4270" s="66" t="s">
        <v>7644</v>
      </c>
      <c r="D4270" s="66" t="s">
        <v>7644</v>
      </c>
      <c r="E4270" s="56" t="s">
        <v>7762</v>
      </c>
      <c r="F4270" t="s">
        <v>7680</v>
      </c>
      <c r="G4270" s="66" t="s">
        <v>7647</v>
      </c>
      <c r="H4270" s="66" t="e">
        <v>#N/A</v>
      </c>
      <c r="I4270" s="66" t="e">
        <v>#N/A</v>
      </c>
    </row>
    <row r="4271" spans="1:9" x14ac:dyDescent="0.25">
      <c r="A4271">
        <v>79900032</v>
      </c>
      <c r="B4271" s="66" t="s">
        <v>6465</v>
      </c>
      <c r="C4271" s="66" t="s">
        <v>7644</v>
      </c>
      <c r="D4271" s="66" t="s">
        <v>7644</v>
      </c>
      <c r="E4271" s="56" t="s">
        <v>7763</v>
      </c>
      <c r="F4271" t="s">
        <v>7764</v>
      </c>
      <c r="G4271" s="66" t="s">
        <v>7647</v>
      </c>
      <c r="H4271" s="66" t="e">
        <v>#N/A</v>
      </c>
      <c r="I4271" s="66" t="e">
        <v>#N/A</v>
      </c>
    </row>
    <row r="4272" spans="1:9" x14ac:dyDescent="0.25">
      <c r="A4272">
        <v>79900033</v>
      </c>
      <c r="B4272" s="66" t="s">
        <v>6465</v>
      </c>
      <c r="C4272" s="66" t="s">
        <v>7644</v>
      </c>
      <c r="D4272" s="66" t="s">
        <v>7644</v>
      </c>
      <c r="E4272" s="56" t="s">
        <v>7743</v>
      </c>
      <c r="F4272" t="s">
        <v>7695</v>
      </c>
      <c r="G4272" s="66" t="s">
        <v>7669</v>
      </c>
      <c r="H4272" s="66" t="s">
        <v>7695</v>
      </c>
      <c r="I4272" s="66" t="s">
        <v>7252</v>
      </c>
    </row>
    <row r="4273" spans="1:9" x14ac:dyDescent="0.25">
      <c r="A4273">
        <v>79900033</v>
      </c>
      <c r="B4273" s="66" t="s">
        <v>6465</v>
      </c>
      <c r="C4273" s="66" t="s">
        <v>7644</v>
      </c>
      <c r="D4273" s="66" t="s">
        <v>7644</v>
      </c>
      <c r="E4273" s="56" t="s">
        <v>7743</v>
      </c>
      <c r="F4273" t="s">
        <v>7695</v>
      </c>
      <c r="G4273" s="66" t="s">
        <v>7669</v>
      </c>
      <c r="H4273" s="66" t="s">
        <v>7695</v>
      </c>
      <c r="I4273" s="66" t="s">
        <v>7252</v>
      </c>
    </row>
    <row r="4274" spans="1:9" x14ac:dyDescent="0.25">
      <c r="A4274">
        <v>79900033</v>
      </c>
      <c r="B4274" s="66" t="s">
        <v>6465</v>
      </c>
      <c r="C4274" s="66" t="s">
        <v>7644</v>
      </c>
      <c r="D4274" s="66" t="s">
        <v>7644</v>
      </c>
      <c r="E4274" s="56" t="s">
        <v>7749</v>
      </c>
      <c r="F4274" t="s">
        <v>7695</v>
      </c>
      <c r="G4274" s="66" t="s">
        <v>7669</v>
      </c>
      <c r="H4274" s="66" t="s">
        <v>7695</v>
      </c>
      <c r="I4274" s="66" t="s">
        <v>7252</v>
      </c>
    </row>
    <row r="4275" spans="1:9" x14ac:dyDescent="0.25">
      <c r="A4275">
        <v>79900033</v>
      </c>
      <c r="B4275" s="66" t="s">
        <v>6465</v>
      </c>
      <c r="C4275" s="66" t="s">
        <v>7644</v>
      </c>
      <c r="D4275" s="66" t="s">
        <v>7644</v>
      </c>
      <c r="E4275" s="56" t="s">
        <v>7765</v>
      </c>
      <c r="F4275" t="s">
        <v>7695</v>
      </c>
      <c r="G4275" s="66" t="s">
        <v>7669</v>
      </c>
      <c r="H4275" s="66" t="s">
        <v>7695</v>
      </c>
      <c r="I4275" s="66" t="s">
        <v>7252</v>
      </c>
    </row>
    <row r="4276" spans="1:9" x14ac:dyDescent="0.25">
      <c r="A4276">
        <v>79900033</v>
      </c>
      <c r="B4276" s="66" t="s">
        <v>6465</v>
      </c>
      <c r="C4276" s="66" t="s">
        <v>7644</v>
      </c>
      <c r="D4276" s="66" t="s">
        <v>7644</v>
      </c>
      <c r="E4276" s="56" t="s">
        <v>7765</v>
      </c>
      <c r="F4276" t="s">
        <v>7695</v>
      </c>
      <c r="G4276" s="66" t="s">
        <v>7669</v>
      </c>
      <c r="H4276" s="66" t="s">
        <v>7695</v>
      </c>
      <c r="I4276" s="66" t="s">
        <v>7252</v>
      </c>
    </row>
    <row r="4277" spans="1:9" x14ac:dyDescent="0.25">
      <c r="A4277">
        <v>79900033</v>
      </c>
      <c r="B4277" s="66" t="s">
        <v>6465</v>
      </c>
      <c r="C4277" s="66" t="s">
        <v>7644</v>
      </c>
      <c r="D4277" s="66" t="s">
        <v>7644</v>
      </c>
      <c r="E4277" s="56" t="s">
        <v>7765</v>
      </c>
      <c r="F4277" t="s">
        <v>7695</v>
      </c>
      <c r="G4277" s="66" t="s">
        <v>7669</v>
      </c>
      <c r="H4277" s="66" t="s">
        <v>7695</v>
      </c>
      <c r="I4277" s="66" t="s">
        <v>7252</v>
      </c>
    </row>
    <row r="4278" spans="1:9" x14ac:dyDescent="0.25">
      <c r="A4278">
        <v>79900033</v>
      </c>
      <c r="B4278" s="66" t="s">
        <v>6465</v>
      </c>
      <c r="C4278" s="66" t="s">
        <v>7644</v>
      </c>
      <c r="D4278" s="66" t="s">
        <v>7644</v>
      </c>
      <c r="E4278" s="56" t="s">
        <v>7766</v>
      </c>
      <c r="F4278" t="s">
        <v>7695</v>
      </c>
      <c r="G4278" s="66" t="s">
        <v>7669</v>
      </c>
      <c r="H4278" s="66" t="s">
        <v>7695</v>
      </c>
      <c r="I4278" s="66" t="s">
        <v>7252</v>
      </c>
    </row>
    <row r="4279" spans="1:9" x14ac:dyDescent="0.25">
      <c r="A4279">
        <v>79900033</v>
      </c>
      <c r="B4279" s="66" t="s">
        <v>6465</v>
      </c>
      <c r="C4279" s="66" t="s">
        <v>7644</v>
      </c>
      <c r="D4279" s="66" t="s">
        <v>7644</v>
      </c>
      <c r="E4279" s="56" t="s">
        <v>7766</v>
      </c>
      <c r="F4279" t="s">
        <v>7695</v>
      </c>
      <c r="G4279" s="66" t="s">
        <v>7669</v>
      </c>
      <c r="H4279" s="66" t="s">
        <v>7695</v>
      </c>
      <c r="I4279" s="66" t="s">
        <v>7252</v>
      </c>
    </row>
    <row r="4280" spans="1:9" x14ac:dyDescent="0.25">
      <c r="A4280">
        <v>79900033</v>
      </c>
      <c r="B4280" s="66" t="s">
        <v>6465</v>
      </c>
      <c r="C4280" s="66" t="s">
        <v>7644</v>
      </c>
      <c r="D4280" s="66" t="s">
        <v>7644</v>
      </c>
      <c r="E4280" s="56" t="s">
        <v>7766</v>
      </c>
      <c r="F4280" t="s">
        <v>7695</v>
      </c>
      <c r="G4280" s="66" t="s">
        <v>7669</v>
      </c>
      <c r="H4280" s="66" t="s">
        <v>7695</v>
      </c>
      <c r="I4280" s="66" t="s">
        <v>7252</v>
      </c>
    </row>
    <row r="4281" spans="1:9" x14ac:dyDescent="0.25">
      <c r="A4281">
        <v>79900033</v>
      </c>
      <c r="B4281" s="66" t="s">
        <v>6465</v>
      </c>
      <c r="C4281" s="66" t="s">
        <v>7644</v>
      </c>
      <c r="D4281" s="66" t="s">
        <v>7644</v>
      </c>
      <c r="E4281" s="56" t="s">
        <v>7766</v>
      </c>
      <c r="F4281" t="s">
        <v>7695</v>
      </c>
      <c r="G4281" s="66" t="s">
        <v>7669</v>
      </c>
      <c r="H4281" s="66" t="s">
        <v>7695</v>
      </c>
      <c r="I4281" s="66" t="s">
        <v>7252</v>
      </c>
    </row>
    <row r="4282" spans="1:9" x14ac:dyDescent="0.25">
      <c r="A4282">
        <v>79900034</v>
      </c>
      <c r="B4282" s="66" t="s">
        <v>6465</v>
      </c>
      <c r="C4282" s="66" t="s">
        <v>7644</v>
      </c>
      <c r="D4282" s="66" t="s">
        <v>7644</v>
      </c>
      <c r="E4282" s="56" t="s">
        <v>7765</v>
      </c>
      <c r="F4282" t="s">
        <v>7695</v>
      </c>
      <c r="G4282" s="66" t="s">
        <v>7669</v>
      </c>
      <c r="H4282" s="66" t="s">
        <v>7695</v>
      </c>
      <c r="I4282" s="66" t="s">
        <v>7252</v>
      </c>
    </row>
    <row r="4283" spans="1:9" x14ac:dyDescent="0.25">
      <c r="A4283">
        <v>79900034</v>
      </c>
      <c r="B4283" s="66" t="s">
        <v>6465</v>
      </c>
      <c r="C4283" s="66" t="s">
        <v>7644</v>
      </c>
      <c r="D4283" s="66" t="s">
        <v>7644</v>
      </c>
      <c r="E4283" s="56" t="s">
        <v>7765</v>
      </c>
      <c r="F4283" t="s">
        <v>7695</v>
      </c>
      <c r="G4283" s="66" t="s">
        <v>7669</v>
      </c>
      <c r="H4283" s="66" t="s">
        <v>7695</v>
      </c>
      <c r="I4283" s="66" t="s">
        <v>7252</v>
      </c>
    </row>
    <row r="4284" spans="1:9" x14ac:dyDescent="0.25">
      <c r="A4284">
        <v>79900034</v>
      </c>
      <c r="B4284" s="66" t="s">
        <v>6465</v>
      </c>
      <c r="C4284" s="66" t="s">
        <v>7644</v>
      </c>
      <c r="D4284" s="66" t="s">
        <v>7644</v>
      </c>
      <c r="E4284" s="56" t="s">
        <v>7767</v>
      </c>
      <c r="F4284" t="s">
        <v>7695</v>
      </c>
      <c r="G4284" s="66" t="s">
        <v>7669</v>
      </c>
      <c r="H4284" s="66" t="s">
        <v>7695</v>
      </c>
      <c r="I4284" s="66" t="s">
        <v>7252</v>
      </c>
    </row>
    <row r="4285" spans="1:9" x14ac:dyDescent="0.25">
      <c r="A4285">
        <v>79900034</v>
      </c>
      <c r="B4285" s="66" t="s">
        <v>6465</v>
      </c>
      <c r="C4285" s="66" t="s">
        <v>7644</v>
      </c>
      <c r="D4285" s="66" t="s">
        <v>7644</v>
      </c>
      <c r="E4285" s="56" t="s">
        <v>7767</v>
      </c>
      <c r="F4285" t="s">
        <v>7695</v>
      </c>
      <c r="G4285" s="66" t="s">
        <v>7669</v>
      </c>
      <c r="H4285" s="66" t="s">
        <v>7695</v>
      </c>
      <c r="I4285" s="66" t="s">
        <v>7252</v>
      </c>
    </row>
    <row r="4286" spans="1:9" x14ac:dyDescent="0.25">
      <c r="A4286">
        <v>79900034</v>
      </c>
      <c r="B4286" s="66" t="s">
        <v>6465</v>
      </c>
      <c r="C4286" s="66" t="s">
        <v>7644</v>
      </c>
      <c r="D4286" s="66" t="s">
        <v>7644</v>
      </c>
      <c r="E4286" s="56" t="s">
        <v>7767</v>
      </c>
      <c r="F4286" t="s">
        <v>7695</v>
      </c>
      <c r="G4286" s="66" t="s">
        <v>7669</v>
      </c>
      <c r="H4286" s="66" t="s">
        <v>7695</v>
      </c>
      <c r="I4286" s="66" t="s">
        <v>7252</v>
      </c>
    </row>
    <row r="4287" spans="1:9" x14ac:dyDescent="0.25">
      <c r="A4287">
        <v>79900034</v>
      </c>
      <c r="B4287" s="66" t="s">
        <v>6465</v>
      </c>
      <c r="C4287" s="66" t="s">
        <v>7644</v>
      </c>
      <c r="D4287" s="66" t="s">
        <v>7644</v>
      </c>
      <c r="E4287" s="56" t="s">
        <v>7767</v>
      </c>
      <c r="F4287" t="s">
        <v>7695</v>
      </c>
      <c r="G4287" s="66" t="s">
        <v>7669</v>
      </c>
      <c r="H4287" s="66" t="s">
        <v>7695</v>
      </c>
      <c r="I4287" s="66" t="s">
        <v>7252</v>
      </c>
    </row>
    <row r="4288" spans="1:9" x14ac:dyDescent="0.25">
      <c r="A4288">
        <v>79900035</v>
      </c>
      <c r="B4288" s="66" t="s">
        <v>6465</v>
      </c>
      <c r="C4288" s="66" t="s">
        <v>7644</v>
      </c>
      <c r="D4288" s="66" t="s">
        <v>7644</v>
      </c>
      <c r="E4288" s="56" t="s">
        <v>7768</v>
      </c>
      <c r="F4288" t="s">
        <v>7695</v>
      </c>
      <c r="G4288" s="66" t="s">
        <v>7647</v>
      </c>
      <c r="H4288" s="66" t="s">
        <v>7695</v>
      </c>
      <c r="I4288" s="66" t="s">
        <v>7252</v>
      </c>
    </row>
    <row r="4289" spans="1:9" x14ac:dyDescent="0.25">
      <c r="A4289">
        <v>79900035</v>
      </c>
      <c r="B4289" s="66" t="s">
        <v>6465</v>
      </c>
      <c r="C4289" s="66" t="s">
        <v>7644</v>
      </c>
      <c r="D4289" s="66" t="s">
        <v>7644</v>
      </c>
      <c r="E4289" s="56" t="s">
        <v>7768</v>
      </c>
      <c r="F4289" t="s">
        <v>7695</v>
      </c>
      <c r="G4289" s="66" t="s">
        <v>7647</v>
      </c>
      <c r="H4289" s="66" t="s">
        <v>7695</v>
      </c>
      <c r="I4289" s="66" t="s">
        <v>7252</v>
      </c>
    </row>
    <row r="4290" spans="1:9" x14ac:dyDescent="0.25">
      <c r="A4290">
        <v>79900035</v>
      </c>
      <c r="B4290" s="66" t="s">
        <v>6465</v>
      </c>
      <c r="C4290" s="66" t="s">
        <v>7644</v>
      </c>
      <c r="D4290" s="66" t="s">
        <v>7644</v>
      </c>
      <c r="E4290" s="56" t="s">
        <v>7768</v>
      </c>
      <c r="F4290" t="s">
        <v>7695</v>
      </c>
      <c r="G4290" s="66" t="s">
        <v>7647</v>
      </c>
      <c r="H4290" s="66" t="s">
        <v>7695</v>
      </c>
      <c r="I4290" s="66" t="s">
        <v>7252</v>
      </c>
    </row>
    <row r="4291" spans="1:9" x14ac:dyDescent="0.25">
      <c r="A4291">
        <v>79900035</v>
      </c>
      <c r="B4291" s="66" t="s">
        <v>6465</v>
      </c>
      <c r="C4291" s="66" t="s">
        <v>7644</v>
      </c>
      <c r="D4291" s="66" t="s">
        <v>7644</v>
      </c>
      <c r="E4291" s="56" t="s">
        <v>7768</v>
      </c>
      <c r="F4291" t="s">
        <v>7695</v>
      </c>
      <c r="G4291" s="66" t="s">
        <v>7647</v>
      </c>
      <c r="H4291" s="66" t="s">
        <v>7695</v>
      </c>
      <c r="I4291" s="66" t="s">
        <v>7252</v>
      </c>
    </row>
    <row r="4292" spans="1:9" x14ac:dyDescent="0.25">
      <c r="A4292">
        <v>79900035</v>
      </c>
      <c r="B4292" s="66" t="s">
        <v>6465</v>
      </c>
      <c r="C4292" s="66" t="s">
        <v>7644</v>
      </c>
      <c r="D4292" s="66" t="s">
        <v>7644</v>
      </c>
      <c r="E4292" s="56" t="s">
        <v>7768</v>
      </c>
      <c r="F4292" t="s">
        <v>7680</v>
      </c>
      <c r="G4292" s="66" t="s">
        <v>7647</v>
      </c>
      <c r="H4292" s="66" t="e">
        <v>#N/A</v>
      </c>
      <c r="I4292" s="66" t="e">
        <v>#N/A</v>
      </c>
    </row>
    <row r="4293" spans="1:9" x14ac:dyDescent="0.25">
      <c r="A4293">
        <v>79900035</v>
      </c>
      <c r="B4293" s="66" t="s">
        <v>6465</v>
      </c>
      <c r="C4293" s="66" t="s">
        <v>7644</v>
      </c>
      <c r="D4293" s="66" t="s">
        <v>7644</v>
      </c>
      <c r="E4293" s="56" t="s">
        <v>7769</v>
      </c>
      <c r="F4293" t="s">
        <v>7695</v>
      </c>
      <c r="G4293" s="66" t="s">
        <v>7647</v>
      </c>
      <c r="H4293" s="66" t="s">
        <v>7695</v>
      </c>
      <c r="I4293" s="66" t="s">
        <v>7252</v>
      </c>
    </row>
    <row r="4294" spans="1:9" x14ac:dyDescent="0.25">
      <c r="A4294">
        <v>79900036</v>
      </c>
      <c r="B4294" s="66" t="s">
        <v>6465</v>
      </c>
      <c r="C4294" s="66" t="s">
        <v>7644</v>
      </c>
      <c r="D4294" s="66" t="s">
        <v>7644</v>
      </c>
      <c r="E4294" s="56" t="s">
        <v>7770</v>
      </c>
      <c r="F4294" t="s">
        <v>7695</v>
      </c>
      <c r="G4294" s="66" t="s">
        <v>7647</v>
      </c>
      <c r="H4294" s="66" t="s">
        <v>7695</v>
      </c>
      <c r="I4294" s="66" t="s">
        <v>7252</v>
      </c>
    </row>
    <row r="4295" spans="1:9" x14ac:dyDescent="0.25">
      <c r="A4295">
        <v>79900036</v>
      </c>
      <c r="B4295" s="66" t="s">
        <v>6465</v>
      </c>
      <c r="C4295" s="66" t="s">
        <v>7644</v>
      </c>
      <c r="D4295" s="66" t="s">
        <v>7644</v>
      </c>
      <c r="E4295" s="56" t="s">
        <v>7771</v>
      </c>
      <c r="F4295" t="s">
        <v>7695</v>
      </c>
      <c r="G4295" s="66" t="s">
        <v>7647</v>
      </c>
      <c r="H4295" s="66" t="s">
        <v>7695</v>
      </c>
      <c r="I4295" s="66" t="s">
        <v>7252</v>
      </c>
    </row>
    <row r="4296" spans="1:9" x14ac:dyDescent="0.25">
      <c r="A4296">
        <v>79900036</v>
      </c>
      <c r="B4296" s="66" t="s">
        <v>6465</v>
      </c>
      <c r="C4296" s="66" t="s">
        <v>7644</v>
      </c>
      <c r="D4296" s="66" t="s">
        <v>7644</v>
      </c>
      <c r="E4296" s="56" t="s">
        <v>7771</v>
      </c>
      <c r="F4296" t="s">
        <v>7695</v>
      </c>
      <c r="G4296" s="66" t="s">
        <v>7647</v>
      </c>
      <c r="H4296" s="66" t="s">
        <v>7695</v>
      </c>
      <c r="I4296" s="66" t="s">
        <v>7252</v>
      </c>
    </row>
    <row r="4297" spans="1:9" x14ac:dyDescent="0.25">
      <c r="A4297">
        <v>79900036</v>
      </c>
      <c r="B4297" s="66" t="s">
        <v>6465</v>
      </c>
      <c r="C4297" s="66" t="s">
        <v>7644</v>
      </c>
      <c r="D4297" s="66" t="s">
        <v>7644</v>
      </c>
      <c r="E4297" s="56" t="s">
        <v>7771</v>
      </c>
      <c r="F4297" t="s">
        <v>7695</v>
      </c>
      <c r="G4297" s="66" t="s">
        <v>7647</v>
      </c>
      <c r="H4297" s="66" t="s">
        <v>7695</v>
      </c>
      <c r="I4297" s="66" t="s">
        <v>7252</v>
      </c>
    </row>
    <row r="4298" spans="1:9" x14ac:dyDescent="0.25">
      <c r="A4298">
        <v>79900036</v>
      </c>
      <c r="B4298" s="66" t="s">
        <v>6465</v>
      </c>
      <c r="C4298" s="66" t="s">
        <v>7644</v>
      </c>
      <c r="D4298" s="66" t="s">
        <v>7644</v>
      </c>
      <c r="E4298" s="56" t="s">
        <v>7771</v>
      </c>
      <c r="F4298" t="s">
        <v>7646</v>
      </c>
      <c r="G4298" s="66" t="s">
        <v>7647</v>
      </c>
      <c r="H4298" s="66" t="e">
        <v>#N/A</v>
      </c>
      <c r="I4298" s="66" t="e">
        <v>#N/A</v>
      </c>
    </row>
    <row r="4299" spans="1:9" x14ac:dyDescent="0.25">
      <c r="A4299">
        <v>79900036</v>
      </c>
      <c r="B4299" s="66" t="s">
        <v>6465</v>
      </c>
      <c r="C4299" s="66" t="s">
        <v>7644</v>
      </c>
      <c r="D4299" s="66" t="s">
        <v>7644</v>
      </c>
      <c r="E4299" s="56" t="s">
        <v>7771</v>
      </c>
      <c r="F4299" t="s">
        <v>7695</v>
      </c>
      <c r="G4299" s="66" t="s">
        <v>7647</v>
      </c>
      <c r="H4299" s="66" t="s">
        <v>7695</v>
      </c>
      <c r="I4299" s="66" t="s">
        <v>7252</v>
      </c>
    </row>
    <row r="4300" spans="1:9" x14ac:dyDescent="0.25">
      <c r="A4300">
        <v>79900036</v>
      </c>
      <c r="B4300" s="66" t="s">
        <v>6465</v>
      </c>
      <c r="C4300" s="66" t="s">
        <v>7644</v>
      </c>
      <c r="D4300" s="66" t="s">
        <v>7644</v>
      </c>
      <c r="E4300" s="56" t="s">
        <v>7771</v>
      </c>
      <c r="F4300" t="s">
        <v>7695</v>
      </c>
      <c r="G4300" s="66" t="s">
        <v>7647</v>
      </c>
      <c r="H4300" s="66" t="s">
        <v>7695</v>
      </c>
      <c r="I4300" s="66" t="s">
        <v>7252</v>
      </c>
    </row>
    <row r="4301" spans="1:9" x14ac:dyDescent="0.25">
      <c r="A4301">
        <v>79900036</v>
      </c>
      <c r="B4301" s="66" t="s">
        <v>6465</v>
      </c>
      <c r="C4301" s="66" t="s">
        <v>7644</v>
      </c>
      <c r="D4301" s="66" t="s">
        <v>7644</v>
      </c>
      <c r="E4301" s="56" t="s">
        <v>7771</v>
      </c>
      <c r="F4301" t="s">
        <v>7695</v>
      </c>
      <c r="G4301" s="66" t="s">
        <v>7647</v>
      </c>
      <c r="H4301" s="66" t="s">
        <v>7695</v>
      </c>
      <c r="I4301" s="66" t="s">
        <v>7252</v>
      </c>
    </row>
    <row r="4302" spans="1:9" x14ac:dyDescent="0.25">
      <c r="A4302">
        <v>79900036</v>
      </c>
      <c r="B4302" s="66" t="s">
        <v>6465</v>
      </c>
      <c r="C4302" s="66" t="s">
        <v>7644</v>
      </c>
      <c r="D4302" s="66" t="s">
        <v>7644</v>
      </c>
      <c r="E4302" s="56" t="s">
        <v>7771</v>
      </c>
      <c r="F4302" t="s">
        <v>7695</v>
      </c>
      <c r="G4302" s="66" t="s">
        <v>7647</v>
      </c>
      <c r="H4302" s="66" t="s">
        <v>7695</v>
      </c>
      <c r="I4302" s="66" t="s">
        <v>7252</v>
      </c>
    </row>
    <row r="4303" spans="1:9" x14ac:dyDescent="0.25">
      <c r="A4303">
        <v>79900037</v>
      </c>
      <c r="B4303" s="66" t="s">
        <v>6465</v>
      </c>
      <c r="C4303" s="66" t="s">
        <v>7644</v>
      </c>
      <c r="D4303" s="66" t="s">
        <v>7644</v>
      </c>
      <c r="E4303" s="56" t="s">
        <v>7772</v>
      </c>
      <c r="F4303" t="s">
        <v>7695</v>
      </c>
      <c r="G4303" s="66" t="s">
        <v>7647</v>
      </c>
      <c r="H4303" s="66" t="s">
        <v>7695</v>
      </c>
      <c r="I4303" s="66" t="s">
        <v>7252</v>
      </c>
    </row>
    <row r="4304" spans="1:9" x14ac:dyDescent="0.25">
      <c r="A4304">
        <v>79900038</v>
      </c>
      <c r="B4304" s="66" t="s">
        <v>6465</v>
      </c>
      <c r="C4304" s="66" t="s">
        <v>7644</v>
      </c>
      <c r="D4304" s="66" t="s">
        <v>7644</v>
      </c>
      <c r="E4304" s="56" t="s">
        <v>7773</v>
      </c>
      <c r="F4304" t="s">
        <v>7672</v>
      </c>
      <c r="G4304" s="66" t="s">
        <v>7661</v>
      </c>
      <c r="H4304" s="66" t="s">
        <v>7672</v>
      </c>
      <c r="I4304" s="66" t="s">
        <v>7673</v>
      </c>
    </row>
    <row r="4305" spans="1:9" x14ac:dyDescent="0.25">
      <c r="A4305">
        <v>79900038</v>
      </c>
      <c r="B4305" s="66" t="s">
        <v>6465</v>
      </c>
      <c r="C4305" s="66" t="s">
        <v>7644</v>
      </c>
      <c r="D4305" s="66" t="s">
        <v>7644</v>
      </c>
      <c r="E4305" s="56" t="s">
        <v>7774</v>
      </c>
      <c r="F4305" t="s">
        <v>7672</v>
      </c>
      <c r="G4305" s="66" t="s">
        <v>7661</v>
      </c>
      <c r="H4305" s="66" t="s">
        <v>7672</v>
      </c>
      <c r="I4305" s="66" t="s">
        <v>7673</v>
      </c>
    </row>
    <row r="4306" spans="1:9" x14ac:dyDescent="0.25">
      <c r="A4306">
        <v>79900038</v>
      </c>
      <c r="B4306" s="66" t="s">
        <v>6465</v>
      </c>
      <c r="C4306" s="66" t="s">
        <v>7644</v>
      </c>
      <c r="D4306" s="66" t="s">
        <v>7644</v>
      </c>
      <c r="E4306" s="56" t="s">
        <v>7775</v>
      </c>
      <c r="F4306" t="s">
        <v>7692</v>
      </c>
      <c r="G4306" s="66" t="s">
        <v>7661</v>
      </c>
      <c r="H4306" s="66" t="s">
        <v>7692</v>
      </c>
      <c r="I4306" s="66" t="s">
        <v>7673</v>
      </c>
    </row>
    <row r="4307" spans="1:9" x14ac:dyDescent="0.25">
      <c r="A4307">
        <v>79900039</v>
      </c>
      <c r="B4307" s="66" t="s">
        <v>6465</v>
      </c>
      <c r="C4307" s="66" t="s">
        <v>7644</v>
      </c>
      <c r="D4307" s="66" t="s">
        <v>7644</v>
      </c>
      <c r="E4307" s="56" t="s">
        <v>7776</v>
      </c>
      <c r="F4307" t="s">
        <v>7695</v>
      </c>
      <c r="G4307" s="66" t="s">
        <v>7647</v>
      </c>
      <c r="H4307" s="66" t="s">
        <v>7695</v>
      </c>
      <c r="I4307" s="66" t="s">
        <v>7252</v>
      </c>
    </row>
    <row r="4308" spans="1:9" x14ac:dyDescent="0.25">
      <c r="A4308">
        <v>79900039</v>
      </c>
      <c r="B4308" s="66" t="s">
        <v>6465</v>
      </c>
      <c r="C4308" s="66" t="s">
        <v>7644</v>
      </c>
      <c r="D4308" s="66" t="s">
        <v>7644</v>
      </c>
      <c r="E4308" s="56" t="s">
        <v>7777</v>
      </c>
      <c r="F4308" t="s">
        <v>7695</v>
      </c>
      <c r="G4308" s="66" t="s">
        <v>7647</v>
      </c>
      <c r="H4308" s="66" t="s">
        <v>7695</v>
      </c>
      <c r="I4308" s="66" t="s">
        <v>7252</v>
      </c>
    </row>
    <row r="4309" spans="1:9" x14ac:dyDescent="0.25">
      <c r="A4309">
        <v>79900039</v>
      </c>
      <c r="B4309" s="66" t="s">
        <v>6465</v>
      </c>
      <c r="C4309" s="66" t="s">
        <v>7644</v>
      </c>
      <c r="D4309" s="66" t="s">
        <v>7644</v>
      </c>
      <c r="E4309" s="56" t="s">
        <v>7777</v>
      </c>
      <c r="F4309" t="s">
        <v>7695</v>
      </c>
      <c r="G4309" s="66" t="s">
        <v>7647</v>
      </c>
      <c r="H4309" s="66" t="s">
        <v>7695</v>
      </c>
      <c r="I4309" s="66" t="s">
        <v>7252</v>
      </c>
    </row>
    <row r="4310" spans="1:9" x14ac:dyDescent="0.25">
      <c r="A4310">
        <v>79900039</v>
      </c>
      <c r="B4310" s="66" t="s">
        <v>6465</v>
      </c>
      <c r="C4310" s="66" t="s">
        <v>7644</v>
      </c>
      <c r="D4310" s="66" t="s">
        <v>7644</v>
      </c>
      <c r="E4310" s="56" t="s">
        <v>7778</v>
      </c>
      <c r="F4310" t="s">
        <v>7695</v>
      </c>
      <c r="G4310" s="66" t="s">
        <v>7647</v>
      </c>
      <c r="H4310" s="66" t="s">
        <v>7695</v>
      </c>
      <c r="I4310" s="66" t="s">
        <v>7252</v>
      </c>
    </row>
    <row r="4311" spans="1:9" x14ac:dyDescent="0.25">
      <c r="A4311">
        <v>79900039</v>
      </c>
      <c r="B4311" s="66" t="s">
        <v>6465</v>
      </c>
      <c r="C4311" s="66" t="s">
        <v>7644</v>
      </c>
      <c r="D4311" s="66" t="s">
        <v>7644</v>
      </c>
      <c r="E4311" s="56" t="s">
        <v>7779</v>
      </c>
      <c r="F4311" t="s">
        <v>7780</v>
      </c>
      <c r="G4311" s="66" t="s">
        <v>7647</v>
      </c>
      <c r="H4311" s="66" t="e">
        <v>#N/A</v>
      </c>
      <c r="I4311" s="66" t="e">
        <v>#N/A</v>
      </c>
    </row>
    <row r="4312" spans="1:9" x14ac:dyDescent="0.25">
      <c r="A4312">
        <v>79900040</v>
      </c>
      <c r="B4312" s="66" t="s">
        <v>6465</v>
      </c>
      <c r="C4312" s="66" t="s">
        <v>7644</v>
      </c>
      <c r="D4312" s="66" t="s">
        <v>7644</v>
      </c>
      <c r="E4312" s="56" t="s">
        <v>7720</v>
      </c>
      <c r="F4312" t="s">
        <v>7692</v>
      </c>
      <c r="G4312" s="66" t="s">
        <v>7661</v>
      </c>
      <c r="H4312" s="66" t="s">
        <v>7692</v>
      </c>
      <c r="I4312" s="66" t="s">
        <v>7673</v>
      </c>
    </row>
    <row r="4313" spans="1:9" x14ac:dyDescent="0.25">
      <c r="A4313">
        <v>79900040</v>
      </c>
      <c r="B4313" s="66" t="s">
        <v>6465</v>
      </c>
      <c r="C4313" s="66" t="s">
        <v>7644</v>
      </c>
      <c r="D4313" s="66" t="s">
        <v>7644</v>
      </c>
      <c r="E4313" s="56" t="s">
        <v>7781</v>
      </c>
      <c r="F4313" t="s">
        <v>7692</v>
      </c>
      <c r="G4313" s="66" t="s">
        <v>7661</v>
      </c>
      <c r="H4313" s="66" t="s">
        <v>7692</v>
      </c>
      <c r="I4313" s="66" t="s">
        <v>7673</v>
      </c>
    </row>
    <row r="4314" spans="1:9" x14ac:dyDescent="0.25">
      <c r="A4314">
        <v>79900041</v>
      </c>
      <c r="B4314" s="66" t="s">
        <v>6465</v>
      </c>
      <c r="C4314" s="66" t="s">
        <v>7644</v>
      </c>
      <c r="D4314" s="66" t="s">
        <v>7644</v>
      </c>
      <c r="E4314" s="56" t="s">
        <v>7782</v>
      </c>
      <c r="F4314" t="s">
        <v>7782</v>
      </c>
      <c r="G4314" s="66" t="s">
        <v>7661</v>
      </c>
      <c r="H4314" s="66" t="s">
        <v>7782</v>
      </c>
      <c r="I4314" s="66" t="s">
        <v>6321</v>
      </c>
    </row>
    <row r="4315" spans="1:9" x14ac:dyDescent="0.25">
      <c r="A4315">
        <v>79900041</v>
      </c>
      <c r="B4315" s="66" t="s">
        <v>6465</v>
      </c>
      <c r="C4315" s="66" t="s">
        <v>7644</v>
      </c>
      <c r="D4315" s="66" t="s">
        <v>7644</v>
      </c>
      <c r="E4315" s="56" t="s">
        <v>7782</v>
      </c>
      <c r="F4315" t="s">
        <v>7782</v>
      </c>
      <c r="G4315" s="66" t="s">
        <v>7661</v>
      </c>
      <c r="H4315" s="66" t="s">
        <v>7782</v>
      </c>
      <c r="I4315" s="66" t="s">
        <v>6321</v>
      </c>
    </row>
    <row r="4316" spans="1:9" x14ac:dyDescent="0.25">
      <c r="A4316">
        <v>79900041</v>
      </c>
      <c r="B4316" s="66" t="s">
        <v>6465</v>
      </c>
      <c r="C4316" s="66" t="s">
        <v>7644</v>
      </c>
      <c r="D4316" s="66" t="s">
        <v>7644</v>
      </c>
      <c r="E4316" s="56" t="s">
        <v>7782</v>
      </c>
      <c r="F4316" t="s">
        <v>7646</v>
      </c>
      <c r="G4316" s="66" t="s">
        <v>7661</v>
      </c>
      <c r="H4316" s="66" t="s">
        <v>7782</v>
      </c>
      <c r="I4316" s="66" t="s">
        <v>6321</v>
      </c>
    </row>
    <row r="4317" spans="1:9" x14ac:dyDescent="0.25">
      <c r="A4317">
        <v>79900041</v>
      </c>
      <c r="B4317" s="66" t="s">
        <v>6465</v>
      </c>
      <c r="C4317" s="66" t="s">
        <v>7644</v>
      </c>
      <c r="D4317" s="66" t="s">
        <v>7644</v>
      </c>
      <c r="E4317" s="56" t="s">
        <v>7783</v>
      </c>
      <c r="F4317" t="s">
        <v>7646</v>
      </c>
      <c r="G4317" s="66" t="s">
        <v>7661</v>
      </c>
      <c r="H4317" s="66" t="e">
        <v>#N/A</v>
      </c>
      <c r="I4317" s="66" t="e">
        <v>#N/A</v>
      </c>
    </row>
    <row r="4318" spans="1:9" x14ac:dyDescent="0.25">
      <c r="A4318">
        <v>79900041</v>
      </c>
      <c r="B4318" s="66" t="s">
        <v>6465</v>
      </c>
      <c r="C4318" s="66" t="s">
        <v>7644</v>
      </c>
      <c r="D4318" s="66" t="s">
        <v>7644</v>
      </c>
      <c r="E4318" s="56" t="s">
        <v>7784</v>
      </c>
      <c r="F4318" t="s">
        <v>7785</v>
      </c>
      <c r="G4318" s="66" t="s">
        <v>7661</v>
      </c>
      <c r="H4318" s="66" t="e">
        <v>#N/A</v>
      </c>
      <c r="I4318" s="66" t="e">
        <v>#N/A</v>
      </c>
    </row>
    <row r="4319" spans="1:9" x14ac:dyDescent="0.25">
      <c r="A4319">
        <v>79900041</v>
      </c>
      <c r="B4319" s="66" t="s">
        <v>6465</v>
      </c>
      <c r="C4319" s="66" t="s">
        <v>7644</v>
      </c>
      <c r="D4319" s="66" t="s">
        <v>7644</v>
      </c>
      <c r="E4319" s="56" t="s">
        <v>7786</v>
      </c>
      <c r="F4319" t="s">
        <v>5815</v>
      </c>
      <c r="G4319" s="66" t="s">
        <v>7661</v>
      </c>
      <c r="H4319" s="66" t="e">
        <v>#N/A</v>
      </c>
      <c r="I4319" s="66" t="e">
        <v>#N/A</v>
      </c>
    </row>
    <row r="4320" spans="1:9" x14ac:dyDescent="0.25">
      <c r="A4320">
        <v>79900041</v>
      </c>
      <c r="B4320" s="66" t="s">
        <v>6465</v>
      </c>
      <c r="C4320" s="66" t="s">
        <v>7644</v>
      </c>
      <c r="D4320" s="66" t="s">
        <v>7644</v>
      </c>
      <c r="E4320" s="56" t="s">
        <v>7787</v>
      </c>
      <c r="F4320" t="s">
        <v>5815</v>
      </c>
      <c r="G4320" s="66" t="s">
        <v>7661</v>
      </c>
      <c r="H4320" s="66" t="e">
        <v>#N/A</v>
      </c>
      <c r="I4320" s="66" t="e">
        <v>#N/A</v>
      </c>
    </row>
    <row r="4321" spans="1:9" x14ac:dyDescent="0.25">
      <c r="A4321">
        <v>79900042</v>
      </c>
      <c r="B4321" s="66" t="s">
        <v>6465</v>
      </c>
      <c r="C4321" s="66" t="s">
        <v>7644</v>
      </c>
      <c r="D4321" s="66" t="s">
        <v>7644</v>
      </c>
      <c r="E4321" s="56" t="s">
        <v>7788</v>
      </c>
      <c r="F4321" t="s">
        <v>5815</v>
      </c>
      <c r="G4321" s="66" t="s">
        <v>7661</v>
      </c>
      <c r="H4321" s="66" t="e">
        <v>#N/A</v>
      </c>
      <c r="I4321" s="66" t="e">
        <v>#N/A</v>
      </c>
    </row>
    <row r="4322" spans="1:9" x14ac:dyDescent="0.25">
      <c r="A4322">
        <v>79900042</v>
      </c>
      <c r="B4322" s="66" t="s">
        <v>6465</v>
      </c>
      <c r="C4322" s="66" t="s">
        <v>7644</v>
      </c>
      <c r="D4322" s="66" t="s">
        <v>7644</v>
      </c>
      <c r="E4322" s="56" t="s">
        <v>7789</v>
      </c>
      <c r="F4322" t="s">
        <v>7646</v>
      </c>
      <c r="G4322" s="66" t="s">
        <v>7661</v>
      </c>
      <c r="H4322" s="66" t="e">
        <v>#N/A</v>
      </c>
      <c r="I4322" s="66" t="e">
        <v>#N/A</v>
      </c>
    </row>
    <row r="4323" spans="1:9" x14ac:dyDescent="0.25">
      <c r="A4323">
        <v>79900043</v>
      </c>
      <c r="B4323" s="66" t="s">
        <v>6465</v>
      </c>
      <c r="C4323" s="66" t="s">
        <v>7644</v>
      </c>
      <c r="D4323" s="66" t="s">
        <v>7644</v>
      </c>
      <c r="E4323" s="56" t="s">
        <v>7790</v>
      </c>
      <c r="F4323" t="s">
        <v>7646</v>
      </c>
      <c r="G4323" s="66" t="s">
        <v>7661</v>
      </c>
      <c r="H4323" s="66" t="e">
        <v>#N/A</v>
      </c>
      <c r="I4323" s="66" t="e">
        <v>#N/A</v>
      </c>
    </row>
    <row r="4324" spans="1:9" x14ac:dyDescent="0.25">
      <c r="A4324">
        <v>79900043</v>
      </c>
      <c r="B4324" s="66" t="s">
        <v>6465</v>
      </c>
      <c r="C4324" s="66" t="s">
        <v>7644</v>
      </c>
      <c r="D4324" s="66" t="s">
        <v>7644</v>
      </c>
      <c r="E4324" s="56" t="s">
        <v>7791</v>
      </c>
      <c r="F4324" t="s">
        <v>5815</v>
      </c>
      <c r="G4324" s="66" t="s">
        <v>7661</v>
      </c>
      <c r="H4324" s="66" t="e">
        <v>#N/A</v>
      </c>
      <c r="I4324" s="66" t="e">
        <v>#N/A</v>
      </c>
    </row>
    <row r="4325" spans="1:9" x14ac:dyDescent="0.25">
      <c r="A4325">
        <v>79900043</v>
      </c>
      <c r="B4325" s="66" t="s">
        <v>6465</v>
      </c>
      <c r="C4325" s="66" t="s">
        <v>7644</v>
      </c>
      <c r="D4325" s="66" t="s">
        <v>7644</v>
      </c>
      <c r="E4325" s="56" t="s">
        <v>7792</v>
      </c>
      <c r="F4325" t="s">
        <v>7646</v>
      </c>
      <c r="G4325" s="66" t="s">
        <v>7661</v>
      </c>
      <c r="H4325" s="66" t="e">
        <v>#N/A</v>
      </c>
      <c r="I4325" s="66" t="e">
        <v>#N/A</v>
      </c>
    </row>
    <row r="4326" spans="1:9" x14ac:dyDescent="0.25">
      <c r="A4326">
        <v>79900043</v>
      </c>
      <c r="B4326" s="66" t="s">
        <v>6465</v>
      </c>
      <c r="C4326" s="66" t="s">
        <v>7644</v>
      </c>
      <c r="D4326" s="66" t="s">
        <v>7644</v>
      </c>
      <c r="E4326" s="56" t="s">
        <v>7793</v>
      </c>
      <c r="F4326" t="s">
        <v>7794</v>
      </c>
      <c r="G4326" s="66" t="s">
        <v>7661</v>
      </c>
      <c r="H4326" s="66" t="s">
        <v>7794</v>
      </c>
      <c r="I4326" s="66" t="s">
        <v>7673</v>
      </c>
    </row>
    <row r="4327" spans="1:9" x14ac:dyDescent="0.25">
      <c r="A4327">
        <v>79900043</v>
      </c>
      <c r="B4327" s="66" t="s">
        <v>6465</v>
      </c>
      <c r="C4327" s="66" t="s">
        <v>7644</v>
      </c>
      <c r="D4327" s="66" t="s">
        <v>7644</v>
      </c>
      <c r="E4327" s="56" t="s">
        <v>7795</v>
      </c>
      <c r="F4327" t="s">
        <v>5815</v>
      </c>
      <c r="G4327" s="66" t="s">
        <v>7661</v>
      </c>
      <c r="H4327" s="66" t="e">
        <v>#N/A</v>
      </c>
      <c r="I4327" s="66" t="e">
        <v>#N/A</v>
      </c>
    </row>
    <row r="4328" spans="1:9" x14ac:dyDescent="0.25">
      <c r="A4328">
        <v>79900043</v>
      </c>
      <c r="B4328" s="66" t="s">
        <v>6465</v>
      </c>
      <c r="C4328" s="66" t="s">
        <v>7644</v>
      </c>
      <c r="D4328" s="66" t="s">
        <v>7644</v>
      </c>
      <c r="E4328" s="56" t="s">
        <v>7795</v>
      </c>
      <c r="F4328" t="s">
        <v>7646</v>
      </c>
      <c r="G4328" s="66" t="s">
        <v>7661</v>
      </c>
      <c r="H4328" s="66" t="e">
        <v>#N/A</v>
      </c>
      <c r="I4328" s="66" t="e">
        <v>#N/A</v>
      </c>
    </row>
    <row r="4329" spans="1:9" x14ac:dyDescent="0.25">
      <c r="A4329">
        <v>79900043</v>
      </c>
      <c r="B4329" s="66" t="s">
        <v>6465</v>
      </c>
      <c r="C4329" s="66" t="s">
        <v>7644</v>
      </c>
      <c r="D4329" s="66" t="s">
        <v>7644</v>
      </c>
      <c r="E4329" s="56" t="s">
        <v>7795</v>
      </c>
      <c r="F4329" t="s">
        <v>7646</v>
      </c>
      <c r="G4329" s="66" t="s">
        <v>7661</v>
      </c>
      <c r="H4329" s="66" t="e">
        <v>#N/A</v>
      </c>
      <c r="I4329" s="66" t="e">
        <v>#N/A</v>
      </c>
    </row>
    <row r="4330" spans="1:9" x14ac:dyDescent="0.25">
      <c r="A4330">
        <v>79900044</v>
      </c>
      <c r="B4330" s="66" t="s">
        <v>6465</v>
      </c>
      <c r="C4330" s="66" t="s">
        <v>7644</v>
      </c>
      <c r="D4330" s="66" t="s">
        <v>7644</v>
      </c>
      <c r="E4330" s="56" t="s">
        <v>7796</v>
      </c>
      <c r="F4330" t="s">
        <v>7796</v>
      </c>
      <c r="G4330" s="66" t="s">
        <v>7661</v>
      </c>
      <c r="H4330" s="66" t="e">
        <v>#N/A</v>
      </c>
      <c r="I4330" s="66" t="e">
        <v>#N/A</v>
      </c>
    </row>
    <row r="4331" spans="1:9" x14ac:dyDescent="0.25">
      <c r="A4331">
        <v>79900044</v>
      </c>
      <c r="B4331" s="66" t="s">
        <v>6465</v>
      </c>
      <c r="C4331" s="66" t="s">
        <v>7644</v>
      </c>
      <c r="D4331" s="66" t="s">
        <v>7644</v>
      </c>
      <c r="E4331" s="56" t="s">
        <v>7796</v>
      </c>
      <c r="F4331" t="s">
        <v>7796</v>
      </c>
      <c r="G4331" s="66" t="s">
        <v>7661</v>
      </c>
      <c r="H4331" s="66" t="e">
        <v>#N/A</v>
      </c>
      <c r="I4331" s="66" t="e">
        <v>#N/A</v>
      </c>
    </row>
    <row r="4332" spans="1:9" x14ac:dyDescent="0.25">
      <c r="A4332">
        <v>79900045</v>
      </c>
      <c r="B4332" s="66" t="s">
        <v>6465</v>
      </c>
      <c r="C4332" s="66" t="s">
        <v>7644</v>
      </c>
      <c r="D4332" s="66" t="s">
        <v>7644</v>
      </c>
      <c r="E4332" s="56" t="s">
        <v>7797</v>
      </c>
      <c r="F4332" t="s">
        <v>7646</v>
      </c>
      <c r="G4332" s="66" t="s">
        <v>7661</v>
      </c>
      <c r="H4332" s="66" t="s">
        <v>7797</v>
      </c>
      <c r="I4332" s="66" t="s">
        <v>6321</v>
      </c>
    </row>
    <row r="4333" spans="1:9" x14ac:dyDescent="0.25">
      <c r="A4333">
        <v>79900045</v>
      </c>
      <c r="B4333" s="66" t="s">
        <v>6465</v>
      </c>
      <c r="C4333" s="66" t="s">
        <v>7644</v>
      </c>
      <c r="D4333" s="66" t="s">
        <v>7644</v>
      </c>
      <c r="E4333" s="56" t="s">
        <v>7797</v>
      </c>
      <c r="F4333" t="s">
        <v>7646</v>
      </c>
      <c r="G4333" s="66" t="s">
        <v>7661</v>
      </c>
      <c r="H4333" s="66" t="s">
        <v>7797</v>
      </c>
      <c r="I4333" s="66" t="s">
        <v>6321</v>
      </c>
    </row>
    <row r="4334" spans="1:9" x14ac:dyDescent="0.25">
      <c r="A4334">
        <v>79900045</v>
      </c>
      <c r="B4334" s="66" t="s">
        <v>6465</v>
      </c>
      <c r="C4334" s="66" t="s">
        <v>7644</v>
      </c>
      <c r="D4334" s="66" t="s">
        <v>7644</v>
      </c>
      <c r="E4334" s="56" t="s">
        <v>7797</v>
      </c>
      <c r="F4334" t="s">
        <v>5815</v>
      </c>
      <c r="G4334" s="66" t="s">
        <v>7661</v>
      </c>
      <c r="H4334" s="66" t="s">
        <v>7797</v>
      </c>
      <c r="I4334" s="66" t="s">
        <v>6321</v>
      </c>
    </row>
    <row r="4335" spans="1:9" x14ac:dyDescent="0.25">
      <c r="A4335">
        <v>79900045</v>
      </c>
      <c r="B4335" s="66" t="s">
        <v>6465</v>
      </c>
      <c r="C4335" s="66" t="s">
        <v>7644</v>
      </c>
      <c r="D4335" s="66" t="s">
        <v>7644</v>
      </c>
      <c r="E4335" s="56" t="s">
        <v>7797</v>
      </c>
      <c r="F4335" t="s">
        <v>5815</v>
      </c>
      <c r="G4335" s="66" t="s">
        <v>7661</v>
      </c>
      <c r="H4335" s="66" t="s">
        <v>7797</v>
      </c>
      <c r="I4335" s="66" t="s">
        <v>6321</v>
      </c>
    </row>
    <row r="4336" spans="1:9" x14ac:dyDescent="0.25">
      <c r="A4336">
        <v>79900045</v>
      </c>
      <c r="B4336" s="66" t="s">
        <v>6465</v>
      </c>
      <c r="C4336" s="66" t="s">
        <v>7644</v>
      </c>
      <c r="D4336" s="66" t="s">
        <v>7644</v>
      </c>
      <c r="E4336" s="56" t="s">
        <v>7798</v>
      </c>
      <c r="F4336" t="s">
        <v>7646</v>
      </c>
      <c r="G4336" s="66" t="s">
        <v>7661</v>
      </c>
      <c r="H4336" s="66" t="e">
        <v>#N/A</v>
      </c>
      <c r="I4336" s="66" t="e">
        <v>#N/A</v>
      </c>
    </row>
    <row r="4337" spans="1:9" x14ac:dyDescent="0.25">
      <c r="A4337">
        <v>79900045</v>
      </c>
      <c r="B4337" s="66" t="s">
        <v>6465</v>
      </c>
      <c r="C4337" s="66" t="s">
        <v>7644</v>
      </c>
      <c r="D4337" s="66" t="s">
        <v>7644</v>
      </c>
      <c r="E4337" s="56" t="s">
        <v>7799</v>
      </c>
      <c r="F4337" t="s">
        <v>7799</v>
      </c>
      <c r="G4337" s="66" t="s">
        <v>7661</v>
      </c>
      <c r="H4337" s="66" t="e">
        <v>#N/A</v>
      </c>
      <c r="I4337" s="66" t="e">
        <v>#N/A</v>
      </c>
    </row>
    <row r="4338" spans="1:9" x14ac:dyDescent="0.25">
      <c r="A4338">
        <v>79900045</v>
      </c>
      <c r="B4338" s="66" t="s">
        <v>6465</v>
      </c>
      <c r="C4338" s="66" t="s">
        <v>7644</v>
      </c>
      <c r="D4338" s="66" t="s">
        <v>7644</v>
      </c>
      <c r="E4338" s="56" t="s">
        <v>7800</v>
      </c>
      <c r="F4338" t="s">
        <v>7646</v>
      </c>
      <c r="G4338" s="66" t="s">
        <v>7661</v>
      </c>
      <c r="H4338" s="66" t="e">
        <v>#N/A</v>
      </c>
      <c r="I4338" s="66" t="e">
        <v>#N/A</v>
      </c>
    </row>
    <row r="4339" spans="1:9" x14ac:dyDescent="0.25">
      <c r="A4339">
        <v>79900046</v>
      </c>
      <c r="B4339" s="66" t="s">
        <v>6465</v>
      </c>
      <c r="C4339" s="66" t="s">
        <v>7644</v>
      </c>
      <c r="D4339" s="66" t="s">
        <v>7644</v>
      </c>
      <c r="E4339" s="56" t="s">
        <v>7801</v>
      </c>
      <c r="F4339" t="s">
        <v>7801</v>
      </c>
      <c r="G4339" s="66" t="s">
        <v>7661</v>
      </c>
      <c r="H4339" s="66" t="e">
        <v>#N/A</v>
      </c>
      <c r="I4339" s="66" t="e">
        <v>#N/A</v>
      </c>
    </row>
    <row r="4340" spans="1:9" x14ac:dyDescent="0.25">
      <c r="A4340">
        <v>79900046</v>
      </c>
      <c r="B4340" s="66" t="s">
        <v>6465</v>
      </c>
      <c r="C4340" s="66" t="s">
        <v>7644</v>
      </c>
      <c r="D4340" s="66" t="s">
        <v>7644</v>
      </c>
      <c r="E4340" s="56" t="s">
        <v>7802</v>
      </c>
      <c r="F4340" t="s">
        <v>7803</v>
      </c>
      <c r="G4340" s="66" t="s">
        <v>7661</v>
      </c>
      <c r="H4340" s="66" t="e">
        <v>#N/A</v>
      </c>
      <c r="I4340" s="66" t="e">
        <v>#N/A</v>
      </c>
    </row>
    <row r="4341" spans="1:9" x14ac:dyDescent="0.25">
      <c r="A4341">
        <v>79900046</v>
      </c>
      <c r="B4341" s="66" t="s">
        <v>6465</v>
      </c>
      <c r="C4341" s="66" t="s">
        <v>7644</v>
      </c>
      <c r="D4341" s="66" t="s">
        <v>7644</v>
      </c>
      <c r="E4341" s="56" t="s">
        <v>7804</v>
      </c>
      <c r="F4341" t="s">
        <v>7646</v>
      </c>
      <c r="G4341" s="66" t="s">
        <v>7661</v>
      </c>
      <c r="H4341" s="66" t="e">
        <v>#N/A</v>
      </c>
      <c r="I4341" s="66" t="e">
        <v>#N/A</v>
      </c>
    </row>
    <row r="4342" spans="1:9" x14ac:dyDescent="0.25">
      <c r="A4342">
        <v>79900046</v>
      </c>
      <c r="B4342" s="66" t="s">
        <v>6465</v>
      </c>
      <c r="C4342" s="66" t="s">
        <v>7644</v>
      </c>
      <c r="D4342" s="66" t="s">
        <v>7644</v>
      </c>
      <c r="E4342" s="56" t="s">
        <v>7805</v>
      </c>
      <c r="F4342" t="s">
        <v>7680</v>
      </c>
      <c r="G4342" s="66" t="s">
        <v>7661</v>
      </c>
      <c r="H4342" s="66" t="e">
        <v>#N/A</v>
      </c>
      <c r="I4342" s="66" t="e">
        <v>#N/A</v>
      </c>
    </row>
    <row r="4343" spans="1:9" x14ac:dyDescent="0.25">
      <c r="A4343">
        <v>79900046</v>
      </c>
      <c r="B4343" s="66" t="s">
        <v>6465</v>
      </c>
      <c r="C4343" s="66" t="s">
        <v>7644</v>
      </c>
      <c r="D4343" s="66" t="s">
        <v>7644</v>
      </c>
      <c r="E4343" s="56" t="s">
        <v>7806</v>
      </c>
      <c r="F4343" t="s">
        <v>7646</v>
      </c>
      <c r="G4343" s="66" t="s">
        <v>7661</v>
      </c>
      <c r="H4343" s="66" t="e">
        <v>#N/A</v>
      </c>
      <c r="I4343" s="66" t="e">
        <v>#N/A</v>
      </c>
    </row>
    <row r="4344" spans="1:9" x14ac:dyDescent="0.25">
      <c r="A4344">
        <v>79900046</v>
      </c>
      <c r="B4344" s="66" t="s">
        <v>6465</v>
      </c>
      <c r="C4344" s="66" t="s">
        <v>7644</v>
      </c>
      <c r="D4344" s="66" t="s">
        <v>7644</v>
      </c>
      <c r="E4344" s="56" t="s">
        <v>7807</v>
      </c>
      <c r="F4344" t="s">
        <v>7646</v>
      </c>
      <c r="G4344" s="66" t="s">
        <v>7661</v>
      </c>
      <c r="H4344" s="66" t="e">
        <v>#N/A</v>
      </c>
      <c r="I4344" s="66" t="e">
        <v>#N/A</v>
      </c>
    </row>
    <row r="4345" spans="1:9" x14ac:dyDescent="0.25">
      <c r="A4345">
        <v>79900046</v>
      </c>
      <c r="B4345" s="66" t="s">
        <v>6465</v>
      </c>
      <c r="C4345" s="66" t="s">
        <v>7644</v>
      </c>
      <c r="D4345" s="66" t="s">
        <v>7644</v>
      </c>
      <c r="E4345" s="56" t="s">
        <v>7807</v>
      </c>
      <c r="F4345" t="s">
        <v>7807</v>
      </c>
      <c r="G4345" s="66" t="s">
        <v>7661</v>
      </c>
      <c r="H4345" s="66" t="e">
        <v>#N/A</v>
      </c>
      <c r="I4345" s="66" t="e">
        <v>#N/A</v>
      </c>
    </row>
    <row r="4346" spans="1:9" x14ac:dyDescent="0.25">
      <c r="A4346">
        <v>79900046</v>
      </c>
      <c r="B4346" s="66" t="s">
        <v>6465</v>
      </c>
      <c r="C4346" s="66" t="s">
        <v>7644</v>
      </c>
      <c r="D4346" s="66" t="s">
        <v>7644</v>
      </c>
      <c r="E4346" s="56" t="s">
        <v>7808</v>
      </c>
      <c r="F4346" t="s">
        <v>7808</v>
      </c>
      <c r="G4346" s="66" t="s">
        <v>7661</v>
      </c>
      <c r="H4346" s="66" t="e">
        <v>#N/A</v>
      </c>
      <c r="I4346" s="66" t="e">
        <v>#N/A</v>
      </c>
    </row>
    <row r="4347" spans="1:9" x14ac:dyDescent="0.25">
      <c r="A4347">
        <v>79900046</v>
      </c>
      <c r="B4347" s="66" t="s">
        <v>6465</v>
      </c>
      <c r="C4347" s="66" t="s">
        <v>7644</v>
      </c>
      <c r="D4347" s="66" t="s">
        <v>7644</v>
      </c>
      <c r="E4347" s="56" t="s">
        <v>7808</v>
      </c>
      <c r="F4347" t="s">
        <v>7646</v>
      </c>
      <c r="G4347" s="66" t="s">
        <v>7661</v>
      </c>
      <c r="H4347" s="66" t="e">
        <v>#N/A</v>
      </c>
      <c r="I4347" s="66" t="e">
        <v>#N/A</v>
      </c>
    </row>
    <row r="4348" spans="1:9" x14ac:dyDescent="0.25">
      <c r="A4348">
        <v>79900046</v>
      </c>
      <c r="B4348" s="66" t="s">
        <v>6465</v>
      </c>
      <c r="C4348" s="66" t="s">
        <v>7644</v>
      </c>
      <c r="D4348" s="66" t="s">
        <v>7644</v>
      </c>
      <c r="E4348" s="56" t="s">
        <v>7808</v>
      </c>
      <c r="F4348" t="s">
        <v>7646</v>
      </c>
      <c r="G4348" s="66" t="s">
        <v>7661</v>
      </c>
      <c r="H4348" s="66" t="e">
        <v>#N/A</v>
      </c>
      <c r="I4348" s="66" t="e">
        <v>#N/A</v>
      </c>
    </row>
    <row r="4349" spans="1:9" x14ac:dyDescent="0.25">
      <c r="A4349">
        <v>79900047</v>
      </c>
      <c r="B4349" s="66" t="s">
        <v>6465</v>
      </c>
      <c r="C4349" s="66" t="s">
        <v>7644</v>
      </c>
      <c r="D4349" s="66" t="s">
        <v>7644</v>
      </c>
      <c r="E4349" s="56" t="s">
        <v>7809</v>
      </c>
      <c r="F4349" t="s">
        <v>7809</v>
      </c>
      <c r="G4349" s="66" t="s">
        <v>7661</v>
      </c>
      <c r="H4349" s="66" t="e">
        <v>#N/A</v>
      </c>
      <c r="I4349" s="66" t="e">
        <v>#N/A</v>
      </c>
    </row>
    <row r="4350" spans="1:9" x14ac:dyDescent="0.25">
      <c r="A4350">
        <v>79900047</v>
      </c>
      <c r="B4350" s="66" t="s">
        <v>6465</v>
      </c>
      <c r="C4350" s="66" t="s">
        <v>7644</v>
      </c>
      <c r="D4350" s="66" t="s">
        <v>7644</v>
      </c>
      <c r="E4350" s="56" t="s">
        <v>7809</v>
      </c>
      <c r="F4350" t="s">
        <v>7809</v>
      </c>
      <c r="G4350" s="66" t="s">
        <v>7661</v>
      </c>
      <c r="H4350" s="66" t="e">
        <v>#N/A</v>
      </c>
      <c r="I4350" s="66" t="e">
        <v>#N/A</v>
      </c>
    </row>
    <row r="4351" spans="1:9" x14ac:dyDescent="0.25">
      <c r="A4351">
        <v>79900047</v>
      </c>
      <c r="B4351" s="66" t="s">
        <v>6465</v>
      </c>
      <c r="C4351" s="66" t="s">
        <v>7644</v>
      </c>
      <c r="D4351" s="66" t="s">
        <v>7644</v>
      </c>
      <c r="E4351" s="56" t="s">
        <v>7810</v>
      </c>
      <c r="F4351" t="s">
        <v>7811</v>
      </c>
      <c r="G4351" s="66" t="s">
        <v>7661</v>
      </c>
      <c r="H4351" s="66" t="e">
        <v>#N/A</v>
      </c>
      <c r="I4351" s="66" t="e">
        <v>#N/A</v>
      </c>
    </row>
    <row r="4352" spans="1:9" x14ac:dyDescent="0.25">
      <c r="A4352">
        <v>79900047</v>
      </c>
      <c r="B4352" s="66" t="s">
        <v>6465</v>
      </c>
      <c r="C4352" s="66" t="s">
        <v>7644</v>
      </c>
      <c r="D4352" s="66" t="s">
        <v>7644</v>
      </c>
      <c r="E4352" s="56" t="s">
        <v>7810</v>
      </c>
      <c r="F4352" t="s">
        <v>5815</v>
      </c>
      <c r="G4352" s="66" t="s">
        <v>7661</v>
      </c>
      <c r="H4352" s="66" t="e">
        <v>#N/A</v>
      </c>
      <c r="I4352" s="66" t="e">
        <v>#N/A</v>
      </c>
    </row>
    <row r="4353" spans="1:9" x14ac:dyDescent="0.25">
      <c r="A4353">
        <v>79900047</v>
      </c>
      <c r="B4353" s="66" t="s">
        <v>6465</v>
      </c>
      <c r="C4353" s="66" t="s">
        <v>7644</v>
      </c>
      <c r="D4353" s="66" t="s">
        <v>7644</v>
      </c>
      <c r="E4353" s="56" t="s">
        <v>7812</v>
      </c>
      <c r="F4353" t="s">
        <v>7646</v>
      </c>
      <c r="G4353" s="66" t="s">
        <v>7661</v>
      </c>
      <c r="H4353" s="66" t="e">
        <v>#N/A</v>
      </c>
      <c r="I4353" s="66" t="e">
        <v>#N/A</v>
      </c>
    </row>
    <row r="4354" spans="1:9" x14ac:dyDescent="0.25">
      <c r="A4354">
        <v>79900048</v>
      </c>
      <c r="B4354" s="66" t="s">
        <v>6465</v>
      </c>
      <c r="C4354" s="66" t="s">
        <v>7644</v>
      </c>
      <c r="D4354" s="66" t="s">
        <v>7644</v>
      </c>
      <c r="E4354" s="56" t="s">
        <v>7813</v>
      </c>
      <c r="F4354" t="s">
        <v>7477</v>
      </c>
      <c r="G4354" s="66" t="s">
        <v>7661</v>
      </c>
      <c r="H4354" s="66" t="e">
        <v>#N/A</v>
      </c>
      <c r="I4354" s="66" t="e">
        <v>#N/A</v>
      </c>
    </row>
    <row r="4355" spans="1:9" x14ac:dyDescent="0.25">
      <c r="A4355">
        <v>79900048</v>
      </c>
      <c r="B4355" s="66" t="s">
        <v>6465</v>
      </c>
      <c r="C4355" s="66" t="s">
        <v>7644</v>
      </c>
      <c r="D4355" s="66" t="s">
        <v>7644</v>
      </c>
      <c r="E4355" s="56" t="s">
        <v>7814</v>
      </c>
      <c r="F4355" t="s">
        <v>7815</v>
      </c>
      <c r="G4355" s="66" t="s">
        <v>7661</v>
      </c>
      <c r="H4355" s="66" t="e">
        <v>#N/A</v>
      </c>
      <c r="I4355" s="66" t="e">
        <v>#N/A</v>
      </c>
    </row>
    <row r="4356" spans="1:9" x14ac:dyDescent="0.25">
      <c r="A4356">
        <v>79900048</v>
      </c>
      <c r="B4356" s="66" t="s">
        <v>6465</v>
      </c>
      <c r="C4356" s="66" t="s">
        <v>7644</v>
      </c>
      <c r="D4356" s="66" t="s">
        <v>7644</v>
      </c>
      <c r="E4356" s="56" t="s">
        <v>7814</v>
      </c>
      <c r="F4356" t="s">
        <v>7816</v>
      </c>
      <c r="G4356" s="66" t="s">
        <v>7661</v>
      </c>
      <c r="H4356" s="66" t="e">
        <v>#N/A</v>
      </c>
      <c r="I4356" s="66" t="e">
        <v>#N/A</v>
      </c>
    </row>
    <row r="4357" spans="1:9" x14ac:dyDescent="0.25">
      <c r="A4357">
        <v>79900048</v>
      </c>
      <c r="B4357" s="66" t="s">
        <v>6465</v>
      </c>
      <c r="C4357" s="66" t="s">
        <v>7644</v>
      </c>
      <c r="D4357" s="66" t="s">
        <v>7644</v>
      </c>
      <c r="E4357" s="56" t="s">
        <v>7814</v>
      </c>
      <c r="F4357" t="s">
        <v>7817</v>
      </c>
      <c r="G4357" s="66" t="s">
        <v>7661</v>
      </c>
      <c r="H4357" s="66" t="e">
        <v>#N/A</v>
      </c>
      <c r="I4357" s="66" t="e">
        <v>#N/A</v>
      </c>
    </row>
    <row r="4358" spans="1:9" x14ac:dyDescent="0.25">
      <c r="A4358">
        <v>79900048</v>
      </c>
      <c r="B4358" s="66" t="s">
        <v>6465</v>
      </c>
      <c r="C4358" s="66" t="s">
        <v>7644</v>
      </c>
      <c r="D4358" s="66" t="s">
        <v>7644</v>
      </c>
      <c r="E4358" s="56" t="s">
        <v>7818</v>
      </c>
      <c r="F4358" t="s">
        <v>7815</v>
      </c>
      <c r="G4358" s="66" t="s">
        <v>7661</v>
      </c>
      <c r="H4358" s="66" t="e">
        <v>#N/A</v>
      </c>
      <c r="I4358" s="66" t="e">
        <v>#N/A</v>
      </c>
    </row>
    <row r="4359" spans="1:9" x14ac:dyDescent="0.25">
      <c r="A4359">
        <v>79900049</v>
      </c>
      <c r="B4359" s="66" t="s">
        <v>6465</v>
      </c>
      <c r="C4359" s="66" t="s">
        <v>7644</v>
      </c>
      <c r="D4359" s="66" t="s">
        <v>7644</v>
      </c>
      <c r="E4359" s="56" t="s">
        <v>7819</v>
      </c>
      <c r="F4359" t="s">
        <v>7683</v>
      </c>
      <c r="G4359" s="66" t="s">
        <v>7669</v>
      </c>
      <c r="H4359" s="66" t="s">
        <v>7683</v>
      </c>
      <c r="I4359" s="66" t="s">
        <v>7252</v>
      </c>
    </row>
    <row r="4360" spans="1:9" x14ac:dyDescent="0.25">
      <c r="A4360">
        <v>79900049</v>
      </c>
      <c r="B4360" s="66" t="s">
        <v>6465</v>
      </c>
      <c r="C4360" s="66" t="s">
        <v>7644</v>
      </c>
      <c r="D4360" s="66" t="s">
        <v>7644</v>
      </c>
      <c r="E4360" s="56" t="s">
        <v>7820</v>
      </c>
      <c r="F4360" t="s">
        <v>7646</v>
      </c>
      <c r="G4360" s="66" t="s">
        <v>7669</v>
      </c>
      <c r="H4360" s="66" t="e">
        <v>#N/A</v>
      </c>
      <c r="I4360" s="66" t="e">
        <v>#N/A</v>
      </c>
    </row>
    <row r="4361" spans="1:9" x14ac:dyDescent="0.25">
      <c r="A4361">
        <v>79900049</v>
      </c>
      <c r="B4361" s="66" t="s">
        <v>6465</v>
      </c>
      <c r="C4361" s="66" t="s">
        <v>7644</v>
      </c>
      <c r="D4361" s="66" t="s">
        <v>7644</v>
      </c>
      <c r="E4361" s="56" t="s">
        <v>7821</v>
      </c>
      <c r="F4361" t="s">
        <v>7683</v>
      </c>
      <c r="G4361" s="66" t="s">
        <v>7669</v>
      </c>
      <c r="H4361" s="66" t="s">
        <v>7683</v>
      </c>
      <c r="I4361" s="66" t="s">
        <v>7252</v>
      </c>
    </row>
    <row r="4362" spans="1:9" x14ac:dyDescent="0.25">
      <c r="A4362">
        <v>79900049</v>
      </c>
      <c r="B4362" s="66" t="s">
        <v>6465</v>
      </c>
      <c r="C4362" s="66" t="s">
        <v>7644</v>
      </c>
      <c r="D4362" s="66" t="s">
        <v>7644</v>
      </c>
      <c r="E4362" s="56" t="s">
        <v>7821</v>
      </c>
      <c r="F4362" t="s">
        <v>7683</v>
      </c>
      <c r="G4362" s="66" t="s">
        <v>7669</v>
      </c>
      <c r="H4362" s="66" t="s">
        <v>7683</v>
      </c>
      <c r="I4362" s="66" t="s">
        <v>7252</v>
      </c>
    </row>
    <row r="4363" spans="1:9" x14ac:dyDescent="0.25">
      <c r="A4363">
        <v>79900049</v>
      </c>
      <c r="B4363" s="66" t="s">
        <v>6465</v>
      </c>
      <c r="C4363" s="66" t="s">
        <v>7644</v>
      </c>
      <c r="D4363" s="66" t="s">
        <v>7644</v>
      </c>
      <c r="E4363" s="56" t="s">
        <v>7821</v>
      </c>
      <c r="F4363" t="s">
        <v>7683</v>
      </c>
      <c r="G4363" s="66" t="s">
        <v>7669</v>
      </c>
      <c r="H4363" s="66" t="s">
        <v>7683</v>
      </c>
      <c r="I4363" s="66" t="s">
        <v>7252</v>
      </c>
    </row>
    <row r="4364" spans="1:9" x14ac:dyDescent="0.25">
      <c r="A4364">
        <v>79900049</v>
      </c>
      <c r="B4364" s="66" t="s">
        <v>6465</v>
      </c>
      <c r="C4364" s="66" t="s">
        <v>7644</v>
      </c>
      <c r="D4364" s="66" t="s">
        <v>7644</v>
      </c>
      <c r="E4364" s="56" t="s">
        <v>7822</v>
      </c>
      <c r="F4364" t="s">
        <v>7823</v>
      </c>
      <c r="G4364" s="66" t="s">
        <v>7669</v>
      </c>
      <c r="H4364" s="66" t="e">
        <v>#N/A</v>
      </c>
      <c r="I4364" s="66" t="e">
        <v>#N/A</v>
      </c>
    </row>
    <row r="4365" spans="1:9" x14ac:dyDescent="0.25">
      <c r="A4365">
        <v>79900049</v>
      </c>
      <c r="B4365" s="66" t="s">
        <v>6465</v>
      </c>
      <c r="C4365" s="66" t="s">
        <v>7644</v>
      </c>
      <c r="D4365" s="66" t="s">
        <v>7644</v>
      </c>
      <c r="E4365" s="56" t="s">
        <v>7824</v>
      </c>
      <c r="F4365" t="s">
        <v>5815</v>
      </c>
      <c r="G4365" s="66" t="s">
        <v>7669</v>
      </c>
      <c r="H4365" s="66" t="e">
        <v>#N/A</v>
      </c>
      <c r="I4365" s="66" t="e">
        <v>#N/A</v>
      </c>
    </row>
    <row r="4366" spans="1:9" x14ac:dyDescent="0.25">
      <c r="A4366">
        <v>79900050</v>
      </c>
      <c r="B4366" s="66" t="s">
        <v>6465</v>
      </c>
      <c r="C4366" s="66" t="s">
        <v>7644</v>
      </c>
      <c r="D4366" s="66" t="s">
        <v>7644</v>
      </c>
      <c r="E4366" s="56" t="s">
        <v>7825</v>
      </c>
      <c r="F4366" t="s">
        <v>7646</v>
      </c>
      <c r="G4366" s="66" t="s">
        <v>7669</v>
      </c>
      <c r="H4366" s="66" t="e">
        <v>#N/A</v>
      </c>
      <c r="I4366" s="66" t="e">
        <v>#N/A</v>
      </c>
    </row>
    <row r="4367" spans="1:9" x14ac:dyDescent="0.25">
      <c r="A4367">
        <v>79900050</v>
      </c>
      <c r="B4367" s="66" t="s">
        <v>6465</v>
      </c>
      <c r="C4367" s="66" t="s">
        <v>7644</v>
      </c>
      <c r="D4367" s="66" t="s">
        <v>7644</v>
      </c>
      <c r="E4367" s="56" t="s">
        <v>7826</v>
      </c>
      <c r="F4367" t="s">
        <v>7826</v>
      </c>
      <c r="G4367" s="66" t="s">
        <v>7669</v>
      </c>
      <c r="H4367" s="66" t="s">
        <v>7826</v>
      </c>
      <c r="I4367" s="66" t="s">
        <v>7673</v>
      </c>
    </row>
    <row r="4368" spans="1:9" x14ac:dyDescent="0.25">
      <c r="A4368">
        <v>79900050</v>
      </c>
      <c r="B4368" s="66" t="s">
        <v>6465</v>
      </c>
      <c r="C4368" s="66" t="s">
        <v>7644</v>
      </c>
      <c r="D4368" s="66" t="s">
        <v>7644</v>
      </c>
      <c r="E4368" s="56" t="s">
        <v>7827</v>
      </c>
      <c r="F4368" t="s">
        <v>7828</v>
      </c>
      <c r="G4368" s="66" t="s">
        <v>7669</v>
      </c>
      <c r="H4368" s="66" t="e">
        <v>#N/A</v>
      </c>
      <c r="I4368" s="66" t="e">
        <v>#N/A</v>
      </c>
    </row>
    <row r="4369" spans="1:9" x14ac:dyDescent="0.25">
      <c r="A4369">
        <v>79900050</v>
      </c>
      <c r="B4369" s="66" t="s">
        <v>6465</v>
      </c>
      <c r="C4369" s="66" t="s">
        <v>7644</v>
      </c>
      <c r="D4369" s="66" t="s">
        <v>7644</v>
      </c>
      <c r="E4369" s="56" t="s">
        <v>7827</v>
      </c>
      <c r="F4369" t="s">
        <v>7827</v>
      </c>
      <c r="G4369" s="66" t="s">
        <v>7669</v>
      </c>
      <c r="H4369" s="66" t="e">
        <v>#N/A</v>
      </c>
      <c r="I4369" s="66" t="e">
        <v>#N/A</v>
      </c>
    </row>
    <row r="4370" spans="1:9" x14ac:dyDescent="0.25">
      <c r="A4370">
        <v>79900050</v>
      </c>
      <c r="B4370" s="66" t="s">
        <v>6465</v>
      </c>
      <c r="C4370" s="66" t="s">
        <v>7644</v>
      </c>
      <c r="D4370" s="66" t="s">
        <v>7644</v>
      </c>
      <c r="E4370" s="56" t="s">
        <v>7827</v>
      </c>
      <c r="F4370" t="s">
        <v>7646</v>
      </c>
      <c r="G4370" s="66" t="s">
        <v>7669</v>
      </c>
      <c r="H4370" s="66" t="e">
        <v>#N/A</v>
      </c>
      <c r="I4370" s="66" t="e">
        <v>#N/A</v>
      </c>
    </row>
    <row r="4371" spans="1:9" x14ac:dyDescent="0.25">
      <c r="A4371">
        <v>79900051</v>
      </c>
      <c r="B4371" s="66" t="s">
        <v>6465</v>
      </c>
      <c r="C4371" s="66" t="s">
        <v>7644</v>
      </c>
      <c r="D4371" s="66" t="s">
        <v>7644</v>
      </c>
      <c r="E4371" s="56" t="s">
        <v>7829</v>
      </c>
      <c r="F4371" t="s">
        <v>7646</v>
      </c>
      <c r="G4371" s="66" t="s">
        <v>7661</v>
      </c>
      <c r="H4371" s="66" t="e">
        <v>#N/A</v>
      </c>
      <c r="I4371" s="66" t="e">
        <v>#N/A</v>
      </c>
    </row>
    <row r="4372" spans="1:9" x14ac:dyDescent="0.25">
      <c r="A4372">
        <v>79900051</v>
      </c>
      <c r="B4372" s="66" t="s">
        <v>6465</v>
      </c>
      <c r="C4372" s="66" t="s">
        <v>7644</v>
      </c>
      <c r="D4372" s="66" t="s">
        <v>7644</v>
      </c>
      <c r="E4372" s="56" t="s">
        <v>7829</v>
      </c>
      <c r="F4372" t="s">
        <v>7830</v>
      </c>
      <c r="G4372" s="66" t="s">
        <v>7661</v>
      </c>
      <c r="H4372" s="66" t="s">
        <v>7830</v>
      </c>
      <c r="I4372" s="66" t="s">
        <v>7649</v>
      </c>
    </row>
    <row r="4373" spans="1:9" x14ac:dyDescent="0.25">
      <c r="A4373">
        <v>79900051</v>
      </c>
      <c r="B4373" s="66" t="s">
        <v>6465</v>
      </c>
      <c r="C4373" s="66" t="s">
        <v>7644</v>
      </c>
      <c r="D4373" s="66" t="s">
        <v>7644</v>
      </c>
      <c r="E4373" s="56" t="s">
        <v>7829</v>
      </c>
      <c r="F4373" t="s">
        <v>7646</v>
      </c>
      <c r="G4373" s="66" t="s">
        <v>7661</v>
      </c>
      <c r="H4373" s="66" t="e">
        <v>#N/A</v>
      </c>
      <c r="I4373" s="66" t="e">
        <v>#N/A</v>
      </c>
    </row>
    <row r="4374" spans="1:9" x14ac:dyDescent="0.25">
      <c r="A4374">
        <v>79900051</v>
      </c>
      <c r="B4374" s="66" t="s">
        <v>6465</v>
      </c>
      <c r="C4374" s="66" t="s">
        <v>7644</v>
      </c>
      <c r="D4374" s="66" t="s">
        <v>7644</v>
      </c>
      <c r="E4374" s="56" t="s">
        <v>7829</v>
      </c>
      <c r="F4374" t="s">
        <v>7646</v>
      </c>
      <c r="G4374" s="66" t="s">
        <v>7661</v>
      </c>
      <c r="H4374" s="66" t="e">
        <v>#N/A</v>
      </c>
      <c r="I4374" s="66" t="e">
        <v>#N/A</v>
      </c>
    </row>
    <row r="4375" spans="1:9" x14ac:dyDescent="0.25">
      <c r="A4375">
        <v>79900051</v>
      </c>
      <c r="B4375" s="66" t="s">
        <v>6465</v>
      </c>
      <c r="C4375" s="66" t="s">
        <v>7644</v>
      </c>
      <c r="D4375" s="66" t="s">
        <v>7644</v>
      </c>
      <c r="E4375" s="56" t="s">
        <v>7829</v>
      </c>
      <c r="F4375" t="s">
        <v>7646</v>
      </c>
      <c r="G4375" s="66" t="s">
        <v>7661</v>
      </c>
      <c r="H4375" s="66" t="e">
        <v>#N/A</v>
      </c>
      <c r="I4375" s="66" t="e">
        <v>#N/A</v>
      </c>
    </row>
    <row r="4376" spans="1:9" x14ac:dyDescent="0.25">
      <c r="A4376">
        <v>79900051</v>
      </c>
      <c r="B4376" s="66" t="s">
        <v>6465</v>
      </c>
      <c r="C4376" s="66" t="s">
        <v>7644</v>
      </c>
      <c r="D4376" s="66" t="s">
        <v>7644</v>
      </c>
      <c r="E4376" s="56" t="s">
        <v>7829</v>
      </c>
      <c r="F4376" t="s">
        <v>7830</v>
      </c>
      <c r="G4376" s="66" t="s">
        <v>7661</v>
      </c>
      <c r="H4376" s="66" t="s">
        <v>7830</v>
      </c>
      <c r="I4376" s="66" t="s">
        <v>7649</v>
      </c>
    </row>
    <row r="4377" spans="1:9" x14ac:dyDescent="0.25">
      <c r="A4377">
        <v>79900051</v>
      </c>
      <c r="B4377" s="66" t="s">
        <v>6465</v>
      </c>
      <c r="C4377" s="66" t="s">
        <v>7644</v>
      </c>
      <c r="D4377" s="66" t="s">
        <v>7644</v>
      </c>
      <c r="E4377" s="56" t="s">
        <v>7829</v>
      </c>
      <c r="F4377" t="s">
        <v>7646</v>
      </c>
      <c r="G4377" s="66" t="s">
        <v>7661</v>
      </c>
      <c r="H4377" s="66" t="e">
        <v>#N/A</v>
      </c>
      <c r="I4377" s="66" t="e">
        <v>#N/A</v>
      </c>
    </row>
    <row r="4378" spans="1:9" x14ac:dyDescent="0.25">
      <c r="A4378">
        <v>79900051</v>
      </c>
      <c r="B4378" s="66" t="s">
        <v>6465</v>
      </c>
      <c r="C4378" s="66" t="s">
        <v>7644</v>
      </c>
      <c r="D4378" s="66" t="s">
        <v>7644</v>
      </c>
      <c r="E4378" s="56" t="s">
        <v>7829</v>
      </c>
      <c r="F4378" t="s">
        <v>7830</v>
      </c>
      <c r="G4378" s="66" t="s">
        <v>7661</v>
      </c>
      <c r="H4378" s="66" t="s">
        <v>7830</v>
      </c>
      <c r="I4378" s="66" t="s">
        <v>7649</v>
      </c>
    </row>
    <row r="4379" spans="1:9" x14ac:dyDescent="0.25">
      <c r="A4379">
        <v>79900051</v>
      </c>
      <c r="B4379" s="66" t="s">
        <v>6465</v>
      </c>
      <c r="C4379" s="66" t="s">
        <v>7644</v>
      </c>
      <c r="D4379" s="66" t="s">
        <v>7644</v>
      </c>
      <c r="E4379" s="56" t="s">
        <v>7829</v>
      </c>
      <c r="F4379" t="s">
        <v>7646</v>
      </c>
      <c r="G4379" s="66" t="s">
        <v>7661</v>
      </c>
      <c r="H4379" s="66" t="e">
        <v>#N/A</v>
      </c>
      <c r="I4379" s="66" t="e">
        <v>#N/A</v>
      </c>
    </row>
    <row r="4380" spans="1:9" x14ac:dyDescent="0.25">
      <c r="A4380">
        <v>79900051</v>
      </c>
      <c r="B4380" s="66" t="s">
        <v>6465</v>
      </c>
      <c r="C4380" s="66" t="s">
        <v>7644</v>
      </c>
      <c r="D4380" s="66" t="s">
        <v>7644</v>
      </c>
      <c r="E4380" s="56" t="s">
        <v>7829</v>
      </c>
      <c r="F4380" t="s">
        <v>7646</v>
      </c>
      <c r="G4380" s="66" t="s">
        <v>7661</v>
      </c>
      <c r="H4380" s="66" t="e">
        <v>#N/A</v>
      </c>
      <c r="I4380" s="66" t="e">
        <v>#N/A</v>
      </c>
    </row>
    <row r="4381" spans="1:9" x14ac:dyDescent="0.25">
      <c r="A4381">
        <v>79900052</v>
      </c>
      <c r="B4381" s="66" t="s">
        <v>6465</v>
      </c>
      <c r="C4381" s="66" t="s">
        <v>7644</v>
      </c>
      <c r="D4381" s="66" t="s">
        <v>7644</v>
      </c>
      <c r="E4381" s="56" t="s">
        <v>7385</v>
      </c>
      <c r="F4381" t="s">
        <v>7831</v>
      </c>
      <c r="G4381" s="66" t="s">
        <v>7669</v>
      </c>
      <c r="H4381" s="66" t="e">
        <v>#N/A</v>
      </c>
      <c r="I4381" s="66" t="e">
        <v>#N/A</v>
      </c>
    </row>
    <row r="4382" spans="1:9" x14ac:dyDescent="0.25">
      <c r="A4382">
        <v>79900052</v>
      </c>
      <c r="B4382" s="66" t="s">
        <v>6465</v>
      </c>
      <c r="C4382" s="66" t="s">
        <v>7644</v>
      </c>
      <c r="D4382" s="66" t="s">
        <v>7644</v>
      </c>
      <c r="E4382" s="56" t="s">
        <v>7385</v>
      </c>
      <c r="F4382" t="s">
        <v>7646</v>
      </c>
      <c r="G4382" s="66" t="s">
        <v>7669</v>
      </c>
      <c r="H4382" s="66" t="e">
        <v>#N/A</v>
      </c>
      <c r="I4382" s="66" t="e">
        <v>#N/A</v>
      </c>
    </row>
    <row r="4383" spans="1:9" x14ac:dyDescent="0.25">
      <c r="A4383">
        <v>79900052</v>
      </c>
      <c r="B4383" s="66" t="s">
        <v>6465</v>
      </c>
      <c r="C4383" s="66" t="s">
        <v>7644</v>
      </c>
      <c r="D4383" s="66" t="s">
        <v>7644</v>
      </c>
      <c r="E4383" s="56" t="s">
        <v>7385</v>
      </c>
      <c r="F4383" t="s">
        <v>5815</v>
      </c>
      <c r="G4383" s="66" t="s">
        <v>7669</v>
      </c>
      <c r="H4383" s="66" t="e">
        <v>#N/A</v>
      </c>
      <c r="I4383" s="66" t="e">
        <v>#N/A</v>
      </c>
    </row>
    <row r="4384" spans="1:9" x14ac:dyDescent="0.25">
      <c r="A4384">
        <v>79900052</v>
      </c>
      <c r="B4384" s="66" t="s">
        <v>6465</v>
      </c>
      <c r="C4384" s="66" t="s">
        <v>7644</v>
      </c>
      <c r="D4384" s="66" t="s">
        <v>7644</v>
      </c>
      <c r="E4384" s="56" t="s">
        <v>7832</v>
      </c>
      <c r="F4384" t="s">
        <v>5815</v>
      </c>
      <c r="G4384" s="66" t="s">
        <v>7669</v>
      </c>
      <c r="H4384" s="66" t="s">
        <v>7832</v>
      </c>
      <c r="I4384" s="66" t="s">
        <v>6321</v>
      </c>
    </row>
    <row r="4385" spans="1:9" x14ac:dyDescent="0.25">
      <c r="A4385">
        <v>79900052</v>
      </c>
      <c r="B4385" s="66" t="s">
        <v>6465</v>
      </c>
      <c r="C4385" s="66" t="s">
        <v>7644</v>
      </c>
      <c r="D4385" s="66" t="s">
        <v>7644</v>
      </c>
      <c r="E4385" s="56" t="s">
        <v>7832</v>
      </c>
      <c r="F4385" t="s">
        <v>7646</v>
      </c>
      <c r="G4385" s="66" t="s">
        <v>7669</v>
      </c>
      <c r="H4385" s="66" t="s">
        <v>7832</v>
      </c>
      <c r="I4385" s="66" t="s">
        <v>6321</v>
      </c>
    </row>
    <row r="4386" spans="1:9" x14ac:dyDescent="0.25">
      <c r="A4386">
        <v>79900052</v>
      </c>
      <c r="B4386" s="66" t="s">
        <v>6465</v>
      </c>
      <c r="C4386" s="66" t="s">
        <v>7644</v>
      </c>
      <c r="D4386" s="66" t="s">
        <v>7644</v>
      </c>
      <c r="E4386" s="56" t="s">
        <v>7832</v>
      </c>
      <c r="F4386" t="s">
        <v>7646</v>
      </c>
      <c r="G4386" s="66" t="s">
        <v>7669</v>
      </c>
      <c r="H4386" s="66" t="s">
        <v>7832</v>
      </c>
      <c r="I4386" s="66" t="s">
        <v>6321</v>
      </c>
    </row>
    <row r="4387" spans="1:9" x14ac:dyDescent="0.25">
      <c r="A4387">
        <v>79900052</v>
      </c>
      <c r="B4387" s="66" t="s">
        <v>6465</v>
      </c>
      <c r="C4387" s="66" t="s">
        <v>7644</v>
      </c>
      <c r="D4387" s="66" t="s">
        <v>7644</v>
      </c>
      <c r="E4387" s="56" t="s">
        <v>7459</v>
      </c>
      <c r="F4387" t="s">
        <v>7459</v>
      </c>
      <c r="G4387" s="66" t="s">
        <v>7669</v>
      </c>
      <c r="H4387" s="66" t="s">
        <v>7459</v>
      </c>
      <c r="I4387" s="66" t="s">
        <v>6216</v>
      </c>
    </row>
    <row r="4388" spans="1:9" x14ac:dyDescent="0.25">
      <c r="A4388">
        <v>79900053</v>
      </c>
      <c r="B4388" s="66" t="s">
        <v>6465</v>
      </c>
      <c r="C4388" s="66" t="s">
        <v>7644</v>
      </c>
      <c r="D4388" s="66" t="s">
        <v>7644</v>
      </c>
      <c r="E4388" s="56" t="s">
        <v>7459</v>
      </c>
      <c r="F4388" t="s">
        <v>5815</v>
      </c>
      <c r="G4388" s="66" t="s">
        <v>7669</v>
      </c>
      <c r="H4388" s="66" t="s">
        <v>7459</v>
      </c>
      <c r="I4388" s="66" t="s">
        <v>6216</v>
      </c>
    </row>
    <row r="4389" spans="1:9" x14ac:dyDescent="0.25">
      <c r="A4389">
        <v>79900053</v>
      </c>
      <c r="B4389" s="66" t="s">
        <v>6465</v>
      </c>
      <c r="C4389" s="66" t="s">
        <v>7644</v>
      </c>
      <c r="D4389" s="66" t="s">
        <v>7644</v>
      </c>
      <c r="E4389" s="56" t="s">
        <v>7459</v>
      </c>
      <c r="F4389" t="s">
        <v>7825</v>
      </c>
      <c r="G4389" s="66" t="s">
        <v>7669</v>
      </c>
      <c r="H4389" s="66" t="s">
        <v>7459</v>
      </c>
      <c r="I4389" s="66" t="s">
        <v>6216</v>
      </c>
    </row>
    <row r="4390" spans="1:9" x14ac:dyDescent="0.25">
      <c r="A4390">
        <v>79900053</v>
      </c>
      <c r="B4390" s="66" t="s">
        <v>6465</v>
      </c>
      <c r="C4390" s="66" t="s">
        <v>7644</v>
      </c>
      <c r="D4390" s="66" t="s">
        <v>7644</v>
      </c>
      <c r="E4390" s="56" t="s">
        <v>7459</v>
      </c>
      <c r="F4390" t="s">
        <v>5815</v>
      </c>
      <c r="G4390" s="66" t="s">
        <v>7669</v>
      </c>
      <c r="H4390" s="66" t="s">
        <v>7459</v>
      </c>
      <c r="I4390" s="66" t="s">
        <v>6216</v>
      </c>
    </row>
    <row r="4391" spans="1:9" x14ac:dyDescent="0.25">
      <c r="A4391">
        <v>79900053</v>
      </c>
      <c r="B4391" s="66" t="s">
        <v>6465</v>
      </c>
      <c r="C4391" s="66" t="s">
        <v>7644</v>
      </c>
      <c r="D4391" s="66" t="s">
        <v>7644</v>
      </c>
      <c r="E4391" s="56" t="s">
        <v>7833</v>
      </c>
      <c r="F4391" t="s">
        <v>7646</v>
      </c>
      <c r="G4391" s="66" t="s">
        <v>7647</v>
      </c>
      <c r="H4391" s="66" t="e">
        <v>#N/A</v>
      </c>
      <c r="I4391" s="66" t="e">
        <v>#N/A</v>
      </c>
    </row>
    <row r="4392" spans="1:9" x14ac:dyDescent="0.25">
      <c r="A4392">
        <v>79900053</v>
      </c>
      <c r="B4392" s="66" t="s">
        <v>6465</v>
      </c>
      <c r="C4392" s="66" t="s">
        <v>7644</v>
      </c>
      <c r="D4392" s="66" t="s">
        <v>7644</v>
      </c>
      <c r="E4392" s="56" t="s">
        <v>7834</v>
      </c>
      <c r="F4392" t="s">
        <v>5815</v>
      </c>
      <c r="G4392" s="66" t="s">
        <v>7669</v>
      </c>
      <c r="H4392" s="66" t="e">
        <v>#N/A</v>
      </c>
      <c r="I4392" s="66" t="e">
        <v>#N/A</v>
      </c>
    </row>
    <row r="4393" spans="1:9" x14ac:dyDescent="0.25">
      <c r="A4393">
        <v>79900053</v>
      </c>
      <c r="B4393" s="66" t="s">
        <v>6465</v>
      </c>
      <c r="C4393" s="66" t="s">
        <v>7644</v>
      </c>
      <c r="D4393" s="66" t="s">
        <v>7644</v>
      </c>
      <c r="E4393" s="56" t="s">
        <v>7653</v>
      </c>
      <c r="F4393" t="s">
        <v>5815</v>
      </c>
      <c r="G4393" s="66" t="s">
        <v>7647</v>
      </c>
      <c r="H4393" s="66" t="e">
        <v>#N/A</v>
      </c>
      <c r="I4393" s="66" t="e">
        <v>#N/A</v>
      </c>
    </row>
    <row r="4394" spans="1:9" x14ac:dyDescent="0.25">
      <c r="A4394">
        <v>79900053</v>
      </c>
      <c r="B4394" s="66" t="s">
        <v>6465</v>
      </c>
      <c r="C4394" s="66" t="s">
        <v>7644</v>
      </c>
      <c r="D4394" s="66" t="s">
        <v>7644</v>
      </c>
      <c r="E4394" s="56" t="s">
        <v>7379</v>
      </c>
      <c r="F4394" t="s">
        <v>5815</v>
      </c>
      <c r="G4394" s="66" t="s">
        <v>7669</v>
      </c>
      <c r="H4394" s="66" t="e">
        <v>#N/A</v>
      </c>
      <c r="I4394" s="66" t="e">
        <v>#N/A</v>
      </c>
    </row>
    <row r="4395" spans="1:9" x14ac:dyDescent="0.25">
      <c r="A4395">
        <v>79900053</v>
      </c>
      <c r="B4395" s="66" t="s">
        <v>6465</v>
      </c>
      <c r="C4395" s="66" t="s">
        <v>7644</v>
      </c>
      <c r="D4395" s="66" t="s">
        <v>7644</v>
      </c>
      <c r="E4395" s="56" t="s">
        <v>7835</v>
      </c>
      <c r="F4395" t="s">
        <v>7646</v>
      </c>
      <c r="G4395" s="66" t="s">
        <v>7669</v>
      </c>
      <c r="H4395" s="66" t="e">
        <v>#N/A</v>
      </c>
      <c r="I4395" s="66" t="e">
        <v>#N/A</v>
      </c>
    </row>
    <row r="4396" spans="1:9" x14ac:dyDescent="0.25">
      <c r="A4396">
        <v>79900054</v>
      </c>
      <c r="B4396" s="66" t="s">
        <v>6465</v>
      </c>
      <c r="C4396" s="66" t="s">
        <v>7644</v>
      </c>
      <c r="D4396" s="66" t="s">
        <v>7644</v>
      </c>
      <c r="E4396" s="56" t="s">
        <v>7459</v>
      </c>
      <c r="F4396" t="s">
        <v>7646</v>
      </c>
      <c r="G4396" s="66" t="s">
        <v>7669</v>
      </c>
      <c r="H4396" s="66" t="s">
        <v>7459</v>
      </c>
      <c r="I4396" s="66" t="s">
        <v>6216</v>
      </c>
    </row>
    <row r="4397" spans="1:9" x14ac:dyDescent="0.25">
      <c r="A4397">
        <v>79900054</v>
      </c>
      <c r="B4397" s="66" t="s">
        <v>6465</v>
      </c>
      <c r="C4397" s="66" t="s">
        <v>7644</v>
      </c>
      <c r="D4397" s="66" t="s">
        <v>7644</v>
      </c>
      <c r="E4397" s="56" t="s">
        <v>7836</v>
      </c>
      <c r="F4397" t="s">
        <v>7646</v>
      </c>
      <c r="G4397" s="66" t="s">
        <v>7669</v>
      </c>
      <c r="H4397" s="66" t="e">
        <v>#N/A</v>
      </c>
      <c r="I4397" s="66" t="e">
        <v>#N/A</v>
      </c>
    </row>
    <row r="4398" spans="1:9" x14ac:dyDescent="0.25">
      <c r="A4398">
        <v>79900054</v>
      </c>
      <c r="B4398" s="66" t="s">
        <v>6465</v>
      </c>
      <c r="C4398" s="66" t="s">
        <v>7644</v>
      </c>
      <c r="D4398" s="66" t="s">
        <v>7644</v>
      </c>
      <c r="E4398" s="56" t="s">
        <v>7836</v>
      </c>
      <c r="F4398" t="s">
        <v>7837</v>
      </c>
      <c r="G4398" s="66" t="s">
        <v>7669</v>
      </c>
      <c r="H4398" s="66" t="e">
        <v>#N/A</v>
      </c>
      <c r="I4398" s="66" t="e">
        <v>#N/A</v>
      </c>
    </row>
    <row r="4399" spans="1:9" x14ac:dyDescent="0.25">
      <c r="A4399">
        <v>79900054</v>
      </c>
      <c r="B4399" s="66" t="s">
        <v>6465</v>
      </c>
      <c r="C4399" s="66" t="s">
        <v>7644</v>
      </c>
      <c r="D4399" s="66" t="s">
        <v>7644</v>
      </c>
      <c r="E4399" s="56" t="s">
        <v>7836</v>
      </c>
      <c r="F4399" t="s">
        <v>7646</v>
      </c>
      <c r="G4399" s="66" t="s">
        <v>7669</v>
      </c>
      <c r="H4399" s="66" t="e">
        <v>#N/A</v>
      </c>
      <c r="I4399" s="66" t="e">
        <v>#N/A</v>
      </c>
    </row>
    <row r="4400" spans="1:9" x14ac:dyDescent="0.25">
      <c r="A4400">
        <v>79900054</v>
      </c>
      <c r="B4400" s="66" t="s">
        <v>6465</v>
      </c>
      <c r="C4400" s="66" t="s">
        <v>7644</v>
      </c>
      <c r="D4400" s="66" t="s">
        <v>7644</v>
      </c>
      <c r="E4400" s="56" t="s">
        <v>7838</v>
      </c>
      <c r="F4400" t="s">
        <v>7646</v>
      </c>
      <c r="G4400" s="66" t="s">
        <v>7669</v>
      </c>
      <c r="H4400" s="66" t="e">
        <v>#N/A</v>
      </c>
      <c r="I4400" s="66" t="e">
        <v>#N/A</v>
      </c>
    </row>
    <row r="4401" spans="1:9" x14ac:dyDescent="0.25">
      <c r="A4401">
        <v>79900054</v>
      </c>
      <c r="B4401" s="66" t="s">
        <v>6465</v>
      </c>
      <c r="C4401" s="66" t="s">
        <v>7644</v>
      </c>
      <c r="D4401" s="66" t="s">
        <v>7644</v>
      </c>
      <c r="E4401" s="56" t="s">
        <v>7838</v>
      </c>
      <c r="F4401" t="s">
        <v>7646</v>
      </c>
      <c r="G4401" s="66" t="s">
        <v>7669</v>
      </c>
      <c r="H4401" s="66" t="e">
        <v>#N/A</v>
      </c>
      <c r="I4401" s="66" t="e">
        <v>#N/A</v>
      </c>
    </row>
    <row r="4402" spans="1:9" x14ac:dyDescent="0.25">
      <c r="A4402">
        <v>79900054</v>
      </c>
      <c r="B4402" s="66" t="s">
        <v>6465</v>
      </c>
      <c r="C4402" s="66" t="s">
        <v>7644</v>
      </c>
      <c r="D4402" s="66" t="s">
        <v>7644</v>
      </c>
      <c r="E4402" s="56" t="s">
        <v>7839</v>
      </c>
      <c r="F4402" t="s">
        <v>7838</v>
      </c>
      <c r="G4402" s="66" t="s">
        <v>7647</v>
      </c>
      <c r="H4402" s="66" t="e">
        <v>#N/A</v>
      </c>
      <c r="I4402" s="66" t="e">
        <v>#N/A</v>
      </c>
    </row>
    <row r="4403" spans="1:9" x14ac:dyDescent="0.25">
      <c r="A4403">
        <v>79900054</v>
      </c>
      <c r="B4403" s="66" t="s">
        <v>6465</v>
      </c>
      <c r="C4403" s="66" t="s">
        <v>7644</v>
      </c>
      <c r="D4403" s="66" t="s">
        <v>7644</v>
      </c>
      <c r="E4403" s="56" t="s">
        <v>7645</v>
      </c>
      <c r="F4403" t="s">
        <v>7645</v>
      </c>
      <c r="G4403" s="66" t="s">
        <v>7647</v>
      </c>
      <c r="H4403" s="66" t="e">
        <v>#N/A</v>
      </c>
      <c r="I4403" s="66" t="e">
        <v>#N/A</v>
      </c>
    </row>
    <row r="4404" spans="1:9" x14ac:dyDescent="0.25">
      <c r="A4404">
        <v>79900055</v>
      </c>
      <c r="B4404" s="66" t="s">
        <v>6465</v>
      </c>
      <c r="C4404" s="66" t="s">
        <v>7644</v>
      </c>
      <c r="D4404" s="66" t="s">
        <v>7644</v>
      </c>
      <c r="E4404" s="56" t="s">
        <v>7614</v>
      </c>
      <c r="F4404" t="s">
        <v>7651</v>
      </c>
      <c r="G4404" s="66" t="s">
        <v>7647</v>
      </c>
      <c r="H4404" s="66" t="s">
        <v>7651</v>
      </c>
      <c r="I4404" s="66" t="s">
        <v>7649</v>
      </c>
    </row>
    <row r="4405" spans="1:9" x14ac:dyDescent="0.25">
      <c r="A4405">
        <v>79900055</v>
      </c>
      <c r="B4405" s="66" t="s">
        <v>6465</v>
      </c>
      <c r="C4405" s="66" t="s">
        <v>7644</v>
      </c>
      <c r="D4405" s="66" t="s">
        <v>7644</v>
      </c>
      <c r="E4405" s="56" t="s">
        <v>6333</v>
      </c>
      <c r="F4405" t="s">
        <v>5815</v>
      </c>
      <c r="G4405" s="66" t="s">
        <v>7647</v>
      </c>
      <c r="H4405" s="66" t="s">
        <v>6333</v>
      </c>
      <c r="I4405" s="66" t="s">
        <v>6327</v>
      </c>
    </row>
    <row r="4406" spans="1:9" x14ac:dyDescent="0.25">
      <c r="A4406">
        <v>79900055</v>
      </c>
      <c r="B4406" s="66" t="s">
        <v>6465</v>
      </c>
      <c r="C4406" s="66" t="s">
        <v>7644</v>
      </c>
      <c r="D4406" s="66" t="s">
        <v>7644</v>
      </c>
      <c r="E4406" s="56" t="s">
        <v>6333</v>
      </c>
      <c r="F4406" t="s">
        <v>7840</v>
      </c>
      <c r="G4406" s="66" t="s">
        <v>7647</v>
      </c>
      <c r="H4406" s="66" t="s">
        <v>6333</v>
      </c>
      <c r="I4406" s="66" t="s">
        <v>6327</v>
      </c>
    </row>
    <row r="4407" spans="1:9" x14ac:dyDescent="0.25">
      <c r="A4407">
        <v>79900055</v>
      </c>
      <c r="B4407" s="66" t="s">
        <v>6465</v>
      </c>
      <c r="C4407" s="66" t="s">
        <v>7644</v>
      </c>
      <c r="D4407" s="66" t="s">
        <v>7644</v>
      </c>
      <c r="E4407" s="56" t="s">
        <v>7841</v>
      </c>
      <c r="F4407" t="s">
        <v>7646</v>
      </c>
      <c r="G4407" s="66" t="s">
        <v>7647</v>
      </c>
      <c r="H4407" s="66" t="e">
        <v>#N/A</v>
      </c>
      <c r="I4407" s="66" t="e">
        <v>#N/A</v>
      </c>
    </row>
    <row r="4408" spans="1:9" x14ac:dyDescent="0.25">
      <c r="A4408">
        <v>79900055</v>
      </c>
      <c r="B4408" s="66" t="s">
        <v>6465</v>
      </c>
      <c r="C4408" s="66" t="s">
        <v>7644</v>
      </c>
      <c r="D4408" s="66" t="s">
        <v>7644</v>
      </c>
      <c r="E4408" s="56" t="s">
        <v>7842</v>
      </c>
      <c r="F4408" t="s">
        <v>7646</v>
      </c>
      <c r="G4408" s="66" t="s">
        <v>7647</v>
      </c>
      <c r="H4408" s="66" t="e">
        <v>#N/A</v>
      </c>
      <c r="I4408" s="66" t="e">
        <v>#N/A</v>
      </c>
    </row>
    <row r="4409" spans="1:9" x14ac:dyDescent="0.25">
      <c r="A4409">
        <v>79900055</v>
      </c>
      <c r="B4409" s="66" t="s">
        <v>6465</v>
      </c>
      <c r="C4409" s="66" t="s">
        <v>7644</v>
      </c>
      <c r="D4409" s="66" t="s">
        <v>7644</v>
      </c>
      <c r="E4409" s="56" t="s">
        <v>7843</v>
      </c>
      <c r="F4409" t="s">
        <v>7844</v>
      </c>
      <c r="G4409" s="66" t="s">
        <v>7647</v>
      </c>
      <c r="H4409" s="66" t="e">
        <v>#N/A</v>
      </c>
      <c r="I4409" s="66" t="e">
        <v>#N/A</v>
      </c>
    </row>
    <row r="4410" spans="1:9" x14ac:dyDescent="0.25">
      <c r="A4410">
        <v>79900055</v>
      </c>
      <c r="B4410" s="66" t="s">
        <v>6465</v>
      </c>
      <c r="C4410" s="66" t="s">
        <v>7644</v>
      </c>
      <c r="D4410" s="66" t="s">
        <v>7644</v>
      </c>
      <c r="E4410" s="56" t="s">
        <v>7843</v>
      </c>
      <c r="F4410" t="s">
        <v>7646</v>
      </c>
      <c r="G4410" s="66" t="s">
        <v>7647</v>
      </c>
      <c r="H4410" s="66" t="e">
        <v>#N/A</v>
      </c>
      <c r="I4410" s="66" t="e">
        <v>#N/A</v>
      </c>
    </row>
    <row r="4411" spans="1:9" x14ac:dyDescent="0.25">
      <c r="A4411">
        <v>79900055</v>
      </c>
      <c r="B4411" s="66" t="s">
        <v>6465</v>
      </c>
      <c r="C4411" s="66" t="s">
        <v>7644</v>
      </c>
      <c r="D4411" s="66" t="s">
        <v>7644</v>
      </c>
      <c r="E4411" s="56" t="s">
        <v>7659</v>
      </c>
      <c r="F4411" t="s">
        <v>7845</v>
      </c>
      <c r="G4411" s="66" t="s">
        <v>7647</v>
      </c>
      <c r="H4411" s="66" t="e">
        <v>#N/A</v>
      </c>
      <c r="I4411" s="66" t="e">
        <v>#N/A</v>
      </c>
    </row>
    <row r="4412" spans="1:9" x14ac:dyDescent="0.25">
      <c r="A4412">
        <v>79900056</v>
      </c>
      <c r="B4412" s="66" t="s">
        <v>6465</v>
      </c>
      <c r="C4412" s="66" t="s">
        <v>7644</v>
      </c>
      <c r="D4412" s="66" t="s">
        <v>7644</v>
      </c>
      <c r="E4412" s="56" t="s">
        <v>7846</v>
      </c>
      <c r="F4412" t="s">
        <v>6320</v>
      </c>
      <c r="G4412" s="66" t="s">
        <v>7661</v>
      </c>
      <c r="H4412" s="66" t="s">
        <v>6320</v>
      </c>
      <c r="I4412" s="66" t="s">
        <v>6321</v>
      </c>
    </row>
    <row r="4413" spans="1:9" x14ac:dyDescent="0.25">
      <c r="A4413">
        <v>79900056</v>
      </c>
      <c r="B4413" s="66" t="s">
        <v>6465</v>
      </c>
      <c r="C4413" s="66" t="s">
        <v>7644</v>
      </c>
      <c r="D4413" s="66" t="s">
        <v>7644</v>
      </c>
      <c r="E4413" s="56" t="s">
        <v>7846</v>
      </c>
      <c r="F4413" t="s">
        <v>5815</v>
      </c>
      <c r="G4413" s="66" t="s">
        <v>7661</v>
      </c>
      <c r="H4413" s="66" t="e">
        <v>#N/A</v>
      </c>
      <c r="I4413" s="66" t="e">
        <v>#N/A</v>
      </c>
    </row>
    <row r="4414" spans="1:9" x14ac:dyDescent="0.25">
      <c r="A4414">
        <v>79900056</v>
      </c>
      <c r="B4414" s="66" t="s">
        <v>6465</v>
      </c>
      <c r="C4414" s="66" t="s">
        <v>7644</v>
      </c>
      <c r="D4414" s="66" t="s">
        <v>7644</v>
      </c>
      <c r="E4414" s="56" t="s">
        <v>6320</v>
      </c>
      <c r="F4414" t="s">
        <v>6320</v>
      </c>
      <c r="G4414" s="66" t="s">
        <v>7661</v>
      </c>
      <c r="H4414" s="66" t="s">
        <v>6320</v>
      </c>
      <c r="I4414" s="66" t="s">
        <v>6321</v>
      </c>
    </row>
    <row r="4415" spans="1:9" x14ac:dyDescent="0.25">
      <c r="A4415">
        <v>79900056</v>
      </c>
      <c r="B4415" s="66" t="s">
        <v>6465</v>
      </c>
      <c r="C4415" s="66" t="s">
        <v>7644</v>
      </c>
      <c r="D4415" s="66" t="s">
        <v>7644</v>
      </c>
      <c r="E4415" s="56" t="s">
        <v>6320</v>
      </c>
      <c r="F4415" t="s">
        <v>6320</v>
      </c>
      <c r="G4415" s="66" t="s">
        <v>7661</v>
      </c>
      <c r="H4415" s="66" t="s">
        <v>6320</v>
      </c>
      <c r="I4415" s="66" t="s">
        <v>6321</v>
      </c>
    </row>
    <row r="4416" spans="1:9" x14ac:dyDescent="0.25">
      <c r="A4416">
        <v>79900056</v>
      </c>
      <c r="B4416" s="66" t="s">
        <v>6465</v>
      </c>
      <c r="C4416" s="66" t="s">
        <v>7644</v>
      </c>
      <c r="D4416" s="66" t="s">
        <v>7644</v>
      </c>
      <c r="E4416" s="56" t="s">
        <v>7847</v>
      </c>
      <c r="F4416" t="s">
        <v>6320</v>
      </c>
      <c r="G4416" s="66" t="s">
        <v>7661</v>
      </c>
      <c r="H4416" s="66" t="s">
        <v>6320</v>
      </c>
      <c r="I4416" s="66" t="s">
        <v>6321</v>
      </c>
    </row>
    <row r="4417" spans="1:9" x14ac:dyDescent="0.25">
      <c r="A4417">
        <v>79900056</v>
      </c>
      <c r="B4417" s="66" t="s">
        <v>6465</v>
      </c>
      <c r="C4417" s="66" t="s">
        <v>7644</v>
      </c>
      <c r="D4417" s="66" t="s">
        <v>7644</v>
      </c>
      <c r="E4417" s="56" t="s">
        <v>7848</v>
      </c>
      <c r="F4417" t="s">
        <v>7646</v>
      </c>
      <c r="G4417" s="66" t="s">
        <v>7661</v>
      </c>
      <c r="H4417" s="66" t="e">
        <v>#N/A</v>
      </c>
      <c r="I4417" s="66" t="e">
        <v>#N/A</v>
      </c>
    </row>
    <row r="4418" spans="1:9" x14ac:dyDescent="0.25">
      <c r="A4418">
        <v>79900056</v>
      </c>
      <c r="B4418" s="66" t="s">
        <v>6465</v>
      </c>
      <c r="C4418" s="66" t="s">
        <v>7644</v>
      </c>
      <c r="D4418" s="66" t="s">
        <v>7644</v>
      </c>
      <c r="E4418" s="56" t="s">
        <v>7848</v>
      </c>
      <c r="F4418" t="s">
        <v>7646</v>
      </c>
      <c r="G4418" s="66" t="s">
        <v>7661</v>
      </c>
      <c r="H4418" s="66" t="e">
        <v>#N/A</v>
      </c>
      <c r="I4418" s="66" t="e">
        <v>#N/A</v>
      </c>
    </row>
    <row r="4419" spans="1:9" x14ac:dyDescent="0.25">
      <c r="A4419">
        <v>79900057</v>
      </c>
      <c r="B4419" s="66" t="s">
        <v>6465</v>
      </c>
      <c r="C4419" s="66" t="s">
        <v>7644</v>
      </c>
      <c r="D4419" s="66" t="s">
        <v>7644</v>
      </c>
      <c r="E4419" s="56" t="s">
        <v>7849</v>
      </c>
      <c r="F4419" t="s">
        <v>7815</v>
      </c>
      <c r="G4419" s="66" t="s">
        <v>7661</v>
      </c>
      <c r="H4419" s="66" t="s">
        <v>7849</v>
      </c>
      <c r="I4419" s="66" t="s">
        <v>6321</v>
      </c>
    </row>
    <row r="4420" spans="1:9" x14ac:dyDescent="0.25">
      <c r="A4420">
        <v>79900057</v>
      </c>
      <c r="B4420" s="66" t="s">
        <v>6465</v>
      </c>
      <c r="C4420" s="66" t="s">
        <v>7644</v>
      </c>
      <c r="D4420" s="66" t="s">
        <v>7644</v>
      </c>
      <c r="E4420" s="56" t="s">
        <v>7849</v>
      </c>
      <c r="F4420" t="s">
        <v>7815</v>
      </c>
      <c r="G4420" s="66" t="s">
        <v>7661</v>
      </c>
      <c r="H4420" s="66" t="s">
        <v>7849</v>
      </c>
      <c r="I4420" s="66" t="s">
        <v>6321</v>
      </c>
    </row>
    <row r="4421" spans="1:9" x14ac:dyDescent="0.25">
      <c r="A4421">
        <v>79900057</v>
      </c>
      <c r="B4421" s="66" t="s">
        <v>6465</v>
      </c>
      <c r="C4421" s="66" t="s">
        <v>7644</v>
      </c>
      <c r="D4421" s="66" t="s">
        <v>7644</v>
      </c>
      <c r="E4421" s="56" t="s">
        <v>7849</v>
      </c>
      <c r="F4421" t="s">
        <v>7815</v>
      </c>
      <c r="G4421" s="66" t="s">
        <v>7661</v>
      </c>
      <c r="H4421" s="66" t="s">
        <v>7849</v>
      </c>
      <c r="I4421" s="66" t="s">
        <v>6321</v>
      </c>
    </row>
    <row r="4422" spans="1:9" x14ac:dyDescent="0.25">
      <c r="A4422">
        <v>79900057</v>
      </c>
      <c r="B4422" s="66" t="s">
        <v>6465</v>
      </c>
      <c r="C4422" s="66" t="s">
        <v>7644</v>
      </c>
      <c r="D4422" s="66" t="s">
        <v>7644</v>
      </c>
      <c r="E4422" s="56" t="s">
        <v>7849</v>
      </c>
      <c r="F4422" t="s">
        <v>7815</v>
      </c>
      <c r="G4422" s="66" t="s">
        <v>7661</v>
      </c>
      <c r="H4422" s="66" t="s">
        <v>7849</v>
      </c>
      <c r="I4422" s="66" t="s">
        <v>6321</v>
      </c>
    </row>
    <row r="4423" spans="1:9" x14ac:dyDescent="0.25">
      <c r="A4423">
        <v>79900057</v>
      </c>
      <c r="B4423" s="66" t="s">
        <v>6465</v>
      </c>
      <c r="C4423" s="66" t="s">
        <v>7644</v>
      </c>
      <c r="D4423" s="66" t="s">
        <v>7644</v>
      </c>
      <c r="E4423" s="56" t="s">
        <v>7849</v>
      </c>
      <c r="F4423" t="s">
        <v>7815</v>
      </c>
      <c r="G4423" s="66" t="s">
        <v>7661</v>
      </c>
      <c r="H4423" s="66" t="s">
        <v>7849</v>
      </c>
      <c r="I4423" s="66" t="s">
        <v>6321</v>
      </c>
    </row>
    <row r="4424" spans="1:9" x14ac:dyDescent="0.25">
      <c r="A4424">
        <v>79900057</v>
      </c>
      <c r="B4424" s="66" t="s">
        <v>6465</v>
      </c>
      <c r="C4424" s="66" t="s">
        <v>7644</v>
      </c>
      <c r="D4424" s="66" t="s">
        <v>7644</v>
      </c>
      <c r="E4424" s="56" t="s">
        <v>7850</v>
      </c>
      <c r="F4424" t="s">
        <v>7851</v>
      </c>
      <c r="G4424" s="66" t="s">
        <v>7661</v>
      </c>
      <c r="H4424" s="66" t="e">
        <v>#N/A</v>
      </c>
      <c r="I4424" s="66" t="e">
        <v>#N/A</v>
      </c>
    </row>
    <row r="4425" spans="1:9" x14ac:dyDescent="0.25">
      <c r="A4425">
        <v>79900057</v>
      </c>
      <c r="B4425" s="66" t="s">
        <v>6465</v>
      </c>
      <c r="C4425" s="66" t="s">
        <v>7644</v>
      </c>
      <c r="D4425" s="66" t="s">
        <v>7644</v>
      </c>
      <c r="E4425" s="56" t="s">
        <v>7850</v>
      </c>
      <c r="F4425" t="s">
        <v>7851</v>
      </c>
      <c r="G4425" s="66" t="s">
        <v>7661</v>
      </c>
      <c r="H4425" s="66" t="e">
        <v>#N/A</v>
      </c>
      <c r="I4425" s="66" t="e">
        <v>#N/A</v>
      </c>
    </row>
    <row r="4426" spans="1:9" x14ac:dyDescent="0.25">
      <c r="A4426">
        <v>79900058</v>
      </c>
      <c r="B4426" s="66" t="s">
        <v>6465</v>
      </c>
      <c r="C4426" s="66" t="s">
        <v>7644</v>
      </c>
      <c r="D4426" s="66" t="s">
        <v>7644</v>
      </c>
      <c r="E4426" s="56" t="s">
        <v>7653</v>
      </c>
      <c r="F4426" t="s">
        <v>7653</v>
      </c>
      <c r="G4426" s="66" t="s">
        <v>7669</v>
      </c>
      <c r="H4426" s="66" t="e">
        <v>#N/A</v>
      </c>
      <c r="I4426" s="66" t="e">
        <v>#N/A</v>
      </c>
    </row>
    <row r="4427" spans="1:9" x14ac:dyDescent="0.25">
      <c r="A4427">
        <v>79900058</v>
      </c>
      <c r="B4427" s="66" t="s">
        <v>6465</v>
      </c>
      <c r="C4427" s="66" t="s">
        <v>7644</v>
      </c>
      <c r="D4427" s="66" t="s">
        <v>7644</v>
      </c>
      <c r="E4427" s="56" t="s">
        <v>7852</v>
      </c>
      <c r="F4427" t="s">
        <v>7646</v>
      </c>
      <c r="G4427" s="66" t="s">
        <v>7647</v>
      </c>
      <c r="H4427" s="66" t="e">
        <v>#N/A</v>
      </c>
      <c r="I4427" s="66" t="e">
        <v>#N/A</v>
      </c>
    </row>
    <row r="4428" spans="1:9" x14ac:dyDescent="0.25">
      <c r="A4428">
        <v>79900058</v>
      </c>
      <c r="B4428" s="66" t="s">
        <v>6465</v>
      </c>
      <c r="C4428" s="66" t="s">
        <v>7644</v>
      </c>
      <c r="D4428" s="66" t="s">
        <v>7644</v>
      </c>
      <c r="E4428" s="56" t="s">
        <v>7853</v>
      </c>
      <c r="F4428" t="s">
        <v>7646</v>
      </c>
      <c r="G4428" s="66" t="s">
        <v>7647</v>
      </c>
      <c r="H4428" s="66" t="s">
        <v>7853</v>
      </c>
      <c r="I4428" s="66" t="s">
        <v>7649</v>
      </c>
    </row>
    <row r="4429" spans="1:9" x14ac:dyDescent="0.25">
      <c r="A4429">
        <v>79900058</v>
      </c>
      <c r="B4429" s="66" t="s">
        <v>6465</v>
      </c>
      <c r="C4429" s="66" t="s">
        <v>7644</v>
      </c>
      <c r="D4429" s="66" t="s">
        <v>7644</v>
      </c>
      <c r="E4429" s="56" t="s">
        <v>7853</v>
      </c>
      <c r="F4429" t="s">
        <v>7646</v>
      </c>
      <c r="G4429" s="66" t="s">
        <v>7647</v>
      </c>
      <c r="H4429" s="66" t="s">
        <v>7853</v>
      </c>
      <c r="I4429" s="66" t="s">
        <v>7649</v>
      </c>
    </row>
    <row r="4430" spans="1:9" x14ac:dyDescent="0.25">
      <c r="A4430">
        <v>79900058</v>
      </c>
      <c r="B4430" s="66" t="s">
        <v>6465</v>
      </c>
      <c r="C4430" s="66" t="s">
        <v>7644</v>
      </c>
      <c r="D4430" s="66" t="s">
        <v>7644</v>
      </c>
      <c r="E4430" s="56" t="s">
        <v>7853</v>
      </c>
      <c r="F4430" t="s">
        <v>7646</v>
      </c>
      <c r="G4430" s="66" t="s">
        <v>7647</v>
      </c>
      <c r="H4430" s="66" t="s">
        <v>7853</v>
      </c>
      <c r="I4430" s="66" t="s">
        <v>7649</v>
      </c>
    </row>
    <row r="4431" spans="1:9" x14ac:dyDescent="0.25">
      <c r="A4431">
        <v>79900058</v>
      </c>
      <c r="B4431" s="66" t="s">
        <v>6465</v>
      </c>
      <c r="C4431" s="66" t="s">
        <v>7644</v>
      </c>
      <c r="D4431" s="66" t="s">
        <v>7644</v>
      </c>
      <c r="E4431" s="56" t="s">
        <v>7853</v>
      </c>
      <c r="F4431" t="s">
        <v>7646</v>
      </c>
      <c r="G4431" s="66" t="s">
        <v>7647</v>
      </c>
      <c r="H4431" s="66" t="s">
        <v>7853</v>
      </c>
      <c r="I4431" s="66" t="s">
        <v>7649</v>
      </c>
    </row>
    <row r="4432" spans="1:9" x14ac:dyDescent="0.25">
      <c r="A4432">
        <v>79900058</v>
      </c>
      <c r="B4432" s="66" t="s">
        <v>6465</v>
      </c>
      <c r="C4432" s="66" t="s">
        <v>7644</v>
      </c>
      <c r="D4432" s="66" t="s">
        <v>7644</v>
      </c>
      <c r="E4432" s="56" t="s">
        <v>7853</v>
      </c>
      <c r="F4432" t="s">
        <v>7646</v>
      </c>
      <c r="G4432" s="66" t="s">
        <v>7661</v>
      </c>
      <c r="H4432" s="66" t="s">
        <v>7853</v>
      </c>
      <c r="I4432" s="66" t="s">
        <v>7649</v>
      </c>
    </row>
    <row r="4433" spans="1:9" x14ac:dyDescent="0.25">
      <c r="A4433">
        <v>79900058</v>
      </c>
      <c r="B4433" s="66" t="s">
        <v>6465</v>
      </c>
      <c r="C4433" s="66" t="s">
        <v>7644</v>
      </c>
      <c r="D4433" s="66" t="s">
        <v>7644</v>
      </c>
      <c r="E4433" s="56" t="s">
        <v>7853</v>
      </c>
      <c r="F4433" t="s">
        <v>7646</v>
      </c>
      <c r="G4433" s="66" t="s">
        <v>7661</v>
      </c>
      <c r="H4433" s="66" t="s">
        <v>7853</v>
      </c>
      <c r="I4433" s="66" t="s">
        <v>7649</v>
      </c>
    </row>
    <row r="4434" spans="1:9" x14ac:dyDescent="0.25">
      <c r="A4434">
        <v>79900058</v>
      </c>
      <c r="B4434" s="66" t="s">
        <v>6465</v>
      </c>
      <c r="C4434" s="66" t="s">
        <v>7644</v>
      </c>
      <c r="D4434" s="66" t="s">
        <v>7644</v>
      </c>
      <c r="E4434" s="56" t="s">
        <v>7853</v>
      </c>
      <c r="F4434" t="s">
        <v>7646</v>
      </c>
      <c r="G4434" s="66" t="s">
        <v>7647</v>
      </c>
      <c r="H4434" s="66" t="s">
        <v>7853</v>
      </c>
      <c r="I4434" s="66" t="s">
        <v>7649</v>
      </c>
    </row>
    <row r="4435" spans="1:9" x14ac:dyDescent="0.25">
      <c r="A4435">
        <v>79900058</v>
      </c>
      <c r="B4435" s="66" t="s">
        <v>6465</v>
      </c>
      <c r="C4435" s="66" t="s">
        <v>7644</v>
      </c>
      <c r="D4435" s="66" t="s">
        <v>7644</v>
      </c>
      <c r="E4435" s="56" t="s">
        <v>7853</v>
      </c>
      <c r="F4435" t="s">
        <v>7646</v>
      </c>
      <c r="G4435" s="66" t="s">
        <v>7661</v>
      </c>
      <c r="H4435" s="66" t="s">
        <v>7853</v>
      </c>
      <c r="I4435" s="66" t="s">
        <v>7649</v>
      </c>
    </row>
    <row r="4436" spans="1:9" x14ac:dyDescent="0.25">
      <c r="A4436">
        <v>79900058</v>
      </c>
      <c r="B4436" s="66" t="s">
        <v>6465</v>
      </c>
      <c r="C4436" s="66" t="s">
        <v>7644</v>
      </c>
      <c r="D4436" s="66" t="s">
        <v>7644</v>
      </c>
      <c r="E4436" s="56" t="s">
        <v>7853</v>
      </c>
      <c r="F4436" t="s">
        <v>7646</v>
      </c>
      <c r="G4436" s="66" t="s">
        <v>7661</v>
      </c>
      <c r="H4436" s="66" t="s">
        <v>7853</v>
      </c>
      <c r="I4436" s="66" t="s">
        <v>7649</v>
      </c>
    </row>
    <row r="4437" spans="1:9" x14ac:dyDescent="0.25">
      <c r="A4437">
        <v>79900058</v>
      </c>
      <c r="B4437" s="66" t="s">
        <v>6465</v>
      </c>
      <c r="C4437" s="66" t="s">
        <v>7644</v>
      </c>
      <c r="D4437" s="66" t="s">
        <v>7644</v>
      </c>
      <c r="E4437" s="56" t="s">
        <v>7853</v>
      </c>
      <c r="F4437" t="s">
        <v>7646</v>
      </c>
      <c r="G4437" s="66" t="s">
        <v>7661</v>
      </c>
      <c r="H4437" s="66" t="s">
        <v>7853</v>
      </c>
      <c r="I4437" s="66" t="s">
        <v>7649</v>
      </c>
    </row>
    <row r="4438" spans="1:9" x14ac:dyDescent="0.25">
      <c r="A4438">
        <v>79900058</v>
      </c>
      <c r="B4438" s="66" t="s">
        <v>6465</v>
      </c>
      <c r="C4438" s="66" t="s">
        <v>7644</v>
      </c>
      <c r="D4438" s="66" t="s">
        <v>7644</v>
      </c>
      <c r="E4438" s="56" t="s">
        <v>7853</v>
      </c>
      <c r="F4438" t="s">
        <v>7646</v>
      </c>
      <c r="G4438" s="66" t="s">
        <v>7647</v>
      </c>
      <c r="H4438" s="66" t="s">
        <v>7853</v>
      </c>
      <c r="I4438" s="66" t="s">
        <v>7649</v>
      </c>
    </row>
    <row r="4439" spans="1:9" x14ac:dyDescent="0.25">
      <c r="A4439">
        <v>79900058</v>
      </c>
      <c r="B4439" s="66" t="s">
        <v>6465</v>
      </c>
      <c r="C4439" s="66" t="s">
        <v>7644</v>
      </c>
      <c r="D4439" s="66" t="s">
        <v>7644</v>
      </c>
      <c r="E4439" s="56" t="s">
        <v>7853</v>
      </c>
      <c r="F4439" t="s">
        <v>7646</v>
      </c>
      <c r="G4439" s="66" t="s">
        <v>7647</v>
      </c>
      <c r="H4439" s="66" t="s">
        <v>7853</v>
      </c>
      <c r="I4439" s="66" t="s">
        <v>7649</v>
      </c>
    </row>
    <row r="4440" spans="1:9" x14ac:dyDescent="0.25">
      <c r="A4440">
        <v>79900058</v>
      </c>
      <c r="B4440" s="66" t="s">
        <v>6465</v>
      </c>
      <c r="C4440" s="66" t="s">
        <v>7644</v>
      </c>
      <c r="D4440" s="66" t="s">
        <v>7644</v>
      </c>
      <c r="E4440" s="56" t="s">
        <v>7853</v>
      </c>
      <c r="F4440" t="s">
        <v>7646</v>
      </c>
      <c r="G4440" s="66" t="s">
        <v>7647</v>
      </c>
      <c r="H4440" s="66" t="s">
        <v>7853</v>
      </c>
      <c r="I4440" s="66" t="s">
        <v>7649</v>
      </c>
    </row>
    <row r="4441" spans="1:9" x14ac:dyDescent="0.25">
      <c r="A4441">
        <v>79900058</v>
      </c>
      <c r="B4441" s="66" t="s">
        <v>6465</v>
      </c>
      <c r="C4441" s="66" t="s">
        <v>7644</v>
      </c>
      <c r="D4441" s="66" t="s">
        <v>7644</v>
      </c>
      <c r="E4441" s="56" t="s">
        <v>7853</v>
      </c>
      <c r="F4441" t="s">
        <v>7646</v>
      </c>
      <c r="G4441" s="66" t="s">
        <v>7647</v>
      </c>
      <c r="H4441" s="66" t="s">
        <v>7853</v>
      </c>
      <c r="I4441" s="66" t="s">
        <v>7649</v>
      </c>
    </row>
    <row r="4442" spans="1:9" x14ac:dyDescent="0.25">
      <c r="A4442">
        <v>79900058</v>
      </c>
      <c r="B4442" s="66" t="s">
        <v>6465</v>
      </c>
      <c r="C4442" s="66" t="s">
        <v>7644</v>
      </c>
      <c r="D4442" s="66" t="s">
        <v>7644</v>
      </c>
      <c r="E4442" s="56" t="s">
        <v>7853</v>
      </c>
      <c r="F4442" t="s">
        <v>7646</v>
      </c>
      <c r="G4442" s="66" t="s">
        <v>7661</v>
      </c>
      <c r="H4442" s="66" t="s">
        <v>7853</v>
      </c>
      <c r="I4442" s="66" t="s">
        <v>7649</v>
      </c>
    </row>
    <row r="4443" spans="1:9" x14ac:dyDescent="0.25">
      <c r="A4443">
        <v>79900058</v>
      </c>
      <c r="B4443" s="66" t="s">
        <v>6465</v>
      </c>
      <c r="C4443" s="66" t="s">
        <v>7644</v>
      </c>
      <c r="D4443" s="66" t="s">
        <v>7644</v>
      </c>
      <c r="E4443" s="56" t="s">
        <v>7853</v>
      </c>
      <c r="F4443" t="s">
        <v>7646</v>
      </c>
      <c r="G4443" s="66" t="s">
        <v>7647</v>
      </c>
      <c r="H4443" s="66" t="s">
        <v>7853</v>
      </c>
      <c r="I4443" s="66" t="s">
        <v>7649</v>
      </c>
    </row>
    <row r="4444" spans="1:9" x14ac:dyDescent="0.25">
      <c r="A4444">
        <v>79900058</v>
      </c>
      <c r="B4444" s="66" t="s">
        <v>6465</v>
      </c>
      <c r="C4444" s="66" t="s">
        <v>7644</v>
      </c>
      <c r="D4444" s="66" t="s">
        <v>7644</v>
      </c>
      <c r="E4444" s="56" t="s">
        <v>7853</v>
      </c>
      <c r="F4444" t="s">
        <v>7646</v>
      </c>
      <c r="G4444" s="66" t="s">
        <v>7647</v>
      </c>
      <c r="H4444" s="66" t="s">
        <v>7853</v>
      </c>
      <c r="I4444" s="66" t="s">
        <v>7649</v>
      </c>
    </row>
    <row r="4445" spans="1:9" x14ac:dyDescent="0.25">
      <c r="A4445">
        <v>79900058</v>
      </c>
      <c r="B4445" s="66" t="s">
        <v>6465</v>
      </c>
      <c r="C4445" s="66" t="s">
        <v>7644</v>
      </c>
      <c r="D4445" s="66" t="s">
        <v>7644</v>
      </c>
      <c r="E4445" s="56" t="s">
        <v>7854</v>
      </c>
      <c r="F4445" t="s">
        <v>7646</v>
      </c>
      <c r="G4445" s="66" t="s">
        <v>7669</v>
      </c>
      <c r="H4445" s="66" t="e">
        <v>#N/A</v>
      </c>
      <c r="I4445" s="66" t="e">
        <v>#N/A</v>
      </c>
    </row>
    <row r="4446" spans="1:9" x14ac:dyDescent="0.25">
      <c r="A4446">
        <v>79900058</v>
      </c>
      <c r="B4446" s="66" t="s">
        <v>6465</v>
      </c>
      <c r="C4446" s="66" t="s">
        <v>7644</v>
      </c>
      <c r="D4446" s="66" t="s">
        <v>7644</v>
      </c>
      <c r="E4446" s="56" t="s">
        <v>7855</v>
      </c>
      <c r="F4446" t="s">
        <v>7646</v>
      </c>
      <c r="G4446" s="66" t="s">
        <v>7669</v>
      </c>
      <c r="H4446" s="66" t="e">
        <v>#N/A</v>
      </c>
      <c r="I4446" s="66" t="e">
        <v>#N/A</v>
      </c>
    </row>
    <row r="4447" spans="1:9" x14ac:dyDescent="0.25">
      <c r="A4447">
        <v>79900058</v>
      </c>
      <c r="B4447" s="66" t="s">
        <v>6465</v>
      </c>
      <c r="C4447" s="66" t="s">
        <v>7644</v>
      </c>
      <c r="D4447" s="66" t="s">
        <v>7644</v>
      </c>
      <c r="E4447" s="56" t="s">
        <v>7855</v>
      </c>
      <c r="F4447" t="s">
        <v>7855</v>
      </c>
      <c r="G4447" s="66" t="s">
        <v>7669</v>
      </c>
      <c r="H4447" s="66" t="e">
        <v>#N/A</v>
      </c>
      <c r="I4447" s="66" t="e">
        <v>#N/A</v>
      </c>
    </row>
    <row r="4448" spans="1:9" x14ac:dyDescent="0.25">
      <c r="A4448">
        <v>79900058</v>
      </c>
      <c r="B4448" s="66" t="s">
        <v>6465</v>
      </c>
      <c r="C4448" s="66" t="s">
        <v>7644</v>
      </c>
      <c r="D4448" s="66" t="s">
        <v>7644</v>
      </c>
      <c r="E4448" s="56" t="s">
        <v>7648</v>
      </c>
      <c r="F4448" t="s">
        <v>7646</v>
      </c>
      <c r="G4448" s="66" t="s">
        <v>7647</v>
      </c>
      <c r="H4448" s="66" t="s">
        <v>7648</v>
      </c>
      <c r="I4448" s="66" t="s">
        <v>7649</v>
      </c>
    </row>
    <row r="4449" spans="1:9" x14ac:dyDescent="0.25">
      <c r="A4449">
        <v>79900058</v>
      </c>
      <c r="B4449" s="66" t="s">
        <v>6465</v>
      </c>
      <c r="C4449" s="66" t="s">
        <v>7644</v>
      </c>
      <c r="D4449" s="66" t="s">
        <v>7644</v>
      </c>
      <c r="E4449" s="56" t="s">
        <v>7648</v>
      </c>
      <c r="F4449" t="s">
        <v>7648</v>
      </c>
      <c r="G4449" s="66" t="s">
        <v>7647</v>
      </c>
      <c r="H4449" s="66" t="s">
        <v>7648</v>
      </c>
      <c r="I4449" s="66" t="s">
        <v>7649</v>
      </c>
    </row>
    <row r="4450" spans="1:9" x14ac:dyDescent="0.25">
      <c r="A4450">
        <v>79900059</v>
      </c>
      <c r="B4450" s="66" t="s">
        <v>6465</v>
      </c>
      <c r="C4450" s="66" t="s">
        <v>7644</v>
      </c>
      <c r="D4450" s="66" t="s">
        <v>7644</v>
      </c>
      <c r="E4450" s="56" t="s">
        <v>7856</v>
      </c>
      <c r="F4450" t="s">
        <v>5815</v>
      </c>
      <c r="G4450" s="66" t="s">
        <v>7661</v>
      </c>
      <c r="H4450" s="66" t="s">
        <v>7856</v>
      </c>
      <c r="I4450" s="66" t="s">
        <v>6321</v>
      </c>
    </row>
    <row r="4451" spans="1:9" x14ac:dyDescent="0.25">
      <c r="A4451">
        <v>79900059</v>
      </c>
      <c r="B4451" s="66" t="s">
        <v>6465</v>
      </c>
      <c r="C4451" s="66" t="s">
        <v>7644</v>
      </c>
      <c r="D4451" s="66" t="s">
        <v>7644</v>
      </c>
      <c r="E4451" s="56" t="s">
        <v>7857</v>
      </c>
      <c r="F4451" t="s">
        <v>7857</v>
      </c>
      <c r="G4451" s="66" t="s">
        <v>7661</v>
      </c>
      <c r="H4451" s="66" t="e">
        <v>#N/A</v>
      </c>
      <c r="I4451" s="66" t="e">
        <v>#N/A</v>
      </c>
    </row>
    <row r="4452" spans="1:9" x14ac:dyDescent="0.25">
      <c r="A4452">
        <v>79900059</v>
      </c>
      <c r="B4452" s="66" t="s">
        <v>6465</v>
      </c>
      <c r="C4452" s="66" t="s">
        <v>7644</v>
      </c>
      <c r="D4452" s="66" t="s">
        <v>7644</v>
      </c>
      <c r="E4452" s="56" t="s">
        <v>7858</v>
      </c>
      <c r="F4452" t="s">
        <v>7859</v>
      </c>
      <c r="G4452" s="66" t="s">
        <v>7661</v>
      </c>
      <c r="H4452" s="66" t="e">
        <v>#N/A</v>
      </c>
      <c r="I4452" s="66" t="e">
        <v>#N/A</v>
      </c>
    </row>
    <row r="4453" spans="1:9" x14ac:dyDescent="0.25">
      <c r="A4453">
        <v>79900059</v>
      </c>
      <c r="B4453" s="66" t="s">
        <v>6465</v>
      </c>
      <c r="C4453" s="66" t="s">
        <v>7644</v>
      </c>
      <c r="D4453" s="66" t="s">
        <v>7644</v>
      </c>
      <c r="E4453" s="56" t="s">
        <v>7858</v>
      </c>
      <c r="F4453" t="s">
        <v>7860</v>
      </c>
      <c r="G4453" s="66" t="s">
        <v>7661</v>
      </c>
      <c r="H4453" s="66" t="e">
        <v>#N/A</v>
      </c>
      <c r="I4453" s="66" t="e">
        <v>#N/A</v>
      </c>
    </row>
    <row r="4454" spans="1:9" x14ac:dyDescent="0.25">
      <c r="A4454">
        <v>79900059</v>
      </c>
      <c r="B4454" s="66" t="s">
        <v>6465</v>
      </c>
      <c r="C4454" s="66" t="s">
        <v>7644</v>
      </c>
      <c r="D4454" s="66" t="s">
        <v>7644</v>
      </c>
      <c r="E4454" s="56" t="s">
        <v>7861</v>
      </c>
      <c r="F4454" t="s">
        <v>7646</v>
      </c>
      <c r="G4454" s="66" t="s">
        <v>7661</v>
      </c>
      <c r="H4454" s="66" t="e">
        <v>#N/A</v>
      </c>
      <c r="I4454" s="66" t="e">
        <v>#N/A</v>
      </c>
    </row>
    <row r="4455" spans="1:9" x14ac:dyDescent="0.25">
      <c r="A4455">
        <v>79900059</v>
      </c>
      <c r="B4455" s="66" t="s">
        <v>6465</v>
      </c>
      <c r="C4455" s="66" t="s">
        <v>7644</v>
      </c>
      <c r="D4455" s="66" t="s">
        <v>7644</v>
      </c>
      <c r="E4455" s="56" t="s">
        <v>7861</v>
      </c>
      <c r="F4455" t="s">
        <v>7646</v>
      </c>
      <c r="G4455" s="66" t="s">
        <v>7661</v>
      </c>
      <c r="H4455" s="66" t="e">
        <v>#N/A</v>
      </c>
      <c r="I4455" s="66" t="e">
        <v>#N/A</v>
      </c>
    </row>
    <row r="4456" spans="1:9" x14ac:dyDescent="0.25">
      <c r="A4456">
        <v>79900060</v>
      </c>
      <c r="B4456" s="66" t="s">
        <v>6465</v>
      </c>
      <c r="C4456" s="66" t="s">
        <v>7644</v>
      </c>
      <c r="D4456" s="66" t="s">
        <v>7644</v>
      </c>
      <c r="E4456" s="56" t="s">
        <v>7853</v>
      </c>
      <c r="F4456" t="s">
        <v>7646</v>
      </c>
      <c r="G4456" s="66" t="s">
        <v>7661</v>
      </c>
      <c r="H4456" s="66" t="s">
        <v>7853</v>
      </c>
      <c r="I4456" s="66" t="s">
        <v>7649</v>
      </c>
    </row>
    <row r="4457" spans="1:9" x14ac:dyDescent="0.25">
      <c r="A4457">
        <v>79900060</v>
      </c>
      <c r="B4457" s="66" t="s">
        <v>6465</v>
      </c>
      <c r="C4457" s="66" t="s">
        <v>7644</v>
      </c>
      <c r="D4457" s="66" t="s">
        <v>7644</v>
      </c>
      <c r="E4457" s="56" t="s">
        <v>7853</v>
      </c>
      <c r="F4457" t="s">
        <v>7646</v>
      </c>
      <c r="G4457" s="66" t="s">
        <v>7661</v>
      </c>
      <c r="H4457" s="66" t="s">
        <v>7853</v>
      </c>
      <c r="I4457" s="66" t="s">
        <v>7649</v>
      </c>
    </row>
    <row r="4458" spans="1:9" x14ac:dyDescent="0.25">
      <c r="A4458">
        <v>79900060</v>
      </c>
      <c r="B4458" s="66" t="s">
        <v>6465</v>
      </c>
      <c r="C4458" s="66" t="s">
        <v>7644</v>
      </c>
      <c r="D4458" s="66" t="s">
        <v>7644</v>
      </c>
      <c r="E4458" s="56" t="s">
        <v>7648</v>
      </c>
      <c r="F4458" t="s">
        <v>7646</v>
      </c>
      <c r="G4458" s="66" t="s">
        <v>7661</v>
      </c>
      <c r="H4458" s="66" t="s">
        <v>7648</v>
      </c>
      <c r="I4458" s="66" t="s">
        <v>7649</v>
      </c>
    </row>
    <row r="4459" spans="1:9" x14ac:dyDescent="0.25">
      <c r="A4459">
        <v>79900060</v>
      </c>
      <c r="B4459" s="66" t="s">
        <v>6465</v>
      </c>
      <c r="C4459" s="66" t="s">
        <v>7644</v>
      </c>
      <c r="D4459" s="66" t="s">
        <v>7644</v>
      </c>
      <c r="E4459" s="56" t="s">
        <v>7648</v>
      </c>
      <c r="F4459" t="s">
        <v>7648</v>
      </c>
      <c r="G4459" s="66" t="s">
        <v>7647</v>
      </c>
      <c r="H4459" s="66" t="s">
        <v>7648</v>
      </c>
      <c r="I4459" s="66" t="s">
        <v>7649</v>
      </c>
    </row>
    <row r="4460" spans="1:9" x14ac:dyDescent="0.25">
      <c r="A4460">
        <v>79900060</v>
      </c>
      <c r="B4460" s="66" t="s">
        <v>6465</v>
      </c>
      <c r="C4460" s="66" t="s">
        <v>7644</v>
      </c>
      <c r="D4460" s="66" t="s">
        <v>7644</v>
      </c>
      <c r="E4460" s="56" t="s">
        <v>7648</v>
      </c>
      <c r="F4460" t="s">
        <v>7646</v>
      </c>
      <c r="G4460" s="66" t="s">
        <v>7661</v>
      </c>
      <c r="H4460" s="66" t="s">
        <v>7648</v>
      </c>
      <c r="I4460" s="66" t="s">
        <v>7649</v>
      </c>
    </row>
    <row r="4461" spans="1:9" x14ac:dyDescent="0.25">
      <c r="A4461">
        <v>79900060</v>
      </c>
      <c r="B4461" s="66" t="s">
        <v>6465</v>
      </c>
      <c r="C4461" s="66" t="s">
        <v>7644</v>
      </c>
      <c r="D4461" s="66" t="s">
        <v>7644</v>
      </c>
      <c r="E4461" s="56" t="s">
        <v>7648</v>
      </c>
      <c r="F4461" t="s">
        <v>7648</v>
      </c>
      <c r="G4461" s="66" t="s">
        <v>7661</v>
      </c>
      <c r="H4461" s="66" t="s">
        <v>7648</v>
      </c>
      <c r="I4461" s="66" t="s">
        <v>7649</v>
      </c>
    </row>
    <row r="4462" spans="1:9" x14ac:dyDescent="0.25">
      <c r="A4462">
        <v>79900060</v>
      </c>
      <c r="B4462" s="66" t="s">
        <v>6465</v>
      </c>
      <c r="C4462" s="66" t="s">
        <v>7644</v>
      </c>
      <c r="D4462" s="66" t="s">
        <v>7644</v>
      </c>
      <c r="E4462" s="56" t="s">
        <v>7648</v>
      </c>
      <c r="F4462" t="s">
        <v>5815</v>
      </c>
      <c r="G4462" s="66" t="s">
        <v>7661</v>
      </c>
      <c r="H4462" s="66" t="s">
        <v>7648</v>
      </c>
      <c r="I4462" s="66" t="s">
        <v>7649</v>
      </c>
    </row>
    <row r="4463" spans="1:9" x14ac:dyDescent="0.25">
      <c r="A4463">
        <v>79900060</v>
      </c>
      <c r="B4463" s="66" t="s">
        <v>6465</v>
      </c>
      <c r="C4463" s="66" t="s">
        <v>7644</v>
      </c>
      <c r="D4463" s="66" t="s">
        <v>7644</v>
      </c>
      <c r="E4463" s="56" t="s">
        <v>7648</v>
      </c>
      <c r="F4463" t="s">
        <v>7862</v>
      </c>
      <c r="G4463" s="66" t="s">
        <v>7661</v>
      </c>
      <c r="H4463" s="66" t="s">
        <v>7648</v>
      </c>
      <c r="I4463" s="66" t="s">
        <v>7649</v>
      </c>
    </row>
    <row r="4464" spans="1:9" x14ac:dyDescent="0.25">
      <c r="A4464">
        <v>79900060</v>
      </c>
      <c r="B4464" s="66" t="s">
        <v>6465</v>
      </c>
      <c r="C4464" s="66" t="s">
        <v>7644</v>
      </c>
      <c r="D4464" s="66" t="s">
        <v>7644</v>
      </c>
      <c r="E4464" s="56" t="s">
        <v>7648</v>
      </c>
      <c r="F4464" t="s">
        <v>5815</v>
      </c>
      <c r="G4464" s="66" t="s">
        <v>7661</v>
      </c>
      <c r="H4464" s="66" t="s">
        <v>7648</v>
      </c>
      <c r="I4464" s="66" t="s">
        <v>7649</v>
      </c>
    </row>
    <row r="4465" spans="1:9" x14ac:dyDescent="0.25">
      <c r="A4465">
        <v>79900060</v>
      </c>
      <c r="B4465" s="66" t="s">
        <v>6465</v>
      </c>
      <c r="C4465" s="66" t="s">
        <v>7644</v>
      </c>
      <c r="D4465" s="66" t="s">
        <v>7644</v>
      </c>
      <c r="E4465" s="56" t="s">
        <v>7863</v>
      </c>
      <c r="F4465" t="s">
        <v>7646</v>
      </c>
      <c r="G4465" s="66" t="s">
        <v>7661</v>
      </c>
      <c r="H4465" s="66" t="e">
        <v>#N/A</v>
      </c>
      <c r="I4465" s="66" t="e">
        <v>#N/A</v>
      </c>
    </row>
    <row r="4466" spans="1:9" x14ac:dyDescent="0.25">
      <c r="A4466">
        <v>79900061</v>
      </c>
      <c r="B4466" s="66" t="s">
        <v>6465</v>
      </c>
      <c r="C4466" s="66" t="s">
        <v>7644</v>
      </c>
      <c r="D4466" s="66" t="s">
        <v>7644</v>
      </c>
      <c r="E4466" s="56" t="s">
        <v>7864</v>
      </c>
      <c r="F4466" t="s">
        <v>7646</v>
      </c>
      <c r="G4466" s="66" t="s">
        <v>7661</v>
      </c>
      <c r="H4466" s="66" t="e">
        <v>#N/A</v>
      </c>
      <c r="I4466" s="66" t="e">
        <v>#N/A</v>
      </c>
    </row>
    <row r="4467" spans="1:9" x14ac:dyDescent="0.25">
      <c r="A4467">
        <v>79900061</v>
      </c>
      <c r="B4467" s="66" t="s">
        <v>6465</v>
      </c>
      <c r="C4467" s="66" t="s">
        <v>7644</v>
      </c>
      <c r="D4467" s="66" t="s">
        <v>7644</v>
      </c>
      <c r="E4467" s="56" t="s">
        <v>7864</v>
      </c>
      <c r="F4467" t="s">
        <v>7680</v>
      </c>
      <c r="G4467" s="66" t="s">
        <v>7661</v>
      </c>
      <c r="H4467" s="66" t="e">
        <v>#N/A</v>
      </c>
      <c r="I4467" s="66" t="e">
        <v>#N/A</v>
      </c>
    </row>
    <row r="4468" spans="1:9" x14ac:dyDescent="0.25">
      <c r="A4468">
        <v>79900061</v>
      </c>
      <c r="B4468" s="66" t="s">
        <v>6465</v>
      </c>
      <c r="C4468" s="66" t="s">
        <v>7644</v>
      </c>
      <c r="D4468" s="66" t="s">
        <v>7644</v>
      </c>
      <c r="E4468" s="56" t="s">
        <v>7864</v>
      </c>
      <c r="F4468" t="s">
        <v>7865</v>
      </c>
      <c r="G4468" s="66" t="s">
        <v>7661</v>
      </c>
      <c r="H4468" s="66" t="s">
        <v>7865</v>
      </c>
      <c r="I4468" s="66" t="s">
        <v>7649</v>
      </c>
    </row>
    <row r="4469" spans="1:9" x14ac:dyDescent="0.25">
      <c r="A4469">
        <v>79900061</v>
      </c>
      <c r="B4469" s="66" t="s">
        <v>6465</v>
      </c>
      <c r="C4469" s="66" t="s">
        <v>7644</v>
      </c>
      <c r="D4469" s="66" t="s">
        <v>7644</v>
      </c>
      <c r="E4469" s="56" t="s">
        <v>7866</v>
      </c>
      <c r="F4469" t="s">
        <v>7646</v>
      </c>
      <c r="G4469" s="66" t="s">
        <v>7661</v>
      </c>
      <c r="H4469" s="66" t="e">
        <v>#N/A</v>
      </c>
      <c r="I4469" s="66" t="e">
        <v>#N/A</v>
      </c>
    </row>
    <row r="4470" spans="1:9" x14ac:dyDescent="0.25">
      <c r="A4470">
        <v>79900061</v>
      </c>
      <c r="B4470" s="66" t="s">
        <v>6465</v>
      </c>
      <c r="C4470" s="66" t="s">
        <v>7644</v>
      </c>
      <c r="D4470" s="66" t="s">
        <v>7644</v>
      </c>
      <c r="E4470" s="56" t="s">
        <v>7866</v>
      </c>
      <c r="F4470" t="s">
        <v>7865</v>
      </c>
      <c r="G4470" s="66" t="s">
        <v>7661</v>
      </c>
      <c r="H4470" s="66" t="s">
        <v>7865</v>
      </c>
      <c r="I4470" s="66" t="s">
        <v>7649</v>
      </c>
    </row>
    <row r="4471" spans="1:9" x14ac:dyDescent="0.25">
      <c r="A4471">
        <v>79900061</v>
      </c>
      <c r="B4471" s="66" t="s">
        <v>6465</v>
      </c>
      <c r="C4471" s="66" t="s">
        <v>7644</v>
      </c>
      <c r="D4471" s="66" t="s">
        <v>7644</v>
      </c>
      <c r="E4471" s="56" t="s">
        <v>7866</v>
      </c>
      <c r="F4471" t="s">
        <v>7865</v>
      </c>
      <c r="G4471" s="66" t="s">
        <v>7661</v>
      </c>
      <c r="H4471" s="66" t="s">
        <v>7865</v>
      </c>
      <c r="I4471" s="66" t="s">
        <v>7649</v>
      </c>
    </row>
    <row r="4472" spans="1:9" x14ac:dyDescent="0.25">
      <c r="A4472">
        <v>79900061</v>
      </c>
      <c r="B4472" s="66" t="s">
        <v>6465</v>
      </c>
      <c r="C4472" s="66" t="s">
        <v>7644</v>
      </c>
      <c r="D4472" s="66" t="s">
        <v>7644</v>
      </c>
      <c r="E4472" s="56" t="s">
        <v>7866</v>
      </c>
      <c r="F4472" t="s">
        <v>7865</v>
      </c>
      <c r="G4472" s="66" t="s">
        <v>7661</v>
      </c>
      <c r="H4472" s="66" t="s">
        <v>7865</v>
      </c>
      <c r="I4472" s="66" t="s">
        <v>7649</v>
      </c>
    </row>
    <row r="4473" spans="1:9" x14ac:dyDescent="0.25">
      <c r="A4473">
        <v>79900061</v>
      </c>
      <c r="B4473" s="66" t="s">
        <v>6465</v>
      </c>
      <c r="C4473" s="66" t="s">
        <v>7644</v>
      </c>
      <c r="D4473" s="66" t="s">
        <v>7644</v>
      </c>
      <c r="E4473" s="56" t="s">
        <v>7866</v>
      </c>
      <c r="F4473" t="s">
        <v>7865</v>
      </c>
      <c r="G4473" s="66" t="s">
        <v>7661</v>
      </c>
      <c r="H4473" s="66" t="s">
        <v>7865</v>
      </c>
      <c r="I4473" s="66" t="s">
        <v>7649</v>
      </c>
    </row>
    <row r="4474" spans="1:9" x14ac:dyDescent="0.25">
      <c r="A4474">
        <v>79900061</v>
      </c>
      <c r="B4474" s="66" t="s">
        <v>6465</v>
      </c>
      <c r="C4474" s="66" t="s">
        <v>7644</v>
      </c>
      <c r="D4474" s="66" t="s">
        <v>7644</v>
      </c>
      <c r="E4474" s="56" t="s">
        <v>7866</v>
      </c>
      <c r="F4474" t="s">
        <v>7646</v>
      </c>
      <c r="G4474" s="66" t="s">
        <v>7661</v>
      </c>
      <c r="H4474" s="66" t="e">
        <v>#N/A</v>
      </c>
      <c r="I4474" s="66" t="e">
        <v>#N/A</v>
      </c>
    </row>
    <row r="4475" spans="1:9" x14ac:dyDescent="0.25">
      <c r="A4475">
        <v>79900061</v>
      </c>
      <c r="B4475" s="66" t="s">
        <v>6465</v>
      </c>
      <c r="C4475" s="66" t="s">
        <v>7644</v>
      </c>
      <c r="D4475" s="66" t="s">
        <v>7644</v>
      </c>
      <c r="E4475" s="56" t="s">
        <v>7866</v>
      </c>
      <c r="F4475" t="s">
        <v>7646</v>
      </c>
      <c r="G4475" s="66" t="s">
        <v>7661</v>
      </c>
      <c r="H4475" s="66" t="e">
        <v>#N/A</v>
      </c>
      <c r="I4475" s="66" t="e">
        <v>#N/A</v>
      </c>
    </row>
    <row r="4476" spans="1:9" x14ac:dyDescent="0.25">
      <c r="A4476">
        <v>79900061</v>
      </c>
      <c r="B4476" s="66" t="s">
        <v>6465</v>
      </c>
      <c r="C4476" s="66" t="s">
        <v>7644</v>
      </c>
      <c r="D4476" s="66" t="s">
        <v>7644</v>
      </c>
      <c r="E4476" s="56" t="s">
        <v>7866</v>
      </c>
      <c r="F4476" t="s">
        <v>5815</v>
      </c>
      <c r="G4476" s="66" t="s">
        <v>7661</v>
      </c>
      <c r="H4476" s="66" t="e">
        <v>#N/A</v>
      </c>
      <c r="I4476" s="66" t="e">
        <v>#N/A</v>
      </c>
    </row>
    <row r="4477" spans="1:9" x14ac:dyDescent="0.25">
      <c r="A4477">
        <v>79900061</v>
      </c>
      <c r="B4477" s="66" t="s">
        <v>6465</v>
      </c>
      <c r="C4477" s="66" t="s">
        <v>7644</v>
      </c>
      <c r="D4477" s="66" t="s">
        <v>7644</v>
      </c>
      <c r="E4477" s="56" t="s">
        <v>7867</v>
      </c>
      <c r="F4477" t="s">
        <v>7865</v>
      </c>
      <c r="G4477" s="66" t="s">
        <v>7661</v>
      </c>
      <c r="H4477" s="66" t="s">
        <v>7865</v>
      </c>
      <c r="I4477" s="66" t="s">
        <v>7649</v>
      </c>
    </row>
    <row r="4478" spans="1:9" x14ac:dyDescent="0.25">
      <c r="A4478">
        <v>79900061</v>
      </c>
      <c r="B4478" s="66" t="s">
        <v>6465</v>
      </c>
      <c r="C4478" s="66" t="s">
        <v>7644</v>
      </c>
      <c r="D4478" s="66" t="s">
        <v>7644</v>
      </c>
      <c r="E4478" s="56" t="s">
        <v>7868</v>
      </c>
      <c r="F4478" t="s">
        <v>7646</v>
      </c>
      <c r="G4478" s="66" t="s">
        <v>7661</v>
      </c>
      <c r="H4478" s="66" t="s">
        <v>7868</v>
      </c>
      <c r="I4478" s="66" t="s">
        <v>7649</v>
      </c>
    </row>
    <row r="4479" spans="1:9" x14ac:dyDescent="0.25">
      <c r="A4479">
        <v>79900061</v>
      </c>
      <c r="B4479" s="66" t="s">
        <v>6465</v>
      </c>
      <c r="C4479" s="66" t="s">
        <v>7644</v>
      </c>
      <c r="D4479" s="66" t="s">
        <v>7644</v>
      </c>
      <c r="E4479" s="56" t="s">
        <v>7868</v>
      </c>
      <c r="F4479" t="s">
        <v>7868</v>
      </c>
      <c r="G4479" s="66" t="s">
        <v>7661</v>
      </c>
      <c r="H4479" s="66" t="s">
        <v>7868</v>
      </c>
      <c r="I4479" s="66" t="s">
        <v>7649</v>
      </c>
    </row>
    <row r="4480" spans="1:9" x14ac:dyDescent="0.25">
      <c r="A4480">
        <v>79900061</v>
      </c>
      <c r="B4480" s="66" t="s">
        <v>6465</v>
      </c>
      <c r="C4480" s="66" t="s">
        <v>7644</v>
      </c>
      <c r="D4480" s="66" t="s">
        <v>7644</v>
      </c>
      <c r="E4480" s="56" t="s">
        <v>7868</v>
      </c>
      <c r="F4480" t="s">
        <v>7868</v>
      </c>
      <c r="G4480" s="66" t="s">
        <v>7661</v>
      </c>
      <c r="H4480" s="66" t="s">
        <v>7868</v>
      </c>
      <c r="I4480" s="66" t="s">
        <v>7649</v>
      </c>
    </row>
    <row r="4481" spans="1:9" x14ac:dyDescent="0.25">
      <c r="A4481">
        <v>79900062</v>
      </c>
      <c r="B4481" s="66" t="s">
        <v>6465</v>
      </c>
      <c r="C4481" s="66" t="s">
        <v>7644</v>
      </c>
      <c r="D4481" s="66" t="s">
        <v>7644</v>
      </c>
      <c r="E4481" s="56" t="s">
        <v>7829</v>
      </c>
      <c r="F4481" t="s">
        <v>7646</v>
      </c>
      <c r="G4481" s="66" t="s">
        <v>7661</v>
      </c>
      <c r="H4481" s="66" t="e">
        <v>#N/A</v>
      </c>
      <c r="I4481" s="66" t="e">
        <v>#N/A</v>
      </c>
    </row>
    <row r="4482" spans="1:9" x14ac:dyDescent="0.25">
      <c r="A4482">
        <v>79900062</v>
      </c>
      <c r="B4482" s="66" t="s">
        <v>6465</v>
      </c>
      <c r="C4482" s="66" t="s">
        <v>7644</v>
      </c>
      <c r="D4482" s="66" t="s">
        <v>7644</v>
      </c>
      <c r="E4482" s="56" t="s">
        <v>7829</v>
      </c>
      <c r="F4482" t="s">
        <v>7646</v>
      </c>
      <c r="G4482" s="66" t="s">
        <v>7661</v>
      </c>
      <c r="H4482" s="66" t="e">
        <v>#N/A</v>
      </c>
      <c r="I4482" s="66" t="e">
        <v>#N/A</v>
      </c>
    </row>
    <row r="4483" spans="1:9" x14ac:dyDescent="0.25">
      <c r="A4483">
        <v>79900062</v>
      </c>
      <c r="B4483" s="66" t="s">
        <v>6465</v>
      </c>
      <c r="C4483" s="66" t="s">
        <v>7644</v>
      </c>
      <c r="D4483" s="66" t="s">
        <v>7644</v>
      </c>
      <c r="E4483" s="56" t="s">
        <v>7829</v>
      </c>
      <c r="F4483" t="s">
        <v>7646</v>
      </c>
      <c r="G4483" s="66" t="s">
        <v>7661</v>
      </c>
      <c r="H4483" s="66" t="e">
        <v>#N/A</v>
      </c>
      <c r="I4483" s="66" t="e">
        <v>#N/A</v>
      </c>
    </row>
    <row r="4484" spans="1:9" x14ac:dyDescent="0.25">
      <c r="A4484">
        <v>79900062</v>
      </c>
      <c r="B4484" s="66" t="s">
        <v>6465</v>
      </c>
      <c r="C4484" s="66" t="s">
        <v>7644</v>
      </c>
      <c r="D4484" s="66" t="s">
        <v>7644</v>
      </c>
      <c r="E4484" s="56" t="s">
        <v>7829</v>
      </c>
      <c r="F4484" t="s">
        <v>7646</v>
      </c>
      <c r="G4484" s="66" t="s">
        <v>7661</v>
      </c>
      <c r="H4484" s="66" t="e">
        <v>#N/A</v>
      </c>
      <c r="I4484" s="66" t="e">
        <v>#N/A</v>
      </c>
    </row>
    <row r="4485" spans="1:9" x14ac:dyDescent="0.25">
      <c r="A4485">
        <v>79900062</v>
      </c>
      <c r="B4485" s="66" t="s">
        <v>6465</v>
      </c>
      <c r="C4485" s="66" t="s">
        <v>7644</v>
      </c>
      <c r="D4485" s="66" t="s">
        <v>7644</v>
      </c>
      <c r="E4485" s="56" t="s">
        <v>7829</v>
      </c>
      <c r="F4485" t="s">
        <v>7646</v>
      </c>
      <c r="G4485" s="66" t="s">
        <v>7661</v>
      </c>
      <c r="H4485" s="66" t="e">
        <v>#N/A</v>
      </c>
      <c r="I4485" s="66" t="e">
        <v>#N/A</v>
      </c>
    </row>
    <row r="4486" spans="1:9" x14ac:dyDescent="0.25">
      <c r="A4486">
        <v>79900062</v>
      </c>
      <c r="B4486" s="66" t="s">
        <v>6465</v>
      </c>
      <c r="C4486" s="66" t="s">
        <v>7644</v>
      </c>
      <c r="D4486" s="66" t="s">
        <v>7644</v>
      </c>
      <c r="E4486" s="56" t="s">
        <v>7829</v>
      </c>
      <c r="F4486" t="s">
        <v>7646</v>
      </c>
      <c r="G4486" s="66" t="s">
        <v>7661</v>
      </c>
      <c r="H4486" s="66" t="e">
        <v>#N/A</v>
      </c>
      <c r="I4486" s="66" t="e">
        <v>#N/A</v>
      </c>
    </row>
    <row r="4487" spans="1:9" x14ac:dyDescent="0.25">
      <c r="A4487">
        <v>79900062</v>
      </c>
      <c r="B4487" s="66" t="s">
        <v>6465</v>
      </c>
      <c r="C4487" s="66" t="s">
        <v>7644</v>
      </c>
      <c r="D4487" s="66" t="s">
        <v>7644</v>
      </c>
      <c r="E4487" s="56" t="s">
        <v>7681</v>
      </c>
      <c r="F4487" t="s">
        <v>7646</v>
      </c>
      <c r="G4487" s="66" t="s">
        <v>7661</v>
      </c>
      <c r="H4487" s="66" t="e">
        <v>#N/A</v>
      </c>
      <c r="I4487" s="66" t="e">
        <v>#N/A</v>
      </c>
    </row>
    <row r="4488" spans="1:9" x14ac:dyDescent="0.25">
      <c r="A4488">
        <v>79900063</v>
      </c>
      <c r="B4488" s="66" t="s">
        <v>6465</v>
      </c>
      <c r="C4488" s="66" t="s">
        <v>7644</v>
      </c>
      <c r="D4488" s="66" t="s">
        <v>7644</v>
      </c>
      <c r="E4488" s="56" t="s">
        <v>7829</v>
      </c>
      <c r="F4488" t="s">
        <v>7830</v>
      </c>
      <c r="G4488" s="66" t="s">
        <v>7661</v>
      </c>
      <c r="H4488" s="66" t="s">
        <v>7830</v>
      </c>
      <c r="I4488" s="66" t="s">
        <v>7649</v>
      </c>
    </row>
    <row r="4489" spans="1:9" x14ac:dyDescent="0.25">
      <c r="A4489">
        <v>79900063</v>
      </c>
      <c r="B4489" s="66" t="s">
        <v>6465</v>
      </c>
      <c r="C4489" s="66" t="s">
        <v>7644</v>
      </c>
      <c r="D4489" s="66" t="s">
        <v>7644</v>
      </c>
      <c r="E4489" s="56" t="s">
        <v>7829</v>
      </c>
      <c r="F4489" t="s">
        <v>7646</v>
      </c>
      <c r="G4489" s="66" t="s">
        <v>7661</v>
      </c>
      <c r="H4489" s="66" t="e">
        <v>#N/A</v>
      </c>
      <c r="I4489" s="66" t="e">
        <v>#N/A</v>
      </c>
    </row>
    <row r="4490" spans="1:9" x14ac:dyDescent="0.25">
      <c r="A4490">
        <v>79900063</v>
      </c>
      <c r="B4490" s="66" t="s">
        <v>6465</v>
      </c>
      <c r="C4490" s="66" t="s">
        <v>7644</v>
      </c>
      <c r="D4490" s="66" t="s">
        <v>7644</v>
      </c>
      <c r="E4490" s="56" t="s">
        <v>7681</v>
      </c>
      <c r="F4490" t="s">
        <v>7830</v>
      </c>
      <c r="G4490" s="66" t="s">
        <v>7661</v>
      </c>
      <c r="H4490" s="66" t="s">
        <v>7830</v>
      </c>
      <c r="I4490" s="66" t="s">
        <v>7649</v>
      </c>
    </row>
    <row r="4491" spans="1:9" x14ac:dyDescent="0.25">
      <c r="A4491">
        <v>79900063</v>
      </c>
      <c r="B4491" s="66" t="s">
        <v>6465</v>
      </c>
      <c r="C4491" s="66" t="s">
        <v>7644</v>
      </c>
      <c r="D4491" s="66" t="s">
        <v>7644</v>
      </c>
      <c r="E4491" s="56" t="s">
        <v>7681</v>
      </c>
      <c r="F4491" t="s">
        <v>7646</v>
      </c>
      <c r="G4491" s="66" t="s">
        <v>7661</v>
      </c>
      <c r="H4491" s="66" t="e">
        <v>#N/A</v>
      </c>
      <c r="I4491" s="66" t="e">
        <v>#N/A</v>
      </c>
    </row>
    <row r="4492" spans="1:9" x14ac:dyDescent="0.25">
      <c r="A4492">
        <v>79900064</v>
      </c>
      <c r="B4492" s="66" t="s">
        <v>6465</v>
      </c>
      <c r="C4492" s="66" t="s">
        <v>7644</v>
      </c>
      <c r="D4492" s="66" t="s">
        <v>7644</v>
      </c>
      <c r="E4492" s="56" t="s">
        <v>7869</v>
      </c>
      <c r="F4492" t="s">
        <v>7815</v>
      </c>
      <c r="G4492" s="66" t="s">
        <v>7661</v>
      </c>
      <c r="H4492" s="66" t="e">
        <v>#N/A</v>
      </c>
      <c r="I4492" s="66" t="e">
        <v>#N/A</v>
      </c>
    </row>
    <row r="4493" spans="1:9" x14ac:dyDescent="0.25">
      <c r="A4493">
        <v>79900064</v>
      </c>
      <c r="B4493" s="66" t="s">
        <v>6465</v>
      </c>
      <c r="C4493" s="66" t="s">
        <v>7644</v>
      </c>
      <c r="D4493" s="66" t="s">
        <v>7644</v>
      </c>
      <c r="E4493" s="56" t="s">
        <v>7869</v>
      </c>
      <c r="F4493" t="s">
        <v>7815</v>
      </c>
      <c r="G4493" s="66" t="s">
        <v>7661</v>
      </c>
      <c r="H4493" s="66" t="e">
        <v>#N/A</v>
      </c>
      <c r="I4493" s="66" t="e">
        <v>#N/A</v>
      </c>
    </row>
    <row r="4494" spans="1:9" x14ac:dyDescent="0.25">
      <c r="A4494">
        <v>79900064</v>
      </c>
      <c r="B4494" s="66" t="s">
        <v>6465</v>
      </c>
      <c r="C4494" s="66" t="s">
        <v>7644</v>
      </c>
      <c r="D4494" s="66" t="s">
        <v>7644</v>
      </c>
      <c r="E4494" s="56" t="s">
        <v>7869</v>
      </c>
      <c r="F4494" t="s">
        <v>7815</v>
      </c>
      <c r="G4494" s="66" t="s">
        <v>7661</v>
      </c>
      <c r="H4494" s="66" t="e">
        <v>#N/A</v>
      </c>
      <c r="I4494" s="66" t="e">
        <v>#N/A</v>
      </c>
    </row>
    <row r="4495" spans="1:9" x14ac:dyDescent="0.25">
      <c r="A4495">
        <v>79900064</v>
      </c>
      <c r="B4495" s="66" t="s">
        <v>6465</v>
      </c>
      <c r="C4495" s="66" t="s">
        <v>7644</v>
      </c>
      <c r="D4495" s="66" t="s">
        <v>7644</v>
      </c>
      <c r="E4495" s="56" t="s">
        <v>7869</v>
      </c>
      <c r="F4495" t="s">
        <v>5815</v>
      </c>
      <c r="G4495" s="66" t="s">
        <v>7661</v>
      </c>
      <c r="H4495" s="66" t="e">
        <v>#N/A</v>
      </c>
      <c r="I4495" s="66" t="e">
        <v>#N/A</v>
      </c>
    </row>
    <row r="4496" spans="1:9" x14ac:dyDescent="0.25">
      <c r="A4496">
        <v>79900064</v>
      </c>
      <c r="B4496" s="66" t="s">
        <v>6465</v>
      </c>
      <c r="C4496" s="66" t="s">
        <v>7644</v>
      </c>
      <c r="D4496" s="66" t="s">
        <v>7644</v>
      </c>
      <c r="E4496" s="56" t="s">
        <v>7870</v>
      </c>
      <c r="F4496" t="s">
        <v>7815</v>
      </c>
      <c r="G4496" s="66" t="s">
        <v>7661</v>
      </c>
      <c r="H4496" s="66" t="e">
        <v>#N/A</v>
      </c>
      <c r="I4496" s="66" t="e">
        <v>#N/A</v>
      </c>
    </row>
    <row r="4497" spans="1:9" x14ac:dyDescent="0.25">
      <c r="A4497">
        <v>79900064</v>
      </c>
      <c r="B4497" s="66" t="s">
        <v>6465</v>
      </c>
      <c r="C4497" s="66" t="s">
        <v>7644</v>
      </c>
      <c r="D4497" s="66" t="s">
        <v>7644</v>
      </c>
      <c r="E4497" s="56" t="s">
        <v>7871</v>
      </c>
      <c r="F4497" t="s">
        <v>7815</v>
      </c>
      <c r="G4497" s="66" t="s">
        <v>7661</v>
      </c>
      <c r="H4497" s="66" t="e">
        <v>#N/A</v>
      </c>
      <c r="I4497" s="66" t="e">
        <v>#N/A</v>
      </c>
    </row>
    <row r="4498" spans="1:9" x14ac:dyDescent="0.25">
      <c r="A4498">
        <v>79900064</v>
      </c>
      <c r="B4498" s="66" t="s">
        <v>6465</v>
      </c>
      <c r="C4498" s="66" t="s">
        <v>7644</v>
      </c>
      <c r="D4498" s="66" t="s">
        <v>7644</v>
      </c>
      <c r="E4498" s="56" t="s">
        <v>7871</v>
      </c>
      <c r="F4498" t="s">
        <v>7815</v>
      </c>
      <c r="G4498" s="66" t="s">
        <v>7661</v>
      </c>
      <c r="H4498" s="66" t="e">
        <v>#N/A</v>
      </c>
      <c r="I4498" s="66" t="e">
        <v>#N/A</v>
      </c>
    </row>
    <row r="4499" spans="1:9" x14ac:dyDescent="0.25">
      <c r="A4499">
        <v>79900064</v>
      </c>
      <c r="B4499" s="66" t="s">
        <v>6465</v>
      </c>
      <c r="C4499" s="66" t="s">
        <v>7644</v>
      </c>
      <c r="D4499" s="66" t="s">
        <v>7644</v>
      </c>
      <c r="E4499" s="56" t="s">
        <v>7872</v>
      </c>
      <c r="F4499" t="s">
        <v>7815</v>
      </c>
      <c r="G4499" s="66" t="s">
        <v>7661</v>
      </c>
      <c r="H4499" s="66" t="e">
        <v>#N/A</v>
      </c>
      <c r="I4499" s="66" t="e">
        <v>#N/A</v>
      </c>
    </row>
    <row r="4500" spans="1:9" x14ac:dyDescent="0.25">
      <c r="A4500">
        <v>79900065</v>
      </c>
      <c r="B4500" s="66" t="s">
        <v>6465</v>
      </c>
      <c r="C4500" s="66" t="s">
        <v>7644</v>
      </c>
      <c r="D4500" s="66" t="s">
        <v>7644</v>
      </c>
      <c r="E4500" s="56" t="s">
        <v>7873</v>
      </c>
      <c r="F4500" t="s">
        <v>7815</v>
      </c>
      <c r="G4500" s="66" t="s">
        <v>7661</v>
      </c>
      <c r="H4500" s="66" t="s">
        <v>7873</v>
      </c>
      <c r="I4500" s="66" t="s">
        <v>7874</v>
      </c>
    </row>
    <row r="4501" spans="1:9" x14ac:dyDescent="0.25">
      <c r="A4501">
        <v>79900065</v>
      </c>
      <c r="B4501" s="66" t="s">
        <v>6465</v>
      </c>
      <c r="C4501" s="66" t="s">
        <v>7644</v>
      </c>
      <c r="D4501" s="66" t="s">
        <v>7644</v>
      </c>
      <c r="E4501" s="56" t="s">
        <v>7850</v>
      </c>
      <c r="F4501" t="s">
        <v>7815</v>
      </c>
      <c r="G4501" s="66" t="s">
        <v>7661</v>
      </c>
      <c r="H4501" s="66" t="e">
        <v>#N/A</v>
      </c>
      <c r="I4501" s="66" t="e">
        <v>#N/A</v>
      </c>
    </row>
    <row r="4502" spans="1:9" x14ac:dyDescent="0.25">
      <c r="A4502">
        <v>79900065</v>
      </c>
      <c r="B4502" s="66" t="s">
        <v>6465</v>
      </c>
      <c r="C4502" s="66" t="s">
        <v>7644</v>
      </c>
      <c r="D4502" s="66" t="s">
        <v>7644</v>
      </c>
      <c r="E4502" s="56" t="s">
        <v>7875</v>
      </c>
      <c r="F4502" t="s">
        <v>7876</v>
      </c>
      <c r="G4502" s="66" t="s">
        <v>7661</v>
      </c>
      <c r="H4502" s="66" t="e">
        <v>#N/A</v>
      </c>
      <c r="I4502" s="66" t="e">
        <v>#N/A</v>
      </c>
    </row>
    <row r="4503" spans="1:9" x14ac:dyDescent="0.25">
      <c r="A4503">
        <v>79900065</v>
      </c>
      <c r="B4503" s="66" t="s">
        <v>6465</v>
      </c>
      <c r="C4503" s="66" t="s">
        <v>7644</v>
      </c>
      <c r="D4503" s="66" t="s">
        <v>7644</v>
      </c>
      <c r="E4503" s="56" t="s">
        <v>7877</v>
      </c>
      <c r="F4503" t="s">
        <v>7876</v>
      </c>
      <c r="G4503" s="66" t="s">
        <v>7661</v>
      </c>
      <c r="H4503" s="66" t="e">
        <v>#N/A</v>
      </c>
      <c r="I4503" s="66" t="e">
        <v>#N/A</v>
      </c>
    </row>
    <row r="4504" spans="1:9" x14ac:dyDescent="0.25">
      <c r="A4504">
        <v>79900065</v>
      </c>
      <c r="B4504" s="66" t="s">
        <v>6465</v>
      </c>
      <c r="C4504" s="66" t="s">
        <v>7644</v>
      </c>
      <c r="D4504" s="66" t="s">
        <v>7644</v>
      </c>
      <c r="E4504" s="56" t="s">
        <v>7877</v>
      </c>
      <c r="F4504" t="s">
        <v>7876</v>
      </c>
      <c r="G4504" s="66" t="s">
        <v>7661</v>
      </c>
      <c r="H4504" s="66" t="e">
        <v>#N/A</v>
      </c>
      <c r="I4504" s="66" t="e">
        <v>#N/A</v>
      </c>
    </row>
    <row r="4505" spans="1:9" x14ac:dyDescent="0.25">
      <c r="A4505">
        <v>79900065</v>
      </c>
      <c r="B4505" s="66" t="s">
        <v>6465</v>
      </c>
      <c r="C4505" s="66" t="s">
        <v>7644</v>
      </c>
      <c r="D4505" s="66" t="s">
        <v>7644</v>
      </c>
      <c r="E4505" s="56" t="s">
        <v>7878</v>
      </c>
      <c r="F4505" t="s">
        <v>7876</v>
      </c>
      <c r="G4505" s="66" t="s">
        <v>7661</v>
      </c>
      <c r="H4505" s="66" t="e">
        <v>#N/A</v>
      </c>
      <c r="I4505" s="66" t="e">
        <v>#N/A</v>
      </c>
    </row>
    <row r="4506" spans="1:9" x14ac:dyDescent="0.25">
      <c r="A4506">
        <v>79900065</v>
      </c>
      <c r="B4506" s="66" t="s">
        <v>6465</v>
      </c>
      <c r="C4506" s="66" t="s">
        <v>7644</v>
      </c>
      <c r="D4506" s="66" t="s">
        <v>7644</v>
      </c>
      <c r="E4506" s="56" t="s">
        <v>7879</v>
      </c>
      <c r="F4506" t="s">
        <v>7815</v>
      </c>
      <c r="G4506" s="66" t="s">
        <v>7661</v>
      </c>
      <c r="H4506" s="66" t="e">
        <v>#N/A</v>
      </c>
      <c r="I4506" s="66" t="e">
        <v>#N/A</v>
      </c>
    </row>
    <row r="4507" spans="1:9" x14ac:dyDescent="0.25">
      <c r="A4507">
        <v>79900065</v>
      </c>
      <c r="B4507" s="66" t="s">
        <v>6465</v>
      </c>
      <c r="C4507" s="66" t="s">
        <v>7644</v>
      </c>
      <c r="D4507" s="66" t="s">
        <v>7644</v>
      </c>
      <c r="E4507" s="56" t="s">
        <v>7880</v>
      </c>
      <c r="F4507" t="s">
        <v>7815</v>
      </c>
      <c r="G4507" s="66" t="s">
        <v>7661</v>
      </c>
      <c r="H4507" s="66" t="e">
        <v>#N/A</v>
      </c>
      <c r="I4507" s="66" t="e">
        <v>#N/A</v>
      </c>
    </row>
    <row r="4508" spans="1:9" x14ac:dyDescent="0.25">
      <c r="A4508">
        <v>79900066</v>
      </c>
      <c r="B4508" s="66" t="s">
        <v>6465</v>
      </c>
      <c r="C4508" s="66" t="s">
        <v>7644</v>
      </c>
      <c r="D4508" s="66" t="s">
        <v>7644</v>
      </c>
      <c r="E4508" s="56" t="s">
        <v>7881</v>
      </c>
      <c r="F4508" t="s">
        <v>7815</v>
      </c>
      <c r="G4508" s="66" t="s">
        <v>7661</v>
      </c>
      <c r="H4508" s="66" t="e">
        <v>#N/A</v>
      </c>
      <c r="I4508" s="66" t="e">
        <v>#N/A</v>
      </c>
    </row>
    <row r="4509" spans="1:9" x14ac:dyDescent="0.25">
      <c r="A4509">
        <v>79900066</v>
      </c>
      <c r="B4509" s="66" t="s">
        <v>6465</v>
      </c>
      <c r="C4509" s="66" t="s">
        <v>7644</v>
      </c>
      <c r="D4509" s="66" t="s">
        <v>7644</v>
      </c>
      <c r="E4509" s="56" t="s">
        <v>7881</v>
      </c>
      <c r="F4509" t="s">
        <v>7882</v>
      </c>
      <c r="G4509" s="66" t="s">
        <v>7661</v>
      </c>
      <c r="H4509" s="66" t="e">
        <v>#N/A</v>
      </c>
      <c r="I4509" s="66" t="e">
        <v>#N/A</v>
      </c>
    </row>
    <row r="4510" spans="1:9" x14ac:dyDescent="0.25">
      <c r="A4510">
        <v>79900066</v>
      </c>
      <c r="B4510" s="66" t="s">
        <v>6465</v>
      </c>
      <c r="C4510" s="66" t="s">
        <v>7644</v>
      </c>
      <c r="D4510" s="66" t="s">
        <v>7644</v>
      </c>
      <c r="E4510" s="56" t="s">
        <v>7881</v>
      </c>
      <c r="F4510" t="s">
        <v>7815</v>
      </c>
      <c r="G4510" s="66" t="s">
        <v>7661</v>
      </c>
      <c r="H4510" s="66" t="e">
        <v>#N/A</v>
      </c>
      <c r="I4510" s="66" t="e">
        <v>#N/A</v>
      </c>
    </row>
    <row r="4511" spans="1:9" x14ac:dyDescent="0.25">
      <c r="A4511">
        <v>79900066</v>
      </c>
      <c r="B4511" s="66" t="s">
        <v>6465</v>
      </c>
      <c r="C4511" s="66" t="s">
        <v>7644</v>
      </c>
      <c r="D4511" s="66" t="s">
        <v>7644</v>
      </c>
      <c r="E4511" s="56" t="s">
        <v>7881</v>
      </c>
      <c r="F4511" t="s">
        <v>7815</v>
      </c>
      <c r="G4511" s="66" t="s">
        <v>7661</v>
      </c>
      <c r="H4511" s="66" t="e">
        <v>#N/A</v>
      </c>
      <c r="I4511" s="66" t="e">
        <v>#N/A</v>
      </c>
    </row>
    <row r="4512" spans="1:9" x14ac:dyDescent="0.25">
      <c r="A4512">
        <v>79900066</v>
      </c>
      <c r="B4512" s="66" t="s">
        <v>6465</v>
      </c>
      <c r="C4512" s="66" t="s">
        <v>7644</v>
      </c>
      <c r="D4512" s="66" t="s">
        <v>7644</v>
      </c>
      <c r="E4512" s="56" t="s">
        <v>7881</v>
      </c>
      <c r="F4512" t="s">
        <v>5815</v>
      </c>
      <c r="G4512" s="66" t="s">
        <v>7661</v>
      </c>
      <c r="H4512" s="66" t="e">
        <v>#N/A</v>
      </c>
      <c r="I4512" s="66" t="e">
        <v>#N/A</v>
      </c>
    </row>
    <row r="4513" spans="1:9" x14ac:dyDescent="0.25">
      <c r="A4513">
        <v>79900066</v>
      </c>
      <c r="B4513" s="66" t="s">
        <v>6465</v>
      </c>
      <c r="C4513" s="66" t="s">
        <v>7644</v>
      </c>
      <c r="D4513" s="66" t="s">
        <v>7644</v>
      </c>
      <c r="E4513" s="56" t="s">
        <v>7883</v>
      </c>
      <c r="F4513" t="s">
        <v>7815</v>
      </c>
      <c r="G4513" s="66" t="s">
        <v>7661</v>
      </c>
      <c r="H4513" s="66" t="e">
        <v>#N/A</v>
      </c>
      <c r="I4513" s="66" t="e">
        <v>#N/A</v>
      </c>
    </row>
    <row r="4514" spans="1:9" x14ac:dyDescent="0.25">
      <c r="A4514">
        <v>79900066</v>
      </c>
      <c r="B4514" s="66" t="s">
        <v>6465</v>
      </c>
      <c r="C4514" s="66" t="s">
        <v>7644</v>
      </c>
      <c r="D4514" s="66" t="s">
        <v>7644</v>
      </c>
      <c r="E4514" s="56" t="s">
        <v>7883</v>
      </c>
      <c r="F4514" t="s">
        <v>7815</v>
      </c>
      <c r="G4514" s="66" t="s">
        <v>7661</v>
      </c>
      <c r="H4514" s="66" t="e">
        <v>#N/A</v>
      </c>
      <c r="I4514" s="66" t="e">
        <v>#N/A</v>
      </c>
    </row>
    <row r="4515" spans="1:9" x14ac:dyDescent="0.25">
      <c r="A4515">
        <v>79900067</v>
      </c>
      <c r="B4515" s="66" t="s">
        <v>6465</v>
      </c>
      <c r="C4515" s="66" t="s">
        <v>7644</v>
      </c>
      <c r="D4515" s="66" t="s">
        <v>7644</v>
      </c>
      <c r="E4515" s="56" t="s">
        <v>7884</v>
      </c>
      <c r="F4515" t="s">
        <v>7672</v>
      </c>
      <c r="G4515" s="66" t="s">
        <v>7661</v>
      </c>
      <c r="H4515" s="66" t="s">
        <v>7672</v>
      </c>
      <c r="I4515" s="66" t="s">
        <v>7673</v>
      </c>
    </row>
    <row r="4516" spans="1:9" x14ac:dyDescent="0.25">
      <c r="A4516">
        <v>79900067</v>
      </c>
      <c r="B4516" s="66" t="s">
        <v>6465</v>
      </c>
      <c r="C4516" s="66" t="s">
        <v>7644</v>
      </c>
      <c r="D4516" s="66" t="s">
        <v>7644</v>
      </c>
      <c r="E4516" s="56" t="s">
        <v>7884</v>
      </c>
      <c r="F4516" t="s">
        <v>7782</v>
      </c>
      <c r="G4516" s="66" t="s">
        <v>7661</v>
      </c>
      <c r="H4516" s="66" t="s">
        <v>7782</v>
      </c>
      <c r="I4516" s="66" t="s">
        <v>6321</v>
      </c>
    </row>
    <row r="4517" spans="1:9" x14ac:dyDescent="0.25">
      <c r="A4517">
        <v>79900067</v>
      </c>
      <c r="B4517" s="66" t="s">
        <v>6465</v>
      </c>
      <c r="C4517" s="66" t="s">
        <v>7644</v>
      </c>
      <c r="D4517" s="66" t="s">
        <v>7644</v>
      </c>
      <c r="E4517" s="56" t="s">
        <v>7884</v>
      </c>
      <c r="F4517" t="s">
        <v>7672</v>
      </c>
      <c r="G4517" s="66" t="s">
        <v>7661</v>
      </c>
      <c r="H4517" s="66" t="s">
        <v>7672</v>
      </c>
      <c r="I4517" s="66" t="s">
        <v>7673</v>
      </c>
    </row>
    <row r="4518" spans="1:9" x14ac:dyDescent="0.25">
      <c r="A4518">
        <v>79900067</v>
      </c>
      <c r="B4518" s="66" t="s">
        <v>6465</v>
      </c>
      <c r="C4518" s="66" t="s">
        <v>7644</v>
      </c>
      <c r="D4518" s="66" t="s">
        <v>7644</v>
      </c>
      <c r="E4518" s="56" t="s">
        <v>7885</v>
      </c>
      <c r="F4518" t="s">
        <v>7672</v>
      </c>
      <c r="G4518" s="66" t="s">
        <v>7661</v>
      </c>
      <c r="H4518" s="66" t="s">
        <v>7672</v>
      </c>
      <c r="I4518" s="66" t="s">
        <v>7673</v>
      </c>
    </row>
    <row r="4519" spans="1:9" x14ac:dyDescent="0.25">
      <c r="A4519">
        <v>79900067</v>
      </c>
      <c r="B4519" s="66" t="s">
        <v>6465</v>
      </c>
      <c r="C4519" s="66" t="s">
        <v>7644</v>
      </c>
      <c r="D4519" s="66" t="s">
        <v>7644</v>
      </c>
      <c r="E4519" s="56" t="s">
        <v>7886</v>
      </c>
      <c r="F4519" t="s">
        <v>7672</v>
      </c>
      <c r="G4519" s="66" t="s">
        <v>7661</v>
      </c>
      <c r="H4519" s="66" t="s">
        <v>7672</v>
      </c>
      <c r="I4519" s="66" t="s">
        <v>7673</v>
      </c>
    </row>
    <row r="4520" spans="1:9" x14ac:dyDescent="0.25">
      <c r="A4520">
        <v>79900068</v>
      </c>
      <c r="B4520" s="66" t="s">
        <v>6465</v>
      </c>
      <c r="C4520" s="66" t="s">
        <v>7644</v>
      </c>
      <c r="D4520" s="66" t="s">
        <v>7644</v>
      </c>
      <c r="E4520" s="56" t="s">
        <v>7887</v>
      </c>
      <c r="F4520" t="s">
        <v>7646</v>
      </c>
      <c r="G4520" s="66" t="s">
        <v>7661</v>
      </c>
      <c r="H4520" s="66" t="e">
        <v>#N/A</v>
      </c>
      <c r="I4520" s="66" t="e">
        <v>#N/A</v>
      </c>
    </row>
    <row r="4521" spans="1:9" x14ac:dyDescent="0.25">
      <c r="A4521">
        <v>79900068</v>
      </c>
      <c r="B4521" s="66" t="s">
        <v>6465</v>
      </c>
      <c r="C4521" s="66" t="s">
        <v>7644</v>
      </c>
      <c r="D4521" s="66" t="s">
        <v>7644</v>
      </c>
      <c r="E4521" s="56" t="s">
        <v>7681</v>
      </c>
      <c r="F4521" t="s">
        <v>7646</v>
      </c>
      <c r="G4521" s="66" t="s">
        <v>7661</v>
      </c>
      <c r="H4521" s="66" t="e">
        <v>#N/A</v>
      </c>
      <c r="I4521" s="66" t="e">
        <v>#N/A</v>
      </c>
    </row>
    <row r="4522" spans="1:9" x14ac:dyDescent="0.25">
      <c r="A4522">
        <v>79900068</v>
      </c>
      <c r="B4522" s="66" t="s">
        <v>6465</v>
      </c>
      <c r="C4522" s="66" t="s">
        <v>7644</v>
      </c>
      <c r="D4522" s="66" t="s">
        <v>7644</v>
      </c>
      <c r="E4522" s="56" t="s">
        <v>7681</v>
      </c>
      <c r="F4522" t="s">
        <v>7830</v>
      </c>
      <c r="G4522" s="66" t="s">
        <v>7661</v>
      </c>
      <c r="H4522" s="66" t="s">
        <v>7830</v>
      </c>
      <c r="I4522" s="66" t="s">
        <v>7649</v>
      </c>
    </row>
    <row r="4523" spans="1:9" x14ac:dyDescent="0.25">
      <c r="A4523">
        <v>79900068</v>
      </c>
      <c r="B4523" s="66" t="s">
        <v>6465</v>
      </c>
      <c r="C4523" s="66" t="s">
        <v>7644</v>
      </c>
      <c r="D4523" s="66" t="s">
        <v>7644</v>
      </c>
      <c r="E4523" s="56" t="s">
        <v>7681</v>
      </c>
      <c r="F4523" t="s">
        <v>7888</v>
      </c>
      <c r="G4523" s="66" t="s">
        <v>7661</v>
      </c>
      <c r="H4523" s="66" t="e">
        <v>#N/A</v>
      </c>
      <c r="I4523" s="66" t="e">
        <v>#N/A</v>
      </c>
    </row>
    <row r="4524" spans="1:9" x14ac:dyDescent="0.25">
      <c r="A4524">
        <v>79900069</v>
      </c>
      <c r="B4524" s="66" t="s">
        <v>6465</v>
      </c>
      <c r="C4524" s="66" t="s">
        <v>7644</v>
      </c>
      <c r="D4524" s="66" t="s">
        <v>7644</v>
      </c>
      <c r="E4524" s="56" t="s">
        <v>7889</v>
      </c>
      <c r="F4524" t="s">
        <v>7815</v>
      </c>
      <c r="G4524" s="66" t="s">
        <v>7661</v>
      </c>
      <c r="H4524" s="66" t="e">
        <v>#N/A</v>
      </c>
      <c r="I4524" s="66" t="e">
        <v>#N/A</v>
      </c>
    </row>
    <row r="4525" spans="1:9" x14ac:dyDescent="0.25">
      <c r="A4525">
        <v>79900069</v>
      </c>
      <c r="B4525" s="66" t="s">
        <v>6465</v>
      </c>
      <c r="C4525" s="66" t="s">
        <v>7644</v>
      </c>
      <c r="D4525" s="66" t="s">
        <v>7644</v>
      </c>
      <c r="E4525" s="56" t="s">
        <v>7889</v>
      </c>
      <c r="F4525" t="s">
        <v>7815</v>
      </c>
      <c r="G4525" s="66" t="s">
        <v>7661</v>
      </c>
      <c r="H4525" s="66" t="e">
        <v>#N/A</v>
      </c>
      <c r="I4525" s="66" t="e">
        <v>#N/A</v>
      </c>
    </row>
    <row r="4526" spans="1:9" x14ac:dyDescent="0.25">
      <c r="A4526">
        <v>79900070</v>
      </c>
      <c r="B4526" s="66" t="s">
        <v>6465</v>
      </c>
      <c r="C4526" s="66" t="s">
        <v>7644</v>
      </c>
      <c r="D4526" s="66" t="s">
        <v>7644</v>
      </c>
      <c r="E4526" s="56" t="s">
        <v>7890</v>
      </c>
      <c r="F4526" t="s">
        <v>7891</v>
      </c>
      <c r="G4526" s="66" t="s">
        <v>7661</v>
      </c>
      <c r="H4526" s="66" t="e">
        <v>#N/A</v>
      </c>
      <c r="I4526" s="66" t="e">
        <v>#N/A</v>
      </c>
    </row>
    <row r="4527" spans="1:9" x14ac:dyDescent="0.25">
      <c r="A4527">
        <v>79900070</v>
      </c>
      <c r="B4527" s="66" t="s">
        <v>6465</v>
      </c>
      <c r="C4527" s="66" t="s">
        <v>7644</v>
      </c>
      <c r="D4527" s="66" t="s">
        <v>7644</v>
      </c>
      <c r="E4527" s="56" t="s">
        <v>7890</v>
      </c>
      <c r="F4527" t="s">
        <v>7815</v>
      </c>
      <c r="G4527" s="66" t="s">
        <v>7661</v>
      </c>
      <c r="H4527" s="66" t="e">
        <v>#N/A</v>
      </c>
      <c r="I4527" s="66" t="e">
        <v>#N/A</v>
      </c>
    </row>
    <row r="4528" spans="1:9" x14ac:dyDescent="0.25">
      <c r="A4528">
        <v>79900070</v>
      </c>
      <c r="B4528" s="66" t="s">
        <v>6465</v>
      </c>
      <c r="C4528" s="66" t="s">
        <v>7644</v>
      </c>
      <c r="D4528" s="66" t="s">
        <v>7644</v>
      </c>
      <c r="E4528" s="56" t="s">
        <v>7890</v>
      </c>
      <c r="F4528" t="s">
        <v>7815</v>
      </c>
      <c r="G4528" s="66" t="s">
        <v>7661</v>
      </c>
      <c r="H4528" s="66" t="e">
        <v>#N/A</v>
      </c>
      <c r="I4528" s="66" t="e">
        <v>#N/A</v>
      </c>
    </row>
    <row r="4529" spans="1:9" x14ac:dyDescent="0.25">
      <c r="A4529">
        <v>79900070</v>
      </c>
      <c r="B4529" s="66" t="s">
        <v>6465</v>
      </c>
      <c r="C4529" s="66" t="s">
        <v>7644</v>
      </c>
      <c r="D4529" s="66" t="s">
        <v>7644</v>
      </c>
      <c r="E4529" s="56" t="s">
        <v>7892</v>
      </c>
      <c r="F4529" t="s">
        <v>7815</v>
      </c>
      <c r="G4529" s="66" t="s">
        <v>7661</v>
      </c>
      <c r="H4529" s="66" t="e">
        <v>#N/A</v>
      </c>
      <c r="I4529" s="66" t="e">
        <v>#N/A</v>
      </c>
    </row>
    <row r="4530" spans="1:9" x14ac:dyDescent="0.25">
      <c r="A4530">
        <v>79900070</v>
      </c>
      <c r="B4530" s="66" t="s">
        <v>6465</v>
      </c>
      <c r="C4530" s="66" t="s">
        <v>7644</v>
      </c>
      <c r="D4530" s="66" t="s">
        <v>7644</v>
      </c>
      <c r="E4530" s="56" t="s">
        <v>7892</v>
      </c>
      <c r="F4530" t="s">
        <v>7815</v>
      </c>
      <c r="G4530" s="66" t="s">
        <v>7661</v>
      </c>
      <c r="H4530" s="66" t="e">
        <v>#N/A</v>
      </c>
      <c r="I4530" s="66" t="e">
        <v>#N/A</v>
      </c>
    </row>
    <row r="4531" spans="1:9" x14ac:dyDescent="0.25">
      <c r="A4531">
        <v>79900070</v>
      </c>
      <c r="B4531" s="66" t="s">
        <v>6465</v>
      </c>
      <c r="C4531" s="66" t="s">
        <v>7644</v>
      </c>
      <c r="D4531" s="66" t="s">
        <v>7644</v>
      </c>
      <c r="E4531" s="56" t="s">
        <v>7882</v>
      </c>
      <c r="F4531" t="s">
        <v>7893</v>
      </c>
      <c r="G4531" s="66" t="s">
        <v>7661</v>
      </c>
      <c r="H4531" s="66" t="e">
        <v>#N/A</v>
      </c>
      <c r="I4531" s="66" t="e">
        <v>#N/A</v>
      </c>
    </row>
    <row r="4532" spans="1:9" x14ac:dyDescent="0.25">
      <c r="A4532">
        <v>79900070</v>
      </c>
      <c r="B4532" s="66" t="s">
        <v>6465</v>
      </c>
      <c r="C4532" s="66" t="s">
        <v>7644</v>
      </c>
      <c r="D4532" s="66" t="s">
        <v>7644</v>
      </c>
      <c r="E4532" s="56" t="s">
        <v>7882</v>
      </c>
      <c r="F4532" t="s">
        <v>7815</v>
      </c>
      <c r="G4532" s="66" t="s">
        <v>7661</v>
      </c>
      <c r="H4532" s="66" t="e">
        <v>#N/A</v>
      </c>
      <c r="I4532" s="66" t="e">
        <v>#N/A</v>
      </c>
    </row>
    <row r="4533" spans="1:9" x14ac:dyDescent="0.25">
      <c r="A4533">
        <v>79900070</v>
      </c>
      <c r="B4533" s="66" t="s">
        <v>6465</v>
      </c>
      <c r="C4533" s="66" t="s">
        <v>7644</v>
      </c>
      <c r="D4533" s="66" t="s">
        <v>7644</v>
      </c>
      <c r="E4533" s="56" t="s">
        <v>7882</v>
      </c>
      <c r="F4533" t="s">
        <v>7815</v>
      </c>
      <c r="G4533" s="66" t="s">
        <v>7661</v>
      </c>
      <c r="H4533" s="66" t="e">
        <v>#N/A</v>
      </c>
      <c r="I4533" s="66" t="e">
        <v>#N/A</v>
      </c>
    </row>
    <row r="4534" spans="1:9" x14ac:dyDescent="0.25">
      <c r="A4534">
        <v>79900070</v>
      </c>
      <c r="B4534" s="66" t="s">
        <v>6465</v>
      </c>
      <c r="C4534" s="66" t="s">
        <v>7644</v>
      </c>
      <c r="D4534" s="66" t="s">
        <v>7644</v>
      </c>
      <c r="E4534" s="56" t="s">
        <v>7882</v>
      </c>
      <c r="F4534" t="s">
        <v>7815</v>
      </c>
      <c r="G4534" s="66" t="s">
        <v>7661</v>
      </c>
      <c r="H4534" s="66" t="e">
        <v>#N/A</v>
      </c>
      <c r="I4534" s="66" t="e">
        <v>#N/A</v>
      </c>
    </row>
    <row r="4535" spans="1:9" x14ac:dyDescent="0.25">
      <c r="A4535">
        <v>79900070</v>
      </c>
      <c r="B4535" s="66" t="s">
        <v>6465</v>
      </c>
      <c r="C4535" s="66" t="s">
        <v>7644</v>
      </c>
      <c r="D4535" s="66" t="s">
        <v>7644</v>
      </c>
      <c r="E4535" s="56" t="s">
        <v>7894</v>
      </c>
      <c r="F4535" t="s">
        <v>7815</v>
      </c>
      <c r="G4535" s="66" t="s">
        <v>7661</v>
      </c>
      <c r="H4535" s="66" t="e">
        <v>#N/A</v>
      </c>
      <c r="I4535" s="66" t="e">
        <v>#N/A</v>
      </c>
    </row>
    <row r="4536" spans="1:9" x14ac:dyDescent="0.25">
      <c r="A4536">
        <v>79900070</v>
      </c>
      <c r="B4536" s="66" t="s">
        <v>6465</v>
      </c>
      <c r="C4536" s="66" t="s">
        <v>7644</v>
      </c>
      <c r="D4536" s="66" t="s">
        <v>7644</v>
      </c>
      <c r="E4536" s="56" t="s">
        <v>7818</v>
      </c>
      <c r="F4536" t="s">
        <v>7646</v>
      </c>
      <c r="G4536" s="66" t="s">
        <v>7661</v>
      </c>
      <c r="H4536" s="66" t="e">
        <v>#N/A</v>
      </c>
      <c r="I4536" s="66" t="e">
        <v>#N/A</v>
      </c>
    </row>
    <row r="4537" spans="1:9" x14ac:dyDescent="0.25">
      <c r="A4537">
        <v>79900072</v>
      </c>
      <c r="B4537" s="66" t="s">
        <v>6465</v>
      </c>
      <c r="C4537" s="66" t="s">
        <v>7644</v>
      </c>
      <c r="D4537" s="66" t="s">
        <v>7644</v>
      </c>
      <c r="E4537" s="56" t="s">
        <v>7681</v>
      </c>
      <c r="F4537" t="s">
        <v>7646</v>
      </c>
      <c r="G4537" s="66" t="s">
        <v>7661</v>
      </c>
      <c r="H4537" s="66" t="e">
        <v>#N/A</v>
      </c>
      <c r="I4537" s="66" t="e">
        <v>#N/A</v>
      </c>
    </row>
    <row r="4538" spans="1:9" x14ac:dyDescent="0.25">
      <c r="A4538">
        <v>79900072</v>
      </c>
      <c r="B4538" s="66" t="s">
        <v>6465</v>
      </c>
      <c r="C4538" s="66" t="s">
        <v>7644</v>
      </c>
      <c r="D4538" s="66" t="s">
        <v>7644</v>
      </c>
      <c r="E4538" s="56" t="s">
        <v>7681</v>
      </c>
      <c r="F4538" t="s">
        <v>5815</v>
      </c>
      <c r="G4538" s="66" t="s">
        <v>7661</v>
      </c>
      <c r="H4538" s="66" t="e">
        <v>#N/A</v>
      </c>
      <c r="I4538" s="66" t="e">
        <v>#N/A</v>
      </c>
    </row>
    <row r="4539" spans="1:9" x14ac:dyDescent="0.25">
      <c r="A4539">
        <v>79900072</v>
      </c>
      <c r="B4539" s="66" t="s">
        <v>6465</v>
      </c>
      <c r="C4539" s="66" t="s">
        <v>7644</v>
      </c>
      <c r="D4539" s="66" t="s">
        <v>7644</v>
      </c>
      <c r="E4539" s="56" t="s">
        <v>7681</v>
      </c>
      <c r="F4539" t="s">
        <v>7646</v>
      </c>
      <c r="G4539" s="66" t="s">
        <v>7661</v>
      </c>
      <c r="H4539" s="66" t="e">
        <v>#N/A</v>
      </c>
      <c r="I4539" s="66" t="e">
        <v>#N/A</v>
      </c>
    </row>
    <row r="4540" spans="1:9" x14ac:dyDescent="0.25">
      <c r="A4540">
        <v>79900072</v>
      </c>
      <c r="B4540" s="66" t="s">
        <v>6465</v>
      </c>
      <c r="C4540" s="66" t="s">
        <v>7644</v>
      </c>
      <c r="D4540" s="66" t="s">
        <v>7644</v>
      </c>
      <c r="E4540" s="56" t="s">
        <v>7681</v>
      </c>
      <c r="F4540" t="s">
        <v>7646</v>
      </c>
      <c r="G4540" s="66" t="s">
        <v>7661</v>
      </c>
      <c r="H4540" s="66" t="e">
        <v>#N/A</v>
      </c>
      <c r="I4540" s="66" t="e">
        <v>#N/A</v>
      </c>
    </row>
    <row r="4541" spans="1:9" x14ac:dyDescent="0.25">
      <c r="A4541">
        <v>79900073</v>
      </c>
      <c r="B4541" s="66" t="s">
        <v>6465</v>
      </c>
      <c r="C4541" s="66" t="s">
        <v>7644</v>
      </c>
      <c r="D4541" s="66" t="s">
        <v>7644</v>
      </c>
      <c r="E4541" s="56" t="s">
        <v>7895</v>
      </c>
      <c r="F4541" t="s">
        <v>7683</v>
      </c>
      <c r="G4541" s="66" t="s">
        <v>7669</v>
      </c>
      <c r="H4541" s="66" t="s">
        <v>7683</v>
      </c>
      <c r="I4541" s="66" t="s">
        <v>7252</v>
      </c>
    </row>
    <row r="4542" spans="1:9" x14ac:dyDescent="0.25">
      <c r="A4542">
        <v>79900073</v>
      </c>
      <c r="B4542" s="66" t="s">
        <v>6465</v>
      </c>
      <c r="C4542" s="66" t="s">
        <v>7644</v>
      </c>
      <c r="D4542" s="66" t="s">
        <v>7644</v>
      </c>
      <c r="E4542" s="56" t="s">
        <v>7895</v>
      </c>
      <c r="F4542" t="s">
        <v>7683</v>
      </c>
      <c r="G4542" s="66" t="s">
        <v>7669</v>
      </c>
      <c r="H4542" s="66" t="s">
        <v>7683</v>
      </c>
      <c r="I4542" s="66" t="s">
        <v>7252</v>
      </c>
    </row>
    <row r="4543" spans="1:9" x14ac:dyDescent="0.25">
      <c r="A4543">
        <v>79900073</v>
      </c>
      <c r="B4543" s="66" t="s">
        <v>6465</v>
      </c>
      <c r="C4543" s="66" t="s">
        <v>7644</v>
      </c>
      <c r="D4543" s="66" t="s">
        <v>7644</v>
      </c>
      <c r="E4543" s="56" t="s">
        <v>7895</v>
      </c>
      <c r="F4543" t="s">
        <v>7683</v>
      </c>
      <c r="G4543" s="66" t="s">
        <v>7669</v>
      </c>
      <c r="H4543" s="66" t="s">
        <v>7683</v>
      </c>
      <c r="I4543" s="66" t="s">
        <v>7252</v>
      </c>
    </row>
    <row r="4544" spans="1:9" x14ac:dyDescent="0.25">
      <c r="A4544">
        <v>79900073</v>
      </c>
      <c r="B4544" s="66" t="s">
        <v>6465</v>
      </c>
      <c r="C4544" s="66" t="s">
        <v>7644</v>
      </c>
      <c r="D4544" s="66" t="s">
        <v>7644</v>
      </c>
      <c r="E4544" s="56" t="s">
        <v>7895</v>
      </c>
      <c r="F4544" t="s">
        <v>7683</v>
      </c>
      <c r="G4544" s="66" t="s">
        <v>7669</v>
      </c>
      <c r="H4544" s="66" t="s">
        <v>7683</v>
      </c>
      <c r="I4544" s="66" t="s">
        <v>7252</v>
      </c>
    </row>
    <row r="4545" spans="1:9" x14ac:dyDescent="0.25">
      <c r="A4545">
        <v>79900073</v>
      </c>
      <c r="B4545" s="66" t="s">
        <v>6465</v>
      </c>
      <c r="C4545" s="66" t="s">
        <v>7644</v>
      </c>
      <c r="D4545" s="66" t="s">
        <v>7644</v>
      </c>
      <c r="E4545" s="56" t="s">
        <v>7896</v>
      </c>
      <c r="F4545" t="s">
        <v>7683</v>
      </c>
      <c r="G4545" s="66" t="s">
        <v>7669</v>
      </c>
      <c r="H4545" s="66" t="s">
        <v>7683</v>
      </c>
      <c r="I4545" s="66" t="s">
        <v>7252</v>
      </c>
    </row>
    <row r="4546" spans="1:9" x14ac:dyDescent="0.25">
      <c r="A4546">
        <v>79900073</v>
      </c>
      <c r="B4546" s="66" t="s">
        <v>6465</v>
      </c>
      <c r="C4546" s="66" t="s">
        <v>7644</v>
      </c>
      <c r="D4546" s="66" t="s">
        <v>7644</v>
      </c>
      <c r="E4546" s="56" t="s">
        <v>7819</v>
      </c>
      <c r="F4546" t="s">
        <v>7683</v>
      </c>
      <c r="G4546" s="66" t="s">
        <v>7669</v>
      </c>
      <c r="H4546" s="66" t="s">
        <v>7683</v>
      </c>
      <c r="I4546" s="66" t="s">
        <v>7252</v>
      </c>
    </row>
    <row r="4547" spans="1:9" x14ac:dyDescent="0.25">
      <c r="A4547">
        <v>79900073</v>
      </c>
      <c r="B4547" s="66" t="s">
        <v>6465</v>
      </c>
      <c r="C4547" s="66" t="s">
        <v>7644</v>
      </c>
      <c r="D4547" s="66" t="s">
        <v>7644</v>
      </c>
      <c r="E4547" s="56" t="s">
        <v>7813</v>
      </c>
      <c r="F4547" t="s">
        <v>7683</v>
      </c>
      <c r="G4547" s="66" t="s">
        <v>7897</v>
      </c>
      <c r="H4547" s="66" t="s">
        <v>7683</v>
      </c>
      <c r="I4547" s="66" t="s">
        <v>7252</v>
      </c>
    </row>
    <row r="4548" spans="1:9" x14ac:dyDescent="0.25">
      <c r="A4548">
        <v>79900073</v>
      </c>
      <c r="B4548" s="66" t="s">
        <v>6465</v>
      </c>
      <c r="C4548" s="66" t="s">
        <v>7644</v>
      </c>
      <c r="D4548" s="66" t="s">
        <v>7644</v>
      </c>
      <c r="E4548" s="56" t="s">
        <v>7813</v>
      </c>
      <c r="F4548" t="s">
        <v>7683</v>
      </c>
      <c r="G4548" s="66" t="s">
        <v>7897</v>
      </c>
      <c r="H4548" s="66" t="s">
        <v>7683</v>
      </c>
      <c r="I4548" s="66" t="s">
        <v>7252</v>
      </c>
    </row>
    <row r="4549" spans="1:9" x14ac:dyDescent="0.25">
      <c r="A4549">
        <v>79900073</v>
      </c>
      <c r="B4549" s="66" t="s">
        <v>6465</v>
      </c>
      <c r="C4549" s="66" t="s">
        <v>7644</v>
      </c>
      <c r="D4549" s="66" t="s">
        <v>7644</v>
      </c>
      <c r="E4549" s="56" t="s">
        <v>7813</v>
      </c>
      <c r="F4549" t="s">
        <v>7683</v>
      </c>
      <c r="G4549" s="66" t="s">
        <v>7897</v>
      </c>
      <c r="H4549" s="66" t="s">
        <v>7683</v>
      </c>
      <c r="I4549" s="66" t="s">
        <v>7252</v>
      </c>
    </row>
    <row r="4550" spans="1:9" x14ac:dyDescent="0.25">
      <c r="A4550">
        <v>79900074</v>
      </c>
      <c r="B4550" s="66" t="s">
        <v>6465</v>
      </c>
      <c r="C4550" s="66" t="s">
        <v>7644</v>
      </c>
      <c r="D4550" s="66" t="s">
        <v>7644</v>
      </c>
      <c r="E4550" s="56" t="s">
        <v>7898</v>
      </c>
      <c r="F4550" t="s">
        <v>7685</v>
      </c>
      <c r="G4550" s="66" t="s">
        <v>7669</v>
      </c>
      <c r="H4550" s="66" t="s">
        <v>7685</v>
      </c>
      <c r="I4550" s="66" t="s">
        <v>7252</v>
      </c>
    </row>
    <row r="4551" spans="1:9" x14ac:dyDescent="0.25">
      <c r="A4551">
        <v>79900074</v>
      </c>
      <c r="B4551" s="66" t="s">
        <v>6465</v>
      </c>
      <c r="C4551" s="66" t="s">
        <v>7644</v>
      </c>
      <c r="D4551" s="66" t="s">
        <v>7644</v>
      </c>
      <c r="E4551" s="56" t="s">
        <v>7898</v>
      </c>
      <c r="F4551" t="s">
        <v>7683</v>
      </c>
      <c r="G4551" s="66" t="s">
        <v>7669</v>
      </c>
      <c r="H4551" s="66" t="s">
        <v>7683</v>
      </c>
      <c r="I4551" s="66" t="s">
        <v>7252</v>
      </c>
    </row>
    <row r="4552" spans="1:9" x14ac:dyDescent="0.25">
      <c r="A4552">
        <v>79900074</v>
      </c>
      <c r="B4552" s="66" t="s">
        <v>6465</v>
      </c>
      <c r="C4552" s="66" t="s">
        <v>7644</v>
      </c>
      <c r="D4552" s="66" t="s">
        <v>7644</v>
      </c>
      <c r="E4552" s="56" t="s">
        <v>7899</v>
      </c>
      <c r="F4552" t="s">
        <v>7683</v>
      </c>
      <c r="G4552" s="66" t="s">
        <v>7669</v>
      </c>
      <c r="H4552" s="66" t="s">
        <v>7683</v>
      </c>
      <c r="I4552" s="66" t="s">
        <v>7252</v>
      </c>
    </row>
    <row r="4553" spans="1:9" x14ac:dyDescent="0.25">
      <c r="A4553">
        <v>79900074</v>
      </c>
      <c r="B4553" s="66" t="s">
        <v>6465</v>
      </c>
      <c r="C4553" s="66" t="s">
        <v>7644</v>
      </c>
      <c r="D4553" s="66" t="s">
        <v>7644</v>
      </c>
      <c r="E4553" s="56" t="s">
        <v>7899</v>
      </c>
      <c r="F4553" t="s">
        <v>7683</v>
      </c>
      <c r="G4553" s="66" t="s">
        <v>7669</v>
      </c>
      <c r="H4553" s="66" t="s">
        <v>7683</v>
      </c>
      <c r="I4553" s="66" t="s">
        <v>7252</v>
      </c>
    </row>
    <row r="4554" spans="1:9" x14ac:dyDescent="0.25">
      <c r="A4554">
        <v>79900074</v>
      </c>
      <c r="B4554" s="66" t="s">
        <v>6465</v>
      </c>
      <c r="C4554" s="66" t="s">
        <v>7644</v>
      </c>
      <c r="D4554" s="66" t="s">
        <v>7644</v>
      </c>
      <c r="E4554" s="56" t="s">
        <v>7899</v>
      </c>
      <c r="F4554" t="s">
        <v>7685</v>
      </c>
      <c r="G4554" s="66" t="s">
        <v>7669</v>
      </c>
      <c r="H4554" s="66" t="s">
        <v>7685</v>
      </c>
      <c r="I4554" s="66" t="s">
        <v>7252</v>
      </c>
    </row>
    <row r="4555" spans="1:9" x14ac:dyDescent="0.25">
      <c r="A4555">
        <v>79900074</v>
      </c>
      <c r="B4555" s="66" t="s">
        <v>6465</v>
      </c>
      <c r="C4555" s="66" t="s">
        <v>7644</v>
      </c>
      <c r="D4555" s="66" t="s">
        <v>7644</v>
      </c>
      <c r="E4555" s="56" t="s">
        <v>7899</v>
      </c>
      <c r="F4555" t="s">
        <v>7683</v>
      </c>
      <c r="G4555" s="66" t="s">
        <v>7669</v>
      </c>
      <c r="H4555" s="66" t="s">
        <v>7683</v>
      </c>
      <c r="I4555" s="66" t="s">
        <v>7252</v>
      </c>
    </row>
    <row r="4556" spans="1:9" x14ac:dyDescent="0.25">
      <c r="A4556">
        <v>79900074</v>
      </c>
      <c r="B4556" s="66" t="s">
        <v>6465</v>
      </c>
      <c r="C4556" s="66" t="s">
        <v>7644</v>
      </c>
      <c r="D4556" s="66" t="s">
        <v>7644</v>
      </c>
      <c r="E4556" s="56" t="s">
        <v>7899</v>
      </c>
      <c r="F4556" t="s">
        <v>7683</v>
      </c>
      <c r="G4556" s="66" t="s">
        <v>7669</v>
      </c>
      <c r="H4556" s="66" t="s">
        <v>7683</v>
      </c>
      <c r="I4556" s="66" t="s">
        <v>7252</v>
      </c>
    </row>
    <row r="4557" spans="1:9" x14ac:dyDescent="0.25">
      <c r="A4557">
        <v>79900074</v>
      </c>
      <c r="B4557" s="66" t="s">
        <v>6465</v>
      </c>
      <c r="C4557" s="66" t="s">
        <v>7644</v>
      </c>
      <c r="D4557" s="66" t="s">
        <v>7644</v>
      </c>
      <c r="E4557" s="56" t="s">
        <v>7896</v>
      </c>
      <c r="F4557" t="s">
        <v>7683</v>
      </c>
      <c r="G4557" s="66" t="s">
        <v>7669</v>
      </c>
      <c r="H4557" s="66" t="s">
        <v>7683</v>
      </c>
      <c r="I4557" s="66" t="s">
        <v>7252</v>
      </c>
    </row>
    <row r="4558" spans="1:9" x14ac:dyDescent="0.25">
      <c r="A4558">
        <v>79900074</v>
      </c>
      <c r="B4558" s="66" t="s">
        <v>6465</v>
      </c>
      <c r="C4558" s="66" t="s">
        <v>7644</v>
      </c>
      <c r="D4558" s="66" t="s">
        <v>7644</v>
      </c>
      <c r="E4558" s="56" t="s">
        <v>7896</v>
      </c>
      <c r="F4558" t="s">
        <v>7683</v>
      </c>
      <c r="G4558" s="66" t="s">
        <v>7669</v>
      </c>
      <c r="H4558" s="66" t="s">
        <v>7683</v>
      </c>
      <c r="I4558" s="66" t="s">
        <v>7252</v>
      </c>
    </row>
    <row r="4559" spans="1:9" x14ac:dyDescent="0.25">
      <c r="A4559">
        <v>79900075</v>
      </c>
      <c r="B4559" s="66" t="s">
        <v>6465</v>
      </c>
      <c r="C4559" s="66" t="s">
        <v>7644</v>
      </c>
      <c r="D4559" s="66" t="s">
        <v>7644</v>
      </c>
      <c r="E4559" s="56" t="s">
        <v>7900</v>
      </c>
      <c r="F4559" t="s">
        <v>7827</v>
      </c>
      <c r="G4559" s="66" t="s">
        <v>7669</v>
      </c>
      <c r="H4559" s="66" t="e">
        <v>#N/A</v>
      </c>
      <c r="I4559" s="66" t="e">
        <v>#N/A</v>
      </c>
    </row>
    <row r="4560" spans="1:9" x14ac:dyDescent="0.25">
      <c r="A4560">
        <v>79900075</v>
      </c>
      <c r="B4560" s="66" t="s">
        <v>6465</v>
      </c>
      <c r="C4560" s="66" t="s">
        <v>7644</v>
      </c>
      <c r="D4560" s="66" t="s">
        <v>7644</v>
      </c>
      <c r="E4560" s="56" t="s">
        <v>7901</v>
      </c>
      <c r="F4560" t="s">
        <v>7683</v>
      </c>
      <c r="G4560" s="66" t="s">
        <v>7669</v>
      </c>
      <c r="H4560" s="66" t="s">
        <v>7683</v>
      </c>
      <c r="I4560" s="66" t="s">
        <v>7252</v>
      </c>
    </row>
    <row r="4561" spans="1:9" x14ac:dyDescent="0.25">
      <c r="A4561">
        <v>79900075</v>
      </c>
      <c r="B4561" s="66" t="s">
        <v>6465</v>
      </c>
      <c r="C4561" s="66" t="s">
        <v>7644</v>
      </c>
      <c r="D4561" s="66" t="s">
        <v>7644</v>
      </c>
      <c r="E4561" s="56" t="s">
        <v>7901</v>
      </c>
      <c r="F4561" t="s">
        <v>5815</v>
      </c>
      <c r="G4561" s="66" t="s">
        <v>7669</v>
      </c>
      <c r="H4561" s="66" t="e">
        <v>#N/A</v>
      </c>
      <c r="I4561" s="66" t="e">
        <v>#N/A</v>
      </c>
    </row>
    <row r="4562" spans="1:9" x14ac:dyDescent="0.25">
      <c r="A4562">
        <v>79900075</v>
      </c>
      <c r="B4562" s="66" t="s">
        <v>6465</v>
      </c>
      <c r="C4562" s="66" t="s">
        <v>7644</v>
      </c>
      <c r="D4562" s="66" t="s">
        <v>7644</v>
      </c>
      <c r="E4562" s="56" t="s">
        <v>7901</v>
      </c>
      <c r="F4562" t="s">
        <v>7646</v>
      </c>
      <c r="G4562" s="66" t="s">
        <v>7669</v>
      </c>
      <c r="H4562" s="66" t="e">
        <v>#N/A</v>
      </c>
      <c r="I4562" s="66" t="e">
        <v>#N/A</v>
      </c>
    </row>
    <row r="4563" spans="1:9" x14ac:dyDescent="0.25">
      <c r="A4563">
        <v>79900075</v>
      </c>
      <c r="B4563" s="66" t="s">
        <v>6465</v>
      </c>
      <c r="C4563" s="66" t="s">
        <v>7644</v>
      </c>
      <c r="D4563" s="66" t="s">
        <v>7644</v>
      </c>
      <c r="E4563" s="56" t="s">
        <v>7902</v>
      </c>
      <c r="F4563" t="s">
        <v>7683</v>
      </c>
      <c r="G4563" s="66" t="s">
        <v>7669</v>
      </c>
      <c r="H4563" s="66" t="s">
        <v>7683</v>
      </c>
      <c r="I4563" s="66" t="s">
        <v>7252</v>
      </c>
    </row>
    <row r="4564" spans="1:9" x14ac:dyDescent="0.25">
      <c r="A4564">
        <v>79900075</v>
      </c>
      <c r="B4564" s="66" t="s">
        <v>6465</v>
      </c>
      <c r="C4564" s="66" t="s">
        <v>7644</v>
      </c>
      <c r="D4564" s="66" t="s">
        <v>7644</v>
      </c>
      <c r="E4564" s="56" t="s">
        <v>7902</v>
      </c>
      <c r="F4564" t="s">
        <v>7683</v>
      </c>
      <c r="G4564" s="66" t="s">
        <v>7669</v>
      </c>
      <c r="H4564" s="66" t="s">
        <v>7683</v>
      </c>
      <c r="I4564" s="66" t="s">
        <v>7252</v>
      </c>
    </row>
    <row r="4565" spans="1:9" x14ac:dyDescent="0.25">
      <c r="A4565">
        <v>79900075</v>
      </c>
      <c r="B4565" s="66" t="s">
        <v>6465</v>
      </c>
      <c r="C4565" s="66" t="s">
        <v>7644</v>
      </c>
      <c r="D4565" s="66" t="s">
        <v>7644</v>
      </c>
      <c r="E4565" s="56" t="s">
        <v>7898</v>
      </c>
      <c r="F4565" t="s">
        <v>5815</v>
      </c>
      <c r="G4565" s="66" t="s">
        <v>7669</v>
      </c>
      <c r="H4565" s="66" t="e">
        <v>#N/A</v>
      </c>
      <c r="I4565" s="66" t="e">
        <v>#N/A</v>
      </c>
    </row>
    <row r="4566" spans="1:9" x14ac:dyDescent="0.25">
      <c r="A4566">
        <v>79900075</v>
      </c>
      <c r="B4566" s="66" t="s">
        <v>6465</v>
      </c>
      <c r="C4566" s="66" t="s">
        <v>7644</v>
      </c>
      <c r="D4566" s="66" t="s">
        <v>7644</v>
      </c>
      <c r="E4566" s="56" t="s">
        <v>7898</v>
      </c>
      <c r="F4566" t="s">
        <v>7685</v>
      </c>
      <c r="G4566" s="66" t="s">
        <v>7669</v>
      </c>
      <c r="H4566" s="66" t="s">
        <v>7685</v>
      </c>
      <c r="I4566" s="66" t="s">
        <v>7252</v>
      </c>
    </row>
    <row r="4567" spans="1:9" x14ac:dyDescent="0.25">
      <c r="A4567">
        <v>79900075</v>
      </c>
      <c r="B4567" s="66" t="s">
        <v>6465</v>
      </c>
      <c r="C4567" s="66" t="s">
        <v>7644</v>
      </c>
      <c r="D4567" s="66" t="s">
        <v>7644</v>
      </c>
      <c r="E4567" s="56" t="s">
        <v>7898</v>
      </c>
      <c r="F4567" t="s">
        <v>7683</v>
      </c>
      <c r="G4567" s="66" t="s">
        <v>7669</v>
      </c>
      <c r="H4567" s="66" t="s">
        <v>7683</v>
      </c>
      <c r="I4567" s="66" t="s">
        <v>7252</v>
      </c>
    </row>
    <row r="4568" spans="1:9" x14ac:dyDescent="0.25">
      <c r="A4568">
        <v>79900075</v>
      </c>
      <c r="B4568" s="66" t="s">
        <v>6465</v>
      </c>
      <c r="C4568" s="66" t="s">
        <v>7644</v>
      </c>
      <c r="D4568" s="66" t="s">
        <v>7644</v>
      </c>
      <c r="E4568" s="56" t="s">
        <v>7903</v>
      </c>
      <c r="F4568" t="s">
        <v>7685</v>
      </c>
      <c r="G4568" s="66" t="s">
        <v>7669</v>
      </c>
      <c r="H4568" s="66" t="s">
        <v>7685</v>
      </c>
      <c r="I4568" s="66" t="s">
        <v>7252</v>
      </c>
    </row>
    <row r="4569" spans="1:9" x14ac:dyDescent="0.25">
      <c r="A4569">
        <v>79900076</v>
      </c>
      <c r="B4569" s="66" t="s">
        <v>6465</v>
      </c>
      <c r="C4569" s="66" t="s">
        <v>7644</v>
      </c>
      <c r="D4569" s="66" t="s">
        <v>7644</v>
      </c>
      <c r="E4569" s="56" t="s">
        <v>7904</v>
      </c>
      <c r="F4569" t="s">
        <v>7683</v>
      </c>
      <c r="G4569" s="66" t="s">
        <v>7669</v>
      </c>
      <c r="H4569" s="66" t="s">
        <v>7683</v>
      </c>
      <c r="I4569" s="66" t="s">
        <v>7252</v>
      </c>
    </row>
    <row r="4570" spans="1:9" x14ac:dyDescent="0.25">
      <c r="A4570">
        <v>79900076</v>
      </c>
      <c r="B4570" s="66" t="s">
        <v>6465</v>
      </c>
      <c r="C4570" s="66" t="s">
        <v>7644</v>
      </c>
      <c r="D4570" s="66" t="s">
        <v>7644</v>
      </c>
      <c r="E4570" s="56" t="s">
        <v>7904</v>
      </c>
      <c r="F4570" t="s">
        <v>7683</v>
      </c>
      <c r="G4570" s="66" t="s">
        <v>7669</v>
      </c>
      <c r="H4570" s="66" t="s">
        <v>7683</v>
      </c>
      <c r="I4570" s="66" t="s">
        <v>7252</v>
      </c>
    </row>
    <row r="4571" spans="1:9" x14ac:dyDescent="0.25">
      <c r="A4571">
        <v>79900076</v>
      </c>
      <c r="B4571" s="66" t="s">
        <v>6465</v>
      </c>
      <c r="C4571" s="66" t="s">
        <v>7644</v>
      </c>
      <c r="D4571" s="66" t="s">
        <v>7644</v>
      </c>
      <c r="E4571" s="56" t="s">
        <v>7904</v>
      </c>
      <c r="F4571" t="s">
        <v>7683</v>
      </c>
      <c r="G4571" s="66" t="s">
        <v>7669</v>
      </c>
      <c r="H4571" s="66" t="s">
        <v>7683</v>
      </c>
      <c r="I4571" s="66" t="s">
        <v>7252</v>
      </c>
    </row>
    <row r="4572" spans="1:9" x14ac:dyDescent="0.25">
      <c r="A4572">
        <v>79900076</v>
      </c>
      <c r="B4572" s="66" t="s">
        <v>6465</v>
      </c>
      <c r="C4572" s="66" t="s">
        <v>7644</v>
      </c>
      <c r="D4572" s="66" t="s">
        <v>7644</v>
      </c>
      <c r="E4572" s="56" t="s">
        <v>7905</v>
      </c>
      <c r="F4572" t="s">
        <v>7906</v>
      </c>
      <c r="G4572" s="66" t="s">
        <v>7669</v>
      </c>
      <c r="H4572" s="66" t="e">
        <v>#N/A</v>
      </c>
      <c r="I4572" s="66" t="e">
        <v>#N/A</v>
      </c>
    </row>
    <row r="4573" spans="1:9" x14ac:dyDescent="0.25">
      <c r="A4573">
        <v>79900077</v>
      </c>
      <c r="B4573" s="66" t="s">
        <v>6465</v>
      </c>
      <c r="C4573" s="66" t="s">
        <v>7644</v>
      </c>
      <c r="D4573" s="66" t="s">
        <v>7644</v>
      </c>
      <c r="E4573" s="56" t="s">
        <v>7907</v>
      </c>
      <c r="F4573" t="s">
        <v>7815</v>
      </c>
      <c r="G4573" s="66" t="s">
        <v>7661</v>
      </c>
      <c r="H4573" s="66" t="e">
        <v>#N/A</v>
      </c>
      <c r="I4573" s="66" t="e">
        <v>#N/A</v>
      </c>
    </row>
    <row r="4574" spans="1:9" x14ac:dyDescent="0.25">
      <c r="A4574">
        <v>79900077</v>
      </c>
      <c r="B4574" s="66" t="s">
        <v>6465</v>
      </c>
      <c r="C4574" s="66" t="s">
        <v>7644</v>
      </c>
      <c r="D4574" s="66" t="s">
        <v>7644</v>
      </c>
      <c r="E4574" s="56" t="s">
        <v>7908</v>
      </c>
      <c r="F4574" t="s">
        <v>7815</v>
      </c>
      <c r="G4574" s="66" t="s">
        <v>7661</v>
      </c>
      <c r="H4574" s="66" t="e">
        <v>#N/A</v>
      </c>
      <c r="I4574" s="66" t="e">
        <v>#N/A</v>
      </c>
    </row>
    <row r="4575" spans="1:9" x14ac:dyDescent="0.25">
      <c r="A4575">
        <v>79900078</v>
      </c>
      <c r="B4575" s="66" t="s">
        <v>6465</v>
      </c>
      <c r="C4575" s="66" t="s">
        <v>7644</v>
      </c>
      <c r="D4575" s="66" t="s">
        <v>7644</v>
      </c>
      <c r="E4575" s="56" t="s">
        <v>7909</v>
      </c>
      <c r="F4575" t="s">
        <v>7909</v>
      </c>
      <c r="G4575" s="66" t="s">
        <v>7661</v>
      </c>
      <c r="H4575" s="66" t="e">
        <v>#N/A</v>
      </c>
      <c r="I4575" s="66" t="e">
        <v>#N/A</v>
      </c>
    </row>
    <row r="4576" spans="1:9" x14ac:dyDescent="0.25">
      <c r="A4576">
        <v>79900078</v>
      </c>
      <c r="B4576" s="66" t="s">
        <v>6465</v>
      </c>
      <c r="C4576" s="66" t="s">
        <v>7644</v>
      </c>
      <c r="D4576" s="66" t="s">
        <v>7644</v>
      </c>
      <c r="E4576" s="56" t="s">
        <v>7909</v>
      </c>
      <c r="F4576" t="s">
        <v>7815</v>
      </c>
      <c r="G4576" s="66" t="s">
        <v>7661</v>
      </c>
      <c r="H4576" s="66" t="e">
        <v>#N/A</v>
      </c>
      <c r="I4576" s="66" t="e">
        <v>#N/A</v>
      </c>
    </row>
    <row r="4577" spans="1:9" x14ac:dyDescent="0.25">
      <c r="A4577">
        <v>79900078</v>
      </c>
      <c r="B4577" s="66" t="s">
        <v>6465</v>
      </c>
      <c r="C4577" s="66" t="s">
        <v>7644</v>
      </c>
      <c r="D4577" s="66" t="s">
        <v>7644</v>
      </c>
      <c r="E4577" s="56" t="s">
        <v>7909</v>
      </c>
      <c r="F4577" t="s">
        <v>7815</v>
      </c>
      <c r="G4577" s="66" t="s">
        <v>7661</v>
      </c>
      <c r="H4577" s="66" t="e">
        <v>#N/A</v>
      </c>
      <c r="I4577" s="66" t="e">
        <v>#N/A</v>
      </c>
    </row>
    <row r="4578" spans="1:9" x14ac:dyDescent="0.25">
      <c r="A4578">
        <v>79900078</v>
      </c>
      <c r="B4578" s="66" t="s">
        <v>6465</v>
      </c>
      <c r="C4578" s="66" t="s">
        <v>7644</v>
      </c>
      <c r="D4578" s="66" t="s">
        <v>7644</v>
      </c>
      <c r="E4578" s="56" t="s">
        <v>7910</v>
      </c>
      <c r="F4578" t="s">
        <v>7815</v>
      </c>
      <c r="G4578" s="66" t="s">
        <v>7661</v>
      </c>
      <c r="H4578" s="66" t="e">
        <v>#N/A</v>
      </c>
      <c r="I4578" s="66" t="e">
        <v>#N/A</v>
      </c>
    </row>
    <row r="4579" spans="1:9" x14ac:dyDescent="0.25">
      <c r="A4579">
        <v>79900078</v>
      </c>
      <c r="B4579" s="66" t="s">
        <v>6465</v>
      </c>
      <c r="C4579" s="66" t="s">
        <v>7644</v>
      </c>
      <c r="D4579" s="66" t="s">
        <v>7644</v>
      </c>
      <c r="E4579" s="56" t="s">
        <v>7910</v>
      </c>
      <c r="F4579" t="s">
        <v>7815</v>
      </c>
      <c r="G4579" s="66" t="s">
        <v>7661</v>
      </c>
      <c r="H4579" s="66" t="e">
        <v>#N/A</v>
      </c>
      <c r="I4579" s="66" t="e">
        <v>#N/A</v>
      </c>
    </row>
    <row r="4580" spans="1:9" x14ac:dyDescent="0.25">
      <c r="A4580">
        <v>79900078</v>
      </c>
      <c r="B4580" s="66" t="s">
        <v>6465</v>
      </c>
      <c r="C4580" s="66" t="s">
        <v>7644</v>
      </c>
      <c r="D4580" s="66" t="s">
        <v>7644</v>
      </c>
      <c r="E4580" s="56" t="s">
        <v>7911</v>
      </c>
      <c r="F4580" t="s">
        <v>7815</v>
      </c>
      <c r="G4580" s="66" t="s">
        <v>7661</v>
      </c>
      <c r="H4580" s="66" t="e">
        <v>#N/A</v>
      </c>
      <c r="I4580" s="66" t="e">
        <v>#N/A</v>
      </c>
    </row>
    <row r="4581" spans="1:9" x14ac:dyDescent="0.25">
      <c r="A4581">
        <v>79900079</v>
      </c>
      <c r="B4581" s="66" t="s">
        <v>6465</v>
      </c>
      <c r="C4581" s="66" t="s">
        <v>7644</v>
      </c>
      <c r="D4581" s="66" t="s">
        <v>7644</v>
      </c>
      <c r="E4581" s="56" t="s">
        <v>7849</v>
      </c>
      <c r="F4581" t="s">
        <v>7815</v>
      </c>
      <c r="G4581" s="66" t="s">
        <v>7661</v>
      </c>
      <c r="H4581" s="66" t="s">
        <v>7849</v>
      </c>
      <c r="I4581" s="66" t="s">
        <v>6321</v>
      </c>
    </row>
    <row r="4582" spans="1:9" x14ac:dyDescent="0.25">
      <c r="A4582">
        <v>79900079</v>
      </c>
      <c r="B4582" s="66" t="s">
        <v>6465</v>
      </c>
      <c r="C4582" s="66" t="s">
        <v>7644</v>
      </c>
      <c r="D4582" s="66" t="s">
        <v>7644</v>
      </c>
      <c r="E4582" s="56" t="s">
        <v>7912</v>
      </c>
      <c r="F4582" t="s">
        <v>7912</v>
      </c>
      <c r="G4582" s="66" t="s">
        <v>7661</v>
      </c>
      <c r="H4582" s="66" t="e">
        <v>#N/A</v>
      </c>
      <c r="I4582" s="66" t="e">
        <v>#N/A</v>
      </c>
    </row>
    <row r="4583" spans="1:9" x14ac:dyDescent="0.25">
      <c r="A4583">
        <v>79900080</v>
      </c>
      <c r="B4583" s="66" t="s">
        <v>6465</v>
      </c>
      <c r="C4583" s="66" t="s">
        <v>7644</v>
      </c>
      <c r="D4583" s="66" t="s">
        <v>7644</v>
      </c>
      <c r="E4583" s="56" t="s">
        <v>7853</v>
      </c>
      <c r="F4583" t="s">
        <v>7913</v>
      </c>
      <c r="G4583" s="66" t="s">
        <v>7661</v>
      </c>
      <c r="H4583" s="66" t="s">
        <v>7853</v>
      </c>
      <c r="I4583" s="66" t="s">
        <v>7649</v>
      </c>
    </row>
    <row r="4584" spans="1:9" x14ac:dyDescent="0.25">
      <c r="A4584">
        <v>79900080</v>
      </c>
      <c r="B4584" s="66" t="s">
        <v>6465</v>
      </c>
      <c r="C4584" s="66" t="s">
        <v>7644</v>
      </c>
      <c r="D4584" s="66" t="s">
        <v>7644</v>
      </c>
      <c r="E4584" s="56" t="s">
        <v>7853</v>
      </c>
      <c r="F4584" t="s">
        <v>7646</v>
      </c>
      <c r="G4584" s="66" t="s">
        <v>7661</v>
      </c>
      <c r="H4584" s="66" t="s">
        <v>7853</v>
      </c>
      <c r="I4584" s="66" t="s">
        <v>7649</v>
      </c>
    </row>
    <row r="4585" spans="1:9" x14ac:dyDescent="0.25">
      <c r="A4585">
        <v>79900080</v>
      </c>
      <c r="B4585" s="66" t="s">
        <v>6465</v>
      </c>
      <c r="C4585" s="66" t="s">
        <v>7644</v>
      </c>
      <c r="D4585" s="66" t="s">
        <v>7644</v>
      </c>
      <c r="E4585" s="56" t="s">
        <v>7853</v>
      </c>
      <c r="F4585" t="s">
        <v>7646</v>
      </c>
      <c r="G4585" s="66" t="s">
        <v>7661</v>
      </c>
      <c r="H4585" s="66" t="s">
        <v>7853</v>
      </c>
      <c r="I4585" s="66" t="s">
        <v>7649</v>
      </c>
    </row>
    <row r="4586" spans="1:9" x14ac:dyDescent="0.25">
      <c r="A4586">
        <v>79900080</v>
      </c>
      <c r="B4586" s="66" t="s">
        <v>6465</v>
      </c>
      <c r="C4586" s="66" t="s">
        <v>7644</v>
      </c>
      <c r="D4586" s="66" t="s">
        <v>7644</v>
      </c>
      <c r="E4586" s="56" t="s">
        <v>7853</v>
      </c>
      <c r="F4586" t="s">
        <v>7646</v>
      </c>
      <c r="G4586" s="66" t="s">
        <v>7661</v>
      </c>
      <c r="H4586" s="66" t="s">
        <v>7853</v>
      </c>
      <c r="I4586" s="66" t="s">
        <v>7649</v>
      </c>
    </row>
    <row r="4587" spans="1:9" x14ac:dyDescent="0.25">
      <c r="A4587">
        <v>79900080</v>
      </c>
      <c r="B4587" s="66" t="s">
        <v>6465</v>
      </c>
      <c r="C4587" s="66" t="s">
        <v>7644</v>
      </c>
      <c r="D4587" s="66" t="s">
        <v>7644</v>
      </c>
      <c r="E4587" s="56" t="s">
        <v>7856</v>
      </c>
      <c r="F4587" t="s">
        <v>7646</v>
      </c>
      <c r="G4587" s="66" t="s">
        <v>7661</v>
      </c>
      <c r="H4587" s="66" t="s">
        <v>7856</v>
      </c>
      <c r="I4587" s="66" t="s">
        <v>6321</v>
      </c>
    </row>
    <row r="4588" spans="1:9" x14ac:dyDescent="0.25">
      <c r="A4588">
        <v>79900080</v>
      </c>
      <c r="B4588" s="66" t="s">
        <v>6465</v>
      </c>
      <c r="C4588" s="66" t="s">
        <v>7644</v>
      </c>
      <c r="D4588" s="66" t="s">
        <v>7644</v>
      </c>
      <c r="E4588" s="56" t="s">
        <v>7856</v>
      </c>
      <c r="F4588" t="s">
        <v>7856</v>
      </c>
      <c r="G4588" s="66" t="s">
        <v>7661</v>
      </c>
      <c r="H4588" s="66" t="s">
        <v>7856</v>
      </c>
      <c r="I4588" s="66" t="s">
        <v>6321</v>
      </c>
    </row>
    <row r="4589" spans="1:9" x14ac:dyDescent="0.25">
      <c r="A4589">
        <v>79900081</v>
      </c>
      <c r="B4589" s="66" t="s">
        <v>6465</v>
      </c>
      <c r="C4589" s="66" t="s">
        <v>7644</v>
      </c>
      <c r="D4589" s="66" t="s">
        <v>7644</v>
      </c>
      <c r="E4589" s="56" t="s">
        <v>7855</v>
      </c>
      <c r="F4589" t="s">
        <v>7855</v>
      </c>
      <c r="G4589" s="66" t="s">
        <v>7661</v>
      </c>
      <c r="H4589" s="66" t="e">
        <v>#N/A</v>
      </c>
      <c r="I4589" s="66" t="e">
        <v>#N/A</v>
      </c>
    </row>
    <row r="4590" spans="1:9" x14ac:dyDescent="0.25">
      <c r="A4590">
        <v>79900081</v>
      </c>
      <c r="B4590" s="66" t="s">
        <v>6465</v>
      </c>
      <c r="C4590" s="66" t="s">
        <v>7644</v>
      </c>
      <c r="D4590" s="66" t="s">
        <v>7644</v>
      </c>
      <c r="E4590" s="56" t="s">
        <v>7855</v>
      </c>
      <c r="F4590" t="s">
        <v>7646</v>
      </c>
      <c r="G4590" s="66" t="s">
        <v>7661</v>
      </c>
      <c r="H4590" s="66" t="e">
        <v>#N/A</v>
      </c>
      <c r="I4590" s="66" t="e">
        <v>#N/A</v>
      </c>
    </row>
    <row r="4591" spans="1:9" x14ac:dyDescent="0.25">
      <c r="A4591">
        <v>79900081</v>
      </c>
      <c r="B4591" s="66" t="s">
        <v>6465</v>
      </c>
      <c r="C4591" s="66" t="s">
        <v>7644</v>
      </c>
      <c r="D4591" s="66" t="s">
        <v>7644</v>
      </c>
      <c r="E4591" s="56" t="s">
        <v>7855</v>
      </c>
      <c r="F4591" t="s">
        <v>7855</v>
      </c>
      <c r="G4591" s="66" t="s">
        <v>7661</v>
      </c>
      <c r="H4591" s="66" t="e">
        <v>#N/A</v>
      </c>
      <c r="I4591" s="66" t="e">
        <v>#N/A</v>
      </c>
    </row>
    <row r="4592" spans="1:9" x14ac:dyDescent="0.25">
      <c r="A4592">
        <v>79900081</v>
      </c>
      <c r="B4592" s="66" t="s">
        <v>6465</v>
      </c>
      <c r="C4592" s="66" t="s">
        <v>7644</v>
      </c>
      <c r="D4592" s="66" t="s">
        <v>7644</v>
      </c>
      <c r="E4592" s="56" t="s">
        <v>7856</v>
      </c>
      <c r="F4592" t="s">
        <v>7646</v>
      </c>
      <c r="G4592" s="66" t="s">
        <v>7661</v>
      </c>
      <c r="H4592" s="66" t="s">
        <v>7856</v>
      </c>
      <c r="I4592" s="66" t="s">
        <v>6321</v>
      </c>
    </row>
    <row r="4593" spans="1:9" x14ac:dyDescent="0.25">
      <c r="A4593">
        <v>79900082</v>
      </c>
      <c r="B4593" s="66" t="s">
        <v>6465</v>
      </c>
      <c r="C4593" s="66" t="s">
        <v>7644</v>
      </c>
      <c r="D4593" s="66" t="s">
        <v>7644</v>
      </c>
      <c r="E4593" s="56" t="s">
        <v>7914</v>
      </c>
      <c r="F4593" t="s">
        <v>7646</v>
      </c>
      <c r="G4593" s="66" t="s">
        <v>7661</v>
      </c>
      <c r="H4593" s="66" t="e">
        <v>#N/A</v>
      </c>
      <c r="I4593" s="66" t="e">
        <v>#N/A</v>
      </c>
    </row>
    <row r="4594" spans="1:9" x14ac:dyDescent="0.25">
      <c r="A4594">
        <v>79900082</v>
      </c>
      <c r="B4594" s="66" t="s">
        <v>6465</v>
      </c>
      <c r="C4594" s="66" t="s">
        <v>7644</v>
      </c>
      <c r="D4594" s="66" t="s">
        <v>7644</v>
      </c>
      <c r="E4594" s="56" t="s">
        <v>5924</v>
      </c>
      <c r="F4594" t="s">
        <v>5924</v>
      </c>
      <c r="G4594" s="66" t="s">
        <v>7661</v>
      </c>
      <c r="H4594" s="66" t="s">
        <v>5924</v>
      </c>
      <c r="I4594" s="66" t="s">
        <v>5925</v>
      </c>
    </row>
    <row r="4595" spans="1:9" x14ac:dyDescent="0.25">
      <c r="A4595">
        <v>79900082</v>
      </c>
      <c r="B4595" s="66" t="s">
        <v>6465</v>
      </c>
      <c r="C4595" s="66" t="s">
        <v>7644</v>
      </c>
      <c r="D4595" s="66" t="s">
        <v>7644</v>
      </c>
      <c r="E4595" s="56" t="s">
        <v>6320</v>
      </c>
      <c r="F4595" t="s">
        <v>7646</v>
      </c>
      <c r="G4595" s="66" t="s">
        <v>7661</v>
      </c>
      <c r="H4595" s="66" t="s">
        <v>6320</v>
      </c>
      <c r="I4595" s="66" t="s">
        <v>6321</v>
      </c>
    </row>
    <row r="4596" spans="1:9" x14ac:dyDescent="0.25">
      <c r="A4596">
        <v>79900082</v>
      </c>
      <c r="B4596" s="66" t="s">
        <v>6465</v>
      </c>
      <c r="C4596" s="66" t="s">
        <v>7644</v>
      </c>
      <c r="D4596" s="66" t="s">
        <v>7644</v>
      </c>
      <c r="E4596" s="56" t="s">
        <v>7915</v>
      </c>
      <c r="F4596" t="s">
        <v>7646</v>
      </c>
      <c r="G4596" s="66" t="s">
        <v>7661</v>
      </c>
      <c r="H4596" s="66" t="e">
        <v>#N/A</v>
      </c>
      <c r="I4596" s="66" t="e">
        <v>#N/A</v>
      </c>
    </row>
    <row r="4597" spans="1:9" x14ac:dyDescent="0.25">
      <c r="A4597">
        <v>79900082</v>
      </c>
      <c r="B4597" s="66" t="s">
        <v>6465</v>
      </c>
      <c r="C4597" s="66" t="s">
        <v>7644</v>
      </c>
      <c r="D4597" s="66" t="s">
        <v>7644</v>
      </c>
      <c r="E4597" s="56" t="s">
        <v>7915</v>
      </c>
      <c r="F4597" t="s">
        <v>7915</v>
      </c>
      <c r="G4597" s="66" t="s">
        <v>7661</v>
      </c>
      <c r="H4597" s="66" t="e">
        <v>#N/A</v>
      </c>
      <c r="I4597" s="66" t="e">
        <v>#N/A</v>
      </c>
    </row>
    <row r="4598" spans="1:9" x14ac:dyDescent="0.25">
      <c r="A4598">
        <v>79900082</v>
      </c>
      <c r="B4598" s="66" t="s">
        <v>6465</v>
      </c>
      <c r="C4598" s="66" t="s">
        <v>7644</v>
      </c>
      <c r="D4598" s="66" t="s">
        <v>7644</v>
      </c>
      <c r="E4598" s="56" t="s">
        <v>7915</v>
      </c>
      <c r="F4598" t="s">
        <v>7646</v>
      </c>
      <c r="G4598" s="66" t="s">
        <v>7661</v>
      </c>
      <c r="H4598" s="66" t="e">
        <v>#N/A</v>
      </c>
      <c r="I4598" s="66" t="e">
        <v>#N/A</v>
      </c>
    </row>
    <row r="4599" spans="1:9" x14ac:dyDescent="0.25">
      <c r="A4599">
        <v>79900082</v>
      </c>
      <c r="B4599" s="66" t="s">
        <v>6465</v>
      </c>
      <c r="C4599" s="66" t="s">
        <v>7644</v>
      </c>
      <c r="D4599" s="66" t="s">
        <v>7644</v>
      </c>
      <c r="E4599" s="56" t="s">
        <v>7915</v>
      </c>
      <c r="F4599" t="s">
        <v>5815</v>
      </c>
      <c r="G4599" s="66" t="s">
        <v>7661</v>
      </c>
      <c r="H4599" s="66" t="e">
        <v>#N/A</v>
      </c>
      <c r="I4599" s="66" t="e">
        <v>#N/A</v>
      </c>
    </row>
    <row r="4600" spans="1:9" x14ac:dyDescent="0.25">
      <c r="A4600">
        <v>79900082</v>
      </c>
      <c r="B4600" s="66" t="s">
        <v>6465</v>
      </c>
      <c r="C4600" s="66" t="s">
        <v>7644</v>
      </c>
      <c r="D4600" s="66" t="s">
        <v>7644</v>
      </c>
      <c r="E4600" s="56" t="s">
        <v>7916</v>
      </c>
      <c r="F4600" t="s">
        <v>7646</v>
      </c>
      <c r="G4600" s="66" t="s">
        <v>7661</v>
      </c>
      <c r="H4600" s="66" t="e">
        <v>#N/A</v>
      </c>
      <c r="I4600" s="66" t="e">
        <v>#N/A</v>
      </c>
    </row>
    <row r="4601" spans="1:9" x14ac:dyDescent="0.25">
      <c r="A4601">
        <v>79900083</v>
      </c>
      <c r="B4601" s="66" t="s">
        <v>6465</v>
      </c>
      <c r="C4601" s="66" t="s">
        <v>7644</v>
      </c>
      <c r="D4601" s="66" t="s">
        <v>7644</v>
      </c>
      <c r="E4601" s="56" t="s">
        <v>7917</v>
      </c>
      <c r="F4601" t="s">
        <v>7918</v>
      </c>
      <c r="G4601" s="66" t="s">
        <v>7661</v>
      </c>
      <c r="H4601" s="66" t="e">
        <v>#N/A</v>
      </c>
      <c r="I4601" s="66" t="e">
        <v>#N/A</v>
      </c>
    </row>
    <row r="4602" spans="1:9" x14ac:dyDescent="0.25">
      <c r="A4602">
        <v>79900083</v>
      </c>
      <c r="B4602" s="66" t="s">
        <v>6465</v>
      </c>
      <c r="C4602" s="66" t="s">
        <v>7644</v>
      </c>
      <c r="D4602" s="66" t="s">
        <v>7644</v>
      </c>
      <c r="E4602" s="56" t="s">
        <v>7798</v>
      </c>
      <c r="F4602" t="s">
        <v>7798</v>
      </c>
      <c r="G4602" s="66" t="s">
        <v>7661</v>
      </c>
      <c r="H4602" s="66" t="e">
        <v>#N/A</v>
      </c>
      <c r="I4602" s="66" t="e">
        <v>#N/A</v>
      </c>
    </row>
    <row r="4603" spans="1:9" x14ac:dyDescent="0.25">
      <c r="A4603">
        <v>79900083</v>
      </c>
      <c r="B4603" s="66" t="s">
        <v>6465</v>
      </c>
      <c r="C4603" s="66" t="s">
        <v>7644</v>
      </c>
      <c r="D4603" s="66" t="s">
        <v>7644</v>
      </c>
      <c r="E4603" s="56" t="s">
        <v>7798</v>
      </c>
      <c r="F4603" t="s">
        <v>7646</v>
      </c>
      <c r="G4603" s="66" t="s">
        <v>7661</v>
      </c>
      <c r="H4603" s="66" t="e">
        <v>#N/A</v>
      </c>
      <c r="I4603" s="66" t="e">
        <v>#N/A</v>
      </c>
    </row>
    <row r="4604" spans="1:9" x14ac:dyDescent="0.25">
      <c r="A4604">
        <v>79900084</v>
      </c>
      <c r="B4604" s="66" t="s">
        <v>6465</v>
      </c>
      <c r="C4604" s="66" t="s">
        <v>7644</v>
      </c>
      <c r="D4604" s="66" t="s">
        <v>7644</v>
      </c>
      <c r="E4604" s="56" t="s">
        <v>7919</v>
      </c>
      <c r="F4604" t="s">
        <v>7646</v>
      </c>
      <c r="G4604" s="66" t="s">
        <v>7669</v>
      </c>
      <c r="H4604" s="66" t="e">
        <v>#N/A</v>
      </c>
      <c r="I4604" s="66" t="e">
        <v>#N/A</v>
      </c>
    </row>
    <row r="4605" spans="1:9" x14ac:dyDescent="0.25">
      <c r="A4605">
        <v>79900084</v>
      </c>
      <c r="B4605" s="66" t="s">
        <v>6465</v>
      </c>
      <c r="C4605" s="66" t="s">
        <v>7644</v>
      </c>
      <c r="D4605" s="66" t="s">
        <v>7644</v>
      </c>
      <c r="E4605" s="56" t="s">
        <v>7832</v>
      </c>
      <c r="F4605" t="s">
        <v>7646</v>
      </c>
      <c r="G4605" s="66" t="s">
        <v>7669</v>
      </c>
      <c r="H4605" s="66" t="s">
        <v>7832</v>
      </c>
      <c r="I4605" s="66" t="s">
        <v>6321</v>
      </c>
    </row>
    <row r="4606" spans="1:9" x14ac:dyDescent="0.25">
      <c r="A4606">
        <v>79900084</v>
      </c>
      <c r="B4606" s="66" t="s">
        <v>6465</v>
      </c>
      <c r="C4606" s="66" t="s">
        <v>7644</v>
      </c>
      <c r="D4606" s="66" t="s">
        <v>7644</v>
      </c>
      <c r="E4606" s="56" t="s">
        <v>7832</v>
      </c>
      <c r="F4606" t="s">
        <v>5815</v>
      </c>
      <c r="G4606" s="66" t="s">
        <v>7669</v>
      </c>
      <c r="H4606" s="66" t="s">
        <v>7832</v>
      </c>
      <c r="I4606" s="66" t="s">
        <v>6321</v>
      </c>
    </row>
    <row r="4607" spans="1:9" x14ac:dyDescent="0.25">
      <c r="A4607">
        <v>79900084</v>
      </c>
      <c r="B4607" s="66" t="s">
        <v>6465</v>
      </c>
      <c r="C4607" s="66" t="s">
        <v>7644</v>
      </c>
      <c r="D4607" s="66" t="s">
        <v>7644</v>
      </c>
      <c r="E4607" s="56" t="s">
        <v>7835</v>
      </c>
      <c r="F4607" t="s">
        <v>7646</v>
      </c>
      <c r="G4607" s="66" t="s">
        <v>7669</v>
      </c>
      <c r="H4607" s="66" t="e">
        <v>#N/A</v>
      </c>
      <c r="I4607" s="66" t="e">
        <v>#N/A</v>
      </c>
    </row>
    <row r="4608" spans="1:9" x14ac:dyDescent="0.25">
      <c r="A4608">
        <v>79900084</v>
      </c>
      <c r="B4608" s="66" t="s">
        <v>6465</v>
      </c>
      <c r="C4608" s="66" t="s">
        <v>7644</v>
      </c>
      <c r="D4608" s="66" t="s">
        <v>7644</v>
      </c>
      <c r="E4608" s="56" t="s">
        <v>7920</v>
      </c>
      <c r="F4608" t="s">
        <v>7646</v>
      </c>
      <c r="G4608" s="66" t="s">
        <v>7669</v>
      </c>
      <c r="H4608" s="66" t="e">
        <v>#N/A</v>
      </c>
      <c r="I4608" s="66" t="e">
        <v>#N/A</v>
      </c>
    </row>
    <row r="4609" spans="1:9" x14ac:dyDescent="0.25">
      <c r="A4609">
        <v>79900084</v>
      </c>
      <c r="B4609" s="66" t="s">
        <v>6465</v>
      </c>
      <c r="C4609" s="66" t="s">
        <v>7644</v>
      </c>
      <c r="D4609" s="66" t="s">
        <v>7644</v>
      </c>
      <c r="E4609" s="56" t="s">
        <v>7920</v>
      </c>
      <c r="F4609" t="s">
        <v>7921</v>
      </c>
      <c r="G4609" s="66" t="s">
        <v>7669</v>
      </c>
      <c r="H4609" s="66" t="e">
        <v>#N/A</v>
      </c>
      <c r="I4609" s="66" t="e">
        <v>#N/A</v>
      </c>
    </row>
    <row r="4610" spans="1:9" x14ac:dyDescent="0.25">
      <c r="A4610">
        <v>79900084</v>
      </c>
      <c r="B4610" s="66" t="s">
        <v>6465</v>
      </c>
      <c r="C4610" s="66" t="s">
        <v>7644</v>
      </c>
      <c r="D4610" s="66" t="s">
        <v>7644</v>
      </c>
      <c r="E4610" s="56" t="s">
        <v>7920</v>
      </c>
      <c r="F4610" t="s">
        <v>7646</v>
      </c>
      <c r="G4610" s="66" t="s">
        <v>7669</v>
      </c>
      <c r="H4610" s="66" t="e">
        <v>#N/A</v>
      </c>
      <c r="I4610" s="66" t="e">
        <v>#N/A</v>
      </c>
    </row>
    <row r="4611" spans="1:9" x14ac:dyDescent="0.25">
      <c r="A4611">
        <v>79900084</v>
      </c>
      <c r="B4611" s="66" t="s">
        <v>6465</v>
      </c>
      <c r="C4611" s="66" t="s">
        <v>7644</v>
      </c>
      <c r="D4611" s="66" t="s">
        <v>7644</v>
      </c>
      <c r="E4611" s="56" t="s">
        <v>7920</v>
      </c>
      <c r="F4611" t="s">
        <v>7920</v>
      </c>
      <c r="G4611" s="66" t="s">
        <v>7669</v>
      </c>
      <c r="H4611" s="66" t="e">
        <v>#N/A</v>
      </c>
      <c r="I4611" s="66" t="e">
        <v>#N/A</v>
      </c>
    </row>
    <row r="4612" spans="1:9" x14ac:dyDescent="0.25">
      <c r="A4612">
        <v>79900084</v>
      </c>
      <c r="B4612" s="66" t="s">
        <v>6465</v>
      </c>
      <c r="C4612" s="66" t="s">
        <v>7644</v>
      </c>
      <c r="D4612" s="66" t="s">
        <v>7644</v>
      </c>
      <c r="E4612" s="56" t="s">
        <v>7922</v>
      </c>
      <c r="F4612" t="s">
        <v>7646</v>
      </c>
      <c r="G4612" s="66" t="s">
        <v>7669</v>
      </c>
      <c r="H4612" s="66" t="e">
        <v>#N/A</v>
      </c>
      <c r="I4612" s="66" t="e">
        <v>#N/A</v>
      </c>
    </row>
    <row r="4613" spans="1:9" x14ac:dyDescent="0.25">
      <c r="A4613">
        <v>79900085</v>
      </c>
      <c r="B4613" s="66" t="s">
        <v>6465</v>
      </c>
      <c r="C4613" s="66" t="s">
        <v>7644</v>
      </c>
      <c r="D4613" s="66" t="s">
        <v>7644</v>
      </c>
      <c r="E4613" s="56" t="s">
        <v>7923</v>
      </c>
      <c r="F4613" t="s">
        <v>7646</v>
      </c>
      <c r="G4613" s="66" t="s">
        <v>7661</v>
      </c>
      <c r="H4613" s="66" t="e">
        <v>#N/A</v>
      </c>
      <c r="I4613" s="66" t="e">
        <v>#N/A</v>
      </c>
    </row>
    <row r="4614" spans="1:9" x14ac:dyDescent="0.25">
      <c r="A4614">
        <v>79900085</v>
      </c>
      <c r="B4614" s="66" t="s">
        <v>6465</v>
      </c>
      <c r="C4614" s="66" t="s">
        <v>7644</v>
      </c>
      <c r="D4614" s="66" t="s">
        <v>7644</v>
      </c>
      <c r="E4614" s="56" t="s">
        <v>7805</v>
      </c>
      <c r="F4614" t="s">
        <v>7646</v>
      </c>
      <c r="G4614" s="66" t="s">
        <v>7661</v>
      </c>
      <c r="H4614" s="66" t="e">
        <v>#N/A</v>
      </c>
      <c r="I4614" s="66" t="e">
        <v>#N/A</v>
      </c>
    </row>
    <row r="4615" spans="1:9" x14ac:dyDescent="0.25">
      <c r="A4615">
        <v>79900086</v>
      </c>
      <c r="B4615" s="66" t="s">
        <v>6465</v>
      </c>
      <c r="C4615" s="66" t="s">
        <v>7644</v>
      </c>
      <c r="D4615" s="66" t="s">
        <v>7644</v>
      </c>
      <c r="E4615" s="56" t="s">
        <v>7924</v>
      </c>
      <c r="F4615" t="s">
        <v>5815</v>
      </c>
      <c r="G4615" s="66" t="s">
        <v>7661</v>
      </c>
      <c r="H4615" s="66" t="e">
        <v>#N/A</v>
      </c>
      <c r="I4615" s="66" t="e">
        <v>#N/A</v>
      </c>
    </row>
    <row r="4616" spans="1:9" x14ac:dyDescent="0.25">
      <c r="A4616">
        <v>79900086</v>
      </c>
      <c r="B4616" s="66" t="s">
        <v>6465</v>
      </c>
      <c r="C4616" s="66" t="s">
        <v>7644</v>
      </c>
      <c r="D4616" s="66" t="s">
        <v>7644</v>
      </c>
      <c r="E4616" s="56" t="s">
        <v>7925</v>
      </c>
      <c r="F4616" t="s">
        <v>7782</v>
      </c>
      <c r="G4616" s="66" t="s">
        <v>7661</v>
      </c>
      <c r="H4616" s="66" t="s">
        <v>7782</v>
      </c>
      <c r="I4616" s="66" t="s">
        <v>6321</v>
      </c>
    </row>
    <row r="4617" spans="1:9" x14ac:dyDescent="0.25">
      <c r="A4617">
        <v>79900086</v>
      </c>
      <c r="B4617" s="66" t="s">
        <v>6465</v>
      </c>
      <c r="C4617" s="66" t="s">
        <v>7644</v>
      </c>
      <c r="D4617" s="66" t="s">
        <v>7644</v>
      </c>
      <c r="E4617" s="56" t="s">
        <v>7926</v>
      </c>
      <c r="F4617" t="s">
        <v>7646</v>
      </c>
      <c r="G4617" s="66" t="s">
        <v>7661</v>
      </c>
      <c r="H4617" s="66" t="e">
        <v>#N/A</v>
      </c>
      <c r="I4617" s="66" t="e">
        <v>#N/A</v>
      </c>
    </row>
    <row r="4618" spans="1:9" x14ac:dyDescent="0.25">
      <c r="A4618">
        <v>79900086</v>
      </c>
      <c r="B4618" s="66" t="s">
        <v>6465</v>
      </c>
      <c r="C4618" s="66" t="s">
        <v>7644</v>
      </c>
      <c r="D4618" s="66" t="s">
        <v>7644</v>
      </c>
      <c r="E4618" s="56" t="s">
        <v>7926</v>
      </c>
      <c r="F4618" t="s">
        <v>7646</v>
      </c>
      <c r="G4618" s="66" t="s">
        <v>7661</v>
      </c>
      <c r="H4618" s="66" t="e">
        <v>#N/A</v>
      </c>
      <c r="I4618" s="66" t="e">
        <v>#N/A</v>
      </c>
    </row>
    <row r="4619" spans="1:9" x14ac:dyDescent="0.25">
      <c r="A4619">
        <v>79900086</v>
      </c>
      <c r="B4619" s="66" t="s">
        <v>6465</v>
      </c>
      <c r="C4619" s="66" t="s">
        <v>7644</v>
      </c>
      <c r="D4619" s="66" t="s">
        <v>7644</v>
      </c>
      <c r="E4619" s="56" t="s">
        <v>7926</v>
      </c>
      <c r="F4619" t="s">
        <v>7646</v>
      </c>
      <c r="G4619" s="66" t="s">
        <v>7661</v>
      </c>
      <c r="H4619" s="66" t="e">
        <v>#N/A</v>
      </c>
      <c r="I4619" s="66" t="e">
        <v>#N/A</v>
      </c>
    </row>
    <row r="4620" spans="1:9" x14ac:dyDescent="0.25">
      <c r="A4620">
        <v>79900087</v>
      </c>
      <c r="B4620" s="66" t="s">
        <v>6465</v>
      </c>
      <c r="C4620" s="66" t="s">
        <v>7644</v>
      </c>
      <c r="D4620" s="66" t="s">
        <v>7644</v>
      </c>
      <c r="E4620" s="56" t="s">
        <v>7927</v>
      </c>
      <c r="F4620" t="s">
        <v>7928</v>
      </c>
      <c r="G4620" s="66" t="s">
        <v>7661</v>
      </c>
      <c r="H4620" s="66" t="e">
        <v>#N/A</v>
      </c>
      <c r="I4620" s="66" t="e">
        <v>#N/A</v>
      </c>
    </row>
    <row r="4621" spans="1:9" x14ac:dyDescent="0.25">
      <c r="A4621">
        <v>79900087</v>
      </c>
      <c r="B4621" s="66" t="s">
        <v>6465</v>
      </c>
      <c r="C4621" s="66" t="s">
        <v>7644</v>
      </c>
      <c r="D4621" s="66" t="s">
        <v>7644</v>
      </c>
      <c r="E4621" s="56" t="s">
        <v>7929</v>
      </c>
      <c r="F4621" t="s">
        <v>7831</v>
      </c>
      <c r="G4621" s="66" t="s">
        <v>7661</v>
      </c>
      <c r="H4621" s="66" t="e">
        <v>#N/A</v>
      </c>
      <c r="I4621" s="66" t="e">
        <v>#N/A</v>
      </c>
    </row>
    <row r="4622" spans="1:9" x14ac:dyDescent="0.25">
      <c r="A4622">
        <v>79900087</v>
      </c>
      <c r="B4622" s="66" t="s">
        <v>6465</v>
      </c>
      <c r="C4622" s="66" t="s">
        <v>7644</v>
      </c>
      <c r="D4622" s="66" t="s">
        <v>7644</v>
      </c>
      <c r="E4622" s="56" t="s">
        <v>7929</v>
      </c>
      <c r="F4622" t="s">
        <v>7930</v>
      </c>
      <c r="G4622" s="66" t="s">
        <v>7661</v>
      </c>
      <c r="H4622" s="66" t="e">
        <v>#N/A</v>
      </c>
      <c r="I4622" s="66" t="e">
        <v>#N/A</v>
      </c>
    </row>
    <row r="4623" spans="1:9" x14ac:dyDescent="0.25">
      <c r="A4623">
        <v>79900087</v>
      </c>
      <c r="B4623" s="66" t="s">
        <v>6465</v>
      </c>
      <c r="C4623" s="66" t="s">
        <v>7644</v>
      </c>
      <c r="D4623" s="66" t="s">
        <v>7644</v>
      </c>
      <c r="E4623" s="56" t="s">
        <v>7931</v>
      </c>
      <c r="F4623" t="s">
        <v>5815</v>
      </c>
      <c r="G4623" s="66" t="s">
        <v>7661</v>
      </c>
      <c r="H4623" s="66" t="e">
        <v>#N/A</v>
      </c>
      <c r="I4623" s="66" t="e">
        <v>#N/A</v>
      </c>
    </row>
    <row r="4624" spans="1:9" x14ac:dyDescent="0.25">
      <c r="A4624">
        <v>79900087</v>
      </c>
      <c r="B4624" s="66" t="s">
        <v>6465</v>
      </c>
      <c r="C4624" s="66" t="s">
        <v>7644</v>
      </c>
      <c r="D4624" s="66" t="s">
        <v>7644</v>
      </c>
      <c r="E4624" s="56" t="s">
        <v>7930</v>
      </c>
      <c r="F4624" t="s">
        <v>7930</v>
      </c>
      <c r="G4624" s="66" t="s">
        <v>7661</v>
      </c>
      <c r="H4624" s="66" t="e">
        <v>#N/A</v>
      </c>
      <c r="I4624" s="66" t="e">
        <v>#N/A</v>
      </c>
    </row>
    <row r="4625" spans="1:9" x14ac:dyDescent="0.25">
      <c r="A4625">
        <v>79900087</v>
      </c>
      <c r="B4625" s="66" t="s">
        <v>6465</v>
      </c>
      <c r="C4625" s="66" t="s">
        <v>7644</v>
      </c>
      <c r="D4625" s="66" t="s">
        <v>7644</v>
      </c>
      <c r="E4625" s="56" t="s">
        <v>7932</v>
      </c>
      <c r="F4625" t="s">
        <v>7646</v>
      </c>
      <c r="G4625" s="66" t="s">
        <v>7661</v>
      </c>
      <c r="H4625" s="66" t="e">
        <v>#N/A</v>
      </c>
      <c r="I4625" s="66" t="e">
        <v>#N/A</v>
      </c>
    </row>
    <row r="4626" spans="1:9" x14ac:dyDescent="0.25">
      <c r="A4626">
        <v>79900087</v>
      </c>
      <c r="B4626" s="66" t="s">
        <v>6465</v>
      </c>
      <c r="C4626" s="66" t="s">
        <v>7644</v>
      </c>
      <c r="D4626" s="66" t="s">
        <v>7644</v>
      </c>
      <c r="E4626" s="56" t="s">
        <v>7801</v>
      </c>
      <c r="F4626" t="s">
        <v>7646</v>
      </c>
      <c r="G4626" s="66" t="s">
        <v>7661</v>
      </c>
      <c r="H4626" s="66" t="e">
        <v>#N/A</v>
      </c>
      <c r="I4626" s="66" t="e">
        <v>#N/A</v>
      </c>
    </row>
    <row r="4627" spans="1:9" x14ac:dyDescent="0.25">
      <c r="A4627">
        <v>79900087</v>
      </c>
      <c r="B4627" s="66" t="s">
        <v>6465</v>
      </c>
      <c r="C4627" s="66" t="s">
        <v>7644</v>
      </c>
      <c r="D4627" s="66" t="s">
        <v>7644</v>
      </c>
      <c r="E4627" s="56" t="s">
        <v>7933</v>
      </c>
      <c r="F4627" t="s">
        <v>7646</v>
      </c>
      <c r="G4627" s="66" t="s">
        <v>7661</v>
      </c>
      <c r="H4627" s="66" t="e">
        <v>#N/A</v>
      </c>
      <c r="I4627" s="66" t="e">
        <v>#N/A</v>
      </c>
    </row>
    <row r="4628" spans="1:9" x14ac:dyDescent="0.25">
      <c r="A4628">
        <v>79900088</v>
      </c>
      <c r="B4628" s="66" t="s">
        <v>6465</v>
      </c>
      <c r="C4628" s="66" t="s">
        <v>7644</v>
      </c>
      <c r="D4628" s="66" t="s">
        <v>7644</v>
      </c>
      <c r="E4628" s="56" t="s">
        <v>7934</v>
      </c>
      <c r="F4628" t="s">
        <v>7695</v>
      </c>
      <c r="G4628" s="66" t="s">
        <v>7669</v>
      </c>
      <c r="H4628" s="66" t="s">
        <v>7695</v>
      </c>
      <c r="I4628" s="66" t="s">
        <v>7252</v>
      </c>
    </row>
    <row r="4629" spans="1:9" x14ac:dyDescent="0.25">
      <c r="A4629">
        <v>79900088</v>
      </c>
      <c r="B4629" s="66" t="s">
        <v>6465</v>
      </c>
      <c r="C4629" s="66" t="s">
        <v>7644</v>
      </c>
      <c r="D4629" s="66" t="s">
        <v>7644</v>
      </c>
      <c r="E4629" s="56" t="s">
        <v>7934</v>
      </c>
      <c r="F4629" t="s">
        <v>7695</v>
      </c>
      <c r="G4629" s="66" t="s">
        <v>7669</v>
      </c>
      <c r="H4629" s="66" t="s">
        <v>7695</v>
      </c>
      <c r="I4629" s="66" t="s">
        <v>7252</v>
      </c>
    </row>
    <row r="4630" spans="1:9" x14ac:dyDescent="0.25">
      <c r="A4630">
        <v>79900088</v>
      </c>
      <c r="B4630" s="66" t="s">
        <v>6465</v>
      </c>
      <c r="C4630" s="66" t="s">
        <v>7644</v>
      </c>
      <c r="D4630" s="66" t="s">
        <v>7644</v>
      </c>
      <c r="E4630" s="56" t="s">
        <v>7934</v>
      </c>
      <c r="F4630" t="s">
        <v>7695</v>
      </c>
      <c r="G4630" s="66" t="s">
        <v>7669</v>
      </c>
      <c r="H4630" s="66" t="s">
        <v>7695</v>
      </c>
      <c r="I4630" s="66" t="s">
        <v>7252</v>
      </c>
    </row>
    <row r="4631" spans="1:9" x14ac:dyDescent="0.25">
      <c r="A4631">
        <v>79900088</v>
      </c>
      <c r="B4631" s="66" t="s">
        <v>6465</v>
      </c>
      <c r="C4631" s="66" t="s">
        <v>7644</v>
      </c>
      <c r="D4631" s="66" t="s">
        <v>7644</v>
      </c>
      <c r="E4631" s="56" t="s">
        <v>7934</v>
      </c>
      <c r="F4631" t="s">
        <v>7695</v>
      </c>
      <c r="G4631" s="66" t="s">
        <v>7669</v>
      </c>
      <c r="H4631" s="66" t="s">
        <v>7695</v>
      </c>
      <c r="I4631" s="66" t="s">
        <v>7252</v>
      </c>
    </row>
    <row r="4632" spans="1:9" x14ac:dyDescent="0.25">
      <c r="A4632">
        <v>79900088</v>
      </c>
      <c r="B4632" s="66" t="s">
        <v>6465</v>
      </c>
      <c r="C4632" s="66" t="s">
        <v>7644</v>
      </c>
      <c r="D4632" s="66" t="s">
        <v>7644</v>
      </c>
      <c r="E4632" s="56" t="s">
        <v>7935</v>
      </c>
      <c r="F4632" t="s">
        <v>7695</v>
      </c>
      <c r="G4632" s="66" t="s">
        <v>7669</v>
      </c>
      <c r="H4632" s="66" t="s">
        <v>7695</v>
      </c>
      <c r="I4632" s="66" t="s">
        <v>7252</v>
      </c>
    </row>
    <row r="4633" spans="1:9" x14ac:dyDescent="0.25">
      <c r="A4633">
        <v>79900088</v>
      </c>
      <c r="B4633" s="66" t="s">
        <v>6465</v>
      </c>
      <c r="C4633" s="66" t="s">
        <v>7644</v>
      </c>
      <c r="D4633" s="66" t="s">
        <v>7644</v>
      </c>
      <c r="E4633" s="56" t="s">
        <v>7935</v>
      </c>
      <c r="F4633" t="s">
        <v>7695</v>
      </c>
      <c r="G4633" s="66" t="s">
        <v>7669</v>
      </c>
      <c r="H4633" s="66" t="s">
        <v>7695</v>
      </c>
      <c r="I4633" s="66" t="s">
        <v>7252</v>
      </c>
    </row>
    <row r="4634" spans="1:9" x14ac:dyDescent="0.25">
      <c r="A4634">
        <v>79900088</v>
      </c>
      <c r="B4634" s="66" t="s">
        <v>6465</v>
      </c>
      <c r="C4634" s="66" t="s">
        <v>7644</v>
      </c>
      <c r="D4634" s="66" t="s">
        <v>7644</v>
      </c>
      <c r="E4634" s="56" t="s">
        <v>7935</v>
      </c>
      <c r="F4634" t="s">
        <v>7695</v>
      </c>
      <c r="G4634" s="66" t="s">
        <v>7669</v>
      </c>
      <c r="H4634" s="66" t="s">
        <v>7695</v>
      </c>
      <c r="I4634" s="66" t="s">
        <v>7252</v>
      </c>
    </row>
    <row r="4635" spans="1:9" x14ac:dyDescent="0.25">
      <c r="A4635">
        <v>79900089</v>
      </c>
      <c r="B4635" s="66" t="s">
        <v>6465</v>
      </c>
      <c r="C4635" s="66" t="s">
        <v>7644</v>
      </c>
      <c r="D4635" s="66" t="s">
        <v>7644</v>
      </c>
      <c r="E4635" s="56" t="s">
        <v>7936</v>
      </c>
      <c r="F4635" t="s">
        <v>7695</v>
      </c>
      <c r="G4635" s="66" t="s">
        <v>7647</v>
      </c>
      <c r="H4635" s="66" t="s">
        <v>7695</v>
      </c>
      <c r="I4635" s="66" t="s">
        <v>7252</v>
      </c>
    </row>
    <row r="4636" spans="1:9" x14ac:dyDescent="0.25">
      <c r="A4636">
        <v>79900089</v>
      </c>
      <c r="B4636" s="66" t="s">
        <v>6465</v>
      </c>
      <c r="C4636" s="66" t="s">
        <v>7644</v>
      </c>
      <c r="D4636" s="66" t="s">
        <v>7644</v>
      </c>
      <c r="E4636" s="56" t="s">
        <v>7936</v>
      </c>
      <c r="F4636" t="s">
        <v>7695</v>
      </c>
      <c r="G4636" s="66" t="s">
        <v>7647</v>
      </c>
      <c r="H4636" s="66" t="s">
        <v>7695</v>
      </c>
      <c r="I4636" s="66" t="s">
        <v>7252</v>
      </c>
    </row>
    <row r="4637" spans="1:9" x14ac:dyDescent="0.25">
      <c r="A4637">
        <v>79900089</v>
      </c>
      <c r="B4637" s="66" t="s">
        <v>6465</v>
      </c>
      <c r="C4637" s="66" t="s">
        <v>7644</v>
      </c>
      <c r="D4637" s="66" t="s">
        <v>7644</v>
      </c>
      <c r="E4637" s="56" t="s">
        <v>7937</v>
      </c>
      <c r="F4637" t="s">
        <v>7695</v>
      </c>
      <c r="G4637" s="66" t="s">
        <v>7647</v>
      </c>
      <c r="H4637" s="66" t="s">
        <v>7695</v>
      </c>
      <c r="I4637" s="66" t="s">
        <v>7252</v>
      </c>
    </row>
    <row r="4638" spans="1:9" x14ac:dyDescent="0.25">
      <c r="A4638">
        <v>79900089</v>
      </c>
      <c r="B4638" s="66" t="s">
        <v>6465</v>
      </c>
      <c r="C4638" s="66" t="s">
        <v>7644</v>
      </c>
      <c r="D4638" s="66" t="s">
        <v>7644</v>
      </c>
      <c r="E4638" s="56" t="s">
        <v>7938</v>
      </c>
      <c r="F4638" t="s">
        <v>7695</v>
      </c>
      <c r="G4638" s="66" t="s">
        <v>7647</v>
      </c>
      <c r="H4638" s="66" t="s">
        <v>7695</v>
      </c>
      <c r="I4638" s="66" t="s">
        <v>7252</v>
      </c>
    </row>
    <row r="4639" spans="1:9" x14ac:dyDescent="0.25">
      <c r="A4639">
        <v>79900089</v>
      </c>
      <c r="B4639" s="66" t="s">
        <v>6465</v>
      </c>
      <c r="C4639" s="66" t="s">
        <v>7644</v>
      </c>
      <c r="D4639" s="66" t="s">
        <v>7644</v>
      </c>
      <c r="E4639" s="56" t="s">
        <v>7938</v>
      </c>
      <c r="F4639" t="s">
        <v>7695</v>
      </c>
      <c r="G4639" s="66" t="s">
        <v>7647</v>
      </c>
      <c r="H4639" s="66" t="s">
        <v>7695</v>
      </c>
      <c r="I4639" s="66" t="s">
        <v>7252</v>
      </c>
    </row>
    <row r="4640" spans="1:9" x14ac:dyDescent="0.25">
      <c r="A4640">
        <v>79900089</v>
      </c>
      <c r="B4640" s="66" t="s">
        <v>6465</v>
      </c>
      <c r="C4640" s="66" t="s">
        <v>7644</v>
      </c>
      <c r="D4640" s="66" t="s">
        <v>7644</v>
      </c>
      <c r="E4640" s="56" t="s">
        <v>7938</v>
      </c>
      <c r="F4640" t="s">
        <v>7695</v>
      </c>
      <c r="G4640" s="66" t="s">
        <v>7647</v>
      </c>
      <c r="H4640" s="66" t="s">
        <v>7695</v>
      </c>
      <c r="I4640" s="66" t="s">
        <v>7252</v>
      </c>
    </row>
    <row r="4641" spans="1:9" x14ac:dyDescent="0.25">
      <c r="A4641">
        <v>79900089</v>
      </c>
      <c r="B4641" s="66" t="s">
        <v>6465</v>
      </c>
      <c r="C4641" s="66" t="s">
        <v>7644</v>
      </c>
      <c r="D4641" s="66" t="s">
        <v>7644</v>
      </c>
      <c r="E4641" s="56" t="s">
        <v>7939</v>
      </c>
      <c r="F4641" t="s">
        <v>7940</v>
      </c>
      <c r="G4641" s="66" t="s">
        <v>7647</v>
      </c>
      <c r="H4641" s="66" t="e">
        <v>#N/A</v>
      </c>
      <c r="I4641" s="66" t="e">
        <v>#N/A</v>
      </c>
    </row>
    <row r="4642" spans="1:9" x14ac:dyDescent="0.25">
      <c r="A4642">
        <v>79900090</v>
      </c>
      <c r="B4642" s="66" t="s">
        <v>6465</v>
      </c>
      <c r="C4642" s="66" t="s">
        <v>7644</v>
      </c>
      <c r="D4642" s="66" t="s">
        <v>7644</v>
      </c>
      <c r="E4642" s="56" t="s">
        <v>7941</v>
      </c>
      <c r="F4642" t="s">
        <v>7695</v>
      </c>
      <c r="G4642" s="66" t="s">
        <v>7647</v>
      </c>
      <c r="H4642" s="66" t="s">
        <v>7695</v>
      </c>
      <c r="I4642" s="66" t="s">
        <v>7252</v>
      </c>
    </row>
    <row r="4643" spans="1:9" x14ac:dyDescent="0.25">
      <c r="A4643">
        <v>79900090</v>
      </c>
      <c r="B4643" s="66" t="s">
        <v>6465</v>
      </c>
      <c r="C4643" s="66" t="s">
        <v>7644</v>
      </c>
      <c r="D4643" s="66" t="s">
        <v>7644</v>
      </c>
      <c r="E4643" s="56" t="s">
        <v>7942</v>
      </c>
      <c r="F4643" t="s">
        <v>7695</v>
      </c>
      <c r="G4643" s="66" t="s">
        <v>7647</v>
      </c>
      <c r="H4643" s="66" t="s">
        <v>7695</v>
      </c>
      <c r="I4643" s="66" t="s">
        <v>7252</v>
      </c>
    </row>
    <row r="4644" spans="1:9" x14ac:dyDescent="0.25">
      <c r="A4644">
        <v>79900090</v>
      </c>
      <c r="B4644" s="66" t="s">
        <v>6465</v>
      </c>
      <c r="C4644" s="66" t="s">
        <v>7644</v>
      </c>
      <c r="D4644" s="66" t="s">
        <v>7644</v>
      </c>
      <c r="E4644" s="56" t="s">
        <v>7942</v>
      </c>
      <c r="F4644" t="s">
        <v>7695</v>
      </c>
      <c r="G4644" s="66" t="s">
        <v>7647</v>
      </c>
      <c r="H4644" s="66" t="s">
        <v>7695</v>
      </c>
      <c r="I4644" s="66" t="s">
        <v>7252</v>
      </c>
    </row>
    <row r="4645" spans="1:9" x14ac:dyDescent="0.25">
      <c r="A4645">
        <v>79900090</v>
      </c>
      <c r="B4645" s="66" t="s">
        <v>6465</v>
      </c>
      <c r="C4645" s="66" t="s">
        <v>7644</v>
      </c>
      <c r="D4645" s="66" t="s">
        <v>7644</v>
      </c>
      <c r="E4645" s="56" t="s">
        <v>7943</v>
      </c>
      <c r="F4645" t="s">
        <v>7695</v>
      </c>
      <c r="G4645" s="66" t="s">
        <v>7647</v>
      </c>
      <c r="H4645" s="66" t="s">
        <v>7695</v>
      </c>
      <c r="I4645" s="66" t="s">
        <v>7252</v>
      </c>
    </row>
    <row r="4646" spans="1:9" x14ac:dyDescent="0.25">
      <c r="A4646">
        <v>79900090</v>
      </c>
      <c r="B4646" s="66" t="s">
        <v>6465</v>
      </c>
      <c r="C4646" s="66" t="s">
        <v>7644</v>
      </c>
      <c r="D4646" s="66" t="s">
        <v>7644</v>
      </c>
      <c r="E4646" s="56" t="s">
        <v>7944</v>
      </c>
      <c r="F4646" t="s">
        <v>7695</v>
      </c>
      <c r="G4646" s="66" t="s">
        <v>7647</v>
      </c>
      <c r="H4646" s="66" t="s">
        <v>7695</v>
      </c>
      <c r="I4646" s="66" t="s">
        <v>7252</v>
      </c>
    </row>
    <row r="4647" spans="1:9" x14ac:dyDescent="0.25">
      <c r="A4647">
        <v>79900090</v>
      </c>
      <c r="B4647" s="66" t="s">
        <v>6465</v>
      </c>
      <c r="C4647" s="66" t="s">
        <v>7644</v>
      </c>
      <c r="D4647" s="66" t="s">
        <v>7644</v>
      </c>
      <c r="E4647" s="56" t="s">
        <v>7945</v>
      </c>
      <c r="F4647" t="s">
        <v>7695</v>
      </c>
      <c r="G4647" s="66" t="s">
        <v>7647</v>
      </c>
      <c r="H4647" s="66" t="s">
        <v>7695</v>
      </c>
      <c r="I4647" s="66" t="s">
        <v>7252</v>
      </c>
    </row>
    <row r="4648" spans="1:9" x14ac:dyDescent="0.25">
      <c r="A4648">
        <v>79900090</v>
      </c>
      <c r="B4648" s="66" t="s">
        <v>6465</v>
      </c>
      <c r="C4648" s="66" t="s">
        <v>7644</v>
      </c>
      <c r="D4648" s="66" t="s">
        <v>7644</v>
      </c>
      <c r="E4648" s="56" t="s">
        <v>7946</v>
      </c>
      <c r="F4648" t="s">
        <v>7695</v>
      </c>
      <c r="G4648" s="66" t="s">
        <v>7647</v>
      </c>
      <c r="H4648" s="66" t="s">
        <v>7695</v>
      </c>
      <c r="I4648" s="66" t="s">
        <v>7252</v>
      </c>
    </row>
    <row r="4649" spans="1:9" x14ac:dyDescent="0.25">
      <c r="A4649">
        <v>79900091</v>
      </c>
      <c r="B4649" s="66" t="s">
        <v>6465</v>
      </c>
      <c r="C4649" s="66" t="s">
        <v>7644</v>
      </c>
      <c r="D4649" s="66" t="s">
        <v>7644</v>
      </c>
      <c r="E4649" s="56" t="s">
        <v>7947</v>
      </c>
      <c r="F4649" t="s">
        <v>7948</v>
      </c>
      <c r="G4649" s="66" t="s">
        <v>7661</v>
      </c>
      <c r="H4649" s="66" t="e">
        <v>#N/A</v>
      </c>
      <c r="I4649" s="66" t="e">
        <v>#N/A</v>
      </c>
    </row>
    <row r="4650" spans="1:9" x14ac:dyDescent="0.25">
      <c r="A4650">
        <v>79900091</v>
      </c>
      <c r="B4650" s="66" t="s">
        <v>6465</v>
      </c>
      <c r="C4650" s="66" t="s">
        <v>7644</v>
      </c>
      <c r="D4650" s="66" t="s">
        <v>7644</v>
      </c>
      <c r="E4650" s="56" t="s">
        <v>7800</v>
      </c>
      <c r="F4650" t="s">
        <v>5815</v>
      </c>
      <c r="G4650" s="66" t="s">
        <v>7661</v>
      </c>
      <c r="H4650" s="66" t="e">
        <v>#N/A</v>
      </c>
      <c r="I4650" s="66" t="e">
        <v>#N/A</v>
      </c>
    </row>
    <row r="4651" spans="1:9" x14ac:dyDescent="0.25">
      <c r="A4651">
        <v>79900091</v>
      </c>
      <c r="B4651" s="66" t="s">
        <v>6465</v>
      </c>
      <c r="C4651" s="66" t="s">
        <v>7644</v>
      </c>
      <c r="D4651" s="66" t="s">
        <v>7644</v>
      </c>
      <c r="E4651" s="56" t="s">
        <v>7949</v>
      </c>
      <c r="F4651" t="s">
        <v>7950</v>
      </c>
      <c r="G4651" s="66" t="s">
        <v>7897</v>
      </c>
      <c r="H4651" s="66" t="e">
        <v>#N/A</v>
      </c>
      <c r="I4651" s="66" t="e">
        <v>#N/A</v>
      </c>
    </row>
    <row r="4652" spans="1:9" x14ac:dyDescent="0.25">
      <c r="A4652">
        <v>79900091</v>
      </c>
      <c r="B4652" s="66" t="s">
        <v>6465</v>
      </c>
      <c r="C4652" s="66" t="s">
        <v>7644</v>
      </c>
      <c r="D4652" s="66" t="s">
        <v>7644</v>
      </c>
      <c r="E4652" s="56" t="s">
        <v>7949</v>
      </c>
      <c r="F4652" t="s">
        <v>7950</v>
      </c>
      <c r="G4652" s="66" t="s">
        <v>7897</v>
      </c>
      <c r="H4652" s="66" t="e">
        <v>#N/A</v>
      </c>
      <c r="I4652" s="66" t="e">
        <v>#N/A</v>
      </c>
    </row>
    <row r="4653" spans="1:9" x14ac:dyDescent="0.25">
      <c r="A4653">
        <v>79900091</v>
      </c>
      <c r="B4653" s="66" t="s">
        <v>6465</v>
      </c>
      <c r="C4653" s="66" t="s">
        <v>7644</v>
      </c>
      <c r="D4653" s="66" t="s">
        <v>7644</v>
      </c>
      <c r="E4653" s="56" t="s">
        <v>7949</v>
      </c>
      <c r="F4653" t="s">
        <v>7950</v>
      </c>
      <c r="G4653" s="66" t="s">
        <v>7897</v>
      </c>
      <c r="H4653" s="66" t="e">
        <v>#N/A</v>
      </c>
      <c r="I4653" s="66" t="e">
        <v>#N/A</v>
      </c>
    </row>
    <row r="4654" spans="1:9" x14ac:dyDescent="0.25">
      <c r="A4654">
        <v>79900091</v>
      </c>
      <c r="B4654" s="66" t="s">
        <v>6465</v>
      </c>
      <c r="C4654" s="66" t="s">
        <v>7644</v>
      </c>
      <c r="D4654" s="66" t="s">
        <v>7644</v>
      </c>
      <c r="E4654" s="56" t="s">
        <v>7951</v>
      </c>
      <c r="F4654" t="s">
        <v>7952</v>
      </c>
      <c r="G4654" s="66" t="s">
        <v>7897</v>
      </c>
      <c r="H4654" s="66" t="e">
        <v>#N/A</v>
      </c>
      <c r="I4654" s="66" t="e">
        <v>#N/A</v>
      </c>
    </row>
    <row r="4655" spans="1:9" x14ac:dyDescent="0.25">
      <c r="A4655">
        <v>79900091</v>
      </c>
      <c r="B4655" s="66" t="s">
        <v>6465</v>
      </c>
      <c r="C4655" s="66" t="s">
        <v>7644</v>
      </c>
      <c r="D4655" s="66" t="s">
        <v>7644</v>
      </c>
      <c r="E4655" s="56" t="s">
        <v>7951</v>
      </c>
      <c r="F4655" t="s">
        <v>7953</v>
      </c>
      <c r="G4655" s="66" t="s">
        <v>7897</v>
      </c>
      <c r="H4655" s="66" t="e">
        <v>#N/A</v>
      </c>
      <c r="I4655" s="66" t="e">
        <v>#N/A</v>
      </c>
    </row>
    <row r="4656" spans="1:9" x14ac:dyDescent="0.25">
      <c r="A4656">
        <v>79900092</v>
      </c>
      <c r="B4656" s="66" t="s">
        <v>6465</v>
      </c>
      <c r="C4656" s="66" t="s">
        <v>7644</v>
      </c>
      <c r="D4656" s="66" t="s">
        <v>7644</v>
      </c>
      <c r="E4656" s="56" t="s">
        <v>7954</v>
      </c>
      <c r="F4656" t="s">
        <v>7646</v>
      </c>
      <c r="G4656" s="66" t="s">
        <v>7661</v>
      </c>
      <c r="H4656" s="66" t="e">
        <v>#N/A</v>
      </c>
      <c r="I4656" s="66" t="e">
        <v>#N/A</v>
      </c>
    </row>
    <row r="4657" spans="1:9" x14ac:dyDescent="0.25">
      <c r="A4657">
        <v>79900092</v>
      </c>
      <c r="B4657" s="66" t="s">
        <v>6465</v>
      </c>
      <c r="C4657" s="66" t="s">
        <v>7644</v>
      </c>
      <c r="D4657" s="66" t="s">
        <v>7644</v>
      </c>
      <c r="E4657" s="56" t="s">
        <v>7855</v>
      </c>
      <c r="F4657" t="s">
        <v>7646</v>
      </c>
      <c r="G4657" s="66" t="s">
        <v>7661</v>
      </c>
      <c r="H4657" s="66" t="e">
        <v>#N/A</v>
      </c>
      <c r="I4657" s="66" t="e">
        <v>#N/A</v>
      </c>
    </row>
    <row r="4658" spans="1:9" x14ac:dyDescent="0.25">
      <c r="A4658">
        <v>79900092</v>
      </c>
      <c r="B4658" s="66" t="s">
        <v>6465</v>
      </c>
      <c r="C4658" s="66" t="s">
        <v>7644</v>
      </c>
      <c r="D4658" s="66" t="s">
        <v>7644</v>
      </c>
      <c r="E4658" s="56" t="s">
        <v>7855</v>
      </c>
      <c r="F4658" t="s">
        <v>7855</v>
      </c>
      <c r="G4658" s="66" t="s">
        <v>7661</v>
      </c>
      <c r="H4658" s="66" t="e">
        <v>#N/A</v>
      </c>
      <c r="I4658" s="66" t="e">
        <v>#N/A</v>
      </c>
    </row>
    <row r="4659" spans="1:9" x14ac:dyDescent="0.25">
      <c r="A4659">
        <v>79900092</v>
      </c>
      <c r="B4659" s="66" t="s">
        <v>6465</v>
      </c>
      <c r="C4659" s="66" t="s">
        <v>7644</v>
      </c>
      <c r="D4659" s="66" t="s">
        <v>7644</v>
      </c>
      <c r="E4659" s="56" t="s">
        <v>7855</v>
      </c>
      <c r="F4659" t="s">
        <v>7646</v>
      </c>
      <c r="G4659" s="66" t="s">
        <v>7661</v>
      </c>
      <c r="H4659" s="66" t="e">
        <v>#N/A</v>
      </c>
      <c r="I4659" s="66" t="e">
        <v>#N/A</v>
      </c>
    </row>
    <row r="4660" spans="1:9" x14ac:dyDescent="0.25">
      <c r="A4660">
        <v>79900092</v>
      </c>
      <c r="B4660" s="66" t="s">
        <v>6465</v>
      </c>
      <c r="C4660" s="66" t="s">
        <v>7644</v>
      </c>
      <c r="D4660" s="66" t="s">
        <v>7644</v>
      </c>
      <c r="E4660" s="56" t="s">
        <v>7855</v>
      </c>
      <c r="F4660" t="s">
        <v>7646</v>
      </c>
      <c r="G4660" s="66" t="s">
        <v>7661</v>
      </c>
      <c r="H4660" s="66" t="e">
        <v>#N/A</v>
      </c>
      <c r="I4660" s="66" t="e">
        <v>#N/A</v>
      </c>
    </row>
    <row r="4661" spans="1:9" x14ac:dyDescent="0.25">
      <c r="A4661">
        <v>79900092</v>
      </c>
      <c r="B4661" s="66" t="s">
        <v>6465</v>
      </c>
      <c r="C4661" s="66" t="s">
        <v>7644</v>
      </c>
      <c r="D4661" s="66" t="s">
        <v>7644</v>
      </c>
      <c r="E4661" s="56" t="s">
        <v>7856</v>
      </c>
      <c r="F4661" t="s">
        <v>7646</v>
      </c>
      <c r="G4661" s="66" t="s">
        <v>7661</v>
      </c>
      <c r="H4661" s="66" t="s">
        <v>7856</v>
      </c>
      <c r="I4661" s="66" t="s">
        <v>6321</v>
      </c>
    </row>
    <row r="4662" spans="1:9" x14ac:dyDescent="0.25">
      <c r="A4662">
        <v>79900092</v>
      </c>
      <c r="B4662" s="66" t="s">
        <v>6465</v>
      </c>
      <c r="C4662" s="66" t="s">
        <v>7644</v>
      </c>
      <c r="D4662" s="66" t="s">
        <v>7644</v>
      </c>
      <c r="E4662" s="56" t="s">
        <v>7856</v>
      </c>
      <c r="F4662" t="s">
        <v>7855</v>
      </c>
      <c r="G4662" s="66" t="s">
        <v>7661</v>
      </c>
      <c r="H4662" s="66" t="s">
        <v>7856</v>
      </c>
      <c r="I4662" s="66" t="s">
        <v>6321</v>
      </c>
    </row>
    <row r="4663" spans="1:9" x14ac:dyDescent="0.25">
      <c r="A4663">
        <v>79900092</v>
      </c>
      <c r="B4663" s="66" t="s">
        <v>6465</v>
      </c>
      <c r="C4663" s="66" t="s">
        <v>7644</v>
      </c>
      <c r="D4663" s="66" t="s">
        <v>7644</v>
      </c>
      <c r="E4663" s="56" t="s">
        <v>7846</v>
      </c>
      <c r="F4663" t="s">
        <v>5815</v>
      </c>
      <c r="G4663" s="66" t="s">
        <v>7661</v>
      </c>
      <c r="H4663" s="66" t="e">
        <v>#N/A</v>
      </c>
      <c r="I4663" s="66" t="e">
        <v>#N/A</v>
      </c>
    </row>
    <row r="4664" spans="1:9" x14ac:dyDescent="0.25">
      <c r="A4664">
        <v>79900092</v>
      </c>
      <c r="B4664" s="66" t="s">
        <v>6465</v>
      </c>
      <c r="C4664" s="66" t="s">
        <v>7644</v>
      </c>
      <c r="D4664" s="66" t="s">
        <v>7644</v>
      </c>
      <c r="E4664" s="56" t="s">
        <v>7846</v>
      </c>
      <c r="F4664" t="s">
        <v>5815</v>
      </c>
      <c r="G4664" s="66" t="s">
        <v>7661</v>
      </c>
      <c r="H4664" s="66" t="e">
        <v>#N/A</v>
      </c>
      <c r="I4664" s="66" t="e">
        <v>#N/A</v>
      </c>
    </row>
    <row r="4665" spans="1:9" x14ac:dyDescent="0.25">
      <c r="A4665">
        <v>79900092</v>
      </c>
      <c r="B4665" s="66" t="s">
        <v>6465</v>
      </c>
      <c r="C4665" s="66" t="s">
        <v>7644</v>
      </c>
      <c r="D4665" s="66" t="s">
        <v>7644</v>
      </c>
      <c r="E4665" s="56" t="s">
        <v>7846</v>
      </c>
      <c r="F4665" t="s">
        <v>5815</v>
      </c>
      <c r="G4665" s="66" t="s">
        <v>7661</v>
      </c>
      <c r="H4665" s="66" t="e">
        <v>#N/A</v>
      </c>
      <c r="I4665" s="66" t="e">
        <v>#N/A</v>
      </c>
    </row>
    <row r="4666" spans="1:9" x14ac:dyDescent="0.25">
      <c r="A4666">
        <v>79900093</v>
      </c>
      <c r="B4666" s="66" t="s">
        <v>6465</v>
      </c>
      <c r="C4666" s="66" t="s">
        <v>7644</v>
      </c>
      <c r="D4666" s="66" t="s">
        <v>7644</v>
      </c>
      <c r="E4666" s="56" t="s">
        <v>7955</v>
      </c>
      <c r="F4666" t="s">
        <v>7672</v>
      </c>
      <c r="G4666" s="66" t="s">
        <v>7661</v>
      </c>
      <c r="H4666" s="66" t="s">
        <v>7672</v>
      </c>
      <c r="I4666" s="66" t="s">
        <v>7673</v>
      </c>
    </row>
    <row r="4667" spans="1:9" x14ac:dyDescent="0.25">
      <c r="A4667">
        <v>79900093</v>
      </c>
      <c r="B4667" s="66" t="s">
        <v>6465</v>
      </c>
      <c r="C4667" s="66" t="s">
        <v>7644</v>
      </c>
      <c r="D4667" s="66" t="s">
        <v>7644</v>
      </c>
      <c r="E4667" s="56" t="s">
        <v>7956</v>
      </c>
      <c r="F4667" t="s">
        <v>7672</v>
      </c>
      <c r="G4667" s="66" t="s">
        <v>7661</v>
      </c>
      <c r="H4667" s="66" t="s">
        <v>7672</v>
      </c>
      <c r="I4667" s="66" t="s">
        <v>7673</v>
      </c>
    </row>
    <row r="4668" spans="1:9" x14ac:dyDescent="0.25">
      <c r="A4668">
        <v>79900093</v>
      </c>
      <c r="B4668" s="66" t="s">
        <v>6465</v>
      </c>
      <c r="C4668" s="66" t="s">
        <v>7644</v>
      </c>
      <c r="D4668" s="66" t="s">
        <v>7644</v>
      </c>
      <c r="E4668" s="56" t="s">
        <v>7957</v>
      </c>
      <c r="F4668" t="s">
        <v>7958</v>
      </c>
      <c r="G4668" s="66" t="s">
        <v>7661</v>
      </c>
      <c r="H4668" s="66" t="e">
        <v>#N/A</v>
      </c>
      <c r="I4668" s="66" t="e">
        <v>#N/A</v>
      </c>
    </row>
    <row r="4669" spans="1:9" x14ac:dyDescent="0.25">
      <c r="A4669">
        <v>79900093</v>
      </c>
      <c r="B4669" s="66" t="s">
        <v>6465</v>
      </c>
      <c r="C4669" s="66" t="s">
        <v>7644</v>
      </c>
      <c r="D4669" s="66" t="s">
        <v>7644</v>
      </c>
      <c r="E4669" s="56" t="s">
        <v>7957</v>
      </c>
      <c r="F4669" t="s">
        <v>7672</v>
      </c>
      <c r="G4669" s="66" t="s">
        <v>7661</v>
      </c>
      <c r="H4669" s="66" t="s">
        <v>7672</v>
      </c>
      <c r="I4669" s="66" t="s">
        <v>7673</v>
      </c>
    </row>
    <row r="4670" spans="1:9" x14ac:dyDescent="0.25">
      <c r="A4670">
        <v>79900093</v>
      </c>
      <c r="B4670" s="66" t="s">
        <v>6465</v>
      </c>
      <c r="C4670" s="66" t="s">
        <v>7644</v>
      </c>
      <c r="D4670" s="66" t="s">
        <v>7644</v>
      </c>
      <c r="E4670" s="56" t="s">
        <v>7957</v>
      </c>
      <c r="F4670" t="s">
        <v>7672</v>
      </c>
      <c r="G4670" s="66" t="s">
        <v>7661</v>
      </c>
      <c r="H4670" s="66" t="s">
        <v>7672</v>
      </c>
      <c r="I4670" s="66" t="s">
        <v>7673</v>
      </c>
    </row>
    <row r="4671" spans="1:9" x14ac:dyDescent="0.25">
      <c r="A4671">
        <v>79900094</v>
      </c>
      <c r="B4671" s="66" t="s">
        <v>6465</v>
      </c>
      <c r="C4671" s="66" t="s">
        <v>7644</v>
      </c>
      <c r="D4671" s="66" t="s">
        <v>7644</v>
      </c>
      <c r="E4671" s="56" t="s">
        <v>7696</v>
      </c>
      <c r="F4671" t="s">
        <v>7695</v>
      </c>
      <c r="G4671" s="66" t="s">
        <v>7669</v>
      </c>
      <c r="H4671" s="66" t="s">
        <v>7695</v>
      </c>
      <c r="I4671" s="66" t="s">
        <v>7252</v>
      </c>
    </row>
    <row r="4672" spans="1:9" x14ac:dyDescent="0.25">
      <c r="A4672">
        <v>79900094</v>
      </c>
      <c r="B4672" s="66" t="s">
        <v>6465</v>
      </c>
      <c r="C4672" s="66" t="s">
        <v>7644</v>
      </c>
      <c r="D4672" s="66" t="s">
        <v>7644</v>
      </c>
      <c r="E4672" s="56" t="s">
        <v>7959</v>
      </c>
      <c r="F4672" t="s">
        <v>7695</v>
      </c>
      <c r="G4672" s="66" t="s">
        <v>7669</v>
      </c>
      <c r="H4672" s="66" t="s">
        <v>7695</v>
      </c>
      <c r="I4672" s="66" t="s">
        <v>7252</v>
      </c>
    </row>
    <row r="4673" spans="1:9" x14ac:dyDescent="0.25">
      <c r="A4673">
        <v>79900094</v>
      </c>
      <c r="B4673" s="66" t="s">
        <v>6465</v>
      </c>
      <c r="C4673" s="66" t="s">
        <v>7644</v>
      </c>
      <c r="D4673" s="66" t="s">
        <v>7644</v>
      </c>
      <c r="E4673" s="56" t="s">
        <v>7959</v>
      </c>
      <c r="F4673" t="s">
        <v>7695</v>
      </c>
      <c r="G4673" s="66" t="s">
        <v>7669</v>
      </c>
      <c r="H4673" s="66" t="s">
        <v>7695</v>
      </c>
      <c r="I4673" s="66" t="s">
        <v>7252</v>
      </c>
    </row>
    <row r="4674" spans="1:9" x14ac:dyDescent="0.25">
      <c r="A4674">
        <v>79900094</v>
      </c>
      <c r="B4674" s="66" t="s">
        <v>6465</v>
      </c>
      <c r="C4674" s="66" t="s">
        <v>7644</v>
      </c>
      <c r="D4674" s="66" t="s">
        <v>7644</v>
      </c>
      <c r="E4674" s="56" t="s">
        <v>7959</v>
      </c>
      <c r="F4674" t="s">
        <v>7695</v>
      </c>
      <c r="G4674" s="66" t="s">
        <v>7669</v>
      </c>
      <c r="H4674" s="66" t="s">
        <v>7695</v>
      </c>
      <c r="I4674" s="66" t="s">
        <v>7252</v>
      </c>
    </row>
    <row r="4675" spans="1:9" x14ac:dyDescent="0.25">
      <c r="A4675">
        <v>79900094</v>
      </c>
      <c r="B4675" s="66" t="s">
        <v>6465</v>
      </c>
      <c r="C4675" s="66" t="s">
        <v>7644</v>
      </c>
      <c r="D4675" s="66" t="s">
        <v>7644</v>
      </c>
      <c r="E4675" s="56" t="s">
        <v>7959</v>
      </c>
      <c r="F4675" t="s">
        <v>7695</v>
      </c>
      <c r="G4675" s="66" t="s">
        <v>7669</v>
      </c>
      <c r="H4675" s="66" t="s">
        <v>7695</v>
      </c>
      <c r="I4675" s="66" t="s">
        <v>7252</v>
      </c>
    </row>
    <row r="4676" spans="1:9" x14ac:dyDescent="0.25">
      <c r="A4676">
        <v>79900094</v>
      </c>
      <c r="B4676" s="66" t="s">
        <v>6465</v>
      </c>
      <c r="C4676" s="66" t="s">
        <v>7644</v>
      </c>
      <c r="D4676" s="66" t="s">
        <v>7644</v>
      </c>
      <c r="E4676" s="56" t="s">
        <v>7959</v>
      </c>
      <c r="F4676" t="s">
        <v>7646</v>
      </c>
      <c r="G4676" s="66" t="s">
        <v>7669</v>
      </c>
      <c r="H4676" s="66" t="e">
        <v>#N/A</v>
      </c>
      <c r="I4676" s="66" t="e">
        <v>#N/A</v>
      </c>
    </row>
    <row r="4677" spans="1:9" x14ac:dyDescent="0.25">
      <c r="A4677">
        <v>79900094</v>
      </c>
      <c r="B4677" s="66" t="s">
        <v>6465</v>
      </c>
      <c r="C4677" s="66" t="s">
        <v>7644</v>
      </c>
      <c r="D4677" s="66" t="s">
        <v>7644</v>
      </c>
      <c r="E4677" s="56" t="s">
        <v>7959</v>
      </c>
      <c r="F4677" t="s">
        <v>7695</v>
      </c>
      <c r="G4677" s="66" t="s">
        <v>7669</v>
      </c>
      <c r="H4677" s="66" t="s">
        <v>7695</v>
      </c>
      <c r="I4677" s="66" t="s">
        <v>7252</v>
      </c>
    </row>
    <row r="4678" spans="1:9" x14ac:dyDescent="0.25">
      <c r="A4678">
        <v>79900094</v>
      </c>
      <c r="B4678" s="66" t="s">
        <v>6465</v>
      </c>
      <c r="C4678" s="66" t="s">
        <v>7644</v>
      </c>
      <c r="D4678" s="66" t="s">
        <v>7644</v>
      </c>
      <c r="E4678" s="56" t="s">
        <v>7740</v>
      </c>
      <c r="F4678" t="s">
        <v>7695</v>
      </c>
      <c r="G4678" s="66" t="s">
        <v>7669</v>
      </c>
      <c r="H4678" s="66" t="s">
        <v>7695</v>
      </c>
      <c r="I4678" s="66" t="s">
        <v>7252</v>
      </c>
    </row>
    <row r="4679" spans="1:9" x14ac:dyDescent="0.25">
      <c r="A4679">
        <v>79900094</v>
      </c>
      <c r="B4679" s="66" t="s">
        <v>6465</v>
      </c>
      <c r="C4679" s="66" t="s">
        <v>7644</v>
      </c>
      <c r="D4679" s="66" t="s">
        <v>7644</v>
      </c>
      <c r="E4679" s="56" t="s">
        <v>7740</v>
      </c>
      <c r="F4679" t="s">
        <v>7695</v>
      </c>
      <c r="G4679" s="66" t="s">
        <v>7669</v>
      </c>
      <c r="H4679" s="66" t="s">
        <v>7695</v>
      </c>
      <c r="I4679" s="66" t="s">
        <v>7252</v>
      </c>
    </row>
    <row r="4680" spans="1:9" x14ac:dyDescent="0.25">
      <c r="A4680">
        <v>79900094</v>
      </c>
      <c r="B4680" s="66" t="s">
        <v>6465</v>
      </c>
      <c r="C4680" s="66" t="s">
        <v>7644</v>
      </c>
      <c r="D4680" s="66" t="s">
        <v>7644</v>
      </c>
      <c r="E4680" s="56" t="s">
        <v>7743</v>
      </c>
      <c r="F4680" t="s">
        <v>7695</v>
      </c>
      <c r="G4680" s="66" t="s">
        <v>7669</v>
      </c>
      <c r="H4680" s="66" t="s">
        <v>7695</v>
      </c>
      <c r="I4680" s="66" t="s">
        <v>7252</v>
      </c>
    </row>
    <row r="4681" spans="1:9" x14ac:dyDescent="0.25">
      <c r="A4681">
        <v>79900095</v>
      </c>
      <c r="B4681" s="66" t="s">
        <v>6465</v>
      </c>
      <c r="C4681" s="66" t="s">
        <v>7644</v>
      </c>
      <c r="D4681" s="66" t="s">
        <v>7644</v>
      </c>
      <c r="E4681" s="56" t="s">
        <v>7960</v>
      </c>
      <c r="F4681" t="s">
        <v>7646</v>
      </c>
      <c r="G4681" s="66" t="s">
        <v>7669</v>
      </c>
      <c r="H4681" s="66" t="e">
        <v>#N/A</v>
      </c>
      <c r="I4681" s="66" t="e">
        <v>#N/A</v>
      </c>
    </row>
    <row r="4682" spans="1:9" x14ac:dyDescent="0.25">
      <c r="A4682">
        <v>79900095</v>
      </c>
      <c r="B4682" s="66" t="s">
        <v>6465</v>
      </c>
      <c r="C4682" s="66" t="s">
        <v>7644</v>
      </c>
      <c r="D4682" s="66" t="s">
        <v>7644</v>
      </c>
      <c r="E4682" s="56" t="s">
        <v>7961</v>
      </c>
      <c r="F4682" t="s">
        <v>7683</v>
      </c>
      <c r="G4682" s="66" t="s">
        <v>7669</v>
      </c>
      <c r="H4682" s="66" t="s">
        <v>7683</v>
      </c>
      <c r="I4682" s="66" t="s">
        <v>7252</v>
      </c>
    </row>
    <row r="4683" spans="1:9" x14ac:dyDescent="0.25">
      <c r="A4683">
        <v>79900095</v>
      </c>
      <c r="B4683" s="66" t="s">
        <v>6465</v>
      </c>
      <c r="C4683" s="66" t="s">
        <v>7644</v>
      </c>
      <c r="D4683" s="66" t="s">
        <v>7644</v>
      </c>
      <c r="E4683" s="56" t="s">
        <v>7961</v>
      </c>
      <c r="F4683" t="s">
        <v>7683</v>
      </c>
      <c r="G4683" s="66" t="s">
        <v>7669</v>
      </c>
      <c r="H4683" s="66" t="s">
        <v>7683</v>
      </c>
      <c r="I4683" s="66" t="s">
        <v>7252</v>
      </c>
    </row>
    <row r="4684" spans="1:9" x14ac:dyDescent="0.25">
      <c r="A4684">
        <v>79900095</v>
      </c>
      <c r="B4684" s="66" t="s">
        <v>6465</v>
      </c>
      <c r="C4684" s="66" t="s">
        <v>7644</v>
      </c>
      <c r="D4684" s="66" t="s">
        <v>7644</v>
      </c>
      <c r="E4684" s="56" t="s">
        <v>7961</v>
      </c>
      <c r="F4684" t="s">
        <v>7683</v>
      </c>
      <c r="G4684" s="66" t="s">
        <v>7669</v>
      </c>
      <c r="H4684" s="66" t="s">
        <v>7683</v>
      </c>
      <c r="I4684" s="66" t="s">
        <v>7252</v>
      </c>
    </row>
    <row r="4685" spans="1:9" x14ac:dyDescent="0.25">
      <c r="A4685">
        <v>79900096</v>
      </c>
      <c r="B4685" s="66" t="s">
        <v>6465</v>
      </c>
      <c r="C4685" s="66" t="s">
        <v>7644</v>
      </c>
      <c r="D4685" s="66" t="s">
        <v>7644</v>
      </c>
      <c r="E4685" s="56" t="s">
        <v>7962</v>
      </c>
      <c r="F4685" t="s">
        <v>7963</v>
      </c>
      <c r="G4685" s="66" t="s">
        <v>7669</v>
      </c>
      <c r="H4685" s="66" t="e">
        <v>#N/A</v>
      </c>
      <c r="I4685" s="66" t="e">
        <v>#N/A</v>
      </c>
    </row>
    <row r="4686" spans="1:9" x14ac:dyDescent="0.25">
      <c r="A4686">
        <v>79900096</v>
      </c>
      <c r="B4686" s="66" t="s">
        <v>6465</v>
      </c>
      <c r="C4686" s="66" t="s">
        <v>7644</v>
      </c>
      <c r="D4686" s="66" t="s">
        <v>7644</v>
      </c>
      <c r="E4686" s="56" t="s">
        <v>7962</v>
      </c>
      <c r="F4686" t="s">
        <v>7646</v>
      </c>
      <c r="G4686" s="66" t="s">
        <v>7669</v>
      </c>
      <c r="H4686" s="66" t="e">
        <v>#N/A</v>
      </c>
      <c r="I4686" s="66" t="e">
        <v>#N/A</v>
      </c>
    </row>
    <row r="4687" spans="1:9" x14ac:dyDescent="0.25">
      <c r="A4687">
        <v>79900096</v>
      </c>
      <c r="B4687" s="66" t="s">
        <v>6465</v>
      </c>
      <c r="C4687" s="66" t="s">
        <v>7644</v>
      </c>
      <c r="D4687" s="66" t="s">
        <v>7644</v>
      </c>
      <c r="E4687" s="56" t="s">
        <v>7964</v>
      </c>
      <c r="F4687" t="s">
        <v>7965</v>
      </c>
      <c r="G4687" s="66" t="s">
        <v>7669</v>
      </c>
      <c r="H4687" s="66" t="e">
        <v>#N/A</v>
      </c>
      <c r="I4687" s="66" t="e">
        <v>#N/A</v>
      </c>
    </row>
    <row r="4688" spans="1:9" x14ac:dyDescent="0.25">
      <c r="A4688">
        <v>79900096</v>
      </c>
      <c r="B4688" s="66" t="s">
        <v>6465</v>
      </c>
      <c r="C4688" s="66" t="s">
        <v>7644</v>
      </c>
      <c r="D4688" s="66" t="s">
        <v>7644</v>
      </c>
      <c r="E4688" s="56" t="s">
        <v>7825</v>
      </c>
      <c r="F4688" t="s">
        <v>7826</v>
      </c>
      <c r="G4688" s="66" t="s">
        <v>7669</v>
      </c>
      <c r="H4688" s="66" t="s">
        <v>7826</v>
      </c>
      <c r="I4688" s="66" t="s">
        <v>7673</v>
      </c>
    </row>
    <row r="4689" spans="1:9" x14ac:dyDescent="0.25">
      <c r="A4689">
        <v>79900096</v>
      </c>
      <c r="B4689" s="66" t="s">
        <v>6465</v>
      </c>
      <c r="C4689" s="66" t="s">
        <v>7644</v>
      </c>
      <c r="D4689" s="66" t="s">
        <v>7644</v>
      </c>
      <c r="E4689" s="56" t="s">
        <v>7966</v>
      </c>
      <c r="F4689" t="s">
        <v>5815</v>
      </c>
      <c r="G4689" s="66" t="s">
        <v>7669</v>
      </c>
      <c r="H4689" s="66" t="e">
        <v>#N/A</v>
      </c>
      <c r="I4689" s="66" t="e">
        <v>#N/A</v>
      </c>
    </row>
    <row r="4690" spans="1:9" x14ac:dyDescent="0.25">
      <c r="A4690">
        <v>79900096</v>
      </c>
      <c r="B4690" s="66" t="s">
        <v>6465</v>
      </c>
      <c r="C4690" s="66" t="s">
        <v>7644</v>
      </c>
      <c r="D4690" s="66" t="s">
        <v>7644</v>
      </c>
      <c r="E4690" s="56" t="s">
        <v>7967</v>
      </c>
      <c r="F4690" t="s">
        <v>7646</v>
      </c>
      <c r="G4690" s="66" t="s">
        <v>7669</v>
      </c>
      <c r="H4690" s="66" t="e">
        <v>#N/A</v>
      </c>
      <c r="I4690" s="66" t="e">
        <v>#N/A</v>
      </c>
    </row>
    <row r="4691" spans="1:9" x14ac:dyDescent="0.25">
      <c r="A4691">
        <v>79900097</v>
      </c>
      <c r="B4691" s="66" t="s">
        <v>6465</v>
      </c>
      <c r="C4691" s="66" t="s">
        <v>7644</v>
      </c>
      <c r="D4691" s="66" t="s">
        <v>7644</v>
      </c>
      <c r="E4691" s="56" t="s">
        <v>7781</v>
      </c>
      <c r="F4691" t="s">
        <v>7672</v>
      </c>
      <c r="G4691" s="66" t="s">
        <v>7661</v>
      </c>
      <c r="H4691" s="66" t="s">
        <v>7672</v>
      </c>
      <c r="I4691" s="66" t="s">
        <v>7673</v>
      </c>
    </row>
    <row r="4692" spans="1:9" x14ac:dyDescent="0.25">
      <c r="A4692">
        <v>79900097</v>
      </c>
      <c r="B4692" s="66" t="s">
        <v>6465</v>
      </c>
      <c r="C4692" s="66" t="s">
        <v>7644</v>
      </c>
      <c r="D4692" s="66" t="s">
        <v>7644</v>
      </c>
      <c r="E4692" s="56" t="s">
        <v>7968</v>
      </c>
      <c r="F4692" t="s">
        <v>7672</v>
      </c>
      <c r="G4692" s="66" t="s">
        <v>7661</v>
      </c>
      <c r="H4692" s="66" t="s">
        <v>7672</v>
      </c>
      <c r="I4692" s="66" t="s">
        <v>7673</v>
      </c>
    </row>
    <row r="4693" spans="1:9" x14ac:dyDescent="0.25">
      <c r="A4693">
        <v>79900098</v>
      </c>
      <c r="B4693" s="66" t="s">
        <v>6465</v>
      </c>
      <c r="C4693" s="66" t="s">
        <v>7644</v>
      </c>
      <c r="D4693" s="66" t="s">
        <v>7644</v>
      </c>
      <c r="E4693" s="56" t="s">
        <v>7654</v>
      </c>
      <c r="F4693" t="s">
        <v>7646</v>
      </c>
      <c r="G4693" s="66" t="s">
        <v>7647</v>
      </c>
      <c r="H4693" s="66" t="e">
        <v>#N/A</v>
      </c>
      <c r="I4693" s="66" t="e">
        <v>#N/A</v>
      </c>
    </row>
    <row r="4694" spans="1:9" x14ac:dyDescent="0.25">
      <c r="A4694">
        <v>79900098</v>
      </c>
      <c r="B4694" s="66" t="s">
        <v>6465</v>
      </c>
      <c r="C4694" s="66" t="s">
        <v>7644</v>
      </c>
      <c r="D4694" s="66" t="s">
        <v>7644</v>
      </c>
      <c r="E4694" s="56" t="s">
        <v>7969</v>
      </c>
      <c r="F4694" t="s">
        <v>7969</v>
      </c>
      <c r="G4694" s="66" t="s">
        <v>7647</v>
      </c>
      <c r="H4694" s="66" t="e">
        <v>#N/A</v>
      </c>
      <c r="I4694" s="66" t="e">
        <v>#N/A</v>
      </c>
    </row>
    <row r="4695" spans="1:9" x14ac:dyDescent="0.25">
      <c r="A4695">
        <v>79900098</v>
      </c>
      <c r="B4695" s="66" t="s">
        <v>6465</v>
      </c>
      <c r="C4695" s="66" t="s">
        <v>7644</v>
      </c>
      <c r="D4695" s="66" t="s">
        <v>7644</v>
      </c>
      <c r="E4695" s="56" t="s">
        <v>7970</v>
      </c>
      <c r="F4695" t="s">
        <v>7971</v>
      </c>
      <c r="G4695" s="66" t="s">
        <v>7647</v>
      </c>
      <c r="H4695" s="66" t="s">
        <v>7971</v>
      </c>
      <c r="I4695" s="66" t="s">
        <v>7252</v>
      </c>
    </row>
    <row r="4696" spans="1:9" x14ac:dyDescent="0.25">
      <c r="A4696">
        <v>79900098</v>
      </c>
      <c r="B4696" s="66" t="s">
        <v>6465</v>
      </c>
      <c r="C4696" s="66" t="s">
        <v>7644</v>
      </c>
      <c r="D4696" s="66" t="s">
        <v>7644</v>
      </c>
      <c r="E4696" s="56" t="s">
        <v>7972</v>
      </c>
      <c r="F4696" t="s">
        <v>7646</v>
      </c>
      <c r="G4696" s="66" t="s">
        <v>7647</v>
      </c>
      <c r="H4696" s="66" t="e">
        <v>#N/A</v>
      </c>
      <c r="I4696" s="66" t="e">
        <v>#N/A</v>
      </c>
    </row>
    <row r="4697" spans="1:9" x14ac:dyDescent="0.25">
      <c r="A4697">
        <v>79900098</v>
      </c>
      <c r="B4697" s="66" t="s">
        <v>6465</v>
      </c>
      <c r="C4697" s="66" t="s">
        <v>7644</v>
      </c>
      <c r="D4697" s="66" t="s">
        <v>7644</v>
      </c>
      <c r="E4697" s="56" t="s">
        <v>7972</v>
      </c>
      <c r="F4697" t="s">
        <v>7646</v>
      </c>
      <c r="G4697" s="66" t="s">
        <v>7647</v>
      </c>
      <c r="H4697" s="66" t="e">
        <v>#N/A</v>
      </c>
      <c r="I4697" s="66" t="e">
        <v>#N/A</v>
      </c>
    </row>
    <row r="4698" spans="1:9" x14ac:dyDescent="0.25">
      <c r="A4698">
        <v>79900098</v>
      </c>
      <c r="B4698" s="66" t="s">
        <v>6465</v>
      </c>
      <c r="C4698" s="66" t="s">
        <v>7644</v>
      </c>
      <c r="D4698" s="66" t="s">
        <v>7644</v>
      </c>
      <c r="E4698" s="56" t="s">
        <v>7973</v>
      </c>
      <c r="F4698" t="s">
        <v>7971</v>
      </c>
      <c r="G4698" s="66" t="s">
        <v>7647</v>
      </c>
      <c r="H4698" s="66" t="s">
        <v>7971</v>
      </c>
      <c r="I4698" s="66" t="s">
        <v>7252</v>
      </c>
    </row>
    <row r="4699" spans="1:9" x14ac:dyDescent="0.25">
      <c r="A4699">
        <v>79900098</v>
      </c>
      <c r="B4699" s="66" t="s">
        <v>6465</v>
      </c>
      <c r="C4699" s="66" t="s">
        <v>7644</v>
      </c>
      <c r="D4699" s="66" t="s">
        <v>7644</v>
      </c>
      <c r="E4699" s="56" t="s">
        <v>7973</v>
      </c>
      <c r="F4699" t="s">
        <v>7974</v>
      </c>
      <c r="G4699" s="66" t="s">
        <v>7647</v>
      </c>
      <c r="H4699" s="66" t="e">
        <v>#N/A</v>
      </c>
      <c r="I4699" s="66" t="e">
        <v>#N/A</v>
      </c>
    </row>
    <row r="4700" spans="1:9" x14ac:dyDescent="0.25">
      <c r="A4700">
        <v>79900099</v>
      </c>
      <c r="B4700" s="66" t="s">
        <v>6465</v>
      </c>
      <c r="C4700" s="66" t="s">
        <v>7644</v>
      </c>
      <c r="D4700" s="66" t="s">
        <v>7644</v>
      </c>
      <c r="E4700" s="56" t="s">
        <v>7813</v>
      </c>
      <c r="F4700" t="s">
        <v>7975</v>
      </c>
      <c r="G4700" s="66" t="s">
        <v>7897</v>
      </c>
      <c r="H4700" s="66" t="s">
        <v>7975</v>
      </c>
      <c r="I4700" s="66" t="s">
        <v>7673</v>
      </c>
    </row>
    <row r="4701" spans="1:9" x14ac:dyDescent="0.25">
      <c r="A4701">
        <v>79900099</v>
      </c>
      <c r="B4701" s="66" t="s">
        <v>6465</v>
      </c>
      <c r="C4701" s="66" t="s">
        <v>7644</v>
      </c>
      <c r="D4701" s="66" t="s">
        <v>7644</v>
      </c>
      <c r="E4701" s="56" t="s">
        <v>7813</v>
      </c>
      <c r="F4701" t="s">
        <v>7976</v>
      </c>
      <c r="G4701" s="66" t="s">
        <v>7897</v>
      </c>
      <c r="H4701" s="66" t="e">
        <v>#N/A</v>
      </c>
      <c r="I4701" s="66" t="e">
        <v>#N/A</v>
      </c>
    </row>
    <row r="4702" spans="1:9" x14ac:dyDescent="0.25">
      <c r="A4702">
        <v>79900099</v>
      </c>
      <c r="B4702" s="66" t="s">
        <v>6465</v>
      </c>
      <c r="C4702" s="66" t="s">
        <v>7644</v>
      </c>
      <c r="D4702" s="66" t="s">
        <v>7644</v>
      </c>
      <c r="E4702" s="56" t="s">
        <v>7977</v>
      </c>
      <c r="F4702" t="s">
        <v>7978</v>
      </c>
      <c r="G4702" s="66" t="s">
        <v>7897</v>
      </c>
      <c r="H4702" s="66" t="e">
        <v>#N/A</v>
      </c>
      <c r="I4702" s="66" t="e">
        <v>#N/A</v>
      </c>
    </row>
    <row r="4703" spans="1:9" x14ac:dyDescent="0.25">
      <c r="A4703">
        <v>79900099</v>
      </c>
      <c r="B4703" s="66" t="s">
        <v>6465</v>
      </c>
      <c r="C4703" s="66" t="s">
        <v>7644</v>
      </c>
      <c r="D4703" s="66" t="s">
        <v>7644</v>
      </c>
      <c r="E4703" s="56" t="s">
        <v>7979</v>
      </c>
      <c r="F4703" t="s">
        <v>7980</v>
      </c>
      <c r="G4703" s="66" t="s">
        <v>7897</v>
      </c>
      <c r="H4703" s="66" t="e">
        <v>#N/A</v>
      </c>
      <c r="I4703" s="66" t="e">
        <v>#N/A</v>
      </c>
    </row>
    <row r="4704" spans="1:9" x14ac:dyDescent="0.25">
      <c r="A4704">
        <v>79900099</v>
      </c>
      <c r="B4704" s="66" t="s">
        <v>6465</v>
      </c>
      <c r="C4704" s="66" t="s">
        <v>7644</v>
      </c>
      <c r="D4704" s="66" t="s">
        <v>7644</v>
      </c>
      <c r="E4704" s="56" t="s">
        <v>7979</v>
      </c>
      <c r="F4704" t="s">
        <v>7826</v>
      </c>
      <c r="G4704" s="66" t="s">
        <v>7897</v>
      </c>
      <c r="H4704" s="66" t="s">
        <v>7826</v>
      </c>
      <c r="I4704" s="66" t="s">
        <v>7673</v>
      </c>
    </row>
    <row r="4705" spans="1:9" x14ac:dyDescent="0.25">
      <c r="A4705">
        <v>79900099</v>
      </c>
      <c r="B4705" s="66" t="s">
        <v>6465</v>
      </c>
      <c r="C4705" s="66" t="s">
        <v>7644</v>
      </c>
      <c r="D4705" s="66" t="s">
        <v>7644</v>
      </c>
      <c r="E4705" s="56" t="s">
        <v>7981</v>
      </c>
      <c r="F4705" t="s">
        <v>7982</v>
      </c>
      <c r="G4705" s="66" t="s">
        <v>7897</v>
      </c>
      <c r="H4705" s="66" t="e">
        <v>#N/A</v>
      </c>
      <c r="I4705" s="66" t="e">
        <v>#N/A</v>
      </c>
    </row>
    <row r="4706" spans="1:9" x14ac:dyDescent="0.25">
      <c r="A4706">
        <v>79900100</v>
      </c>
      <c r="B4706" s="66" t="s">
        <v>6465</v>
      </c>
      <c r="C4706" s="66" t="s">
        <v>7644</v>
      </c>
      <c r="D4706" s="66" t="s">
        <v>7644</v>
      </c>
      <c r="E4706" s="56" t="s">
        <v>7983</v>
      </c>
      <c r="F4706" t="s">
        <v>7975</v>
      </c>
      <c r="G4706" s="66" t="s">
        <v>7897</v>
      </c>
      <c r="H4706" s="66" t="s">
        <v>7975</v>
      </c>
      <c r="I4706" s="66" t="s">
        <v>7673</v>
      </c>
    </row>
    <row r="4707" spans="1:9" x14ac:dyDescent="0.25">
      <c r="A4707">
        <v>79900100</v>
      </c>
      <c r="B4707" s="66" t="s">
        <v>6465</v>
      </c>
      <c r="C4707" s="66" t="s">
        <v>7644</v>
      </c>
      <c r="D4707" s="66" t="s">
        <v>7644</v>
      </c>
      <c r="E4707" s="56" t="s">
        <v>7984</v>
      </c>
      <c r="F4707" t="s">
        <v>7975</v>
      </c>
      <c r="G4707" s="66" t="s">
        <v>7897</v>
      </c>
      <c r="H4707" s="66" t="s">
        <v>7975</v>
      </c>
      <c r="I4707" s="66" t="s">
        <v>7673</v>
      </c>
    </row>
    <row r="4708" spans="1:9" x14ac:dyDescent="0.25">
      <c r="A4708">
        <v>79900100</v>
      </c>
      <c r="B4708" s="66" t="s">
        <v>6465</v>
      </c>
      <c r="C4708" s="66" t="s">
        <v>7644</v>
      </c>
      <c r="D4708" s="66" t="s">
        <v>7644</v>
      </c>
      <c r="E4708" s="56" t="s">
        <v>7984</v>
      </c>
      <c r="F4708" t="s">
        <v>7975</v>
      </c>
      <c r="G4708" s="66" t="s">
        <v>7897</v>
      </c>
      <c r="H4708" s="66" t="s">
        <v>7975</v>
      </c>
      <c r="I4708" s="66" t="s">
        <v>7673</v>
      </c>
    </row>
    <row r="4709" spans="1:9" x14ac:dyDescent="0.25">
      <c r="A4709">
        <v>79900100</v>
      </c>
      <c r="B4709" s="66" t="s">
        <v>6465</v>
      </c>
      <c r="C4709" s="66" t="s">
        <v>7644</v>
      </c>
      <c r="D4709" s="66" t="s">
        <v>7644</v>
      </c>
      <c r="E4709" s="56" t="s">
        <v>7984</v>
      </c>
      <c r="F4709" t="s">
        <v>7975</v>
      </c>
      <c r="G4709" s="66" t="s">
        <v>7897</v>
      </c>
      <c r="H4709" s="66" t="s">
        <v>7975</v>
      </c>
      <c r="I4709" s="66" t="s">
        <v>7673</v>
      </c>
    </row>
    <row r="4710" spans="1:9" x14ac:dyDescent="0.25">
      <c r="A4710">
        <v>79900100</v>
      </c>
      <c r="B4710" s="66" t="s">
        <v>6465</v>
      </c>
      <c r="C4710" s="66" t="s">
        <v>7644</v>
      </c>
      <c r="D4710" s="66" t="s">
        <v>7644</v>
      </c>
      <c r="E4710" s="56" t="s">
        <v>7985</v>
      </c>
      <c r="F4710" t="s">
        <v>7975</v>
      </c>
      <c r="G4710" s="66" t="s">
        <v>7897</v>
      </c>
      <c r="H4710" s="66" t="s">
        <v>7975</v>
      </c>
      <c r="I4710" s="66" t="s">
        <v>7673</v>
      </c>
    </row>
    <row r="4711" spans="1:9" x14ac:dyDescent="0.25">
      <c r="A4711">
        <v>79900100</v>
      </c>
      <c r="B4711" s="66" t="s">
        <v>6465</v>
      </c>
      <c r="C4711" s="66" t="s">
        <v>7644</v>
      </c>
      <c r="D4711" s="66" t="s">
        <v>7644</v>
      </c>
      <c r="E4711" s="56" t="s">
        <v>7985</v>
      </c>
      <c r="F4711" t="s">
        <v>7975</v>
      </c>
      <c r="G4711" s="66" t="s">
        <v>7897</v>
      </c>
      <c r="H4711" s="66" t="s">
        <v>7975</v>
      </c>
      <c r="I4711" s="66" t="s">
        <v>7673</v>
      </c>
    </row>
    <row r="4712" spans="1:9" x14ac:dyDescent="0.25">
      <c r="A4712">
        <v>79900100</v>
      </c>
      <c r="B4712" s="66" t="s">
        <v>6465</v>
      </c>
      <c r="C4712" s="66" t="s">
        <v>7644</v>
      </c>
      <c r="D4712" s="66" t="s">
        <v>7644</v>
      </c>
      <c r="E4712" s="56" t="s">
        <v>7986</v>
      </c>
      <c r="F4712" t="s">
        <v>7975</v>
      </c>
      <c r="G4712" s="66" t="s">
        <v>7897</v>
      </c>
      <c r="H4712" s="66" t="s">
        <v>7975</v>
      </c>
      <c r="I4712" s="66" t="s">
        <v>7673</v>
      </c>
    </row>
    <row r="4713" spans="1:9" x14ac:dyDescent="0.25">
      <c r="A4713">
        <v>79900100</v>
      </c>
      <c r="B4713" s="66" t="s">
        <v>6465</v>
      </c>
      <c r="C4713" s="66" t="s">
        <v>7644</v>
      </c>
      <c r="D4713" s="66" t="s">
        <v>7644</v>
      </c>
      <c r="E4713" s="56" t="s">
        <v>7987</v>
      </c>
      <c r="F4713" t="s">
        <v>7988</v>
      </c>
      <c r="G4713" s="66" t="s">
        <v>7897</v>
      </c>
      <c r="H4713" s="66" t="e">
        <v>#N/A</v>
      </c>
      <c r="I4713" s="66" t="e">
        <v>#N/A</v>
      </c>
    </row>
    <row r="4714" spans="1:9" x14ac:dyDescent="0.25">
      <c r="A4714">
        <v>79900100</v>
      </c>
      <c r="B4714" s="66" t="s">
        <v>6465</v>
      </c>
      <c r="C4714" s="66" t="s">
        <v>7644</v>
      </c>
      <c r="D4714" s="66" t="s">
        <v>7644</v>
      </c>
      <c r="E4714" s="56" t="s">
        <v>7989</v>
      </c>
      <c r="F4714" t="s">
        <v>7782</v>
      </c>
      <c r="G4714" s="66" t="s">
        <v>7897</v>
      </c>
      <c r="H4714" s="66" t="s">
        <v>7782</v>
      </c>
      <c r="I4714" s="66" t="s">
        <v>6321</v>
      </c>
    </row>
    <row r="4715" spans="1:9" x14ac:dyDescent="0.25">
      <c r="A4715">
        <v>79900101</v>
      </c>
      <c r="B4715" s="66" t="s">
        <v>6465</v>
      </c>
      <c r="C4715" s="66" t="s">
        <v>7644</v>
      </c>
      <c r="D4715" s="66" t="s">
        <v>7644</v>
      </c>
      <c r="E4715" s="56" t="s">
        <v>7813</v>
      </c>
      <c r="F4715" t="s">
        <v>6831</v>
      </c>
      <c r="G4715" s="66" t="s">
        <v>7897</v>
      </c>
      <c r="H4715" s="66" t="s">
        <v>6831</v>
      </c>
      <c r="I4715" s="66" t="s">
        <v>6800</v>
      </c>
    </row>
    <row r="4716" spans="1:9" x14ac:dyDescent="0.25">
      <c r="A4716">
        <v>79900101</v>
      </c>
      <c r="B4716" s="66" t="s">
        <v>6465</v>
      </c>
      <c r="C4716" s="66" t="s">
        <v>7644</v>
      </c>
      <c r="D4716" s="66" t="s">
        <v>7644</v>
      </c>
      <c r="E4716" s="56" t="s">
        <v>7813</v>
      </c>
      <c r="F4716" t="s">
        <v>7990</v>
      </c>
      <c r="G4716" s="66" t="s">
        <v>7897</v>
      </c>
      <c r="H4716" s="66" t="s">
        <v>7990</v>
      </c>
      <c r="I4716" s="66" t="s">
        <v>7673</v>
      </c>
    </row>
    <row r="4717" spans="1:9" x14ac:dyDescent="0.25">
      <c r="A4717">
        <v>79900101</v>
      </c>
      <c r="B4717" s="66" t="s">
        <v>6465</v>
      </c>
      <c r="C4717" s="66" t="s">
        <v>7644</v>
      </c>
      <c r="D4717" s="66" t="s">
        <v>7644</v>
      </c>
      <c r="E4717" s="56" t="s">
        <v>7813</v>
      </c>
      <c r="F4717" t="s">
        <v>7990</v>
      </c>
      <c r="G4717" s="66" t="s">
        <v>7897</v>
      </c>
      <c r="H4717" s="66" t="s">
        <v>7990</v>
      </c>
      <c r="I4717" s="66" t="s">
        <v>7673</v>
      </c>
    </row>
    <row r="4718" spans="1:9" x14ac:dyDescent="0.25">
      <c r="A4718">
        <v>79900101</v>
      </c>
      <c r="B4718" s="66" t="s">
        <v>6465</v>
      </c>
      <c r="C4718" s="66" t="s">
        <v>7644</v>
      </c>
      <c r="D4718" s="66" t="s">
        <v>7644</v>
      </c>
      <c r="E4718" s="56" t="s">
        <v>7991</v>
      </c>
      <c r="F4718" t="s">
        <v>7948</v>
      </c>
      <c r="G4718" s="66" t="s">
        <v>7897</v>
      </c>
      <c r="H4718" s="66" t="e">
        <v>#N/A</v>
      </c>
      <c r="I4718" s="66" t="e">
        <v>#N/A</v>
      </c>
    </row>
    <row r="4719" spans="1:9" x14ac:dyDescent="0.25">
      <c r="A4719">
        <v>79900101</v>
      </c>
      <c r="B4719" s="66" t="s">
        <v>6465</v>
      </c>
      <c r="C4719" s="66" t="s">
        <v>7644</v>
      </c>
      <c r="D4719" s="66" t="s">
        <v>7644</v>
      </c>
      <c r="E4719" s="56" t="s">
        <v>7992</v>
      </c>
      <c r="F4719" t="s">
        <v>7948</v>
      </c>
      <c r="G4719" s="66" t="s">
        <v>7897</v>
      </c>
      <c r="H4719" s="66" t="e">
        <v>#N/A</v>
      </c>
      <c r="I4719" s="66" t="e">
        <v>#N/A</v>
      </c>
    </row>
    <row r="4720" spans="1:9" x14ac:dyDescent="0.25">
      <c r="A4720">
        <v>79900101</v>
      </c>
      <c r="B4720" s="66" t="s">
        <v>6465</v>
      </c>
      <c r="C4720" s="66" t="s">
        <v>7644</v>
      </c>
      <c r="D4720" s="66" t="s">
        <v>7644</v>
      </c>
      <c r="E4720" s="56" t="s">
        <v>7993</v>
      </c>
      <c r="F4720" t="s">
        <v>7948</v>
      </c>
      <c r="G4720" s="66" t="s">
        <v>7897</v>
      </c>
      <c r="H4720" s="66" t="e">
        <v>#N/A</v>
      </c>
      <c r="I4720" s="66" t="e">
        <v>#N/A</v>
      </c>
    </row>
    <row r="4721" spans="1:9" x14ac:dyDescent="0.25">
      <c r="A4721">
        <v>79900101</v>
      </c>
      <c r="B4721" s="66" t="s">
        <v>6465</v>
      </c>
      <c r="C4721" s="66" t="s">
        <v>7644</v>
      </c>
      <c r="D4721" s="66" t="s">
        <v>7644</v>
      </c>
      <c r="E4721" s="56" t="s">
        <v>7993</v>
      </c>
      <c r="F4721" t="s">
        <v>7975</v>
      </c>
      <c r="G4721" s="66" t="s">
        <v>7897</v>
      </c>
      <c r="H4721" s="66" t="s">
        <v>7975</v>
      </c>
      <c r="I4721" s="66" t="s">
        <v>7673</v>
      </c>
    </row>
    <row r="4722" spans="1:9" x14ac:dyDescent="0.25">
      <c r="A4722">
        <v>79900101</v>
      </c>
      <c r="B4722" s="66" t="s">
        <v>6465</v>
      </c>
      <c r="C4722" s="66" t="s">
        <v>7644</v>
      </c>
      <c r="D4722" s="66" t="s">
        <v>7644</v>
      </c>
      <c r="E4722" s="56" t="s">
        <v>7993</v>
      </c>
      <c r="F4722" t="s">
        <v>7994</v>
      </c>
      <c r="G4722" s="66" t="s">
        <v>7897</v>
      </c>
      <c r="H4722" s="66" t="e">
        <v>#N/A</v>
      </c>
      <c r="I4722" s="66" t="e">
        <v>#N/A</v>
      </c>
    </row>
    <row r="4723" spans="1:9" x14ac:dyDescent="0.25">
      <c r="A4723">
        <v>79900101</v>
      </c>
      <c r="B4723" s="66" t="s">
        <v>6465</v>
      </c>
      <c r="C4723" s="66" t="s">
        <v>7644</v>
      </c>
      <c r="D4723" s="66" t="s">
        <v>7644</v>
      </c>
      <c r="E4723" s="56" t="s">
        <v>7993</v>
      </c>
      <c r="F4723" t="s">
        <v>7995</v>
      </c>
      <c r="G4723" s="66" t="s">
        <v>7897</v>
      </c>
      <c r="H4723" s="66" t="e">
        <v>#N/A</v>
      </c>
      <c r="I4723" s="66" t="e">
        <v>#N/A</v>
      </c>
    </row>
    <row r="4724" spans="1:9" x14ac:dyDescent="0.25">
      <c r="A4724">
        <v>79900101</v>
      </c>
      <c r="B4724" s="66" t="s">
        <v>6465</v>
      </c>
      <c r="C4724" s="66" t="s">
        <v>7644</v>
      </c>
      <c r="D4724" s="66" t="s">
        <v>7644</v>
      </c>
      <c r="E4724" s="56" t="s">
        <v>7996</v>
      </c>
      <c r="F4724" t="s">
        <v>7997</v>
      </c>
      <c r="G4724" s="66" t="s">
        <v>7897</v>
      </c>
      <c r="H4724" s="66" t="e">
        <v>#N/A</v>
      </c>
      <c r="I4724" s="66" t="e">
        <v>#N/A</v>
      </c>
    </row>
    <row r="4725" spans="1:9" x14ac:dyDescent="0.25">
      <c r="A4725">
        <v>79900101</v>
      </c>
      <c r="B4725" s="66" t="s">
        <v>6465</v>
      </c>
      <c r="C4725" s="66" t="s">
        <v>7644</v>
      </c>
      <c r="D4725" s="66" t="s">
        <v>7644</v>
      </c>
      <c r="E4725" s="56" t="s">
        <v>7996</v>
      </c>
      <c r="F4725" t="s">
        <v>7646</v>
      </c>
      <c r="G4725" s="66" t="s">
        <v>7897</v>
      </c>
      <c r="H4725" s="66" t="e">
        <v>#N/A</v>
      </c>
      <c r="I4725" s="66" t="e">
        <v>#N/A</v>
      </c>
    </row>
    <row r="4726" spans="1:9" x14ac:dyDescent="0.25">
      <c r="A4726">
        <v>79900101</v>
      </c>
      <c r="B4726" s="66" t="s">
        <v>6465</v>
      </c>
      <c r="C4726" s="66" t="s">
        <v>7644</v>
      </c>
      <c r="D4726" s="66" t="s">
        <v>7644</v>
      </c>
      <c r="E4726" s="56" t="s">
        <v>7998</v>
      </c>
      <c r="F4726" t="s">
        <v>7999</v>
      </c>
      <c r="G4726" s="66" t="s">
        <v>7897</v>
      </c>
      <c r="H4726" s="66" t="e">
        <v>#N/A</v>
      </c>
      <c r="I4726" s="66" t="e">
        <v>#N/A</v>
      </c>
    </row>
    <row r="4727" spans="1:9" x14ac:dyDescent="0.25">
      <c r="A4727">
        <v>79900101</v>
      </c>
      <c r="B4727" s="66" t="s">
        <v>6465</v>
      </c>
      <c r="C4727" s="66" t="s">
        <v>7644</v>
      </c>
      <c r="D4727" s="66" t="s">
        <v>7644</v>
      </c>
      <c r="E4727" s="56" t="s">
        <v>7949</v>
      </c>
      <c r="F4727" t="s">
        <v>7646</v>
      </c>
      <c r="G4727" s="66" t="s">
        <v>7897</v>
      </c>
      <c r="H4727" s="66" t="e">
        <v>#N/A</v>
      </c>
      <c r="I4727" s="66" t="e">
        <v>#N/A</v>
      </c>
    </row>
    <row r="4728" spans="1:9" x14ac:dyDescent="0.25">
      <c r="A4728">
        <v>79900101</v>
      </c>
      <c r="B4728" s="66" t="s">
        <v>6465</v>
      </c>
      <c r="C4728" s="66" t="s">
        <v>7644</v>
      </c>
      <c r="D4728" s="66" t="s">
        <v>7644</v>
      </c>
      <c r="E4728" s="56" t="s">
        <v>7949</v>
      </c>
      <c r="F4728" t="s">
        <v>7997</v>
      </c>
      <c r="G4728" s="66" t="s">
        <v>7897</v>
      </c>
      <c r="H4728" s="66" t="e">
        <v>#N/A</v>
      </c>
      <c r="I4728" s="66" t="e">
        <v>#N/A</v>
      </c>
    </row>
    <row r="4729" spans="1:9" x14ac:dyDescent="0.25">
      <c r="A4729">
        <v>79900101</v>
      </c>
      <c r="B4729" s="66" t="s">
        <v>6465</v>
      </c>
      <c r="C4729" s="66" t="s">
        <v>7644</v>
      </c>
      <c r="D4729" s="66" t="s">
        <v>7644</v>
      </c>
      <c r="E4729" s="56" t="s">
        <v>8000</v>
      </c>
      <c r="F4729" t="s">
        <v>7646</v>
      </c>
      <c r="G4729" s="66" t="s">
        <v>7897</v>
      </c>
      <c r="H4729" s="66" t="e">
        <v>#N/A</v>
      </c>
      <c r="I4729" s="66" t="e">
        <v>#N/A</v>
      </c>
    </row>
    <row r="4730" spans="1:9" x14ac:dyDescent="0.25">
      <c r="A4730">
        <v>79900102</v>
      </c>
      <c r="B4730" s="66" t="s">
        <v>6465</v>
      </c>
      <c r="C4730" s="66" t="s">
        <v>7644</v>
      </c>
      <c r="D4730" s="66" t="s">
        <v>7644</v>
      </c>
      <c r="E4730" s="56" t="s">
        <v>7813</v>
      </c>
      <c r="F4730" t="s">
        <v>7990</v>
      </c>
      <c r="G4730" s="66" t="s">
        <v>7897</v>
      </c>
      <c r="H4730" s="66" t="s">
        <v>7990</v>
      </c>
      <c r="I4730" s="66" t="s">
        <v>7673</v>
      </c>
    </row>
    <row r="4731" spans="1:9" x14ac:dyDescent="0.25">
      <c r="A4731">
        <v>79900102</v>
      </c>
      <c r="B4731" s="66" t="s">
        <v>6465</v>
      </c>
      <c r="C4731" s="66" t="s">
        <v>7644</v>
      </c>
      <c r="D4731" s="66" t="s">
        <v>7644</v>
      </c>
      <c r="E4731" s="56" t="s">
        <v>7813</v>
      </c>
      <c r="F4731" t="s">
        <v>7990</v>
      </c>
      <c r="G4731" s="66" t="s">
        <v>7897</v>
      </c>
      <c r="H4731" s="66" t="s">
        <v>7990</v>
      </c>
      <c r="I4731" s="66" t="s">
        <v>7673</v>
      </c>
    </row>
    <row r="4732" spans="1:9" x14ac:dyDescent="0.25">
      <c r="A4732">
        <v>79900102</v>
      </c>
      <c r="B4732" s="66" t="s">
        <v>6465</v>
      </c>
      <c r="C4732" s="66" t="s">
        <v>7644</v>
      </c>
      <c r="D4732" s="66" t="s">
        <v>7644</v>
      </c>
      <c r="E4732" s="56" t="s">
        <v>8001</v>
      </c>
      <c r="F4732" t="s">
        <v>7990</v>
      </c>
      <c r="G4732" s="66" t="s">
        <v>7897</v>
      </c>
      <c r="H4732" s="66" t="s">
        <v>7990</v>
      </c>
      <c r="I4732" s="66" t="s">
        <v>7673</v>
      </c>
    </row>
    <row r="4733" spans="1:9" x14ac:dyDescent="0.25">
      <c r="A4733">
        <v>79900102</v>
      </c>
      <c r="B4733" s="66" t="s">
        <v>6465</v>
      </c>
      <c r="C4733" s="66" t="s">
        <v>7644</v>
      </c>
      <c r="D4733" s="66" t="s">
        <v>7644</v>
      </c>
      <c r="E4733" s="56" t="s">
        <v>8001</v>
      </c>
      <c r="F4733" t="s">
        <v>7995</v>
      </c>
      <c r="G4733" s="66" t="s">
        <v>7897</v>
      </c>
      <c r="H4733" s="66" t="e">
        <v>#N/A</v>
      </c>
      <c r="I4733" s="66" t="e">
        <v>#N/A</v>
      </c>
    </row>
    <row r="4734" spans="1:9" x14ac:dyDescent="0.25">
      <c r="A4734">
        <v>79900102</v>
      </c>
      <c r="B4734" s="66" t="s">
        <v>6465</v>
      </c>
      <c r="C4734" s="66" t="s">
        <v>7644</v>
      </c>
      <c r="D4734" s="66" t="s">
        <v>7644</v>
      </c>
      <c r="E4734" s="56" t="s">
        <v>8001</v>
      </c>
      <c r="F4734" t="s">
        <v>8002</v>
      </c>
      <c r="G4734" s="66" t="s">
        <v>7897</v>
      </c>
      <c r="H4734" s="66" t="e">
        <v>#N/A</v>
      </c>
      <c r="I4734" s="66" t="e">
        <v>#N/A</v>
      </c>
    </row>
    <row r="4735" spans="1:9" x14ac:dyDescent="0.25">
      <c r="A4735">
        <v>79900102</v>
      </c>
      <c r="B4735" s="66" t="s">
        <v>6465</v>
      </c>
      <c r="C4735" s="66" t="s">
        <v>7644</v>
      </c>
      <c r="D4735" s="66" t="s">
        <v>7644</v>
      </c>
      <c r="E4735" s="56" t="s">
        <v>8001</v>
      </c>
      <c r="F4735" t="s">
        <v>7990</v>
      </c>
      <c r="G4735" s="66" t="s">
        <v>7897</v>
      </c>
      <c r="H4735" s="66" t="s">
        <v>7990</v>
      </c>
      <c r="I4735" s="66" t="s">
        <v>7673</v>
      </c>
    </row>
    <row r="4736" spans="1:9" x14ac:dyDescent="0.25">
      <c r="A4736">
        <v>79900102</v>
      </c>
      <c r="B4736" s="66" t="s">
        <v>6465</v>
      </c>
      <c r="C4736" s="66" t="s">
        <v>7644</v>
      </c>
      <c r="D4736" s="66" t="s">
        <v>7644</v>
      </c>
      <c r="E4736" s="56" t="s">
        <v>8003</v>
      </c>
      <c r="F4736" t="s">
        <v>8003</v>
      </c>
      <c r="G4736" s="66" t="s">
        <v>7897</v>
      </c>
      <c r="H4736" s="66" t="e">
        <v>#N/A</v>
      </c>
      <c r="I4736" s="66" t="e">
        <v>#N/A</v>
      </c>
    </row>
    <row r="4737" spans="1:9" x14ac:dyDescent="0.25">
      <c r="A4737">
        <v>79900103</v>
      </c>
      <c r="B4737" s="66" t="s">
        <v>6465</v>
      </c>
      <c r="C4737" s="66" t="s">
        <v>7644</v>
      </c>
      <c r="D4737" s="66" t="s">
        <v>7644</v>
      </c>
      <c r="E4737" s="56" t="s">
        <v>8004</v>
      </c>
      <c r="F4737" t="s">
        <v>7990</v>
      </c>
      <c r="G4737" s="66" t="s">
        <v>7897</v>
      </c>
      <c r="H4737" s="66" t="s">
        <v>7990</v>
      </c>
      <c r="I4737" s="66" t="s">
        <v>7673</v>
      </c>
    </row>
    <row r="4738" spans="1:9" x14ac:dyDescent="0.25">
      <c r="A4738">
        <v>79900103</v>
      </c>
      <c r="B4738" s="66" t="s">
        <v>6465</v>
      </c>
      <c r="C4738" s="66" t="s">
        <v>7644</v>
      </c>
      <c r="D4738" s="66" t="s">
        <v>7644</v>
      </c>
      <c r="E4738" s="56" t="s">
        <v>8004</v>
      </c>
      <c r="F4738" t="s">
        <v>8005</v>
      </c>
      <c r="G4738" s="66" t="s">
        <v>7897</v>
      </c>
      <c r="H4738" s="66" t="e">
        <v>#N/A</v>
      </c>
      <c r="I4738" s="66" t="e">
        <v>#N/A</v>
      </c>
    </row>
    <row r="4739" spans="1:9" x14ac:dyDescent="0.25">
      <c r="A4739">
        <v>79900103</v>
      </c>
      <c r="B4739" s="66" t="s">
        <v>6465</v>
      </c>
      <c r="C4739" s="66" t="s">
        <v>7644</v>
      </c>
      <c r="D4739" s="66" t="s">
        <v>7644</v>
      </c>
      <c r="E4739" s="56" t="s">
        <v>8006</v>
      </c>
      <c r="F4739" t="s">
        <v>8005</v>
      </c>
      <c r="G4739" s="66" t="s">
        <v>7897</v>
      </c>
      <c r="H4739" s="66" t="e">
        <v>#N/A</v>
      </c>
      <c r="I4739" s="66" t="e">
        <v>#N/A</v>
      </c>
    </row>
    <row r="4740" spans="1:9" x14ac:dyDescent="0.25">
      <c r="A4740">
        <v>79900103</v>
      </c>
      <c r="B4740" s="66" t="s">
        <v>6465</v>
      </c>
      <c r="C4740" s="66" t="s">
        <v>7644</v>
      </c>
      <c r="D4740" s="66" t="s">
        <v>7644</v>
      </c>
      <c r="E4740" s="56" t="s">
        <v>8007</v>
      </c>
      <c r="F4740" t="s">
        <v>8007</v>
      </c>
      <c r="G4740" s="66" t="s">
        <v>7897</v>
      </c>
      <c r="H4740" s="66" t="e">
        <v>#N/A</v>
      </c>
      <c r="I4740" s="66" t="e">
        <v>#N/A</v>
      </c>
    </row>
    <row r="4741" spans="1:9" x14ac:dyDescent="0.25">
      <c r="A4741">
        <v>79900103</v>
      </c>
      <c r="B4741" s="66" t="s">
        <v>6465</v>
      </c>
      <c r="C4741" s="66" t="s">
        <v>7644</v>
      </c>
      <c r="D4741" s="66" t="s">
        <v>7644</v>
      </c>
      <c r="E4741" s="56" t="s">
        <v>8008</v>
      </c>
      <c r="F4741" t="s">
        <v>7990</v>
      </c>
      <c r="G4741" s="66" t="s">
        <v>7897</v>
      </c>
      <c r="H4741" s="66" t="s">
        <v>7990</v>
      </c>
      <c r="I4741" s="66" t="s">
        <v>7673</v>
      </c>
    </row>
    <row r="4742" spans="1:9" x14ac:dyDescent="0.25">
      <c r="A4742">
        <v>79900103</v>
      </c>
      <c r="B4742" s="66" t="s">
        <v>6465</v>
      </c>
      <c r="C4742" s="66" t="s">
        <v>7644</v>
      </c>
      <c r="D4742" s="66" t="s">
        <v>7644</v>
      </c>
      <c r="E4742" s="56" t="s">
        <v>8009</v>
      </c>
      <c r="F4742" t="s">
        <v>7990</v>
      </c>
      <c r="G4742" s="66" t="s">
        <v>7897</v>
      </c>
      <c r="H4742" s="66" t="s">
        <v>7990</v>
      </c>
      <c r="I4742" s="66" t="s">
        <v>7673</v>
      </c>
    </row>
    <row r="4743" spans="1:9" x14ac:dyDescent="0.25">
      <c r="A4743">
        <v>79900103</v>
      </c>
      <c r="B4743" s="66" t="s">
        <v>6465</v>
      </c>
      <c r="C4743" s="66" t="s">
        <v>7644</v>
      </c>
      <c r="D4743" s="66" t="s">
        <v>7644</v>
      </c>
      <c r="E4743" s="56" t="s">
        <v>8009</v>
      </c>
      <c r="F4743" t="s">
        <v>7990</v>
      </c>
      <c r="G4743" s="66" t="s">
        <v>7897</v>
      </c>
      <c r="H4743" s="66" t="s">
        <v>7990</v>
      </c>
      <c r="I4743" s="66" t="s">
        <v>7673</v>
      </c>
    </row>
    <row r="4744" spans="1:9" x14ac:dyDescent="0.25">
      <c r="A4744">
        <v>79900104</v>
      </c>
      <c r="B4744" s="66" t="s">
        <v>6465</v>
      </c>
      <c r="C4744" s="66" t="s">
        <v>7644</v>
      </c>
      <c r="D4744" s="66" t="s">
        <v>7644</v>
      </c>
      <c r="E4744" s="56" t="s">
        <v>8010</v>
      </c>
      <c r="F4744" t="s">
        <v>7990</v>
      </c>
      <c r="G4744" s="66" t="s">
        <v>7897</v>
      </c>
      <c r="H4744" s="66" t="s">
        <v>7990</v>
      </c>
      <c r="I4744" s="66" t="s">
        <v>7673</v>
      </c>
    </row>
    <row r="4745" spans="1:9" x14ac:dyDescent="0.25">
      <c r="A4745">
        <v>79900104</v>
      </c>
      <c r="B4745" s="66" t="s">
        <v>6465</v>
      </c>
      <c r="C4745" s="66" t="s">
        <v>7644</v>
      </c>
      <c r="D4745" s="66" t="s">
        <v>7644</v>
      </c>
      <c r="E4745" s="56" t="s">
        <v>8010</v>
      </c>
      <c r="F4745" t="s">
        <v>5815</v>
      </c>
      <c r="G4745" s="66" t="s">
        <v>7897</v>
      </c>
      <c r="H4745" s="66" t="e">
        <v>#N/A</v>
      </c>
      <c r="I4745" s="66" t="e">
        <v>#N/A</v>
      </c>
    </row>
    <row r="4746" spans="1:9" x14ac:dyDescent="0.25">
      <c r="A4746">
        <v>79900104</v>
      </c>
      <c r="B4746" s="66" t="s">
        <v>6465</v>
      </c>
      <c r="C4746" s="66" t="s">
        <v>7644</v>
      </c>
      <c r="D4746" s="66" t="s">
        <v>7644</v>
      </c>
      <c r="E4746" s="56" t="s">
        <v>8010</v>
      </c>
      <c r="F4746" t="s">
        <v>7990</v>
      </c>
      <c r="G4746" s="66" t="s">
        <v>7897</v>
      </c>
      <c r="H4746" s="66" t="s">
        <v>7990</v>
      </c>
      <c r="I4746" s="66" t="s">
        <v>7673</v>
      </c>
    </row>
    <row r="4747" spans="1:9" x14ac:dyDescent="0.25">
      <c r="A4747">
        <v>79900104</v>
      </c>
      <c r="B4747" s="66" t="s">
        <v>6465</v>
      </c>
      <c r="C4747" s="66" t="s">
        <v>7644</v>
      </c>
      <c r="D4747" s="66" t="s">
        <v>7644</v>
      </c>
      <c r="E4747" s="56" t="s">
        <v>8011</v>
      </c>
      <c r="F4747" t="s">
        <v>7990</v>
      </c>
      <c r="G4747" s="66" t="s">
        <v>7897</v>
      </c>
      <c r="H4747" s="66" t="s">
        <v>7990</v>
      </c>
      <c r="I4747" s="66" t="s">
        <v>7673</v>
      </c>
    </row>
    <row r="4748" spans="1:9" x14ac:dyDescent="0.25">
      <c r="A4748">
        <v>79900104</v>
      </c>
      <c r="B4748" s="66" t="s">
        <v>6465</v>
      </c>
      <c r="C4748" s="66" t="s">
        <v>7644</v>
      </c>
      <c r="D4748" s="66" t="s">
        <v>7644</v>
      </c>
      <c r="E4748" s="56" t="s">
        <v>8011</v>
      </c>
      <c r="F4748" t="s">
        <v>5815</v>
      </c>
      <c r="G4748" s="66" t="s">
        <v>7897</v>
      </c>
      <c r="H4748" s="66" t="e">
        <v>#N/A</v>
      </c>
      <c r="I4748" s="66" t="e">
        <v>#N/A</v>
      </c>
    </row>
    <row r="4749" spans="1:9" x14ac:dyDescent="0.25">
      <c r="A4749">
        <v>79900104</v>
      </c>
      <c r="B4749" s="66" t="s">
        <v>6465</v>
      </c>
      <c r="C4749" s="66" t="s">
        <v>7644</v>
      </c>
      <c r="D4749" s="66" t="s">
        <v>7644</v>
      </c>
      <c r="E4749" s="56" t="s">
        <v>8011</v>
      </c>
      <c r="F4749" t="s">
        <v>8012</v>
      </c>
      <c r="G4749" s="66" t="s">
        <v>7897</v>
      </c>
      <c r="H4749" s="66" t="s">
        <v>8012</v>
      </c>
      <c r="I4749" s="66" t="s">
        <v>7673</v>
      </c>
    </row>
    <row r="4750" spans="1:9" x14ac:dyDescent="0.25">
      <c r="A4750">
        <v>79900105</v>
      </c>
      <c r="B4750" s="66" t="s">
        <v>6465</v>
      </c>
      <c r="C4750" s="66" t="s">
        <v>7644</v>
      </c>
      <c r="D4750" s="66" t="s">
        <v>7644</v>
      </c>
      <c r="E4750" s="56" t="s">
        <v>8013</v>
      </c>
      <c r="F4750" t="s">
        <v>7990</v>
      </c>
      <c r="G4750" s="66" t="s">
        <v>7897</v>
      </c>
      <c r="H4750" s="66" t="s">
        <v>7990</v>
      </c>
      <c r="I4750" s="66" t="s">
        <v>7673</v>
      </c>
    </row>
    <row r="4751" spans="1:9" x14ac:dyDescent="0.25">
      <c r="A4751">
        <v>79900105</v>
      </c>
      <c r="B4751" s="66" t="s">
        <v>6465</v>
      </c>
      <c r="C4751" s="66" t="s">
        <v>7644</v>
      </c>
      <c r="D4751" s="66" t="s">
        <v>7644</v>
      </c>
      <c r="E4751" s="56" t="s">
        <v>8013</v>
      </c>
      <c r="F4751" t="s">
        <v>7990</v>
      </c>
      <c r="G4751" s="66" t="s">
        <v>7897</v>
      </c>
      <c r="H4751" s="66" t="s">
        <v>7990</v>
      </c>
      <c r="I4751" s="66" t="s">
        <v>7673</v>
      </c>
    </row>
    <row r="4752" spans="1:9" x14ac:dyDescent="0.25">
      <c r="A4752">
        <v>79900105</v>
      </c>
      <c r="B4752" s="66" t="s">
        <v>6465</v>
      </c>
      <c r="C4752" s="66" t="s">
        <v>7644</v>
      </c>
      <c r="D4752" s="66" t="s">
        <v>7644</v>
      </c>
      <c r="E4752" s="56" t="s">
        <v>8014</v>
      </c>
      <c r="F4752" t="s">
        <v>7990</v>
      </c>
      <c r="G4752" s="66" t="s">
        <v>7897</v>
      </c>
      <c r="H4752" s="66" t="s">
        <v>7990</v>
      </c>
      <c r="I4752" s="66" t="s">
        <v>7673</v>
      </c>
    </row>
    <row r="4753" spans="1:9" x14ac:dyDescent="0.25">
      <c r="A4753">
        <v>79900105</v>
      </c>
      <c r="B4753" s="66" t="s">
        <v>6465</v>
      </c>
      <c r="C4753" s="66" t="s">
        <v>7644</v>
      </c>
      <c r="D4753" s="66" t="s">
        <v>7644</v>
      </c>
      <c r="E4753" s="56" t="s">
        <v>8014</v>
      </c>
      <c r="F4753" t="s">
        <v>5815</v>
      </c>
      <c r="G4753" s="66" t="s">
        <v>7897</v>
      </c>
      <c r="H4753" s="66" t="e">
        <v>#N/A</v>
      </c>
      <c r="I4753" s="66" t="e">
        <v>#N/A</v>
      </c>
    </row>
    <row r="4754" spans="1:9" x14ac:dyDescent="0.25">
      <c r="A4754">
        <v>79900105</v>
      </c>
      <c r="B4754" s="66" t="s">
        <v>6465</v>
      </c>
      <c r="C4754" s="66" t="s">
        <v>7644</v>
      </c>
      <c r="D4754" s="66" t="s">
        <v>7644</v>
      </c>
      <c r="E4754" s="56" t="s">
        <v>8015</v>
      </c>
      <c r="F4754" t="s">
        <v>8016</v>
      </c>
      <c r="G4754" s="66" t="s">
        <v>7897</v>
      </c>
      <c r="H4754" s="66" t="e">
        <v>#N/A</v>
      </c>
      <c r="I4754" s="66" t="e">
        <v>#N/A</v>
      </c>
    </row>
    <row r="4755" spans="1:9" x14ac:dyDescent="0.25">
      <c r="A4755">
        <v>79900105</v>
      </c>
      <c r="B4755" s="66" t="s">
        <v>6465</v>
      </c>
      <c r="C4755" s="66" t="s">
        <v>7644</v>
      </c>
      <c r="D4755" s="66" t="s">
        <v>7644</v>
      </c>
      <c r="E4755" s="56" t="s">
        <v>8003</v>
      </c>
      <c r="F4755" t="s">
        <v>7990</v>
      </c>
      <c r="G4755" s="66" t="s">
        <v>7897</v>
      </c>
      <c r="H4755" s="66" t="s">
        <v>7990</v>
      </c>
      <c r="I4755" s="66" t="s">
        <v>7673</v>
      </c>
    </row>
    <row r="4756" spans="1:9" x14ac:dyDescent="0.25">
      <c r="A4756">
        <v>79900105</v>
      </c>
      <c r="B4756" s="66" t="s">
        <v>6465</v>
      </c>
      <c r="C4756" s="66" t="s">
        <v>7644</v>
      </c>
      <c r="D4756" s="66" t="s">
        <v>7644</v>
      </c>
      <c r="E4756" s="56" t="s">
        <v>8017</v>
      </c>
      <c r="F4756" t="s">
        <v>6279</v>
      </c>
      <c r="G4756" s="66" t="s">
        <v>7897</v>
      </c>
      <c r="H4756" s="66" t="e">
        <v>#N/A</v>
      </c>
      <c r="I4756" s="66" t="e">
        <v>#N/A</v>
      </c>
    </row>
    <row r="4757" spans="1:9" x14ac:dyDescent="0.25">
      <c r="A4757">
        <v>79900105</v>
      </c>
      <c r="B4757" s="66" t="s">
        <v>6465</v>
      </c>
      <c r="C4757" s="66" t="s">
        <v>7644</v>
      </c>
      <c r="D4757" s="66" t="s">
        <v>7644</v>
      </c>
      <c r="E4757" s="56" t="s">
        <v>8017</v>
      </c>
      <c r="F4757" t="s">
        <v>7990</v>
      </c>
      <c r="G4757" s="66" t="s">
        <v>7897</v>
      </c>
      <c r="H4757" s="66" t="s">
        <v>7990</v>
      </c>
      <c r="I4757" s="66" t="s">
        <v>7673</v>
      </c>
    </row>
    <row r="4758" spans="1:9" x14ac:dyDescent="0.25">
      <c r="A4758">
        <v>79900105</v>
      </c>
      <c r="B4758" s="66" t="s">
        <v>6465</v>
      </c>
      <c r="C4758" s="66" t="s">
        <v>7644</v>
      </c>
      <c r="D4758" s="66" t="s">
        <v>7644</v>
      </c>
      <c r="E4758" s="56" t="s">
        <v>8017</v>
      </c>
      <c r="F4758" t="s">
        <v>7990</v>
      </c>
      <c r="G4758" s="66" t="s">
        <v>7897</v>
      </c>
      <c r="H4758" s="66" t="s">
        <v>7990</v>
      </c>
      <c r="I4758" s="66" t="s">
        <v>7673</v>
      </c>
    </row>
    <row r="4759" spans="1:9" x14ac:dyDescent="0.25">
      <c r="A4759">
        <v>79900105</v>
      </c>
      <c r="B4759" s="66" t="s">
        <v>6465</v>
      </c>
      <c r="C4759" s="66" t="s">
        <v>7644</v>
      </c>
      <c r="D4759" s="66" t="s">
        <v>7644</v>
      </c>
      <c r="E4759" s="56" t="s">
        <v>8018</v>
      </c>
      <c r="F4759" t="s">
        <v>7990</v>
      </c>
      <c r="G4759" s="66" t="s">
        <v>7897</v>
      </c>
      <c r="H4759" s="66" t="s">
        <v>7990</v>
      </c>
      <c r="I4759" s="66" t="s">
        <v>7673</v>
      </c>
    </row>
    <row r="4760" spans="1:9" x14ac:dyDescent="0.25">
      <c r="A4760">
        <v>79900106</v>
      </c>
      <c r="B4760" s="66" t="s">
        <v>6465</v>
      </c>
      <c r="C4760" s="66" t="s">
        <v>7644</v>
      </c>
      <c r="D4760" s="66" t="s">
        <v>7644</v>
      </c>
      <c r="E4760" s="56" t="s">
        <v>8019</v>
      </c>
      <c r="F4760" t="s">
        <v>7815</v>
      </c>
      <c r="G4760" s="66" t="s">
        <v>7661</v>
      </c>
      <c r="H4760" s="66" t="e">
        <v>#N/A</v>
      </c>
      <c r="I4760" s="66" t="e">
        <v>#N/A</v>
      </c>
    </row>
    <row r="4761" spans="1:9" x14ac:dyDescent="0.25">
      <c r="A4761">
        <v>79900106</v>
      </c>
      <c r="B4761" s="66" t="s">
        <v>6465</v>
      </c>
      <c r="C4761" s="66" t="s">
        <v>7644</v>
      </c>
      <c r="D4761" s="66" t="s">
        <v>7644</v>
      </c>
      <c r="E4761" s="56" t="s">
        <v>8020</v>
      </c>
      <c r="F4761" t="s">
        <v>7815</v>
      </c>
      <c r="G4761" s="66" t="s">
        <v>7661</v>
      </c>
      <c r="H4761" s="66" t="e">
        <v>#N/A</v>
      </c>
      <c r="I4761" s="66" t="e">
        <v>#N/A</v>
      </c>
    </row>
    <row r="4762" spans="1:9" x14ac:dyDescent="0.25">
      <c r="A4762">
        <v>79900106</v>
      </c>
      <c r="B4762" s="66" t="s">
        <v>6465</v>
      </c>
      <c r="C4762" s="66" t="s">
        <v>7644</v>
      </c>
      <c r="D4762" s="66" t="s">
        <v>7644</v>
      </c>
      <c r="E4762" s="56" t="s">
        <v>8021</v>
      </c>
      <c r="F4762" t="s">
        <v>7815</v>
      </c>
      <c r="G4762" s="66" t="s">
        <v>7661</v>
      </c>
      <c r="H4762" s="66" t="e">
        <v>#N/A</v>
      </c>
      <c r="I4762" s="66" t="e">
        <v>#N/A</v>
      </c>
    </row>
    <row r="4763" spans="1:9" x14ac:dyDescent="0.25">
      <c r="A4763">
        <v>79900106</v>
      </c>
      <c r="B4763" s="66" t="s">
        <v>6465</v>
      </c>
      <c r="C4763" s="66" t="s">
        <v>7644</v>
      </c>
      <c r="D4763" s="66" t="s">
        <v>7644</v>
      </c>
      <c r="E4763" s="56" t="s">
        <v>8022</v>
      </c>
      <c r="F4763" t="s">
        <v>7815</v>
      </c>
      <c r="G4763" s="66" t="s">
        <v>7661</v>
      </c>
      <c r="H4763" s="66" t="e">
        <v>#N/A</v>
      </c>
      <c r="I4763" s="66" t="e">
        <v>#N/A</v>
      </c>
    </row>
    <row r="4764" spans="1:9" x14ac:dyDescent="0.25">
      <c r="A4764">
        <v>79900106</v>
      </c>
      <c r="B4764" s="66" t="s">
        <v>6465</v>
      </c>
      <c r="C4764" s="66" t="s">
        <v>7644</v>
      </c>
      <c r="D4764" s="66" t="s">
        <v>7644</v>
      </c>
      <c r="E4764" s="56" t="s">
        <v>8022</v>
      </c>
      <c r="F4764" t="s">
        <v>7815</v>
      </c>
      <c r="G4764" s="66" t="s">
        <v>7661</v>
      </c>
      <c r="H4764" s="66" t="e">
        <v>#N/A</v>
      </c>
      <c r="I4764" s="66" t="e">
        <v>#N/A</v>
      </c>
    </row>
    <row r="4765" spans="1:9" x14ac:dyDescent="0.25">
      <c r="A4765">
        <v>79900106</v>
      </c>
      <c r="B4765" s="66" t="s">
        <v>6465</v>
      </c>
      <c r="C4765" s="66" t="s">
        <v>7644</v>
      </c>
      <c r="D4765" s="66" t="s">
        <v>7644</v>
      </c>
      <c r="E4765" s="56" t="s">
        <v>8022</v>
      </c>
      <c r="F4765" t="s">
        <v>7815</v>
      </c>
      <c r="G4765" s="66" t="s">
        <v>7661</v>
      </c>
      <c r="H4765" s="66" t="e">
        <v>#N/A</v>
      </c>
      <c r="I4765" s="66" t="e">
        <v>#N/A</v>
      </c>
    </row>
    <row r="4766" spans="1:9" x14ac:dyDescent="0.25">
      <c r="A4766">
        <v>79900106</v>
      </c>
      <c r="B4766" s="66" t="s">
        <v>6465</v>
      </c>
      <c r="C4766" s="66" t="s">
        <v>7644</v>
      </c>
      <c r="D4766" s="66" t="s">
        <v>7644</v>
      </c>
      <c r="E4766" s="56" t="s">
        <v>8023</v>
      </c>
      <c r="F4766" t="s">
        <v>8024</v>
      </c>
      <c r="G4766" s="66" t="s">
        <v>7661</v>
      </c>
      <c r="H4766" s="66" t="s">
        <v>8024</v>
      </c>
      <c r="I4766" s="66" t="s">
        <v>7649</v>
      </c>
    </row>
    <row r="4767" spans="1:9" x14ac:dyDescent="0.25">
      <c r="A4767">
        <v>79900106</v>
      </c>
      <c r="B4767" s="66" t="s">
        <v>6465</v>
      </c>
      <c r="C4767" s="66" t="s">
        <v>7644</v>
      </c>
      <c r="D4767" s="66" t="s">
        <v>7644</v>
      </c>
      <c r="E4767" s="56" t="s">
        <v>8025</v>
      </c>
      <c r="F4767" t="s">
        <v>7815</v>
      </c>
      <c r="G4767" s="66" t="s">
        <v>7661</v>
      </c>
      <c r="H4767" s="66" t="e">
        <v>#N/A</v>
      </c>
      <c r="I4767" s="66" t="e">
        <v>#N/A</v>
      </c>
    </row>
  </sheetData>
  <conditionalFormatting sqref="H5:I4767">
    <cfRule type="containsText" dxfId="5" priority="1" operator="containsText" text="not found">
      <formula>NOT(ISERROR(SEARCH("not found",H5)))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Raw_Data_ChatGPT</vt:lpstr>
      <vt:lpstr>ChatpGPT_Data_Cleaned</vt:lpstr>
      <vt:lpstr>Municipal_Rankings</vt:lpstr>
      <vt:lpstr>City_of_Johannesburg</vt:lpstr>
      <vt:lpstr>City_of_Cape_Town</vt:lpstr>
      <vt:lpstr>Dashboard</vt:lpstr>
      <vt:lpstr>Education Data</vt:lpstr>
      <vt:lpstr>Crime_Data</vt:lpstr>
      <vt:lpstr>Master_Lookup</vt:lpstr>
      <vt:lpstr>Municipal_Ward_Lookup</vt:lpstr>
      <vt:lpstr>City_of_Johannesburg!Headers</vt:lpstr>
      <vt:lpstr>Headers</vt:lpstr>
      <vt:lpstr>City_of_Johannesburg!Row_Titles</vt:lpstr>
      <vt:lpstr>Row_Titles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Margie Hillebrands</dc:creator>
  <cp:lastModifiedBy>Coen</cp:lastModifiedBy>
  <dcterms:created xsi:type="dcterms:W3CDTF">2023-02-16T12:08:30Z</dcterms:created>
  <dcterms:modified xsi:type="dcterms:W3CDTF">2023-05-22T19:19:46Z</dcterms:modified>
</cp:coreProperties>
</file>