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DU\"/>
    </mc:Choice>
  </mc:AlternateContent>
  <xr:revisionPtr revIDLastSave="0" documentId="13_ncr:1_{8EB4F448-482D-4277-93F6-458844269961}" xr6:coauthVersionLast="47" xr6:coauthVersionMax="47" xr10:uidLastSave="{00000000-0000-0000-0000-000000000000}"/>
  <bookViews>
    <workbookView xWindow="-120" yWindow="-120" windowWidth="20730" windowHeight="11160" tabRatio="943" activeTab="3" xr2:uid="{00000000-000D-0000-FFFF-FFFF00000000}"/>
  </bookViews>
  <sheets>
    <sheet name="Destinos" sheetId="1" r:id="rId1"/>
    <sheet name="Conversion tasas" sheetId="2" r:id="rId2"/>
    <sheet name="Tareas" sheetId="3" state="hidden" r:id="rId3"/>
    <sheet name="Simulador de Cuota" sheetId="4" r:id="rId4"/>
    <sheet name="Libranza Sec Educacion" sheetId="23" r:id="rId5"/>
    <sheet name="Independientes" sheetId="24" r:id="rId6"/>
    <sheet name="Microcredito Empresarial" sheetId="25" r:id="rId7"/>
    <sheet name="RENTAB MICROCREDITO" sheetId="28" r:id="rId8"/>
    <sheet name="FUERZAS MILITARES" sheetId="26" r:id="rId9"/>
  </sheets>
  <externalReferences>
    <externalReference r:id="rId10"/>
    <externalReference r:id="rId11"/>
  </externalReferences>
  <definedNames>
    <definedName name="_xlnm._FilterDatabase" localSheetId="0" hidden="1">Destinos!$A$1:$N$66</definedName>
    <definedName name="_nit1" localSheetId="6">#REF!</definedName>
    <definedName name="_nit1" localSheetId="7">#REF!</definedName>
    <definedName name="_nit1">#REF!</definedName>
    <definedName name="avvillas" localSheetId="6">#REF!</definedName>
    <definedName name="avvillas" localSheetId="7">#REF!</definedName>
    <definedName name="avvillas">#REF!</definedName>
    <definedName name="cartera" localSheetId="6">#REF!</definedName>
    <definedName name="cartera" localSheetId="7">#REF!</definedName>
    <definedName name="cartera">#REF!</definedName>
    <definedName name="DINERS" localSheetId="6">#REF!</definedName>
    <definedName name="DINERS" localSheetId="7">#REF!</definedName>
    <definedName name="DINERS">#REF!</definedName>
    <definedName name="MONITOR" localSheetId="6">#REF!</definedName>
    <definedName name="MONITOR" localSheetId="7">#REF!</definedName>
    <definedName name="MONITOR">#REF!</definedName>
    <definedName name="MONITOR_AVVILLAS" localSheetId="6">#REF!</definedName>
    <definedName name="MONITOR_AVVILLAS" localSheetId="7">#REF!</definedName>
    <definedName name="MONITOR_AVVILLAS">#REF!</definedName>
    <definedName name="Net_Income" localSheetId="6">#REF!</definedName>
    <definedName name="Net_Income" localSheetId="7">#REF!</definedName>
    <definedName name="Net_Income">#REF!</definedName>
    <definedName name="NetIncomeGrowth" localSheetId="6">#REF!</definedName>
    <definedName name="NetIncomeGrowth" localSheetId="7">#REF!</definedName>
    <definedName name="NetIncomeGrowth">#REF!</definedName>
    <definedName name="nits" localSheetId="6">#REF!</definedName>
    <definedName name="nits" localSheetId="7">#REF!</definedName>
    <definedName name="nits">#REF!</definedName>
    <definedName name="Other_Growth" localSheetId="6">#REF!</definedName>
    <definedName name="Other_Growth" localSheetId="7">#REF!</definedName>
    <definedName name="Other_Growth">#REF!</definedName>
    <definedName name="Rand1" localSheetId="6">#REF!</definedName>
    <definedName name="Rand1" localSheetId="7">#REF!</definedName>
    <definedName name="Rand1">#REF!</definedName>
    <definedName name="Rand2" localSheetId="6">#REF!</definedName>
    <definedName name="Rand2" localSheetId="7">#REF!</definedName>
    <definedName name="Rand2">#REF!</definedName>
    <definedName name="RangoBeneficiosNetos">[1]DatosResumen!$B$9:$B$19,[1]DatosResumen!$D$9:$D$19</definedName>
    <definedName name="Retail_Growth" localSheetId="6">#REF!</definedName>
    <definedName name="Retail_Growth" localSheetId="7">#REF!</definedName>
    <definedName name="Retail_Growth">#REF!</definedName>
    <definedName name="Revenue" localSheetId="6">#REF!</definedName>
    <definedName name="Revenue" localSheetId="7">#REF!</definedName>
    <definedName name="Revenue">#REF!</definedName>
    <definedName name="RevenueGrowth" localSheetId="6">#REF!</definedName>
    <definedName name="RevenueGrowth" localSheetId="7">#REF!</definedName>
    <definedName name="RevenueGrowth">#REF!</definedName>
    <definedName name="SS">#REF!</definedName>
    <definedName name="TABLA" localSheetId="6">#REF!</definedName>
    <definedName name="TABLA" localSheetId="7">#REF!</definedName>
    <definedName name="TABLA">#REF!</definedName>
    <definedName name="tablasJG" localSheetId="6">#REF!</definedName>
    <definedName name="tablasJG" localSheetId="7">#REF!</definedName>
    <definedName name="tablasJG">#REF!</definedName>
    <definedName name="Table1" localSheetId="6">#REF!</definedName>
    <definedName name="Table1" localSheetId="7">#REF!</definedName>
    <definedName name="Table1">#REF!</definedName>
    <definedName name="tablita" localSheetId="6">#REF!</definedName>
    <definedName name="tablita" localSheetId="7">#REF!</definedName>
    <definedName name="tablita">#REF!</definedName>
    <definedName name="Tax_Growth" localSheetId="6">#REF!</definedName>
    <definedName name="Tax_Growth" localSheetId="7">#REF!</definedName>
    <definedName name="Tax_Growth">#REF!</definedName>
    <definedName name="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9" i="4" l="1"/>
  <c r="A269" i="4"/>
  <c r="N269" i="4" s="1"/>
  <c r="N268" i="4"/>
  <c r="L268" i="4"/>
  <c r="K268" i="4"/>
  <c r="J268" i="4"/>
  <c r="H268" i="4"/>
  <c r="F268" i="4"/>
  <c r="E268" i="4"/>
  <c r="D268" i="4"/>
  <c r="B268" i="4"/>
  <c r="A268" i="4"/>
  <c r="O268" i="4" s="1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36" i="4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04" i="4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03" i="4"/>
  <c r="Q19" i="28"/>
  <c r="Q20" i="28" s="1"/>
  <c r="M269" i="4" l="1"/>
  <c r="C269" i="4"/>
  <c r="I269" i="4"/>
  <c r="O269" i="4"/>
  <c r="G268" i="4"/>
  <c r="M268" i="4"/>
  <c r="D269" i="4"/>
  <c r="J269" i="4"/>
  <c r="A270" i="4"/>
  <c r="E269" i="4"/>
  <c r="K269" i="4"/>
  <c r="C268" i="4"/>
  <c r="I268" i="4"/>
  <c r="F269" i="4"/>
  <c r="L269" i="4"/>
  <c r="B269" i="4"/>
  <c r="H269" i="4"/>
  <c r="A4" i="4"/>
  <c r="K270" i="4" l="1"/>
  <c r="E270" i="4"/>
  <c r="D270" i="4"/>
  <c r="O270" i="4"/>
  <c r="I270" i="4"/>
  <c r="C270" i="4"/>
  <c r="N270" i="4"/>
  <c r="H270" i="4"/>
  <c r="B270" i="4"/>
  <c r="J270" i="4"/>
  <c r="M270" i="4"/>
  <c r="G270" i="4"/>
  <c r="L270" i="4"/>
  <c r="F270" i="4"/>
  <c r="A271" i="4"/>
  <c r="H28" i="26"/>
  <c r="J28" i="26"/>
  <c r="N271" i="4" l="1"/>
  <c r="H271" i="4"/>
  <c r="B271" i="4"/>
  <c r="M271" i="4"/>
  <c r="L271" i="4"/>
  <c r="F271" i="4"/>
  <c r="K271" i="4"/>
  <c r="E271" i="4"/>
  <c r="G271" i="4"/>
  <c r="A272" i="4"/>
  <c r="J271" i="4"/>
  <c r="D271" i="4"/>
  <c r="O271" i="4"/>
  <c r="I271" i="4"/>
  <c r="C271" i="4"/>
  <c r="N28" i="26"/>
  <c r="N27" i="26" s="1"/>
  <c r="L28" i="26"/>
  <c r="L27" i="26" s="1"/>
  <c r="J27" i="26"/>
  <c r="H27" i="26"/>
  <c r="G27" i="26" s="1"/>
  <c r="G24" i="26" s="1"/>
  <c r="G22" i="26" s="1"/>
  <c r="G19" i="26" s="1"/>
  <c r="G17" i="26" s="1"/>
  <c r="G14" i="26" s="1"/>
  <c r="G9" i="26" s="1"/>
  <c r="N23" i="26"/>
  <c r="N22" i="26" s="1"/>
  <c r="L23" i="26"/>
  <c r="L22" i="26" s="1"/>
  <c r="J23" i="26"/>
  <c r="J22" i="26" s="1"/>
  <c r="H23" i="26"/>
  <c r="H22" i="26" s="1"/>
  <c r="N18" i="26"/>
  <c r="N17" i="26" s="1"/>
  <c r="L18" i="26"/>
  <c r="L17" i="26" s="1"/>
  <c r="J18" i="26"/>
  <c r="J17" i="26" s="1"/>
  <c r="H18" i="26"/>
  <c r="H17" i="26" s="1"/>
  <c r="Q15" i="26"/>
  <c r="Q20" i="26" s="1"/>
  <c r="Q25" i="26" s="1"/>
  <c r="L13" i="26"/>
  <c r="L12" i="26" s="1"/>
  <c r="J13" i="26"/>
  <c r="J12" i="26" s="1"/>
  <c r="H13" i="26"/>
  <c r="H12" i="26" s="1"/>
  <c r="F10" i="26"/>
  <c r="E15" i="26" s="1"/>
  <c r="V8" i="26"/>
  <c r="V9" i="26" s="1"/>
  <c r="O6" i="26"/>
  <c r="N6" i="26"/>
  <c r="M6" i="26"/>
  <c r="L6" i="26"/>
  <c r="K6" i="26"/>
  <c r="J6" i="26"/>
  <c r="I6" i="26"/>
  <c r="H6" i="26"/>
  <c r="L24" i="25"/>
  <c r="N24" i="25" s="1"/>
  <c r="N23" i="25" s="1"/>
  <c r="G21" i="25" s="1"/>
  <c r="H24" i="25"/>
  <c r="J24" i="25" s="1"/>
  <c r="J23" i="25" s="1"/>
  <c r="N20" i="25"/>
  <c r="N19" i="25" s="1"/>
  <c r="G17" i="25" s="1"/>
  <c r="L20" i="25"/>
  <c r="L19" i="25" s="1"/>
  <c r="H20" i="25"/>
  <c r="J20" i="25" s="1"/>
  <c r="N16" i="25"/>
  <c r="N15" i="25" s="1"/>
  <c r="G13" i="25" s="1"/>
  <c r="L16" i="25"/>
  <c r="L15" i="25" s="1"/>
  <c r="J16" i="25"/>
  <c r="J15" i="25" s="1"/>
  <c r="H16" i="25"/>
  <c r="H15" i="25" s="1"/>
  <c r="G15" i="25" s="1"/>
  <c r="R14" i="25"/>
  <c r="R18" i="25" s="1"/>
  <c r="R22" i="25" s="1"/>
  <c r="E14" i="25"/>
  <c r="L12" i="25"/>
  <c r="L11" i="25" s="1"/>
  <c r="J12" i="25"/>
  <c r="J11" i="25" s="1"/>
  <c r="H12" i="25"/>
  <c r="H11" i="25" s="1"/>
  <c r="G10" i="25" s="1"/>
  <c r="AB8" i="25"/>
  <c r="Z8" i="25"/>
  <c r="O6" i="25"/>
  <c r="N6" i="25"/>
  <c r="M6" i="25"/>
  <c r="L6" i="25"/>
  <c r="K6" i="25"/>
  <c r="J6" i="25"/>
  <c r="I6" i="25"/>
  <c r="H6" i="25"/>
  <c r="P38" i="24"/>
  <c r="P37" i="24"/>
  <c r="P36" i="24"/>
  <c r="H34" i="24"/>
  <c r="H33" i="24" s="1"/>
  <c r="P29" i="24"/>
  <c r="P28" i="24"/>
  <c r="H28" i="24"/>
  <c r="P27" i="24"/>
  <c r="P26" i="24"/>
  <c r="H24" i="24"/>
  <c r="H23" i="24" s="1"/>
  <c r="P19" i="24"/>
  <c r="P18" i="24"/>
  <c r="H18" i="24"/>
  <c r="H17" i="24" s="1"/>
  <c r="P17" i="24"/>
  <c r="P16" i="24"/>
  <c r="H15" i="24"/>
  <c r="H13" i="24" s="1"/>
  <c r="P13" i="24"/>
  <c r="P12" i="24"/>
  <c r="H11" i="24"/>
  <c r="H9" i="24" s="1"/>
  <c r="P9" i="24"/>
  <c r="P8" i="24"/>
  <c r="P7" i="24"/>
  <c r="H7" i="24"/>
  <c r="H27" i="24" s="1"/>
  <c r="G4" i="24"/>
  <c r="F4" i="24"/>
  <c r="F38" i="24" s="1"/>
  <c r="O58" i="23"/>
  <c r="P58" i="23" s="1"/>
  <c r="H58" i="23"/>
  <c r="G58" i="23"/>
  <c r="H56" i="23"/>
  <c r="G56" i="23"/>
  <c r="H54" i="23"/>
  <c r="G54" i="23"/>
  <c r="O53" i="23"/>
  <c r="P53" i="23" s="1"/>
  <c r="O52" i="23"/>
  <c r="P52" i="23" s="1"/>
  <c r="H52" i="23"/>
  <c r="G52" i="23"/>
  <c r="I51" i="23"/>
  <c r="I49" i="23" s="1"/>
  <c r="H50" i="23"/>
  <c r="G50" i="23"/>
  <c r="O49" i="23"/>
  <c r="P49" i="23" s="1"/>
  <c r="O48" i="23"/>
  <c r="P48" i="23" s="1"/>
  <c r="H48" i="23"/>
  <c r="G48" i="23"/>
  <c r="I47" i="23"/>
  <c r="I45" i="23" s="1"/>
  <c r="H46" i="23"/>
  <c r="G46" i="23"/>
  <c r="O45" i="23"/>
  <c r="P45" i="23" s="1"/>
  <c r="H44" i="23"/>
  <c r="G44" i="23"/>
  <c r="O42" i="23"/>
  <c r="P42" i="23" s="1"/>
  <c r="H42" i="23"/>
  <c r="G42" i="23"/>
  <c r="H40" i="23"/>
  <c r="G40" i="23"/>
  <c r="P39" i="23"/>
  <c r="P38" i="23"/>
  <c r="H38" i="23"/>
  <c r="G38" i="23"/>
  <c r="O37" i="23"/>
  <c r="P37" i="23" s="1"/>
  <c r="O36" i="23"/>
  <c r="P36" i="23" s="1"/>
  <c r="I36" i="23"/>
  <c r="I35" i="23" s="1"/>
  <c r="H36" i="23"/>
  <c r="G36" i="23"/>
  <c r="O35" i="23"/>
  <c r="P35" i="23" s="1"/>
  <c r="O34" i="23"/>
  <c r="P34" i="23" s="1"/>
  <c r="H34" i="23"/>
  <c r="G34" i="23"/>
  <c r="I33" i="23"/>
  <c r="I31" i="23" s="1"/>
  <c r="H32" i="23"/>
  <c r="G32" i="23"/>
  <c r="O31" i="23"/>
  <c r="P31" i="23" s="1"/>
  <c r="O30" i="23"/>
  <c r="P30" i="23" s="1"/>
  <c r="H30" i="23"/>
  <c r="G30" i="23"/>
  <c r="I29" i="23"/>
  <c r="I27" i="23" s="1"/>
  <c r="H28" i="23"/>
  <c r="G28" i="23"/>
  <c r="O27" i="23"/>
  <c r="P27" i="23" s="1"/>
  <c r="P26" i="23"/>
  <c r="I26" i="23"/>
  <c r="I44" i="23" s="1"/>
  <c r="H26" i="23"/>
  <c r="G26" i="23"/>
  <c r="P25" i="23"/>
  <c r="O24" i="23"/>
  <c r="P24" i="23" s="1"/>
  <c r="H24" i="23"/>
  <c r="G24" i="23"/>
  <c r="I23" i="23"/>
  <c r="I40" i="23" s="1"/>
  <c r="I56" i="23" s="1"/>
  <c r="H22" i="23"/>
  <c r="G22" i="23"/>
  <c r="O21" i="23"/>
  <c r="P21" i="23" s="1"/>
  <c r="O20" i="23"/>
  <c r="P20" i="23" s="1"/>
  <c r="H20" i="23"/>
  <c r="G20" i="23"/>
  <c r="I19" i="23"/>
  <c r="I17" i="23" s="1"/>
  <c r="H18" i="23"/>
  <c r="G18" i="23"/>
  <c r="O17" i="23"/>
  <c r="P17" i="23" s="1"/>
  <c r="O16" i="23"/>
  <c r="P16" i="23" s="1"/>
  <c r="H16" i="23"/>
  <c r="G16" i="23"/>
  <c r="I15" i="23"/>
  <c r="I13" i="23" s="1"/>
  <c r="H14" i="23"/>
  <c r="G14" i="23"/>
  <c r="O13" i="23"/>
  <c r="P13" i="23" s="1"/>
  <c r="O12" i="23"/>
  <c r="P12" i="23" s="1"/>
  <c r="H12" i="23"/>
  <c r="G12" i="23"/>
  <c r="I11" i="23"/>
  <c r="I9" i="23" s="1"/>
  <c r="H10" i="23"/>
  <c r="G10" i="23"/>
  <c r="O9" i="23"/>
  <c r="P9" i="23" s="1"/>
  <c r="H8" i="23"/>
  <c r="G8" i="23"/>
  <c r="I7" i="23"/>
  <c r="I25" i="23" s="1"/>
  <c r="I43" i="23" s="1"/>
  <c r="K272" i="4" l="1"/>
  <c r="E272" i="4"/>
  <c r="O272" i="4"/>
  <c r="I272" i="4"/>
  <c r="C272" i="4"/>
  <c r="N272" i="4"/>
  <c r="H272" i="4"/>
  <c r="B272" i="4"/>
  <c r="J272" i="4"/>
  <c r="M272" i="4"/>
  <c r="G272" i="4"/>
  <c r="L272" i="4"/>
  <c r="F272" i="4"/>
  <c r="A273" i="4"/>
  <c r="D272" i="4"/>
  <c r="F14" i="25"/>
  <c r="E18" i="25" s="1"/>
  <c r="F24" i="24"/>
  <c r="G16" i="24"/>
  <c r="G36" i="24"/>
  <c r="G22" i="24"/>
  <c r="F28" i="24"/>
  <c r="F10" i="24"/>
  <c r="G20" i="24"/>
  <c r="G38" i="24"/>
  <c r="G12" i="24"/>
  <c r="F18" i="24"/>
  <c r="G26" i="24"/>
  <c r="G30" i="24"/>
  <c r="G32" i="24"/>
  <c r="F34" i="24"/>
  <c r="G8" i="24"/>
  <c r="F14" i="24"/>
  <c r="F15" i="26"/>
  <c r="E20" i="26" s="1"/>
  <c r="F20" i="26" s="1"/>
  <c r="E25" i="26" s="1"/>
  <c r="H19" i="25"/>
  <c r="J19" i="25" s="1"/>
  <c r="H23" i="25"/>
  <c r="G23" i="25" s="1"/>
  <c r="L23" i="25"/>
  <c r="F18" i="25"/>
  <c r="E22" i="25" s="1"/>
  <c r="I21" i="23"/>
  <c r="I37" i="23" s="1"/>
  <c r="I53" i="23" s="1"/>
  <c r="G10" i="24"/>
  <c r="G14" i="24"/>
  <c r="G18" i="24"/>
  <c r="F20" i="24"/>
  <c r="F26" i="24"/>
  <c r="F32" i="24"/>
  <c r="G34" i="24"/>
  <c r="F8" i="24"/>
  <c r="F12" i="24"/>
  <c r="F16" i="24"/>
  <c r="F22" i="24"/>
  <c r="G24" i="24"/>
  <c r="G28" i="24"/>
  <c r="F30" i="24"/>
  <c r="F36" i="24"/>
  <c r="N273" i="4" l="1"/>
  <c r="H273" i="4"/>
  <c r="B273" i="4"/>
  <c r="G273" i="4"/>
  <c r="L273" i="4"/>
  <c r="F273" i="4"/>
  <c r="K273" i="4"/>
  <c r="E273" i="4"/>
  <c r="A274" i="4"/>
  <c r="J273" i="4"/>
  <c r="D273" i="4"/>
  <c r="O273" i="4"/>
  <c r="I273" i="4"/>
  <c r="C273" i="4"/>
  <c r="M273" i="4"/>
  <c r="G19" i="25"/>
  <c r="K274" i="4" l="1"/>
  <c r="E274" i="4"/>
  <c r="A275" i="4"/>
  <c r="J274" i="4"/>
  <c r="O274" i="4"/>
  <c r="I274" i="4"/>
  <c r="C274" i="4"/>
  <c r="N274" i="4"/>
  <c r="H274" i="4"/>
  <c r="B274" i="4"/>
  <c r="D274" i="4"/>
  <c r="M274" i="4"/>
  <c r="G274" i="4"/>
  <c r="L274" i="4"/>
  <c r="F274" i="4"/>
  <c r="A5" i="4"/>
  <c r="A6" i="4" s="1"/>
  <c r="N275" i="4" l="1"/>
  <c r="H275" i="4"/>
  <c r="B275" i="4"/>
  <c r="L275" i="4"/>
  <c r="F275" i="4"/>
  <c r="K275" i="4"/>
  <c r="E275" i="4"/>
  <c r="M275" i="4"/>
  <c r="J275" i="4"/>
  <c r="D275" i="4"/>
  <c r="O275" i="4"/>
  <c r="I275" i="4"/>
  <c r="C275" i="4"/>
  <c r="G275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B8" i="4"/>
  <c r="C2" i="4" l="1"/>
  <c r="D2" i="4" l="1"/>
  <c r="B27" i="4" l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7" i="4"/>
  <c r="B6" i="4"/>
  <c r="B5" i="4"/>
  <c r="B4" i="4"/>
  <c r="B3" i="4"/>
  <c r="B28" i="4" l="1"/>
  <c r="B29" i="4" l="1"/>
  <c r="B30" i="4" l="1"/>
  <c r="B31" i="4" l="1"/>
  <c r="B32" i="4" l="1"/>
  <c r="B33" i="4" l="1"/>
  <c r="B34" i="4" l="1"/>
  <c r="B35" i="4" l="1"/>
  <c r="B36" i="4" l="1"/>
  <c r="B37" i="4" l="1"/>
  <c r="B38" i="4" l="1"/>
  <c r="B39" i="4" l="1"/>
  <c r="B40" i="4" l="1"/>
  <c r="B41" i="4" l="1"/>
  <c r="B42" i="4" l="1"/>
  <c r="B43" i="4" l="1"/>
  <c r="B44" i="4" l="1"/>
  <c r="B45" i="4" l="1"/>
  <c r="B46" i="4" l="1"/>
  <c r="B47" i="4" l="1"/>
  <c r="B48" i="4" l="1"/>
  <c r="B49" i="4" l="1"/>
  <c r="B50" i="4" l="1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B67" i="4" l="1"/>
  <c r="B68" i="4" l="1"/>
  <c r="B69" i="4" l="1"/>
  <c r="B70" i="4" l="1"/>
  <c r="O71" i="4" l="1"/>
  <c r="B71" i="4"/>
  <c r="O72" i="4" l="1"/>
  <c r="B72" i="4"/>
  <c r="O73" i="4" l="1"/>
  <c r="B73" i="4"/>
  <c r="O74" i="4" l="1"/>
  <c r="B74" i="4"/>
  <c r="O75" i="4" l="1"/>
  <c r="B75" i="4"/>
  <c r="O76" i="4" l="1"/>
  <c r="B76" i="4"/>
  <c r="O77" i="4" l="1"/>
  <c r="B77" i="4"/>
  <c r="O78" i="4" l="1"/>
  <c r="B78" i="4"/>
  <c r="O79" i="4" l="1"/>
  <c r="B79" i="4"/>
  <c r="O80" i="4" l="1"/>
  <c r="B80" i="4"/>
  <c r="O81" i="4" l="1"/>
  <c r="B81" i="4"/>
  <c r="O82" i="4" l="1"/>
  <c r="B82" i="4"/>
  <c r="O83" i="4" l="1"/>
  <c r="B83" i="4"/>
  <c r="O84" i="4" l="1"/>
  <c r="B84" i="4"/>
  <c r="O85" i="4" l="1"/>
  <c r="B85" i="4"/>
  <c r="O86" i="4" l="1"/>
  <c r="B86" i="4"/>
  <c r="O87" i="4" l="1"/>
  <c r="B87" i="4"/>
  <c r="O88" i="4" l="1"/>
  <c r="B88" i="4"/>
  <c r="O89" i="4" l="1"/>
  <c r="B89" i="4"/>
  <c r="O90" i="4" l="1"/>
  <c r="B90" i="4"/>
  <c r="O91" i="4" l="1"/>
  <c r="B91" i="4"/>
  <c r="O92" i="4" l="1"/>
  <c r="B92" i="4"/>
  <c r="O93" i="4" l="1"/>
  <c r="B93" i="4"/>
  <c r="O94" i="4" l="1"/>
  <c r="B94" i="4"/>
  <c r="O95" i="4" l="1"/>
  <c r="B95" i="4"/>
  <c r="O96" i="4" l="1"/>
  <c r="B96" i="4"/>
  <c r="O97" i="4" l="1"/>
  <c r="B97" i="4"/>
  <c r="O98" i="4" l="1"/>
  <c r="B98" i="4"/>
  <c r="O99" i="4" l="1"/>
  <c r="B99" i="4"/>
  <c r="O100" i="4" l="1"/>
  <c r="B100" i="4"/>
  <c r="O101" i="4" l="1"/>
  <c r="B101" i="4"/>
  <c r="O102" i="4" l="1"/>
  <c r="B102" i="4"/>
  <c r="O103" i="4" l="1"/>
  <c r="B103" i="4"/>
  <c r="O104" i="4" l="1"/>
  <c r="B104" i="4"/>
  <c r="O105" i="4" l="1"/>
  <c r="B105" i="4"/>
  <c r="O106" i="4" l="1"/>
  <c r="B106" i="4"/>
  <c r="O107" i="4" l="1"/>
  <c r="B107" i="4"/>
  <c r="O108" i="4" l="1"/>
  <c r="B108" i="4"/>
  <c r="O109" i="4" l="1"/>
  <c r="B109" i="4"/>
  <c r="O110" i="4" l="1"/>
  <c r="B110" i="4"/>
  <c r="O111" i="4" l="1"/>
  <c r="B111" i="4"/>
  <c r="O112" i="4" l="1"/>
  <c r="B112" i="4"/>
  <c r="O113" i="4" l="1"/>
  <c r="B113" i="4"/>
  <c r="O114" i="4" l="1"/>
  <c r="B114" i="4"/>
  <c r="O115" i="4" l="1"/>
  <c r="B115" i="4"/>
  <c r="O116" i="4" l="1"/>
  <c r="B116" i="4"/>
  <c r="O117" i="4" l="1"/>
  <c r="B117" i="4"/>
  <c r="O118" i="4" l="1"/>
  <c r="B118" i="4"/>
  <c r="O119" i="4" l="1"/>
  <c r="B119" i="4"/>
  <c r="O120" i="4" l="1"/>
  <c r="B120" i="4"/>
  <c r="O121" i="4" l="1"/>
  <c r="B121" i="4"/>
  <c r="O122" i="4" l="1"/>
  <c r="B122" i="4"/>
  <c r="O123" i="4" l="1"/>
  <c r="B123" i="4"/>
  <c r="O124" i="4" l="1"/>
  <c r="B124" i="4"/>
  <c r="O125" i="4" l="1"/>
  <c r="B125" i="4"/>
  <c r="O126" i="4" l="1"/>
  <c r="B126" i="4"/>
  <c r="O127" i="4" l="1"/>
  <c r="B127" i="4"/>
  <c r="O128" i="4" l="1"/>
  <c r="B128" i="4"/>
  <c r="O129" i="4" l="1"/>
  <c r="B129" i="4"/>
  <c r="O130" i="4" l="1"/>
  <c r="B130" i="4"/>
  <c r="B131" i="4" l="1"/>
  <c r="O131" i="4"/>
  <c r="O132" i="4" l="1"/>
  <c r="B132" i="4"/>
  <c r="O133" i="4" l="1"/>
  <c r="B133" i="4"/>
  <c r="O134" i="4" l="1"/>
  <c r="B134" i="4"/>
  <c r="O135" i="4" l="1"/>
  <c r="B135" i="4"/>
  <c r="O136" i="4" l="1"/>
  <c r="B136" i="4"/>
  <c r="O137" i="4" l="1"/>
  <c r="B137" i="4"/>
  <c r="O138" i="4" l="1"/>
  <c r="B138" i="4"/>
  <c r="O139" i="4" l="1"/>
  <c r="B139" i="4"/>
  <c r="O140" i="4" l="1"/>
  <c r="B140" i="4"/>
  <c r="O141" i="4" l="1"/>
  <c r="B141" i="4"/>
  <c r="O142" i="4" l="1"/>
  <c r="B142" i="4"/>
  <c r="O143" i="4" l="1"/>
  <c r="B143" i="4"/>
  <c r="O144" i="4" l="1"/>
  <c r="B144" i="4"/>
  <c r="O145" i="4" l="1"/>
  <c r="B145" i="4"/>
  <c r="O146" i="4" l="1"/>
  <c r="B146" i="4"/>
  <c r="O147" i="4" l="1"/>
  <c r="B147" i="4"/>
  <c r="O148" i="4" l="1"/>
  <c r="B148" i="4"/>
  <c r="O149" i="4" l="1"/>
  <c r="B149" i="4"/>
  <c r="O150" i="4" l="1"/>
  <c r="B150" i="4"/>
  <c r="O151" i="4" l="1"/>
  <c r="B151" i="4"/>
  <c r="O152" i="4" l="1"/>
  <c r="B152" i="4"/>
  <c r="O153" i="4" l="1"/>
  <c r="B153" i="4"/>
  <c r="O154" i="4" l="1"/>
  <c r="B154" i="4"/>
  <c r="O155" i="4" l="1"/>
  <c r="B155" i="4"/>
  <c r="O156" i="4" l="1"/>
  <c r="B156" i="4"/>
  <c r="O157" i="4" l="1"/>
  <c r="B157" i="4"/>
  <c r="O158" i="4" l="1"/>
  <c r="B158" i="4"/>
  <c r="O159" i="4" l="1"/>
  <c r="B159" i="4"/>
  <c r="O160" i="4" l="1"/>
  <c r="B160" i="4"/>
  <c r="O161" i="4" l="1"/>
  <c r="B161" i="4"/>
  <c r="O162" i="4" l="1"/>
  <c r="B162" i="4"/>
  <c r="O163" i="4" l="1"/>
  <c r="B163" i="4"/>
  <c r="O164" i="4" l="1"/>
  <c r="B164" i="4"/>
  <c r="O165" i="4" l="1"/>
  <c r="B165" i="4"/>
  <c r="O166" i="4" l="1"/>
  <c r="B166" i="4"/>
  <c r="O167" i="4" l="1"/>
  <c r="B167" i="4"/>
  <c r="O168" i="4" l="1"/>
  <c r="B168" i="4"/>
  <c r="O169" i="4" l="1"/>
  <c r="B169" i="4"/>
  <c r="O170" i="4" l="1"/>
  <c r="B170" i="4"/>
  <c r="O171" i="4" l="1"/>
  <c r="B171" i="4"/>
  <c r="O172" i="4" l="1"/>
  <c r="B172" i="4"/>
  <c r="O173" i="4" l="1"/>
  <c r="B173" i="4"/>
  <c r="B174" i="4" l="1"/>
  <c r="O174" i="4"/>
  <c r="O175" i="4" l="1"/>
  <c r="B175" i="4"/>
  <c r="O176" i="4" l="1"/>
  <c r="B176" i="4"/>
  <c r="O177" i="4" l="1"/>
  <c r="B177" i="4"/>
  <c r="O178" i="4" l="1"/>
  <c r="B178" i="4"/>
  <c r="O179" i="4" l="1"/>
  <c r="B179" i="4"/>
  <c r="O180" i="4" l="1"/>
  <c r="B180" i="4"/>
  <c r="O181" i="4" l="1"/>
  <c r="B181" i="4"/>
  <c r="O182" i="4" l="1"/>
  <c r="B182" i="4"/>
  <c r="O183" i="4" l="1"/>
  <c r="B183" i="4"/>
  <c r="O184" i="4" l="1"/>
  <c r="B184" i="4"/>
  <c r="O185" i="4" l="1"/>
  <c r="B185" i="4"/>
  <c r="O186" i="4" l="1"/>
  <c r="B186" i="4"/>
  <c r="O187" i="4" l="1"/>
  <c r="B187" i="4"/>
  <c r="O188" i="4" l="1"/>
  <c r="B188" i="4"/>
  <c r="O189" i="4" l="1"/>
  <c r="B189" i="4"/>
  <c r="O190" i="4" l="1"/>
  <c r="B190" i="4"/>
  <c r="O191" i="4" l="1"/>
  <c r="B191" i="4"/>
  <c r="O192" i="4" l="1"/>
  <c r="B192" i="4"/>
  <c r="O193" i="4" l="1"/>
  <c r="B193" i="4"/>
  <c r="O194" i="4" l="1"/>
  <c r="B194" i="4"/>
  <c r="O195" i="4" l="1"/>
  <c r="B195" i="4"/>
  <c r="O196" i="4" l="1"/>
  <c r="B196" i="4"/>
  <c r="O197" i="4" l="1"/>
  <c r="B197" i="4"/>
  <c r="O198" i="4" l="1"/>
  <c r="B198" i="4"/>
  <c r="O199" i="4" l="1"/>
  <c r="B199" i="4"/>
  <c r="O200" i="4" l="1"/>
  <c r="B200" i="4"/>
  <c r="O201" i="4" l="1"/>
  <c r="B201" i="4"/>
  <c r="C25" i="4" l="1"/>
  <c r="C21" i="4"/>
  <c r="C17" i="4"/>
  <c r="C13" i="4"/>
  <c r="C9" i="4"/>
  <c r="C5" i="4"/>
  <c r="C24" i="4"/>
  <c r="C16" i="4"/>
  <c r="C8" i="4"/>
  <c r="C26" i="4"/>
  <c r="C22" i="4"/>
  <c r="C18" i="4"/>
  <c r="C14" i="4"/>
  <c r="C10" i="4"/>
  <c r="C6" i="4"/>
  <c r="C20" i="4"/>
  <c r="C12" i="4"/>
  <c r="C4" i="4"/>
  <c r="C15" i="4"/>
  <c r="C27" i="4"/>
  <c r="C11" i="4"/>
  <c r="C23" i="4"/>
  <c r="C7" i="4"/>
  <c r="C19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O202" i="4"/>
  <c r="C202" i="4"/>
  <c r="B202" i="4"/>
  <c r="D26" i="4" l="1"/>
  <c r="D22" i="4"/>
  <c r="D18" i="4"/>
  <c r="D14" i="4"/>
  <c r="D10" i="4"/>
  <c r="D6" i="4"/>
  <c r="D25" i="4"/>
  <c r="D17" i="4"/>
  <c r="D9" i="4"/>
  <c r="D27" i="4"/>
  <c r="D23" i="4"/>
  <c r="D19" i="4"/>
  <c r="D15" i="4"/>
  <c r="D11" i="4"/>
  <c r="D7" i="4"/>
  <c r="D21" i="4"/>
  <c r="D13" i="4"/>
  <c r="D5" i="4"/>
  <c r="D24" i="4"/>
  <c r="D8" i="4"/>
  <c r="D20" i="4"/>
  <c r="D16" i="4"/>
  <c r="D12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E2" i="4"/>
  <c r="E27" i="4" l="1"/>
  <c r="E23" i="4"/>
  <c r="E19" i="4"/>
  <c r="E15" i="4"/>
  <c r="E11" i="4"/>
  <c r="E7" i="4"/>
  <c r="E26" i="4"/>
  <c r="E18" i="4"/>
  <c r="E10" i="4"/>
  <c r="E25" i="4"/>
  <c r="E17" i="4"/>
  <c r="E24" i="4"/>
  <c r="E20" i="4"/>
  <c r="E16" i="4"/>
  <c r="E12" i="4"/>
  <c r="E8" i="4"/>
  <c r="E22" i="4"/>
  <c r="E14" i="4"/>
  <c r="E6" i="4"/>
  <c r="E21" i="4"/>
  <c r="E13" i="4"/>
  <c r="E9" i="4"/>
  <c r="E5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F2" i="4"/>
  <c r="F25" i="4" l="1"/>
  <c r="F21" i="4"/>
  <c r="F17" i="4"/>
  <c r="F13" i="4"/>
  <c r="F9" i="4"/>
  <c r="F24" i="4"/>
  <c r="F20" i="4"/>
  <c r="F12" i="4"/>
  <c r="F23" i="4"/>
  <c r="F11" i="4"/>
  <c r="F26" i="4"/>
  <c r="F22" i="4"/>
  <c r="F18" i="4"/>
  <c r="F14" i="4"/>
  <c r="F10" i="4"/>
  <c r="F6" i="4"/>
  <c r="F16" i="4"/>
  <c r="F8" i="4"/>
  <c r="F27" i="4"/>
  <c r="F19" i="4"/>
  <c r="F15" i="4"/>
  <c r="F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G2" i="4"/>
  <c r="G24" i="4" l="1"/>
  <c r="G20" i="4"/>
  <c r="G16" i="4"/>
  <c r="G12" i="4"/>
  <c r="G8" i="4"/>
  <c r="G27" i="4"/>
  <c r="G19" i="4"/>
  <c r="G11" i="4"/>
  <c r="G26" i="4"/>
  <c r="G18" i="4"/>
  <c r="G10" i="4"/>
  <c r="G25" i="4"/>
  <c r="G21" i="4"/>
  <c r="G17" i="4"/>
  <c r="G13" i="4"/>
  <c r="G9" i="4"/>
  <c r="G23" i="4"/>
  <c r="G15" i="4"/>
  <c r="G7" i="4"/>
  <c r="G22" i="4"/>
  <c r="G14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H2" i="4"/>
  <c r="H25" i="4" l="1"/>
  <c r="H21" i="4"/>
  <c r="H17" i="4"/>
  <c r="H13" i="4"/>
  <c r="H9" i="4"/>
  <c r="H20" i="4"/>
  <c r="H23" i="4"/>
  <c r="H15" i="4"/>
  <c r="H26" i="4"/>
  <c r="H22" i="4"/>
  <c r="H18" i="4"/>
  <c r="H14" i="4"/>
  <c r="H10" i="4"/>
  <c r="H24" i="4"/>
  <c r="H16" i="4"/>
  <c r="H12" i="4"/>
  <c r="H27" i="4"/>
  <c r="H19" i="4"/>
  <c r="H11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I2" i="4"/>
  <c r="I27" i="4" l="1"/>
  <c r="I23" i="4"/>
  <c r="I19" i="4"/>
  <c r="I15" i="4"/>
  <c r="I11" i="4"/>
  <c r="I18" i="4"/>
  <c r="I10" i="4"/>
  <c r="I21" i="4"/>
  <c r="I13" i="4"/>
  <c r="I24" i="4"/>
  <c r="I20" i="4"/>
  <c r="I16" i="4"/>
  <c r="I12" i="4"/>
  <c r="I26" i="4"/>
  <c r="I22" i="4"/>
  <c r="I14" i="4"/>
  <c r="I25" i="4"/>
  <c r="I1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J2" i="4"/>
  <c r="K2" i="4" s="1"/>
  <c r="L2" i="4" l="1"/>
  <c r="K36" i="4"/>
  <c r="J27" i="4"/>
  <c r="J23" i="4"/>
  <c r="J19" i="4"/>
  <c r="J18" i="4"/>
  <c r="J25" i="4"/>
  <c r="J17" i="4"/>
  <c r="J24" i="4"/>
  <c r="J20" i="4"/>
  <c r="J16" i="4"/>
  <c r="J26" i="4"/>
  <c r="J22" i="4"/>
  <c r="J21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K27" i="4" l="1"/>
  <c r="K23" i="4"/>
  <c r="K19" i="4"/>
  <c r="K25" i="4"/>
  <c r="K17" i="4"/>
  <c r="K24" i="4"/>
  <c r="K20" i="4"/>
  <c r="K16" i="4"/>
  <c r="K26" i="4"/>
  <c r="K22" i="4"/>
  <c r="K18" i="4"/>
  <c r="K21" i="4"/>
  <c r="K28" i="4"/>
  <c r="K29" i="4"/>
  <c r="K30" i="4"/>
  <c r="K31" i="4"/>
  <c r="K32" i="4"/>
  <c r="K33" i="4"/>
  <c r="K34" i="4"/>
  <c r="K35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N71" i="4" l="1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M27" i="4"/>
  <c r="M25" i="4"/>
  <c r="M24" i="4"/>
  <c r="M23" i="4"/>
  <c r="M26" i="4"/>
  <c r="M22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L25" i="4"/>
  <c r="L27" i="4"/>
  <c r="L23" i="4"/>
  <c r="L26" i="4"/>
  <c r="L22" i="4"/>
  <c r="L24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3" i="2"/>
  <c r="C3" i="2" s="1"/>
  <c r="B7" i="2"/>
  <c r="C7" i="2" s="1"/>
  <c r="B8" i="2"/>
  <c r="C8" i="2" s="1"/>
  <c r="B9" i="2"/>
  <c r="C9" i="2" s="1"/>
  <c r="B10" i="2"/>
  <c r="C10" i="2" s="1"/>
  <c r="B11" i="2"/>
  <c r="C11" i="2" s="1"/>
</calcChain>
</file>

<file path=xl/sharedStrings.xml><?xml version="1.0" encoding="utf-8"?>
<sst xmlns="http://schemas.openxmlformats.org/spreadsheetml/2006/main" count="721" uniqueCount="299">
  <si>
    <t>CODDESTINO</t>
  </si>
  <si>
    <t>NOMBREDEST</t>
  </si>
  <si>
    <t>CODLINEA</t>
  </si>
  <si>
    <t>TASACOLOCA</t>
  </si>
  <si>
    <t>TASACOLOC2</t>
  </si>
  <si>
    <t>TASAPORDEF</t>
  </si>
  <si>
    <t>TASAMORA</t>
  </si>
  <si>
    <t>TASACOLOC3</t>
  </si>
  <si>
    <t>MONTOMINIM</t>
  </si>
  <si>
    <t>PERIODICID</t>
  </si>
  <si>
    <t>MONTOMAXIM</t>
  </si>
  <si>
    <t>PERIDOMINI</t>
  </si>
  <si>
    <t>PERIODOMAX</t>
  </si>
  <si>
    <t>NOMBRELINE</t>
  </si>
  <si>
    <t>AGRO</t>
  </si>
  <si>
    <t>AGROPECUARIO</t>
  </si>
  <si>
    <t>COME</t>
  </si>
  <si>
    <t>Diario</t>
  </si>
  <si>
    <t>LINEA COMERCIAL</t>
  </si>
  <si>
    <t>EMPR</t>
  </si>
  <si>
    <t>LIBRE INVERSION EMPRESARIAL</t>
  </si>
  <si>
    <t>GCOM</t>
  </si>
  <si>
    <t>CR COMERCIAL CON GARANTIAS COMUNITARIAS</t>
  </si>
  <si>
    <t>PJUR</t>
  </si>
  <si>
    <t>PERSONAS JURIDICAS PREFERENCIAL</t>
  </si>
  <si>
    <t>BALK</t>
  </si>
  <si>
    <t>BONOS ALKOSTO</t>
  </si>
  <si>
    <t>CONS</t>
  </si>
  <si>
    <t>LINEA DE CONSUMO</t>
  </si>
  <si>
    <t>BI1C</t>
  </si>
  <si>
    <t>BIENESTAR SOCIAL INDEPENDIENTE 1 CODEUDOR</t>
  </si>
  <si>
    <t>BI2C</t>
  </si>
  <si>
    <t>BIENESTAR INDEPENDIENTE 2 CODEUDORES</t>
  </si>
  <si>
    <t>BL1C</t>
  </si>
  <si>
    <t>BIENESTAR SOCIAL - TURISMO</t>
  </si>
  <si>
    <t>BL2C</t>
  </si>
  <si>
    <t>CARTERA CON EXTRAPRIMAS</t>
  </si>
  <si>
    <t>BLSC</t>
  </si>
  <si>
    <t>BIENESTAR SOCIAL LIBRANZA SIN CODEUDOR</t>
  </si>
  <si>
    <t>CASC</t>
  </si>
  <si>
    <t>CREDIAPORTES SIN CODEUDOR</t>
  </si>
  <si>
    <t>CCCP</t>
  </si>
  <si>
    <t>CREDITO CONSUMO CORTO PLAZO</t>
  </si>
  <si>
    <t>CID1</t>
  </si>
  <si>
    <t>CONSUMO INDEPENDIENTE UN CODEUDOR</t>
  </si>
  <si>
    <t>CID2</t>
  </si>
  <si>
    <t>CONSUMO INDEPENDIENTE DOS CODEUDORES</t>
  </si>
  <si>
    <t>CLEN</t>
  </si>
  <si>
    <t>COFILIBRANZA 2 SECRET EDUC 100%</t>
  </si>
  <si>
    <t>CNA1</t>
  </si>
  <si>
    <t>CONSUMO NOMINA SIN CODEUDOR</t>
  </si>
  <si>
    <t>CNA2</t>
  </si>
  <si>
    <t>CONSUMO NOMINA UN CODEUDOR</t>
  </si>
  <si>
    <t>CNA3</t>
  </si>
  <si>
    <t>CONSUMO NOMINA DOS CODEUDORES</t>
  </si>
  <si>
    <t>CNOM</t>
  </si>
  <si>
    <t>OTROS CONV. EMPRESARIALES 100% LIBRZA O PAGNOM</t>
  </si>
  <si>
    <t>CONG</t>
  </si>
  <si>
    <t>CONVENIOS EMPRESARIALES (GERENCIA)</t>
  </si>
  <si>
    <t>CONV</t>
  </si>
  <si>
    <t>DIRECTIVOS Y FUNCIONARIOS</t>
  </si>
  <si>
    <t>CPCP</t>
  </si>
  <si>
    <t>CONSUMO PRIMA CORTO PLAZO</t>
  </si>
  <si>
    <t>CSCP</t>
  </si>
  <si>
    <t>CONVENIOS LIBRANZA MPIO TUMACO</t>
  </si>
  <si>
    <t>EDUC</t>
  </si>
  <si>
    <t>EDUCACION</t>
  </si>
  <si>
    <t>EI1C</t>
  </si>
  <si>
    <t>EDUCATIVO INDEPENDIENTE 1 CODEUDOR</t>
  </si>
  <si>
    <t>EI2C</t>
  </si>
  <si>
    <t>EDUCATIVO INDEPENDIENTE 2 CODEUDORES</t>
  </si>
  <si>
    <t>EL1C</t>
  </si>
  <si>
    <t>EDUCATIVO LIBRANZA 1 CODEUDOR</t>
  </si>
  <si>
    <t>EL2C</t>
  </si>
  <si>
    <t>EDUCATIVO LIBRANZA 2 CODEUDORES</t>
  </si>
  <si>
    <t>ELSC</t>
  </si>
  <si>
    <t>EDUCATIVO LIBRANZA SIN CODEUDOR</t>
  </si>
  <si>
    <t>EMSO</t>
  </si>
  <si>
    <t>COFILIBRANZA 1 SECRET EDUC 100%</t>
  </si>
  <si>
    <t>FFRG</t>
  </si>
  <si>
    <t>FIDELIDAD CON AVAL FRG</t>
  </si>
  <si>
    <t>FRG1</t>
  </si>
  <si>
    <t>MEJORANIENTO VIVIENDA CON AVAL FRG 1% + IVA</t>
  </si>
  <si>
    <t>HCON</t>
  </si>
  <si>
    <t>HIPOTECARIO - LOTE</t>
  </si>
  <si>
    <t>LI1C</t>
  </si>
  <si>
    <t>LIBRE INVERSION INDEPENDINTES</t>
  </si>
  <si>
    <t>LI2C</t>
  </si>
  <si>
    <t>LIBRE INVERSION INDEPENDIENTE 2 CODEUDORES</t>
  </si>
  <si>
    <t>LIHI</t>
  </si>
  <si>
    <t>LIBRE INVERSION - HIPOTECARIO</t>
  </si>
  <si>
    <t>LL1C</t>
  </si>
  <si>
    <t>COFILIBRANZA 3 SECRET EDUC (CTA MIXTA)</t>
  </si>
  <si>
    <t>LL2C</t>
  </si>
  <si>
    <t>LIBRE INVERSION LIBRANZA 2 CODEUDORES</t>
  </si>
  <si>
    <t>LLHI</t>
  </si>
  <si>
    <t>LIBRE INVERSION LIBRANZA HIPOTECARIO</t>
  </si>
  <si>
    <t>LLSC</t>
  </si>
  <si>
    <t>LIBRE INVERSION LIBRANZA SIN CODEDUDOR</t>
  </si>
  <si>
    <t>PREF</t>
  </si>
  <si>
    <t>PREFERENCIAL</t>
  </si>
  <si>
    <t>PV1C</t>
  </si>
  <si>
    <t>PLAN DE VIVIENDA COFINAL AVAL FNG</t>
  </si>
  <si>
    <t>PVCO</t>
  </si>
  <si>
    <t>PLAN VIVIENDA COFINAL</t>
  </si>
  <si>
    <t>TURI</t>
  </si>
  <si>
    <t>CREDITO A LA FIDELIDAD 0,80%</t>
  </si>
  <si>
    <t>TURN</t>
  </si>
  <si>
    <t>RENTABILIZACION ASOCIADOS</t>
  </si>
  <si>
    <t>VEHI</t>
  </si>
  <si>
    <t>VEHICULO</t>
  </si>
  <si>
    <t>VI1C</t>
  </si>
  <si>
    <t>VEHICULO INDEPENDIENTE 1 CODEUDOR</t>
  </si>
  <si>
    <t>VI2C</t>
  </si>
  <si>
    <t>VEHICULO INDEPENDIENTE 2 CODEUDORES</t>
  </si>
  <si>
    <t>VIHI</t>
  </si>
  <si>
    <t>VEHICULO INDEPENDIENTE HIPOTECARIO</t>
  </si>
  <si>
    <t>VIVI</t>
  </si>
  <si>
    <t>CONSUMO VIVIENDA</t>
  </si>
  <si>
    <t>VL1C</t>
  </si>
  <si>
    <t>VEHICULO LIBRANZA 1 CODEUDOR</t>
  </si>
  <si>
    <t>VL2C</t>
  </si>
  <si>
    <t>VEHICULO LIBRANZA 2 CODEUDORES</t>
  </si>
  <si>
    <t>VLHI</t>
  </si>
  <si>
    <t>VEHICULO LIBRANZA HIPOTECARIO</t>
  </si>
  <si>
    <t>VLSC</t>
  </si>
  <si>
    <t>CR. CONSUMO CON GARANTIAS COMUNITARIAS</t>
  </si>
  <si>
    <t>BANC</t>
  </si>
  <si>
    <t>MICROCREDITO CON GARANTIAS COMUNITARIAS</t>
  </si>
  <si>
    <t>MEMP</t>
  </si>
  <si>
    <t>LINEA DE MICROCREDITO EMPRESARIAL</t>
  </si>
  <si>
    <t>BANCOLDEX</t>
  </si>
  <si>
    <t>MIPYMES</t>
  </si>
  <si>
    <t>MPYM</t>
  </si>
  <si>
    <t>RECURSOS PROPIOS</t>
  </si>
  <si>
    <t>COF1</t>
  </si>
  <si>
    <t>COFIVIVIENDA GARANTIA REAL</t>
  </si>
  <si>
    <t>LINEA DE VIVIENDA</t>
  </si>
  <si>
    <t>PIHI</t>
  </si>
  <si>
    <t>VIVIENDA REC PROPIOS INDEP. HIPORECARIO</t>
  </si>
  <si>
    <t>PLHI</t>
  </si>
  <si>
    <t>VIVIENDA  REC. PROPIOS LIBRANZA HIPOTECARIO</t>
  </si>
  <si>
    <t>SIHI</t>
  </si>
  <si>
    <t>VIS INDEPENDIENTE HIPOTECARIO</t>
  </si>
  <si>
    <t>SLHI</t>
  </si>
  <si>
    <t>VIS LIBRANZA HIPOTECARIO</t>
  </si>
  <si>
    <t>Nom Anual</t>
  </si>
  <si>
    <t>Efectiva Anual</t>
  </si>
  <si>
    <t>TRIMESTRAL</t>
  </si>
  <si>
    <t>MENSUAL</t>
  </si>
  <si>
    <t>SEMESTRAL</t>
  </si>
  <si>
    <t>ANUAL</t>
  </si>
  <si>
    <t>Nom Period</t>
  </si>
  <si>
    <t>Periodo</t>
  </si>
  <si>
    <t>DE NOMINAL PERIODICA A EFECTIVA ANUAL</t>
  </si>
  <si>
    <t>DE EFECTIVA ANUAL A NOMOMINAL PERIODICA</t>
  </si>
  <si>
    <t>ASIGNACION CAMBIO DE FECHA A DIRECTORES</t>
  </si>
  <si>
    <t>CREACION CUPO ROTATIVO</t>
  </si>
  <si>
    <t>LIBRANZAS FFMM</t>
  </si>
  <si>
    <t>PERFINALMIETNO DE ASOCIADOS SCORE</t>
  </si>
  <si>
    <t>EVIDENTE</t>
  </si>
  <si>
    <t>NUEVAS POLITICAS DE CREDITO</t>
  </si>
  <si>
    <t>CAPACITACION MICROCREDITO</t>
  </si>
  <si>
    <t>FORMATO CASTIGO DE CARTERA SUPER</t>
  </si>
  <si>
    <t>REGLAMENTO DE CREDITO</t>
  </si>
  <si>
    <t>MANUAL DE CREDITO</t>
  </si>
  <si>
    <t>Tareas</t>
  </si>
  <si>
    <t>no.</t>
  </si>
  <si>
    <t>cartas de cobro 1-2-3</t>
  </si>
  <si>
    <t>Seg deudores</t>
  </si>
  <si>
    <t>LINEA</t>
  </si>
  <si>
    <t>CODIGO DESTINO</t>
  </si>
  <si>
    <t>RANGO TASA</t>
  </si>
  <si>
    <t>RANGO MONTOS</t>
  </si>
  <si>
    <t>TASA (%)</t>
  </si>
  <si>
    <t>RANGO PLAZOS</t>
  </si>
  <si>
    <t>MORALIDAD</t>
  </si>
  <si>
    <t>GARANTIA</t>
  </si>
  <si>
    <t>FORMA DE PAGO</t>
  </si>
  <si>
    <t>PARAMETRIZACION OPA</t>
  </si>
  <si>
    <t xml:space="preserve">DESDE </t>
  </si>
  <si>
    <t>HASTA</t>
  </si>
  <si>
    <t>MESES</t>
  </si>
  <si>
    <t>DIAS</t>
  </si>
  <si>
    <t>CONSUMO</t>
  </si>
  <si>
    <t>NINGUN RERPORTE EN CENTRALES DE RIESGO CATG "A" EN LA COOP</t>
  </si>
  <si>
    <t>Un (1) Cod.</t>
  </si>
  <si>
    <t>Ventanilla</t>
  </si>
  <si>
    <t>COFILIBRANZA 1 EMSO</t>
  </si>
  <si>
    <t>Sin Cod.</t>
  </si>
  <si>
    <t>100% Libranza</t>
  </si>
  <si>
    <t>Dos (2) Cod.</t>
  </si>
  <si>
    <t>HIPOTECA</t>
  </si>
  <si>
    <t>2.13%</t>
  </si>
  <si>
    <t>MORA MAX. 60 DÍAS (CERTIF AL DIA o PAZ Y SALVO) - CAT "B" EN COOP ULT. 12 MESES</t>
  </si>
  <si>
    <t>COFILIBRANZA 2 (CLEN)</t>
  </si>
  <si>
    <t>Uno (1) Cod.</t>
  </si>
  <si>
    <t>COFILIBRANZA 3 (LL1C)</t>
  </si>
  <si>
    <t>100% Libranza ó Cuota Mixta (Por lo menos el 50% de la cuota es Libranza)</t>
  </si>
  <si>
    <t xml:space="preserve">NO TENER REPORTE EN CENTRALES DE RIESGO  - CAT "A" EN COOP. </t>
  </si>
  <si>
    <t>LIBRE INVERSION (LI1C)</t>
  </si>
  <si>
    <t>REPORTE EN CENTRALES DE RIESGO  - CAT "A" EN COOP. - MORA MAX. 60 DÍAS (CERTIF AL DIA o PAZ Y SALVO) - CAT "B" EN COOP ULT. 12 MESES</t>
  </si>
  <si>
    <t>PENSIONADOS (PREF)</t>
  </si>
  <si>
    <t>METODOLOGIA DE MICROCREDITO</t>
  </si>
  <si>
    <t>RENTABILIZACIOIN DE ASOCIADOS I</t>
  </si>
  <si>
    <t>INFORME COMITÉ PARA ASAMBLEA</t>
  </si>
  <si>
    <t>INFORME CARTERA PARA ASAMBLEA</t>
  </si>
  <si>
    <t>ATENDER LIQUIDACION DE CARTERA CASTIGADA</t>
  </si>
  <si>
    <t>ATENDER LIQUIDACION DE CARTERA JURIDICA - RECAUDO DE TITULOS</t>
  </si>
  <si>
    <t>BCDX 1</t>
  </si>
  <si>
    <t>MIPY 2</t>
  </si>
  <si>
    <t xml:space="preserve">RPRO 3 </t>
  </si>
  <si>
    <t>RECP 4</t>
  </si>
  <si>
    <t>MICROCREDITO EMPRESARIAL</t>
  </si>
  <si>
    <t>Perfil Asociado</t>
  </si>
  <si>
    <t>Score</t>
  </si>
  <si>
    <t>%</t>
  </si>
  <si>
    <t>Desde</t>
  </si>
  <si>
    <t>Hasta</t>
  </si>
  <si>
    <t>RIESGO</t>
  </si>
  <si>
    <t>Min</t>
  </si>
  <si>
    <t>Max</t>
  </si>
  <si>
    <t>Sin Cod</t>
  </si>
  <si>
    <t xml:space="preserve">Riesgo Alto  (MPYM)     </t>
  </si>
  <si>
    <t>Gar solid</t>
  </si>
  <si>
    <t>1 Cod.</t>
  </si>
  <si>
    <t>1 cod.</t>
  </si>
  <si>
    <t>1 cod. +      G. Solid</t>
  </si>
  <si>
    <t>1 Cod</t>
  </si>
  <si>
    <t xml:space="preserve"> 1 Cod + Gar Solid</t>
  </si>
  <si>
    <t>2, Cod</t>
  </si>
  <si>
    <t>Riesgo Medio  (RPRO)</t>
  </si>
  <si>
    <t>G Solid</t>
  </si>
  <si>
    <t>2 Cod.</t>
  </si>
  <si>
    <t>Riesgo Medio - Bajo ( R3 ) (MIPY)</t>
  </si>
  <si>
    <t>Sin. Cod</t>
  </si>
  <si>
    <t>Riesgo Bajo - (BCDX)</t>
  </si>
  <si>
    <t>I M P A C T O</t>
  </si>
  <si>
    <t>Condiciones</t>
  </si>
  <si>
    <t>*</t>
  </si>
  <si>
    <t>Cuando los montos de las colocaciones se desplacen a un plazo diferente al que pertenecen, estos se ajustaran a la tasa de interes y a la garantia establecida para cada rango</t>
  </si>
  <si>
    <t>Ajustar el monto de acuerdo a la relacion 0,5/5, 1/12, 2/24, 3/30, 4/36, ,,,,,,/48</t>
  </si>
  <si>
    <t>FUERZAS MILITARES DE COLOMBIA</t>
  </si>
  <si>
    <t>FFMM (4)</t>
  </si>
  <si>
    <t>FFMM (3)</t>
  </si>
  <si>
    <t>FFMM (2)</t>
  </si>
  <si>
    <t>FFMM (1)</t>
  </si>
  <si>
    <t>Plazos: 12, 18, 24, 36, 48, 60, 72 y 84 meses.</t>
  </si>
  <si>
    <t>Para creditos superiores a $10,000,000 diigenciar formato de asegurabilidad</t>
  </si>
  <si>
    <t>Diligenciar formato de Autorizacion de descuento de nomina</t>
  </si>
  <si>
    <t>Para todos los creditos que se aprueben a trabajadores de las Fuerzas Militares se programara la fecha de inicio de financiacion para los dias 5 de cada mes</t>
  </si>
  <si>
    <t>Requisitos</t>
  </si>
  <si>
    <t>Solicitud de Credito</t>
  </si>
  <si>
    <t>Dos fotocopias de la cédula al 150%.</t>
  </si>
  <si>
    <t>Dos últimos desprendibles de pago.</t>
  </si>
  <si>
    <t>Copia carné de servicios médicos</t>
  </si>
  <si>
    <t>Montos desde $2,100.000 hasta $50.000.00, sujeto a capacidad de pago y cumplimiento de políticas de Crédito.</t>
  </si>
  <si>
    <t>N/A</t>
  </si>
  <si>
    <t>Dos fotocopias Cedula y/o Libreta Militar al 150%</t>
  </si>
  <si>
    <t>Edad: Desde 18 hasta 65 años.</t>
  </si>
  <si>
    <t xml:space="preserve">  </t>
  </si>
  <si>
    <t>Diligenciar Solicitud de Credito</t>
  </si>
  <si>
    <t>Solicitud de descuento por libranza (Escrita x asociados a FFMM - Ver Formato)</t>
  </si>
  <si>
    <t>Formato de descuento por libranza</t>
  </si>
  <si>
    <t>Firmar pagare largo plazo de acuerdo al numero de deudores</t>
  </si>
  <si>
    <t>No presentar reportes negativos en Centrales de Riesgo</t>
  </si>
  <si>
    <t>el Valor de la cuota de credito NO DEBE afectar el SMLV</t>
  </si>
  <si>
    <r>
      <t xml:space="preserve">La modalidad de pago de los creditos de Fuerzas Militares, inicialmente se realizaran solo </t>
    </r>
    <r>
      <rPr>
        <b/>
        <sz val="12"/>
        <color rgb="FF002060"/>
        <rFont val="Arial"/>
        <family val="2"/>
      </rPr>
      <t>100% LIBRANZA</t>
    </r>
    <r>
      <rPr>
        <sz val="12"/>
        <color rgb="FF002060"/>
        <rFont val="Arial"/>
        <family val="2"/>
      </rPr>
      <t>, por lo tanto el valor de la cuota se limitara solo al uso del 50%  del neto a pagar o en su defecto sin llegar a afectar el salario minimo legal vigente ($737,717,oo)</t>
    </r>
  </si>
  <si>
    <t>CARTERA LIBRANZA</t>
  </si>
  <si>
    <t>SECRETARIAS DE EDUCACION</t>
  </si>
  <si>
    <t>DEPARTAMENTALES Y MUNICIPALES</t>
  </si>
  <si>
    <t>SMMLV (2017)</t>
  </si>
  <si>
    <t>1,04% - 1,41%</t>
  </si>
  <si>
    <t>1,51% - 1,74%</t>
  </si>
  <si>
    <t>TASA MINIMA 1,76% - 2,05%</t>
  </si>
  <si>
    <t>MORA MAX. 90 DÍAS (CERTIF AL DIA o PAZ Y SALVO) - CAT "C" EN COOP ULT. 12 MESES. - Normalizar Cartera</t>
  </si>
  <si>
    <t>100% Libranza ó Cuota Mixta (Por lo menos el 50% de la cuota es Libranza) - Por Ventanilla</t>
  </si>
  <si>
    <t>CARTERA PERSONAL  - ASALARIADOS</t>
  </si>
  <si>
    <t>TRABAJADORES INDEPENDIENTES</t>
  </si>
  <si>
    <t>1,85% - 2,05%</t>
  </si>
  <si>
    <t>TASA 1,56%</t>
  </si>
  <si>
    <t xml:space="preserve"> Agosto/2017</t>
  </si>
  <si>
    <t>Ajuste Tasa</t>
  </si>
  <si>
    <t>Intervalo Score</t>
  </si>
  <si>
    <t>Intervalo Rango</t>
  </si>
  <si>
    <t>Y DE POLICIA</t>
  </si>
  <si>
    <t>&lt;7años Antig</t>
  </si>
  <si>
    <t>1. Cod</t>
  </si>
  <si>
    <t>RENTABILIZACION MICROCREDITO</t>
  </si>
  <si>
    <t>RTM3 - RENTABILIZACION MICRO - 3 -</t>
  </si>
  <si>
    <t>RTM2 - RENTABILIZACION MICRO - 2 -</t>
  </si>
  <si>
    <t xml:space="preserve">RTM1 - RENTABILIZACION MICRO - 1 - </t>
  </si>
  <si>
    <t>Asociados con segmento AAA - AA - A</t>
  </si>
  <si>
    <t>Mora maxima &lt;= a 30 dias al cierre de mes</t>
  </si>
  <si>
    <t xml:space="preserve"> Octubre/2017</t>
  </si>
  <si>
    <t>BIMESTRAL</t>
  </si>
  <si>
    <t>ea</t>
  </si>
  <si>
    <t>na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</si>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</sst>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0.0000000000"/>
    <numFmt numFmtId="168" formatCode="0.0000%"/>
    <numFmt numFmtId="169" formatCode="_(* #,##0_);_(* \(#,##0\);_(* &quot;-&quot;??_);_(@_)"/>
    <numFmt numFmtId="170" formatCode="0.0"/>
    <numFmt numFmtId="171" formatCode="_(* #,##0.0000_);_(* \(#,##0.0000\);_(* &quot;-&quot;??_);_(@_)"/>
    <numFmt numFmtId="172" formatCode="_ * #,##0.00_ ;_ * \-#,##0.00_ ;_ * &quot;-&quot;??_ ;_ @_ "/>
    <numFmt numFmtId="173" formatCode="_ * #,##0_ ;_ * \-#,##0_ ;_ * &quot;-&quot;??_ ;_ @_ "/>
    <numFmt numFmtId="174" formatCode="0.000%"/>
  </numFmts>
  <fonts count="4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ahoma"/>
      <family val="2"/>
    </font>
    <font>
      <sz val="18"/>
      <color theme="1"/>
      <name val="Tahoma"/>
      <family val="2"/>
    </font>
    <font>
      <sz val="20"/>
      <color theme="1"/>
      <name val="Tahoma"/>
      <family val="2"/>
    </font>
    <font>
      <sz val="20"/>
      <color theme="0"/>
      <name val="Tahoma"/>
      <family val="2"/>
    </font>
    <font>
      <b/>
      <sz val="14"/>
      <color theme="1"/>
      <name val="Tahoma"/>
      <family val="2"/>
    </font>
    <font>
      <b/>
      <sz val="18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6"/>
      <name val="Arial"/>
      <family val="2"/>
    </font>
    <font>
      <u/>
      <sz val="10"/>
      <color theme="10"/>
      <name val="Courier"/>
      <family val="3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510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darkGray">
        <bgColor rgb="FFFF0000"/>
      </patternFill>
    </fill>
    <fill>
      <patternFill patternType="darkGray">
        <bgColor rgb="FFFFFF00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9" fillId="0" borderId="0"/>
    <xf numFmtId="0" fontId="32" fillId="0" borderId="0" applyNumberFormat="0" applyFill="0" applyBorder="0" applyAlignment="0" applyProtection="0"/>
    <xf numFmtId="172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1" fillId="0" borderId="0"/>
  </cellStyleXfs>
  <cellXfs count="611">
    <xf numFmtId="0" fontId="0" fillId="0" borderId="0" xfId="0"/>
    <xf numFmtId="1" fontId="4" fillId="33" borderId="0" xfId="3" applyNumberFormat="1" applyFill="1"/>
    <xf numFmtId="1" fontId="4" fillId="0" borderId="0" xfId="3" applyNumberFormat="1"/>
    <xf numFmtId="167" fontId="4" fillId="0" borderId="0" xfId="3" applyNumberFormat="1"/>
    <xf numFmtId="2" fontId="4" fillId="0" borderId="0" xfId="3" applyNumberFormat="1"/>
    <xf numFmtId="10" fontId="0" fillId="0" borderId="0" xfId="1" applyNumberFormat="1" applyFont="1" applyAlignment="1">
      <alignment horizontal="center" vertical="center"/>
    </xf>
    <xf numFmtId="10" fontId="2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0" fillId="0" borderId="0" xfId="1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26" fillId="34" borderId="0" xfId="1" applyNumberFormat="1" applyFont="1" applyFill="1" applyAlignment="1">
      <alignment horizontal="center" vertical="center"/>
    </xf>
    <xf numFmtId="10" fontId="26" fillId="34" borderId="10" xfId="1" applyNumberFormat="1" applyFont="1" applyFill="1" applyBorder="1" applyAlignment="1">
      <alignment horizontal="center" vertical="center"/>
    </xf>
    <xf numFmtId="10" fontId="23" fillId="35" borderId="10" xfId="1" applyNumberFormat="1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8" fontId="3" fillId="34" borderId="0" xfId="1" applyNumberFormat="1" applyFont="1" applyFill="1" applyAlignment="1">
      <alignment horizontal="center"/>
    </xf>
    <xf numFmtId="3" fontId="3" fillId="0" borderId="0" xfId="0" applyNumberFormat="1" applyFon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3" applyBorder="1"/>
    <xf numFmtId="0" fontId="27" fillId="0" borderId="0" xfId="3" applyFont="1" applyBorder="1" applyAlignment="1">
      <alignment vertical="center"/>
    </xf>
    <xf numFmtId="2" fontId="27" fillId="0" borderId="0" xfId="3" applyNumberFormat="1" applyFont="1" applyBorder="1" applyAlignment="1">
      <alignment horizontal="center" vertical="center" wrapText="1"/>
    </xf>
    <xf numFmtId="169" fontId="18" fillId="0" borderId="0" xfId="44" applyNumberFormat="1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/>
    </xf>
    <xf numFmtId="0" fontId="4" fillId="0" borderId="0" xfId="3"/>
    <xf numFmtId="170" fontId="4" fillId="36" borderId="11" xfId="3" applyNumberFormat="1" applyFill="1" applyBorder="1" applyAlignment="1">
      <alignment horizontal="center" vertical="center" wrapText="1"/>
    </xf>
    <xf numFmtId="170" fontId="4" fillId="36" borderId="11" xfId="3" applyNumberFormat="1" applyFill="1" applyBorder="1" applyAlignment="1">
      <alignment horizontal="center"/>
    </xf>
    <xf numFmtId="0" fontId="4" fillId="0" borderId="16" xfId="3" applyBorder="1" applyAlignment="1">
      <alignment vertical="center"/>
    </xf>
    <xf numFmtId="0" fontId="4" fillId="0" borderId="12" xfId="3" applyBorder="1" applyAlignment="1">
      <alignment vertical="center"/>
    </xf>
    <xf numFmtId="0" fontId="4" fillId="40" borderId="17" xfId="3" applyFill="1" applyBorder="1"/>
    <xf numFmtId="0" fontId="4" fillId="0" borderId="18" xfId="3" applyBorder="1"/>
    <xf numFmtId="3" fontId="4" fillId="0" borderId="11" xfId="3" applyNumberFormat="1" applyBorder="1" applyAlignment="1">
      <alignment horizontal="center" vertical="center" wrapText="1"/>
    </xf>
    <xf numFmtId="0" fontId="4" fillId="40" borderId="19" xfId="3" applyFill="1" applyBorder="1"/>
    <xf numFmtId="0" fontId="4" fillId="0" borderId="20" xfId="3" applyBorder="1"/>
    <xf numFmtId="170" fontId="4" fillId="0" borderId="11" xfId="3" applyNumberFormat="1" applyBorder="1" applyAlignment="1">
      <alignment horizontal="center"/>
    </xf>
    <xf numFmtId="0" fontId="4" fillId="40" borderId="14" xfId="3" applyFill="1" applyBorder="1"/>
    <xf numFmtId="0" fontId="4" fillId="0" borderId="15" xfId="3" applyBorder="1"/>
    <xf numFmtId="0" fontId="4" fillId="41" borderId="17" xfId="3" applyFill="1" applyBorder="1"/>
    <xf numFmtId="0" fontId="4" fillId="41" borderId="19" xfId="3" applyFill="1" applyBorder="1"/>
    <xf numFmtId="0" fontId="4" fillId="41" borderId="14" xfId="3" applyFill="1" applyBorder="1"/>
    <xf numFmtId="0" fontId="4" fillId="43" borderId="17" xfId="3" applyFill="1" applyBorder="1"/>
    <xf numFmtId="0" fontId="4" fillId="43" borderId="19" xfId="3" applyFill="1" applyBorder="1"/>
    <xf numFmtId="0" fontId="4" fillId="43" borderId="14" xfId="3" applyFill="1" applyBorder="1"/>
    <xf numFmtId="0" fontId="4" fillId="45" borderId="17" xfId="3" applyFill="1" applyBorder="1"/>
    <xf numFmtId="0" fontId="4" fillId="45" borderId="19" xfId="3" applyFill="1" applyBorder="1"/>
    <xf numFmtId="0" fontId="4" fillId="45" borderId="14" xfId="3" applyFill="1" applyBorder="1"/>
    <xf numFmtId="3" fontId="4" fillId="0" borderId="11" xfId="3" applyNumberFormat="1" applyFill="1" applyBorder="1" applyAlignment="1">
      <alignment horizontal="center" vertical="center" wrapText="1"/>
    </xf>
    <xf numFmtId="170" fontId="4" fillId="0" borderId="11" xfId="3" applyNumberFormat="1" applyFill="1" applyBorder="1" applyAlignment="1">
      <alignment horizontal="center"/>
    </xf>
    <xf numFmtId="0" fontId="4" fillId="47" borderId="17" xfId="3" applyFill="1" applyBorder="1"/>
    <xf numFmtId="0" fontId="4" fillId="47" borderId="19" xfId="3" applyFill="1" applyBorder="1"/>
    <xf numFmtId="0" fontId="4" fillId="47" borderId="14" xfId="3" applyFill="1" applyBorder="1"/>
    <xf numFmtId="0" fontId="27" fillId="0" borderId="0" xfId="3" applyFont="1"/>
    <xf numFmtId="0" fontId="4" fillId="0" borderId="0" xfId="3" applyFill="1"/>
    <xf numFmtId="9" fontId="0" fillId="0" borderId="0" xfId="45" applyFont="1"/>
    <xf numFmtId="3" fontId="0" fillId="0" borderId="0" xfId="45" applyNumberFormat="1" applyFont="1"/>
    <xf numFmtId="169" fontId="0" fillId="0" borderId="0" xfId="44" applyNumberFormat="1" applyFont="1"/>
    <xf numFmtId="3" fontId="18" fillId="0" borderId="11" xfId="44" applyNumberFormat="1" applyFont="1" applyBorder="1" applyAlignment="1">
      <alignment horizontal="center" vertical="center"/>
    </xf>
    <xf numFmtId="169" fontId="18" fillId="0" borderId="16" xfId="44" applyNumberFormat="1" applyFont="1" applyBorder="1" applyAlignment="1">
      <alignment horizontal="center" vertical="center"/>
    </xf>
    <xf numFmtId="0" fontId="28" fillId="0" borderId="11" xfId="3" applyFont="1" applyBorder="1"/>
    <xf numFmtId="3" fontId="28" fillId="0" borderId="17" xfId="45" applyNumberFormat="1" applyFont="1" applyBorder="1" applyAlignment="1">
      <alignment horizontal="center" vertical="center"/>
    </xf>
    <xf numFmtId="169" fontId="28" fillId="0" borderId="16" xfId="44" applyNumberFormat="1" applyFont="1" applyBorder="1" applyAlignment="1">
      <alignment horizontal="center" vertical="center"/>
    </xf>
    <xf numFmtId="3" fontId="28" fillId="0" borderId="14" xfId="45" applyNumberFormat="1" applyFont="1" applyBorder="1" applyAlignment="1">
      <alignment horizontal="center" vertical="center"/>
    </xf>
    <xf numFmtId="169" fontId="28" fillId="0" borderId="12" xfId="44" applyNumberFormat="1" applyFont="1" applyBorder="1" applyAlignment="1">
      <alignment horizontal="center" vertical="center"/>
    </xf>
    <xf numFmtId="0" fontId="28" fillId="0" borderId="21" xfId="3" applyFont="1" applyBorder="1"/>
    <xf numFmtId="3" fontId="28" fillId="0" borderId="16" xfId="45" applyNumberFormat="1" applyFont="1" applyBorder="1" applyAlignment="1">
      <alignment horizontal="center" vertical="center"/>
    </xf>
    <xf numFmtId="169" fontId="28" fillId="0" borderId="13" xfId="44" applyNumberFormat="1" applyFont="1" applyBorder="1" applyAlignment="1">
      <alignment horizontal="center" vertical="center"/>
    </xf>
    <xf numFmtId="3" fontId="28" fillId="0" borderId="13" xfId="45" applyNumberFormat="1" applyFont="1" applyBorder="1" applyAlignment="1">
      <alignment horizontal="center" vertical="center"/>
    </xf>
    <xf numFmtId="10" fontId="28" fillId="0" borderId="21" xfId="3" applyNumberFormat="1" applyFont="1" applyBorder="1"/>
    <xf numFmtId="3" fontId="28" fillId="0" borderId="12" xfId="45" applyNumberFormat="1" applyFont="1" applyBorder="1" applyAlignment="1">
      <alignment horizontal="center" vertical="center"/>
    </xf>
    <xf numFmtId="10" fontId="28" fillId="0" borderId="11" xfId="3" applyNumberFormat="1" applyFont="1" applyBorder="1"/>
    <xf numFmtId="3" fontId="28" fillId="0" borderId="19" xfId="45" applyNumberFormat="1" applyFont="1" applyBorder="1" applyAlignment="1">
      <alignment horizontal="center" vertical="center"/>
    </xf>
    <xf numFmtId="0" fontId="28" fillId="0" borderId="16" xfId="3" applyFont="1" applyBorder="1"/>
    <xf numFmtId="0" fontId="0" fillId="33" borderId="0" xfId="0" applyFont="1" applyFill="1" applyAlignment="1">
      <alignment vertical="center"/>
    </xf>
    <xf numFmtId="0" fontId="0" fillId="33" borderId="0" xfId="0" applyFont="1" applyFill="1" applyAlignment="1"/>
    <xf numFmtId="1" fontId="4" fillId="51" borderId="0" xfId="3" applyNumberFormat="1" applyFill="1"/>
    <xf numFmtId="1" fontId="4" fillId="50" borderId="0" xfId="3" applyNumberFormat="1" applyFill="1"/>
    <xf numFmtId="10" fontId="23" fillId="35" borderId="0" xfId="1" applyNumberFormat="1" applyFont="1" applyFill="1" applyAlignment="1">
      <alignment horizontal="center" vertical="center"/>
    </xf>
    <xf numFmtId="1" fontId="4" fillId="34" borderId="0" xfId="3" applyNumberFormat="1" applyFill="1"/>
    <xf numFmtId="0" fontId="30" fillId="0" borderId="0" xfId="47" applyFont="1"/>
    <xf numFmtId="0" fontId="30" fillId="0" borderId="0" xfId="47" applyFont="1" applyAlignment="1">
      <alignment horizontal="center"/>
    </xf>
    <xf numFmtId="0" fontId="30" fillId="0" borderId="0" xfId="47" applyFont="1" applyAlignment="1">
      <alignment vertical="center"/>
    </xf>
    <xf numFmtId="0" fontId="31" fillId="0" borderId="0" xfId="47" applyFont="1" applyAlignment="1">
      <alignment vertical="center"/>
    </xf>
    <xf numFmtId="0" fontId="32" fillId="0" borderId="0" xfId="48" applyAlignment="1">
      <alignment vertical="center"/>
    </xf>
    <xf numFmtId="0" fontId="33" fillId="0" borderId="27" xfId="47" applyFont="1" applyBorder="1" applyAlignment="1">
      <alignment horizontal="center" vertical="center"/>
    </xf>
    <xf numFmtId="0" fontId="33" fillId="0" borderId="28" xfId="47" applyFont="1" applyBorder="1" applyAlignment="1">
      <alignment horizontal="center" vertical="center"/>
    </xf>
    <xf numFmtId="172" fontId="30" fillId="0" borderId="0" xfId="49" applyFont="1" applyAlignment="1">
      <alignment vertical="center"/>
    </xf>
    <xf numFmtId="9" fontId="30" fillId="0" borderId="0" xfId="50" applyFont="1" applyAlignment="1">
      <alignment vertical="center"/>
    </xf>
    <xf numFmtId="0" fontId="33" fillId="0" borderId="0" xfId="47" applyFont="1" applyAlignment="1">
      <alignment horizontal="center" vertical="center" wrapText="1"/>
    </xf>
    <xf numFmtId="0" fontId="33" fillId="0" borderId="31" xfId="47" applyFont="1" applyBorder="1" applyAlignment="1">
      <alignment horizontal="center" vertical="center" wrapText="1"/>
    </xf>
    <xf numFmtId="0" fontId="33" fillId="0" borderId="32" xfId="47" applyFont="1" applyBorder="1" applyAlignment="1">
      <alignment horizontal="center" vertical="center" wrapText="1"/>
    </xf>
    <xf numFmtId="0" fontId="33" fillId="0" borderId="33" xfId="47" applyFont="1" applyBorder="1" applyAlignment="1">
      <alignment horizontal="center" vertical="center" wrapText="1"/>
    </xf>
    <xf numFmtId="0" fontId="33" fillId="0" borderId="34" xfId="47" applyFont="1" applyBorder="1" applyAlignment="1">
      <alignment horizontal="center" vertical="center" wrapText="1"/>
    </xf>
    <xf numFmtId="173" fontId="33" fillId="0" borderId="0" xfId="49" applyNumberFormat="1" applyFont="1" applyAlignment="1">
      <alignment horizontal="center" vertical="center" wrapText="1"/>
    </xf>
    <xf numFmtId="0" fontId="33" fillId="0" borderId="36" xfId="47" applyFont="1" applyFill="1" applyBorder="1" applyAlignment="1">
      <alignment horizontal="center" vertical="center"/>
    </xf>
    <xf numFmtId="0" fontId="33" fillId="0" borderId="37" xfId="47" applyFont="1" applyFill="1" applyBorder="1" applyAlignment="1">
      <alignment horizontal="center" vertical="center"/>
    </xf>
    <xf numFmtId="10" fontId="30" fillId="0" borderId="29" xfId="50" applyNumberFormat="1" applyFont="1" applyFill="1" applyBorder="1" applyAlignment="1">
      <alignment horizontal="center" vertical="center" wrapText="1"/>
    </xf>
    <xf numFmtId="173" fontId="30" fillId="33" borderId="27" xfId="49" applyNumberFormat="1" applyFont="1" applyFill="1" applyBorder="1" applyAlignment="1">
      <alignment horizontal="center" vertical="center" wrapText="1"/>
    </xf>
    <xf numFmtId="173" fontId="30" fillId="33" borderId="28" xfId="49" applyNumberFormat="1" applyFont="1" applyFill="1" applyBorder="1" applyAlignment="1">
      <alignment horizontal="center" vertical="center" wrapText="1"/>
    </xf>
    <xf numFmtId="173" fontId="30" fillId="34" borderId="27" xfId="49" applyNumberFormat="1" applyFont="1" applyFill="1" applyBorder="1" applyAlignment="1">
      <alignment horizontal="center" vertical="center" wrapText="1"/>
    </xf>
    <xf numFmtId="173" fontId="30" fillId="34" borderId="38" xfId="49" applyNumberFormat="1" applyFont="1" applyFill="1" applyBorder="1" applyAlignment="1">
      <alignment horizontal="center" vertical="center" wrapText="1"/>
    </xf>
    <xf numFmtId="173" fontId="30" fillId="34" borderId="27" xfId="49" applyNumberFormat="1" applyFont="1" applyFill="1" applyBorder="1" applyAlignment="1">
      <alignment horizontal="center" vertical="center"/>
    </xf>
    <xf numFmtId="173" fontId="30" fillId="34" borderId="28" xfId="49" applyNumberFormat="1" applyFont="1" applyFill="1" applyBorder="1" applyAlignment="1">
      <alignment horizontal="center" vertical="center"/>
    </xf>
    <xf numFmtId="0" fontId="33" fillId="0" borderId="42" xfId="47" applyFont="1" applyFill="1" applyBorder="1" applyAlignment="1">
      <alignment horizontal="center" vertical="center"/>
    </xf>
    <xf numFmtId="0" fontId="33" fillId="0" borderId="43" xfId="47" applyFont="1" applyFill="1" applyBorder="1" applyAlignment="1">
      <alignment horizontal="center" vertical="center"/>
    </xf>
    <xf numFmtId="0" fontId="30" fillId="33" borderId="44" xfId="47" applyFont="1" applyFill="1" applyBorder="1" applyAlignment="1">
      <alignment horizontal="center" vertical="center" wrapText="1"/>
    </xf>
    <xf numFmtId="0" fontId="30" fillId="33" borderId="45" xfId="47" applyFont="1" applyFill="1" applyBorder="1" applyAlignment="1">
      <alignment horizontal="center" vertical="center" wrapText="1"/>
    </xf>
    <xf numFmtId="0" fontId="30" fillId="34" borderId="44" xfId="47" applyFont="1" applyFill="1" applyBorder="1" applyAlignment="1">
      <alignment horizontal="center" vertical="center" wrapText="1"/>
    </xf>
    <xf numFmtId="0" fontId="30" fillId="34" borderId="21" xfId="47" applyFont="1" applyFill="1" applyBorder="1" applyAlignment="1">
      <alignment horizontal="center" vertical="center" wrapText="1"/>
    </xf>
    <xf numFmtId="0" fontId="30" fillId="34" borderId="45" xfId="47" applyFont="1" applyFill="1" applyBorder="1" applyAlignment="1">
      <alignment horizontal="center" vertical="center" wrapText="1"/>
    </xf>
    <xf numFmtId="0" fontId="33" fillId="0" borderId="51" xfId="47" applyFont="1" applyFill="1" applyBorder="1" applyAlignment="1">
      <alignment horizontal="center" vertical="center"/>
    </xf>
    <xf numFmtId="0" fontId="33" fillId="0" borderId="52" xfId="47" applyFont="1" applyFill="1" applyBorder="1" applyAlignment="1">
      <alignment horizontal="center" vertical="center"/>
    </xf>
    <xf numFmtId="173" fontId="30" fillId="50" borderId="27" xfId="49" applyNumberFormat="1" applyFont="1" applyFill="1" applyBorder="1" applyAlignment="1">
      <alignment horizontal="center" vertical="center" wrapText="1"/>
    </xf>
    <xf numFmtId="173" fontId="30" fillId="50" borderId="28" xfId="49" applyNumberFormat="1" applyFont="1" applyFill="1" applyBorder="1" applyAlignment="1">
      <alignment horizontal="center" vertical="center" wrapText="1"/>
    </xf>
    <xf numFmtId="173" fontId="30" fillId="33" borderId="38" xfId="49" applyNumberFormat="1" applyFont="1" applyFill="1" applyBorder="1" applyAlignment="1">
      <alignment horizontal="center" vertical="center" wrapText="1"/>
    </xf>
    <xf numFmtId="10" fontId="30" fillId="50" borderId="44" xfId="47" applyNumberFormat="1" applyFont="1" applyFill="1" applyBorder="1" applyAlignment="1">
      <alignment horizontal="center" vertical="center" wrapText="1"/>
    </xf>
    <xf numFmtId="10" fontId="30" fillId="50" borderId="45" xfId="47" applyNumberFormat="1" applyFont="1" applyFill="1" applyBorder="1" applyAlignment="1">
      <alignment horizontal="center" vertical="center" wrapText="1"/>
    </xf>
    <xf numFmtId="0" fontId="30" fillId="33" borderId="21" xfId="47" applyFont="1" applyFill="1" applyBorder="1" applyAlignment="1">
      <alignment horizontal="center" vertical="center" wrapText="1"/>
    </xf>
    <xf numFmtId="173" fontId="30" fillId="50" borderId="38" xfId="49" applyNumberFormat="1" applyFont="1" applyFill="1" applyBorder="1" applyAlignment="1">
      <alignment horizontal="center" vertical="center" wrapText="1"/>
    </xf>
    <xf numFmtId="173" fontId="30" fillId="33" borderId="27" xfId="49" applyNumberFormat="1" applyFont="1" applyFill="1" applyBorder="1" applyAlignment="1">
      <alignment horizontal="center" vertical="center"/>
    </xf>
    <xf numFmtId="173" fontId="30" fillId="33" borderId="28" xfId="49" applyNumberFormat="1" applyFont="1" applyFill="1" applyBorder="1" applyAlignment="1">
      <alignment horizontal="center" vertical="center"/>
    </xf>
    <xf numFmtId="10" fontId="30" fillId="50" borderId="21" xfId="47" applyNumberFormat="1" applyFont="1" applyFill="1" applyBorder="1" applyAlignment="1">
      <alignment horizontal="center" vertical="center" wrapText="1"/>
    </xf>
    <xf numFmtId="10" fontId="30" fillId="0" borderId="0" xfId="50" applyNumberFormat="1" applyFont="1"/>
    <xf numFmtId="173" fontId="30" fillId="50" borderId="28" xfId="49" applyNumberFormat="1" applyFont="1" applyFill="1" applyBorder="1" applyAlignment="1">
      <alignment horizontal="center" vertical="center"/>
    </xf>
    <xf numFmtId="173" fontId="30" fillId="50" borderId="27" xfId="49" applyNumberFormat="1" applyFont="1" applyFill="1" applyBorder="1" applyAlignment="1">
      <alignment horizontal="center" vertical="center"/>
    </xf>
    <xf numFmtId="173" fontId="30" fillId="50" borderId="38" xfId="49" applyNumberFormat="1" applyFont="1" applyFill="1" applyBorder="1" applyAlignment="1">
      <alignment horizontal="center" vertical="center"/>
    </xf>
    <xf numFmtId="0" fontId="30" fillId="50" borderId="44" xfId="47" applyFont="1" applyFill="1" applyBorder="1" applyAlignment="1">
      <alignment horizontal="center" vertical="center" wrapText="1"/>
    </xf>
    <xf numFmtId="0" fontId="30" fillId="50" borderId="45" xfId="47" applyFont="1" applyFill="1" applyBorder="1" applyAlignment="1">
      <alignment horizontal="center" vertical="center" wrapText="1"/>
    </xf>
    <xf numFmtId="0" fontId="30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33" borderId="25" xfId="0" applyFont="1" applyFill="1" applyBorder="1"/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33" fillId="0" borderId="36" xfId="0" applyFont="1" applyFill="1" applyBorder="1" applyAlignment="1">
      <alignment horizontal="center" vertical="center"/>
    </xf>
    <xf numFmtId="0" fontId="33" fillId="0" borderId="37" xfId="0" applyFont="1" applyFill="1" applyBorder="1" applyAlignment="1">
      <alignment horizontal="center" vertical="center"/>
    </xf>
    <xf numFmtId="173" fontId="30" fillId="1" borderId="27" xfId="49" applyNumberFormat="1" applyFont="1" applyFill="1" applyBorder="1" applyAlignment="1">
      <alignment horizontal="center" vertical="center"/>
    </xf>
    <xf numFmtId="173" fontId="30" fillId="1" borderId="28" xfId="49" applyNumberFormat="1" applyFont="1" applyFill="1" applyBorder="1" applyAlignment="1">
      <alignment horizontal="center" vertical="center"/>
    </xf>
    <xf numFmtId="0" fontId="33" fillId="50" borderId="0" xfId="0" applyFont="1" applyFill="1" applyAlignment="1">
      <alignment horizontal="center" vertical="center" wrapText="1"/>
    </xf>
    <xf numFmtId="172" fontId="30" fillId="0" borderId="0" xfId="0" applyNumberFormat="1" applyFont="1"/>
    <xf numFmtId="0" fontId="33" fillId="0" borderId="42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0" fillId="33" borderId="44" xfId="0" applyFont="1" applyFill="1" applyBorder="1" applyAlignment="1">
      <alignment horizontal="center" vertical="center" wrapText="1"/>
    </xf>
    <xf numFmtId="0" fontId="30" fillId="33" borderId="45" xfId="0" applyFont="1" applyFill="1" applyBorder="1" applyAlignment="1">
      <alignment horizontal="center" vertical="center" wrapText="1"/>
    </xf>
    <xf numFmtId="0" fontId="30" fillId="34" borderId="44" xfId="0" applyFont="1" applyFill="1" applyBorder="1" applyAlignment="1">
      <alignment horizontal="center" vertical="center" wrapText="1"/>
    </xf>
    <xf numFmtId="0" fontId="30" fillId="34" borderId="21" xfId="0" applyFont="1" applyFill="1" applyBorder="1" applyAlignment="1">
      <alignment horizontal="center" vertical="center" wrapText="1"/>
    </xf>
    <xf numFmtId="0" fontId="30" fillId="34" borderId="45" xfId="0" applyFont="1" applyFill="1" applyBorder="1" applyAlignment="1">
      <alignment horizontal="center" vertical="center" wrapText="1"/>
    </xf>
    <xf numFmtId="0" fontId="30" fillId="1" borderId="44" xfId="0" applyFont="1" applyFill="1" applyBorder="1" applyAlignment="1">
      <alignment horizontal="center" vertical="center" wrapText="1"/>
    </xf>
    <xf numFmtId="0" fontId="30" fillId="1" borderId="45" xfId="0" applyFont="1" applyFill="1" applyBorder="1" applyAlignment="1">
      <alignment horizontal="center" vertical="center" wrapText="1"/>
    </xf>
    <xf numFmtId="0" fontId="33" fillId="33" borderId="0" xfId="0" applyFont="1" applyFill="1" applyAlignment="1">
      <alignment horizontal="center" vertical="center" wrapText="1"/>
    </xf>
    <xf numFmtId="0" fontId="33" fillId="40" borderId="0" xfId="0" applyFont="1" applyFill="1" applyAlignment="1">
      <alignment horizontal="center" vertical="center" wrapText="1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34" borderId="0" xfId="0" applyFont="1" applyFill="1" applyAlignment="1">
      <alignment horizontal="center" vertical="center" wrapText="1"/>
    </xf>
    <xf numFmtId="10" fontId="30" fillId="50" borderId="44" xfId="0" applyNumberFormat="1" applyFont="1" applyFill="1" applyBorder="1" applyAlignment="1">
      <alignment horizontal="center" vertical="center" wrapText="1"/>
    </xf>
    <xf numFmtId="10" fontId="30" fillId="50" borderId="45" xfId="0" applyNumberFormat="1" applyFont="1" applyFill="1" applyBorder="1" applyAlignment="1">
      <alignment horizontal="center" vertical="center" wrapText="1"/>
    </xf>
    <xf numFmtId="0" fontId="30" fillId="33" borderId="2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0" fillId="0" borderId="0" xfId="47" applyFont="1" applyAlignment="1">
      <alignment horizontal="center" vertical="center"/>
    </xf>
    <xf numFmtId="0" fontId="30" fillId="0" borderId="0" xfId="47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9" fontId="40" fillId="0" borderId="0" xfId="50" applyNumberFormat="1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27" fillId="0" borderId="0" xfId="3" applyFont="1" applyBorder="1" applyAlignment="1">
      <alignment horizontal="center" vertical="center"/>
    </xf>
    <xf numFmtId="0" fontId="18" fillId="0" borderId="16" xfId="3" applyFont="1" applyBorder="1" applyAlignment="1">
      <alignment horizontal="center" vertical="center"/>
    </xf>
    <xf numFmtId="0" fontId="18" fillId="0" borderId="11" xfId="3" applyFont="1" applyBorder="1" applyAlignment="1">
      <alignment horizontal="center" vertical="center"/>
    </xf>
    <xf numFmtId="9" fontId="28" fillId="0" borderId="13" xfId="45" applyFont="1" applyBorder="1" applyAlignment="1">
      <alignment horizontal="center" vertical="center" wrapText="1"/>
    </xf>
    <xf numFmtId="0" fontId="28" fillId="45" borderId="13" xfId="3" applyFont="1" applyFill="1" applyBorder="1" applyAlignment="1">
      <alignment horizontal="center" vertical="center" wrapText="1"/>
    </xf>
    <xf numFmtId="169" fontId="18" fillId="0" borderId="11" xfId="44" applyNumberFormat="1" applyFont="1" applyBorder="1" applyAlignment="1">
      <alignment horizontal="center" vertical="center"/>
    </xf>
    <xf numFmtId="0" fontId="41" fillId="0" borderId="0" xfId="3" applyFont="1" applyAlignment="1">
      <alignment vertical="center"/>
    </xf>
    <xf numFmtId="0" fontId="42" fillId="0" borderId="0" xfId="3" applyFont="1" applyBorder="1"/>
    <xf numFmtId="10" fontId="42" fillId="36" borderId="16" xfId="3" applyNumberFormat="1" applyFont="1" applyFill="1" applyBorder="1" applyAlignment="1">
      <alignment horizontal="center" wrapText="1"/>
    </xf>
    <xf numFmtId="3" fontId="4" fillId="36" borderId="16" xfId="3" applyNumberFormat="1" applyFill="1" applyBorder="1" applyAlignment="1">
      <alignment horizontal="center" vertical="center" wrapText="1"/>
    </xf>
    <xf numFmtId="10" fontId="43" fillId="36" borderId="13" xfId="3" applyNumberFormat="1" applyFont="1" applyFill="1" applyBorder="1" applyAlignment="1">
      <alignment horizontal="center" vertical="center" wrapText="1"/>
    </xf>
    <xf numFmtId="170" fontId="4" fillId="0" borderId="27" xfId="3" applyNumberFormat="1" applyBorder="1" applyAlignment="1">
      <alignment horizontal="center" vertical="center" wrapText="1"/>
    </xf>
    <xf numFmtId="170" fontId="4" fillId="0" borderId="60" xfId="3" applyNumberFormat="1" applyBorder="1" applyAlignment="1">
      <alignment horizontal="center" vertical="center"/>
    </xf>
    <xf numFmtId="3" fontId="4" fillId="0" borderId="44" xfId="3" applyNumberFormat="1" applyBorder="1" applyAlignment="1">
      <alignment horizontal="center" vertical="center" wrapText="1"/>
    </xf>
    <xf numFmtId="170" fontId="4" fillId="0" borderId="44" xfId="3" applyNumberFormat="1" applyBorder="1" applyAlignment="1">
      <alignment horizontal="center" vertical="center" wrapText="1"/>
    </xf>
    <xf numFmtId="3" fontId="4" fillId="0" borderId="33" xfId="3" applyNumberFormat="1" applyBorder="1" applyAlignment="1">
      <alignment horizontal="center" vertical="center" wrapText="1"/>
    </xf>
    <xf numFmtId="3" fontId="4" fillId="0" borderId="62" xfId="3" applyNumberFormat="1" applyBorder="1" applyAlignment="1">
      <alignment horizontal="center" vertical="center" wrapText="1"/>
    </xf>
    <xf numFmtId="170" fontId="4" fillId="0" borderId="60" xfId="3" applyNumberFormat="1" applyBorder="1" applyAlignment="1">
      <alignment horizontal="center"/>
    </xf>
    <xf numFmtId="170" fontId="4" fillId="40" borderId="12" xfId="3" applyNumberFormat="1" applyFill="1" applyBorder="1" applyAlignment="1">
      <alignment horizontal="center" vertical="center" wrapText="1"/>
    </xf>
    <xf numFmtId="170" fontId="4" fillId="40" borderId="12" xfId="3" applyNumberFormat="1" applyFill="1" applyBorder="1" applyAlignment="1">
      <alignment horizontal="center"/>
    </xf>
    <xf numFmtId="174" fontId="42" fillId="40" borderId="12" xfId="1" applyNumberFormat="1" applyFont="1" applyFill="1" applyBorder="1" applyAlignment="1">
      <alignment horizontal="center"/>
    </xf>
    <xf numFmtId="3" fontId="4" fillId="40" borderId="16" xfId="3" applyNumberFormat="1" applyFill="1" applyBorder="1" applyAlignment="1">
      <alignment horizontal="center" vertical="center" wrapText="1"/>
    </xf>
    <xf numFmtId="10" fontId="43" fillId="40" borderId="16" xfId="1" applyNumberFormat="1" applyFont="1" applyFill="1" applyBorder="1" applyAlignment="1">
      <alignment horizontal="center" vertical="center" wrapText="1"/>
    </xf>
    <xf numFmtId="170" fontId="4" fillId="0" borderId="27" xfId="3" applyNumberFormat="1" applyFill="1" applyBorder="1" applyAlignment="1">
      <alignment horizontal="center" vertical="center" wrapText="1"/>
    </xf>
    <xf numFmtId="170" fontId="4" fillId="0" borderId="60" xfId="3" applyNumberFormat="1" applyFill="1" applyBorder="1" applyAlignment="1">
      <alignment horizontal="center" vertical="center"/>
    </xf>
    <xf numFmtId="3" fontId="4" fillId="0" borderId="44" xfId="3" applyNumberFormat="1" applyFill="1" applyBorder="1" applyAlignment="1">
      <alignment horizontal="center" vertical="center" wrapText="1"/>
    </xf>
    <xf numFmtId="170" fontId="4" fillId="0" borderId="44" xfId="3" applyNumberFormat="1" applyFill="1" applyBorder="1" applyAlignment="1">
      <alignment horizontal="center" vertical="center" wrapText="1"/>
    </xf>
    <xf numFmtId="3" fontId="4" fillId="0" borderId="33" xfId="3" applyNumberFormat="1" applyFill="1" applyBorder="1" applyAlignment="1">
      <alignment horizontal="center" vertical="center" wrapText="1"/>
    </xf>
    <xf numFmtId="3" fontId="4" fillId="0" borderId="62" xfId="3" applyNumberFormat="1" applyFill="1" applyBorder="1" applyAlignment="1">
      <alignment horizontal="center" vertical="center" wrapText="1"/>
    </xf>
    <xf numFmtId="170" fontId="4" fillId="0" borderId="60" xfId="3" applyNumberFormat="1" applyFill="1" applyBorder="1" applyAlignment="1">
      <alignment horizontal="center"/>
    </xf>
    <xf numFmtId="174" fontId="42" fillId="33" borderId="58" xfId="3" applyNumberFormat="1" applyFont="1" applyFill="1" applyBorder="1" applyAlignment="1">
      <alignment horizontal="center" vertical="center"/>
    </xf>
    <xf numFmtId="174" fontId="43" fillId="33" borderId="59" xfId="3" applyNumberFormat="1" applyFont="1" applyFill="1" applyBorder="1" applyAlignment="1">
      <alignment horizontal="center" vertical="center"/>
    </xf>
    <xf numFmtId="170" fontId="4" fillId="34" borderId="12" xfId="3" applyNumberFormat="1" applyFill="1" applyBorder="1" applyAlignment="1">
      <alignment horizontal="center" vertical="center" wrapText="1"/>
    </xf>
    <xf numFmtId="170" fontId="4" fillId="34" borderId="12" xfId="3" applyNumberFormat="1" applyFill="1" applyBorder="1" applyAlignment="1">
      <alignment horizontal="center"/>
    </xf>
    <xf numFmtId="174" fontId="42" fillId="34" borderId="12" xfId="1" applyNumberFormat="1" applyFont="1" applyFill="1" applyBorder="1" applyAlignment="1">
      <alignment horizontal="center"/>
    </xf>
    <xf numFmtId="0" fontId="4" fillId="34" borderId="13" xfId="3" applyFill="1" applyBorder="1" applyAlignment="1">
      <alignment horizontal="center" vertical="center" wrapText="1"/>
    </xf>
    <xf numFmtId="3" fontId="4" fillId="34" borderId="16" xfId="3" applyNumberFormat="1" applyFill="1" applyBorder="1" applyAlignment="1">
      <alignment horizontal="center" vertical="center" wrapText="1"/>
    </xf>
    <xf numFmtId="174" fontId="43" fillId="34" borderId="16" xfId="1" applyNumberFormat="1" applyFont="1" applyFill="1" applyBorder="1" applyAlignment="1">
      <alignment horizontal="center" vertical="center" wrapText="1"/>
    </xf>
    <xf numFmtId="1" fontId="4" fillId="0" borderId="44" xfId="3" applyNumberFormat="1" applyBorder="1" applyAlignment="1">
      <alignment horizontal="center" vertical="center" wrapText="1"/>
    </xf>
    <xf numFmtId="0" fontId="42" fillId="0" borderId="0" xfId="3" applyFont="1" applyFill="1"/>
    <xf numFmtId="0" fontId="42" fillId="0" borderId="0" xfId="3" applyFont="1"/>
    <xf numFmtId="0" fontId="42" fillId="0" borderId="0" xfId="3" applyFont="1" applyAlignment="1">
      <alignment horizontal="center"/>
    </xf>
    <xf numFmtId="170" fontId="4" fillId="40" borderId="27" xfId="3" applyNumberFormat="1" applyFill="1" applyBorder="1" applyAlignment="1">
      <alignment horizontal="center" vertical="center" wrapText="1"/>
    </xf>
    <xf numFmtId="170" fontId="4" fillId="40" borderId="60" xfId="3" applyNumberFormat="1" applyFill="1" applyBorder="1" applyAlignment="1">
      <alignment horizontal="center"/>
    </xf>
    <xf numFmtId="10" fontId="42" fillId="40" borderId="58" xfId="3" applyNumberFormat="1" applyFont="1" applyFill="1" applyBorder="1" applyAlignment="1">
      <alignment horizontal="center" vertical="center" wrapText="1"/>
    </xf>
    <xf numFmtId="3" fontId="4" fillId="40" borderId="33" xfId="3" applyNumberFormat="1" applyFill="1" applyBorder="1" applyAlignment="1">
      <alignment horizontal="center" vertical="center" wrapText="1"/>
    </xf>
    <xf numFmtId="3" fontId="4" fillId="40" borderId="62" xfId="3" applyNumberFormat="1" applyFill="1" applyBorder="1" applyAlignment="1">
      <alignment horizontal="center" vertical="center" wrapText="1"/>
    </xf>
    <xf numFmtId="10" fontId="4" fillId="40" borderId="59" xfId="3" applyNumberFormat="1" applyFont="1" applyFill="1" applyBorder="1" applyAlignment="1">
      <alignment horizontal="center" vertical="center" wrapText="1"/>
    </xf>
    <xf numFmtId="10" fontId="42" fillId="33" borderId="58" xfId="3" applyNumberFormat="1" applyFont="1" applyFill="1" applyBorder="1" applyAlignment="1">
      <alignment horizontal="center" vertical="center"/>
    </xf>
    <xf numFmtId="10" fontId="4" fillId="33" borderId="59" xfId="3" applyNumberFormat="1" applyFont="1" applyFill="1" applyBorder="1" applyAlignment="1">
      <alignment horizontal="center" vertical="center"/>
    </xf>
    <xf numFmtId="10" fontId="42" fillId="52" borderId="58" xfId="3" applyNumberFormat="1" applyFont="1" applyFill="1" applyBorder="1" applyAlignment="1">
      <alignment vertical="center" wrapText="1"/>
    </xf>
    <xf numFmtId="10" fontId="42" fillId="52" borderId="13" xfId="3" applyNumberFormat="1" applyFont="1" applyFill="1" applyBorder="1" applyAlignment="1">
      <alignment vertical="center" wrapText="1"/>
    </xf>
    <xf numFmtId="10" fontId="42" fillId="52" borderId="19" xfId="3" applyNumberFormat="1" applyFont="1" applyFill="1" applyBorder="1" applyAlignment="1">
      <alignment vertical="center" wrapText="1"/>
    </xf>
    <xf numFmtId="10" fontId="42" fillId="52" borderId="0" xfId="3" applyNumberFormat="1" applyFont="1" applyFill="1" applyBorder="1" applyAlignment="1">
      <alignment vertical="center" wrapText="1"/>
    </xf>
    <xf numFmtId="10" fontId="42" fillId="52" borderId="19" xfId="3" applyNumberFormat="1" applyFont="1" applyFill="1" applyBorder="1" applyAlignment="1">
      <alignment horizontal="center" vertical="center" wrapText="1"/>
    </xf>
    <xf numFmtId="10" fontId="4" fillId="52" borderId="13" xfId="3" applyNumberFormat="1" applyFont="1" applyFill="1" applyBorder="1" applyAlignment="1">
      <alignment vertical="center" wrapText="1"/>
    </xf>
    <xf numFmtId="10" fontId="4" fillId="52" borderId="59" xfId="3" applyNumberFormat="1" applyFont="1" applyFill="1" applyBorder="1" applyAlignment="1">
      <alignment vertical="center" wrapText="1"/>
    </xf>
    <xf numFmtId="10" fontId="42" fillId="37" borderId="58" xfId="3" applyNumberFormat="1" applyFont="1" applyFill="1" applyBorder="1" applyAlignment="1">
      <alignment vertical="center"/>
    </xf>
    <xf numFmtId="10" fontId="42" fillId="37" borderId="13" xfId="3" applyNumberFormat="1" applyFont="1" applyFill="1" applyBorder="1" applyAlignment="1">
      <alignment vertical="center"/>
    </xf>
    <xf numFmtId="10" fontId="42" fillId="37" borderId="19" xfId="3" applyNumberFormat="1" applyFont="1" applyFill="1" applyBorder="1" applyAlignment="1">
      <alignment vertical="center"/>
    </xf>
    <xf numFmtId="10" fontId="42" fillId="37" borderId="0" xfId="3" applyNumberFormat="1" applyFont="1" applyFill="1" applyBorder="1" applyAlignment="1">
      <alignment vertical="center"/>
    </xf>
    <xf numFmtId="10" fontId="42" fillId="37" borderId="13" xfId="3" applyNumberFormat="1" applyFont="1" applyFill="1" applyBorder="1" applyAlignment="1">
      <alignment horizontal="center" vertical="center"/>
    </xf>
    <xf numFmtId="10" fontId="4" fillId="37" borderId="13" xfId="3" applyNumberFormat="1" applyFont="1" applyFill="1" applyBorder="1" applyAlignment="1">
      <alignment horizontal="center" vertical="center"/>
    </xf>
    <xf numFmtId="10" fontId="4" fillId="37" borderId="13" xfId="3" applyNumberFormat="1" applyFont="1" applyFill="1" applyBorder="1" applyAlignment="1">
      <alignment vertical="center"/>
    </xf>
    <xf numFmtId="10" fontId="4" fillId="37" borderId="59" xfId="3" applyNumberFormat="1" applyFont="1" applyFill="1" applyBorder="1" applyAlignment="1">
      <alignment vertical="center"/>
    </xf>
    <xf numFmtId="0" fontId="30" fillId="33" borderId="0" xfId="47" applyFont="1" applyFill="1" applyBorder="1" applyAlignment="1">
      <alignment vertical="center"/>
    </xf>
    <xf numFmtId="0" fontId="30" fillId="33" borderId="0" xfId="47" applyFont="1" applyFill="1" applyAlignment="1">
      <alignment horizontal="center" vertical="center"/>
    </xf>
    <xf numFmtId="172" fontId="30" fillId="0" borderId="0" xfId="47" applyNumberFormat="1" applyFont="1" applyAlignment="1">
      <alignment vertical="center"/>
    </xf>
    <xf numFmtId="10" fontId="30" fillId="0" borderId="35" xfId="50" applyNumberFormat="1" applyFont="1" applyFill="1" applyBorder="1" applyAlignment="1">
      <alignment vertical="center" wrapText="1"/>
    </xf>
    <xf numFmtId="10" fontId="30" fillId="0" borderId="57" xfId="50" applyNumberFormat="1" applyFont="1" applyFill="1" applyBorder="1" applyAlignment="1">
      <alignment vertical="center" wrapText="1"/>
    </xf>
    <xf numFmtId="10" fontId="30" fillId="0" borderId="30" xfId="50" applyNumberFormat="1" applyFont="1" applyFill="1" applyBorder="1" applyAlignment="1">
      <alignment vertical="center" wrapText="1"/>
    </xf>
    <xf numFmtId="10" fontId="30" fillId="0" borderId="50" xfId="50" applyNumberFormat="1" applyFont="1" applyFill="1" applyBorder="1" applyAlignment="1">
      <alignment vertical="center" wrapText="1"/>
    </xf>
    <xf numFmtId="10" fontId="30" fillId="0" borderId="0" xfId="50" applyNumberFormat="1" applyFont="1" applyAlignment="1">
      <alignment vertical="center"/>
    </xf>
    <xf numFmtId="10" fontId="30" fillId="0" borderId="30" xfId="50" applyNumberFormat="1" applyFont="1" applyFill="1" applyBorder="1" applyAlignment="1">
      <alignment vertical="center"/>
    </xf>
    <xf numFmtId="10" fontId="30" fillId="0" borderId="50" xfId="50" applyNumberFormat="1" applyFont="1" applyFill="1" applyBorder="1" applyAlignment="1">
      <alignment vertical="center"/>
    </xf>
    <xf numFmtId="0" fontId="35" fillId="0" borderId="0" xfId="47" applyFont="1" applyAlignment="1">
      <alignment vertical="center"/>
    </xf>
    <xf numFmtId="171" fontId="30" fillId="0" borderId="0" xfId="46" applyNumberFormat="1" applyFont="1" applyAlignment="1">
      <alignment vertical="center"/>
    </xf>
    <xf numFmtId="9" fontId="30" fillId="0" borderId="0" xfId="50" applyNumberFormat="1" applyFont="1" applyAlignment="1">
      <alignment vertical="center"/>
    </xf>
    <xf numFmtId="10" fontId="30" fillId="0" borderId="0" xfId="47" applyNumberFormat="1" applyFont="1" applyAlignment="1">
      <alignment vertical="center"/>
    </xf>
    <xf numFmtId="10" fontId="30" fillId="34" borderId="41" xfId="50" applyNumberFormat="1" applyFont="1" applyFill="1" applyBorder="1" applyAlignment="1">
      <alignment horizontal="center" vertical="center" wrapText="1"/>
    </xf>
    <xf numFmtId="0" fontId="37" fillId="53" borderId="44" xfId="0" applyFont="1" applyFill="1" applyBorder="1" applyAlignment="1">
      <alignment horizontal="center" vertical="center" wrapText="1"/>
    </xf>
    <xf numFmtId="0" fontId="30" fillId="1" borderId="48" xfId="0" applyFont="1" applyFill="1" applyBorder="1" applyAlignment="1">
      <alignment horizontal="center" vertical="center" wrapText="1"/>
    </xf>
    <xf numFmtId="0" fontId="30" fillId="1" borderId="49" xfId="0" applyFont="1" applyFill="1" applyBorder="1" applyAlignment="1">
      <alignment horizontal="center" vertical="center" wrapText="1"/>
    </xf>
    <xf numFmtId="10" fontId="30" fillId="0" borderId="41" xfId="50" applyNumberFormat="1" applyFont="1" applyFill="1" applyBorder="1" applyAlignment="1">
      <alignment vertical="center" wrapText="1"/>
    </xf>
    <xf numFmtId="10" fontId="33" fillId="50" borderId="44" xfId="0" applyNumberFormat="1" applyFont="1" applyFill="1" applyBorder="1" applyAlignment="1">
      <alignment horizontal="center" vertical="center" wrapText="1"/>
    </xf>
    <xf numFmtId="10" fontId="33" fillId="50" borderId="45" xfId="0" applyNumberFormat="1" applyFont="1" applyFill="1" applyBorder="1" applyAlignment="1">
      <alignment horizontal="center" vertical="center" wrapText="1"/>
    </xf>
    <xf numFmtId="0" fontId="33" fillId="50" borderId="44" xfId="0" applyFont="1" applyFill="1" applyBorder="1" applyAlignment="1">
      <alignment horizontal="center" vertical="center" wrapText="1"/>
    </xf>
    <xf numFmtId="0" fontId="33" fillId="50" borderId="45" xfId="0" applyFont="1" applyFill="1" applyBorder="1" applyAlignment="1">
      <alignment horizontal="center" vertical="center" wrapText="1"/>
    </xf>
    <xf numFmtId="0" fontId="37" fillId="54" borderId="44" xfId="0" applyFont="1" applyFill="1" applyBorder="1" applyAlignment="1">
      <alignment horizontal="center" vertical="center" wrapText="1"/>
    </xf>
    <xf numFmtId="0" fontId="37" fillId="54" borderId="45" xfId="0" applyFont="1" applyFill="1" applyBorder="1" applyAlignment="1">
      <alignment horizontal="center" vertical="center" wrapText="1"/>
    </xf>
    <xf numFmtId="168" fontId="4" fillId="52" borderId="19" xfId="3" applyNumberFormat="1" applyFont="1" applyFill="1" applyBorder="1" applyAlignment="1">
      <alignment horizontal="center" vertical="center" wrapText="1"/>
    </xf>
    <xf numFmtId="10" fontId="30" fillId="0" borderId="0" xfId="1" applyNumberFormat="1" applyFont="1" applyAlignment="1">
      <alignment vertical="center"/>
    </xf>
    <xf numFmtId="174" fontId="23" fillId="35" borderId="10" xfId="1" applyNumberFormat="1" applyFont="1" applyFill="1" applyBorder="1" applyAlignment="1">
      <alignment horizontal="center" vertical="center"/>
    </xf>
    <xf numFmtId="10" fontId="23" fillId="35" borderId="10" xfId="1" applyNumberFormat="1" applyFont="1" applyFill="1" applyBorder="1" applyAlignment="1">
      <alignment horizontal="center" vertical="center"/>
    </xf>
    <xf numFmtId="10" fontId="25" fillId="34" borderId="0" xfId="1" applyNumberFormat="1" applyFont="1" applyFill="1" applyAlignment="1">
      <alignment horizontal="center" vertical="center"/>
    </xf>
    <xf numFmtId="0" fontId="18" fillId="45" borderId="17" xfId="3" applyFont="1" applyFill="1" applyBorder="1" applyAlignment="1">
      <alignment horizontal="center" vertical="center" wrapText="1"/>
    </xf>
    <xf numFmtId="0" fontId="18" fillId="45" borderId="18" xfId="3" applyFont="1" applyFill="1" applyBorder="1" applyAlignment="1">
      <alignment horizontal="center" vertical="center" wrapText="1"/>
    </xf>
    <xf numFmtId="0" fontId="18" fillId="45" borderId="19" xfId="3" applyFont="1" applyFill="1" applyBorder="1" applyAlignment="1">
      <alignment horizontal="center" vertical="center" wrapText="1"/>
    </xf>
    <xf numFmtId="0" fontId="18" fillId="45" borderId="20" xfId="3" applyFont="1" applyFill="1" applyBorder="1" applyAlignment="1">
      <alignment horizontal="center" vertical="center" wrapText="1"/>
    </xf>
    <xf numFmtId="0" fontId="18" fillId="45" borderId="14" xfId="3" applyFont="1" applyFill="1" applyBorder="1" applyAlignment="1">
      <alignment horizontal="center" vertical="center" wrapText="1"/>
    </xf>
    <xf numFmtId="0" fontId="18" fillId="45" borderId="15" xfId="3" applyFont="1" applyFill="1" applyBorder="1" applyAlignment="1">
      <alignment horizontal="center" vertical="center" wrapText="1"/>
    </xf>
    <xf numFmtId="10" fontId="4" fillId="0" borderId="32" xfId="3" applyNumberFormat="1" applyBorder="1" applyAlignment="1">
      <alignment horizontal="center" vertical="center"/>
    </xf>
    <xf numFmtId="0" fontId="4" fillId="0" borderId="43" xfId="3" applyBorder="1" applyAlignment="1">
      <alignment horizontal="center" vertical="center"/>
    </xf>
    <xf numFmtId="0" fontId="4" fillId="0" borderId="61" xfId="3" applyBorder="1" applyAlignment="1">
      <alignment horizontal="center" vertical="center"/>
    </xf>
    <xf numFmtId="174" fontId="42" fillId="45" borderId="60" xfId="3" applyNumberFormat="1" applyFont="1" applyFill="1" applyBorder="1" applyAlignment="1">
      <alignment horizontal="center" vertical="center" wrapText="1"/>
    </xf>
    <xf numFmtId="174" fontId="42" fillId="45" borderId="11" xfId="3" applyNumberFormat="1" applyFont="1" applyFill="1" applyBorder="1" applyAlignment="1">
      <alignment horizontal="center" vertical="center" wrapText="1"/>
    </xf>
    <xf numFmtId="0" fontId="4" fillId="0" borderId="58" xfId="3" applyBorder="1" applyAlignment="1">
      <alignment horizontal="center" vertical="center"/>
    </xf>
    <xf numFmtId="0" fontId="4" fillId="0" borderId="13" xfId="3" applyBorder="1" applyAlignment="1">
      <alignment horizontal="center" vertical="center"/>
    </xf>
    <xf numFmtId="0" fontId="4" fillId="0" borderId="12" xfId="3" applyBorder="1" applyAlignment="1">
      <alignment horizontal="center" vertical="center"/>
    </xf>
    <xf numFmtId="0" fontId="4" fillId="0" borderId="37" xfId="3" applyBorder="1" applyAlignment="1">
      <alignment horizontal="center" vertical="center"/>
    </xf>
    <xf numFmtId="0" fontId="19" fillId="34" borderId="20" xfId="3" applyFont="1" applyFill="1" applyBorder="1" applyAlignment="1">
      <alignment horizontal="center" vertical="center" wrapText="1"/>
    </xf>
    <xf numFmtId="0" fontId="19" fillId="34" borderId="15" xfId="3" applyFont="1" applyFill="1" applyBorder="1" applyAlignment="1">
      <alignment horizontal="center" vertical="center" wrapText="1"/>
    </xf>
    <xf numFmtId="10" fontId="28" fillId="37" borderId="16" xfId="3" applyNumberFormat="1" applyFont="1" applyFill="1" applyBorder="1" applyAlignment="1">
      <alignment horizontal="center" vertical="center"/>
    </xf>
    <xf numFmtId="10" fontId="28" fillId="37" borderId="13" xfId="3" applyNumberFormat="1" applyFont="1" applyFill="1" applyBorder="1" applyAlignment="1">
      <alignment horizontal="center" vertical="center"/>
    </xf>
    <xf numFmtId="10" fontId="28" fillId="37" borderId="12" xfId="3" applyNumberFormat="1" applyFont="1" applyFill="1" applyBorder="1" applyAlignment="1">
      <alignment horizontal="center" vertical="center"/>
    </xf>
    <xf numFmtId="0" fontId="18" fillId="34" borderId="17" xfId="3" applyFont="1" applyFill="1" applyBorder="1" applyAlignment="1">
      <alignment horizontal="center" vertical="center"/>
    </xf>
    <xf numFmtId="0" fontId="18" fillId="34" borderId="18" xfId="3" applyFont="1" applyFill="1" applyBorder="1" applyAlignment="1">
      <alignment horizontal="center" vertical="center"/>
    </xf>
    <xf numFmtId="0" fontId="18" fillId="34" borderId="14" xfId="3" applyFont="1" applyFill="1" applyBorder="1" applyAlignment="1">
      <alignment horizontal="center" vertical="center"/>
    </xf>
    <xf numFmtId="0" fontId="18" fillId="34" borderId="15" xfId="3" applyFont="1" applyFill="1" applyBorder="1" applyAlignment="1">
      <alignment horizontal="center" vertical="center"/>
    </xf>
    <xf numFmtId="10" fontId="4" fillId="34" borderId="16" xfId="3" applyNumberFormat="1" applyFill="1" applyBorder="1" applyAlignment="1">
      <alignment horizontal="center" vertical="center" wrapText="1"/>
    </xf>
    <xf numFmtId="10" fontId="4" fillId="34" borderId="12" xfId="3" applyNumberFormat="1" applyFill="1" applyBorder="1" applyAlignment="1">
      <alignment horizontal="center" vertical="center" wrapText="1"/>
    </xf>
    <xf numFmtId="0" fontId="4" fillId="34" borderId="13" xfId="3" applyFill="1" applyBorder="1" applyAlignment="1">
      <alignment horizontal="center" vertical="center"/>
    </xf>
    <xf numFmtId="0" fontId="18" fillId="34" borderId="17" xfId="3" applyFont="1" applyFill="1" applyBorder="1" applyAlignment="1">
      <alignment horizontal="center" vertical="center" wrapText="1"/>
    </xf>
    <xf numFmtId="0" fontId="18" fillId="34" borderId="18" xfId="3" applyFont="1" applyFill="1" applyBorder="1" applyAlignment="1">
      <alignment horizontal="center" vertical="center" wrapText="1"/>
    </xf>
    <xf numFmtId="0" fontId="18" fillId="34" borderId="19" xfId="3" applyFont="1" applyFill="1" applyBorder="1" applyAlignment="1">
      <alignment horizontal="center" vertical="center" wrapText="1"/>
    </xf>
    <xf numFmtId="0" fontId="18" fillId="34" borderId="20" xfId="3" applyFont="1" applyFill="1" applyBorder="1" applyAlignment="1">
      <alignment horizontal="center" vertical="center" wrapText="1"/>
    </xf>
    <xf numFmtId="0" fontId="18" fillId="34" borderId="14" xfId="3" applyFont="1" applyFill="1" applyBorder="1" applyAlignment="1">
      <alignment horizontal="center" vertical="center" wrapText="1"/>
    </xf>
    <xf numFmtId="0" fontId="18" fillId="34" borderId="15" xfId="3" applyFont="1" applyFill="1" applyBorder="1" applyAlignment="1">
      <alignment horizontal="center" vertical="center" wrapText="1"/>
    </xf>
    <xf numFmtId="0" fontId="4" fillId="0" borderId="21" xfId="3" applyBorder="1" applyAlignment="1">
      <alignment horizontal="center" vertical="center" wrapText="1"/>
    </xf>
    <xf numFmtId="174" fontId="42" fillId="48" borderId="60" xfId="3" applyNumberFormat="1" applyFont="1" applyFill="1" applyBorder="1" applyAlignment="1">
      <alignment horizontal="center" vertical="center"/>
    </xf>
    <xf numFmtId="174" fontId="42" fillId="48" borderId="11" xfId="3" applyNumberFormat="1" applyFont="1" applyFill="1" applyBorder="1" applyAlignment="1">
      <alignment horizontal="center" vertical="center"/>
    </xf>
    <xf numFmtId="174" fontId="43" fillId="49" borderId="13" xfId="45" applyNumberFormat="1" applyFont="1" applyFill="1" applyBorder="1" applyAlignment="1">
      <alignment horizontal="center" vertical="center"/>
    </xf>
    <xf numFmtId="174" fontId="43" fillId="49" borderId="59" xfId="45" applyNumberFormat="1" applyFont="1" applyFill="1" applyBorder="1" applyAlignment="1">
      <alignment horizontal="center" vertical="center"/>
    </xf>
    <xf numFmtId="0" fontId="4" fillId="0" borderId="16" xfId="3" applyBorder="1" applyAlignment="1">
      <alignment horizontal="center" vertical="center"/>
    </xf>
    <xf numFmtId="0" fontId="4" fillId="0" borderId="59" xfId="3" applyBorder="1" applyAlignment="1">
      <alignment horizontal="center" vertical="center"/>
    </xf>
    <xf numFmtId="0" fontId="4" fillId="0" borderId="32" xfId="3" applyBorder="1" applyAlignment="1">
      <alignment horizontal="center" vertical="center"/>
    </xf>
    <xf numFmtId="0" fontId="4" fillId="0" borderId="52" xfId="3" applyBorder="1" applyAlignment="1">
      <alignment horizontal="center" vertical="center"/>
    </xf>
    <xf numFmtId="0" fontId="28" fillId="45" borderId="16" xfId="3" applyFont="1" applyFill="1" applyBorder="1" applyAlignment="1">
      <alignment horizontal="center" vertical="center" wrapText="1"/>
    </xf>
    <xf numFmtId="0" fontId="28" fillId="45" borderId="13" xfId="3" applyFont="1" applyFill="1" applyBorder="1" applyAlignment="1">
      <alignment horizontal="center" vertical="center" wrapText="1"/>
    </xf>
    <xf numFmtId="0" fontId="28" fillId="45" borderId="12" xfId="3" applyFont="1" applyFill="1" applyBorder="1" applyAlignment="1">
      <alignment horizontal="center" vertical="center" wrapText="1"/>
    </xf>
    <xf numFmtId="0" fontId="4" fillId="0" borderId="11" xfId="3" applyBorder="1" applyAlignment="1">
      <alignment horizontal="center" vertical="center"/>
    </xf>
    <xf numFmtId="0" fontId="4" fillId="0" borderId="45" xfId="3" applyBorder="1" applyAlignment="1">
      <alignment horizontal="center" vertical="center"/>
    </xf>
    <xf numFmtId="10" fontId="43" fillId="45" borderId="11" xfId="3" applyNumberFormat="1" applyFont="1" applyFill="1" applyBorder="1" applyAlignment="1">
      <alignment horizontal="center" vertical="center" wrapText="1"/>
    </xf>
    <xf numFmtId="10" fontId="43" fillId="45" borderId="62" xfId="3" applyNumberFormat="1" applyFont="1" applyFill="1" applyBorder="1" applyAlignment="1">
      <alignment horizontal="center" vertical="center" wrapText="1"/>
    </xf>
    <xf numFmtId="9" fontId="28" fillId="0" borderId="16" xfId="45" applyNumberFormat="1" applyFont="1" applyBorder="1" applyAlignment="1">
      <alignment horizontal="center" vertical="center" wrapText="1"/>
    </xf>
    <xf numFmtId="9" fontId="28" fillId="0" borderId="13" xfId="45" applyNumberFormat="1" applyFont="1" applyBorder="1" applyAlignment="1">
      <alignment horizontal="center" vertical="center" wrapText="1"/>
    </xf>
    <xf numFmtId="9" fontId="28" fillId="0" borderId="12" xfId="45" applyNumberFormat="1" applyFont="1" applyBorder="1" applyAlignment="1">
      <alignment horizontal="center" vertical="center" wrapText="1"/>
    </xf>
    <xf numFmtId="174" fontId="43" fillId="48" borderId="11" xfId="3" applyNumberFormat="1" applyFont="1" applyFill="1" applyBorder="1" applyAlignment="1">
      <alignment horizontal="center" vertical="center"/>
    </xf>
    <xf numFmtId="174" fontId="43" fillId="48" borderId="62" xfId="3" applyNumberFormat="1" applyFont="1" applyFill="1" applyBorder="1" applyAlignment="1">
      <alignment horizontal="center" vertical="center"/>
    </xf>
    <xf numFmtId="174" fontId="42" fillId="49" borderId="58" xfId="45" applyNumberFormat="1" applyFont="1" applyFill="1" applyBorder="1" applyAlignment="1">
      <alignment horizontal="center" vertical="center"/>
    </xf>
    <xf numFmtId="174" fontId="42" fillId="49" borderId="12" xfId="45" applyNumberFormat="1" applyFont="1" applyFill="1" applyBorder="1" applyAlignment="1">
      <alignment horizontal="center" vertical="center"/>
    </xf>
    <xf numFmtId="0" fontId="28" fillId="44" borderId="16" xfId="3" applyFont="1" applyFill="1" applyBorder="1" applyAlignment="1">
      <alignment horizontal="center" vertical="center"/>
    </xf>
    <xf numFmtId="0" fontId="28" fillId="44" borderId="13" xfId="3" applyFont="1" applyFill="1" applyBorder="1" applyAlignment="1">
      <alignment horizontal="center" vertical="center"/>
    </xf>
    <xf numFmtId="174" fontId="43" fillId="45" borderId="11" xfId="3" applyNumberFormat="1" applyFont="1" applyFill="1" applyBorder="1" applyAlignment="1">
      <alignment horizontal="center" vertical="center" wrapText="1"/>
    </xf>
    <xf numFmtId="174" fontId="43" fillId="45" borderId="62" xfId="3" applyNumberFormat="1" applyFont="1" applyFill="1" applyBorder="1" applyAlignment="1">
      <alignment horizontal="center" vertical="center" wrapText="1"/>
    </xf>
    <xf numFmtId="0" fontId="4" fillId="0" borderId="16" xfId="3" applyBorder="1" applyAlignment="1">
      <alignment horizontal="center" vertical="center" wrapText="1"/>
    </xf>
    <xf numFmtId="0" fontId="4" fillId="0" borderId="13" xfId="3" applyBorder="1" applyAlignment="1">
      <alignment horizontal="center" vertical="center" wrapText="1"/>
    </xf>
    <xf numFmtId="0" fontId="4" fillId="0" borderId="59" xfId="3" applyBorder="1" applyAlignment="1">
      <alignment horizontal="center" vertical="center" wrapText="1"/>
    </xf>
    <xf numFmtId="0" fontId="4" fillId="0" borderId="32" xfId="3" applyBorder="1" applyAlignment="1">
      <alignment horizontal="center" vertical="center" wrapText="1"/>
    </xf>
    <xf numFmtId="0" fontId="4" fillId="0" borderId="43" xfId="3" applyBorder="1" applyAlignment="1">
      <alignment horizontal="center" vertical="center" wrapText="1"/>
    </xf>
    <xf numFmtId="0" fontId="4" fillId="0" borderId="52" xfId="3" applyBorder="1" applyAlignment="1">
      <alignment horizontal="center" vertical="center" wrapText="1"/>
    </xf>
    <xf numFmtId="0" fontId="4" fillId="0" borderId="60" xfId="3" applyBorder="1" applyAlignment="1">
      <alignment horizontal="center" vertical="center"/>
    </xf>
    <xf numFmtId="0" fontId="4" fillId="0" borderId="62" xfId="3" applyBorder="1" applyAlignment="1">
      <alignment horizontal="center" vertical="center"/>
    </xf>
    <xf numFmtId="0" fontId="4" fillId="0" borderId="28" xfId="3" applyBorder="1" applyAlignment="1">
      <alignment horizontal="center" vertical="center"/>
    </xf>
    <xf numFmtId="0" fontId="4" fillId="0" borderId="34" xfId="3" applyBorder="1" applyAlignment="1">
      <alignment horizontal="center" vertical="center"/>
    </xf>
    <xf numFmtId="0" fontId="28" fillId="44" borderId="16" xfId="3" applyFont="1" applyFill="1" applyBorder="1" applyAlignment="1">
      <alignment horizontal="center" vertical="center" wrapText="1"/>
    </xf>
    <xf numFmtId="0" fontId="28" fillId="44" borderId="12" xfId="3" applyFont="1" applyFill="1" applyBorder="1" applyAlignment="1">
      <alignment horizontal="center" vertical="center" wrapText="1"/>
    </xf>
    <xf numFmtId="9" fontId="28" fillId="0" borderId="16" xfId="45" applyFont="1" applyBorder="1" applyAlignment="1">
      <alignment horizontal="center" vertical="center"/>
    </xf>
    <xf numFmtId="9" fontId="28" fillId="0" borderId="12" xfId="45" applyFont="1" applyBorder="1" applyAlignment="1">
      <alignment horizontal="center" vertical="center"/>
    </xf>
    <xf numFmtId="0" fontId="18" fillId="40" borderId="11" xfId="3" applyFont="1" applyFill="1" applyBorder="1" applyAlignment="1">
      <alignment horizontal="center" vertical="center" wrapText="1"/>
    </xf>
    <xf numFmtId="0" fontId="4" fillId="0" borderId="17" xfId="3" applyFill="1" applyBorder="1" applyAlignment="1">
      <alignment horizontal="center" vertical="center" wrapText="1"/>
    </xf>
    <xf numFmtId="0" fontId="4" fillId="0" borderId="19" xfId="3" applyFill="1" applyBorder="1" applyAlignment="1">
      <alignment horizontal="center" vertical="center" wrapText="1"/>
    </xf>
    <xf numFmtId="0" fontId="4" fillId="0" borderId="14" xfId="3" applyFill="1" applyBorder="1" applyAlignment="1">
      <alignment horizontal="center" vertical="center" wrapText="1"/>
    </xf>
    <xf numFmtId="174" fontId="42" fillId="37" borderId="58" xfId="3" applyNumberFormat="1" applyFont="1" applyFill="1" applyBorder="1" applyAlignment="1">
      <alignment horizontal="center" vertical="center"/>
    </xf>
    <xf numFmtId="174" fontId="42" fillId="37" borderId="12" xfId="3" applyNumberFormat="1" applyFont="1" applyFill="1" applyBorder="1" applyAlignment="1">
      <alignment horizontal="center" vertical="center"/>
    </xf>
    <xf numFmtId="0" fontId="28" fillId="33" borderId="16" xfId="3" applyFont="1" applyFill="1" applyBorder="1" applyAlignment="1">
      <alignment horizontal="center" vertical="center"/>
    </xf>
    <xf numFmtId="0" fontId="28" fillId="33" borderId="13" xfId="3" applyFont="1" applyFill="1" applyBorder="1" applyAlignment="1">
      <alignment horizontal="center" vertical="center"/>
    </xf>
    <xf numFmtId="0" fontId="28" fillId="33" borderId="12" xfId="3" applyFont="1" applyFill="1" applyBorder="1" applyAlignment="1">
      <alignment horizontal="center" vertical="center"/>
    </xf>
    <xf numFmtId="9" fontId="28" fillId="0" borderId="16" xfId="45" applyFont="1" applyBorder="1" applyAlignment="1">
      <alignment horizontal="center" vertical="center" wrapText="1"/>
    </xf>
    <xf numFmtId="9" fontId="28" fillId="0" borderId="13" xfId="45" applyFont="1" applyBorder="1" applyAlignment="1">
      <alignment horizontal="center" vertical="center" wrapText="1"/>
    </xf>
    <xf numFmtId="9" fontId="28" fillId="0" borderId="12" xfId="45" applyFont="1" applyBorder="1" applyAlignment="1">
      <alignment horizontal="center" vertical="center" wrapText="1"/>
    </xf>
    <xf numFmtId="10" fontId="43" fillId="37" borderId="13" xfId="3" applyNumberFormat="1" applyFont="1" applyFill="1" applyBorder="1" applyAlignment="1">
      <alignment horizontal="center" vertical="center"/>
    </xf>
    <xf numFmtId="0" fontId="43" fillId="37" borderId="59" xfId="3" applyFont="1" applyFill="1" applyBorder="1" applyAlignment="1">
      <alignment horizontal="center" vertical="center"/>
    </xf>
    <xf numFmtId="0" fontId="18" fillId="40" borderId="17" xfId="3" applyFont="1" applyFill="1" applyBorder="1" applyAlignment="1">
      <alignment horizontal="center" vertical="center"/>
    </xf>
    <xf numFmtId="0" fontId="18" fillId="40" borderId="18" xfId="3" applyFont="1" applyFill="1" applyBorder="1" applyAlignment="1">
      <alignment horizontal="center" vertical="center"/>
    </xf>
    <xf numFmtId="0" fontId="18" fillId="40" borderId="14" xfId="3" applyFont="1" applyFill="1" applyBorder="1" applyAlignment="1">
      <alignment horizontal="center" vertical="center"/>
    </xf>
    <xf numFmtId="0" fontId="18" fillId="40" borderId="15" xfId="3" applyFont="1" applyFill="1" applyBorder="1" applyAlignment="1">
      <alignment horizontal="center" vertical="center"/>
    </xf>
    <xf numFmtId="9" fontId="4" fillId="40" borderId="16" xfId="3" applyNumberFormat="1" applyFill="1" applyBorder="1" applyAlignment="1">
      <alignment horizontal="center" vertical="center" wrapText="1"/>
    </xf>
    <xf numFmtId="9" fontId="4" fillId="40" borderId="12" xfId="3" applyNumberFormat="1" applyFill="1" applyBorder="1" applyAlignment="1">
      <alignment horizontal="center" vertical="center" wrapText="1"/>
    </xf>
    <xf numFmtId="0" fontId="4" fillId="40" borderId="13" xfId="3" applyFill="1" applyBorder="1" applyAlignment="1">
      <alignment horizontal="center" vertical="center"/>
    </xf>
    <xf numFmtId="0" fontId="4" fillId="40" borderId="16" xfId="3" applyFill="1" applyBorder="1" applyAlignment="1">
      <alignment horizontal="center" vertical="center" wrapText="1"/>
    </xf>
    <xf numFmtId="0" fontId="4" fillId="40" borderId="13" xfId="3" applyFill="1" applyBorder="1" applyAlignment="1">
      <alignment horizontal="center" vertical="center" wrapText="1"/>
    </xf>
    <xf numFmtId="0" fontId="4" fillId="40" borderId="20" xfId="3" applyFill="1" applyBorder="1" applyAlignment="1">
      <alignment horizontal="center" vertical="center" wrapText="1"/>
    </xf>
    <xf numFmtId="0" fontId="4" fillId="40" borderId="15" xfId="3" applyFill="1" applyBorder="1" applyAlignment="1">
      <alignment horizontal="center" vertical="center" wrapText="1"/>
    </xf>
    <xf numFmtId="174" fontId="42" fillId="46" borderId="58" xfId="45" applyNumberFormat="1" applyFont="1" applyFill="1" applyBorder="1" applyAlignment="1">
      <alignment horizontal="center" vertical="center"/>
    </xf>
    <xf numFmtId="174" fontId="42" fillId="46" borderId="12" xfId="45" applyNumberFormat="1" applyFont="1" applyFill="1" applyBorder="1" applyAlignment="1">
      <alignment horizontal="center" vertical="center"/>
    </xf>
    <xf numFmtId="174" fontId="42" fillId="45" borderId="58" xfId="3" applyNumberFormat="1" applyFont="1" applyFill="1" applyBorder="1" applyAlignment="1">
      <alignment horizontal="center" vertical="center"/>
    </xf>
    <xf numFmtId="174" fontId="42" fillId="45" borderId="12" xfId="3" applyNumberFormat="1" applyFont="1" applyFill="1" applyBorder="1" applyAlignment="1">
      <alignment horizontal="center" vertical="center"/>
    </xf>
    <xf numFmtId="10" fontId="28" fillId="45" borderId="16" xfId="3" applyNumberFormat="1" applyFont="1" applyFill="1" applyBorder="1" applyAlignment="1">
      <alignment horizontal="center" vertical="center"/>
    </xf>
    <xf numFmtId="10" fontId="28" fillId="45" borderId="13" xfId="3" applyNumberFormat="1" applyFont="1" applyFill="1" applyBorder="1" applyAlignment="1">
      <alignment horizontal="center" vertical="center"/>
    </xf>
    <xf numFmtId="10" fontId="28" fillId="45" borderId="12" xfId="3" applyNumberFormat="1" applyFont="1" applyFill="1" applyBorder="1" applyAlignment="1">
      <alignment horizontal="center" vertical="center"/>
    </xf>
    <xf numFmtId="10" fontId="43" fillId="45" borderId="13" xfId="3" applyNumberFormat="1" applyFont="1" applyFill="1" applyBorder="1" applyAlignment="1">
      <alignment horizontal="center" vertical="center"/>
    </xf>
    <xf numFmtId="10" fontId="43" fillId="45" borderId="59" xfId="3" applyNumberFormat="1" applyFont="1" applyFill="1" applyBorder="1" applyAlignment="1">
      <alignment horizontal="center" vertical="center"/>
    </xf>
    <xf numFmtId="10" fontId="43" fillId="46" borderId="13" xfId="45" applyNumberFormat="1" applyFont="1" applyFill="1" applyBorder="1" applyAlignment="1">
      <alignment horizontal="center" vertical="center"/>
    </xf>
    <xf numFmtId="10" fontId="43" fillId="46" borderId="59" xfId="45" applyNumberFormat="1" applyFont="1" applyFill="1" applyBorder="1" applyAlignment="1">
      <alignment horizontal="center" vertical="center"/>
    </xf>
    <xf numFmtId="10" fontId="28" fillId="44" borderId="18" xfId="3" applyNumberFormat="1" applyFont="1" applyFill="1" applyBorder="1" applyAlignment="1">
      <alignment horizontal="center" vertical="center"/>
    </xf>
    <xf numFmtId="10" fontId="28" fillId="44" borderId="15" xfId="3" applyNumberFormat="1" applyFont="1" applyFill="1" applyBorder="1" applyAlignment="1">
      <alignment horizontal="center" vertical="center"/>
    </xf>
    <xf numFmtId="0" fontId="4" fillId="0" borderId="32" xfId="3" applyFill="1" applyBorder="1" applyAlignment="1">
      <alignment horizontal="center" vertical="center"/>
    </xf>
    <xf numFmtId="0" fontId="4" fillId="0" borderId="52" xfId="3" applyFill="1" applyBorder="1" applyAlignment="1">
      <alignment horizontal="center" vertical="center"/>
    </xf>
    <xf numFmtId="174" fontId="42" fillId="36" borderId="58" xfId="45" applyNumberFormat="1" applyFont="1" applyFill="1" applyBorder="1" applyAlignment="1">
      <alignment horizontal="center" vertical="center"/>
    </xf>
    <xf numFmtId="174" fontId="42" fillId="36" borderId="12" xfId="45" applyNumberFormat="1" applyFont="1" applyFill="1" applyBorder="1" applyAlignment="1">
      <alignment horizontal="center" vertical="center"/>
    </xf>
    <xf numFmtId="10" fontId="43" fillId="36" borderId="13" xfId="45" applyNumberFormat="1" applyFont="1" applyFill="1" applyBorder="1" applyAlignment="1">
      <alignment horizontal="center" vertical="center"/>
    </xf>
    <xf numFmtId="10" fontId="43" fillId="36" borderId="59" xfId="45" applyNumberFormat="1" applyFont="1" applyFill="1" applyBorder="1" applyAlignment="1">
      <alignment horizontal="center" vertical="center"/>
    </xf>
    <xf numFmtId="0" fontId="18" fillId="0" borderId="11" xfId="3" applyFont="1" applyBorder="1" applyAlignment="1">
      <alignment horizontal="center" vertical="center"/>
    </xf>
    <xf numFmtId="0" fontId="18" fillId="0" borderId="17" xfId="3" applyFont="1" applyBorder="1" applyAlignment="1">
      <alignment horizontal="center" vertical="center" wrapText="1"/>
    </xf>
    <xf numFmtId="0" fontId="18" fillId="0" borderId="18" xfId="3" applyFont="1" applyBorder="1" applyAlignment="1">
      <alignment horizontal="center" vertical="center" wrapText="1"/>
    </xf>
    <xf numFmtId="0" fontId="18" fillId="0" borderId="19" xfId="3" applyFont="1" applyBorder="1" applyAlignment="1">
      <alignment horizontal="center" vertical="center" wrapText="1"/>
    </xf>
    <xf numFmtId="0" fontId="18" fillId="0" borderId="20" xfId="3" applyFont="1" applyBorder="1" applyAlignment="1">
      <alignment horizontal="center" vertical="center" wrapText="1"/>
    </xf>
    <xf numFmtId="0" fontId="18" fillId="0" borderId="14" xfId="3" applyFont="1" applyBorder="1" applyAlignment="1">
      <alignment horizontal="center" vertical="center" wrapText="1"/>
    </xf>
    <xf numFmtId="0" fontId="18" fillId="0" borderId="15" xfId="3" applyFont="1" applyBorder="1" applyAlignment="1">
      <alignment horizontal="center" vertical="center" wrapText="1"/>
    </xf>
    <xf numFmtId="0" fontId="18" fillId="36" borderId="17" xfId="3" applyFont="1" applyFill="1" applyBorder="1" applyAlignment="1">
      <alignment horizontal="center" vertical="center"/>
    </xf>
    <xf numFmtId="0" fontId="18" fillId="36" borderId="18" xfId="3" applyFont="1" applyFill="1" applyBorder="1" applyAlignment="1">
      <alignment horizontal="center" vertical="center"/>
    </xf>
    <xf numFmtId="0" fontId="18" fillId="36" borderId="14" xfId="3" applyFont="1" applyFill="1" applyBorder="1" applyAlignment="1">
      <alignment horizontal="center" vertical="center"/>
    </xf>
    <xf numFmtId="0" fontId="18" fillId="36" borderId="15" xfId="3" applyFont="1" applyFill="1" applyBorder="1" applyAlignment="1">
      <alignment horizontal="center" vertical="center"/>
    </xf>
    <xf numFmtId="10" fontId="4" fillId="36" borderId="16" xfId="3" applyNumberFormat="1" applyFill="1" applyBorder="1" applyAlignment="1">
      <alignment horizontal="center" vertical="center" wrapText="1"/>
    </xf>
    <xf numFmtId="10" fontId="4" fillId="36" borderId="12" xfId="3" applyNumberFormat="1" applyFill="1" applyBorder="1" applyAlignment="1">
      <alignment horizontal="center" vertical="center" wrapText="1"/>
    </xf>
    <xf numFmtId="0" fontId="4" fillId="36" borderId="16" xfId="3" applyFill="1" applyBorder="1" applyAlignment="1">
      <alignment horizontal="center" vertical="center"/>
    </xf>
    <xf numFmtId="0" fontId="4" fillId="36" borderId="13" xfId="3" applyFill="1" applyBorder="1" applyAlignment="1">
      <alignment horizontal="center" vertical="center"/>
    </xf>
    <xf numFmtId="0" fontId="4" fillId="36" borderId="16" xfId="3" applyFill="1" applyBorder="1" applyAlignment="1">
      <alignment horizontal="center" vertical="center" wrapText="1"/>
    </xf>
    <xf numFmtId="0" fontId="4" fillId="36" borderId="13" xfId="3" applyFill="1" applyBorder="1" applyAlignment="1">
      <alignment horizontal="center" vertical="center" wrapText="1"/>
    </xf>
    <xf numFmtId="0" fontId="4" fillId="36" borderId="20" xfId="3" applyFill="1" applyBorder="1" applyAlignment="1">
      <alignment horizontal="center" vertical="center" wrapText="1"/>
    </xf>
    <xf numFmtId="0" fontId="4" fillId="36" borderId="15" xfId="3" applyFill="1" applyBorder="1" applyAlignment="1">
      <alignment horizontal="center" vertical="center" wrapText="1"/>
    </xf>
    <xf numFmtId="10" fontId="28" fillId="37" borderId="18" xfId="3" applyNumberFormat="1" applyFont="1" applyFill="1" applyBorder="1" applyAlignment="1">
      <alignment horizontal="center" vertical="center"/>
    </xf>
    <xf numFmtId="10" fontId="28" fillId="37" borderId="15" xfId="3" applyNumberFormat="1" applyFont="1" applyFill="1" applyBorder="1" applyAlignment="1">
      <alignment horizontal="center" vertical="center"/>
    </xf>
    <xf numFmtId="0" fontId="18" fillId="36" borderId="17" xfId="3" applyFont="1" applyFill="1" applyBorder="1" applyAlignment="1">
      <alignment horizontal="center" vertical="center" wrapText="1"/>
    </xf>
    <xf numFmtId="0" fontId="18" fillId="36" borderId="18" xfId="3" applyFont="1" applyFill="1" applyBorder="1" applyAlignment="1">
      <alignment horizontal="center" vertical="center" wrapText="1"/>
    </xf>
    <xf numFmtId="0" fontId="18" fillId="36" borderId="19" xfId="3" applyFont="1" applyFill="1" applyBorder="1" applyAlignment="1">
      <alignment horizontal="center" vertical="center" wrapText="1"/>
    </xf>
    <xf numFmtId="0" fontId="18" fillId="36" borderId="20" xfId="3" applyFont="1" applyFill="1" applyBorder="1" applyAlignment="1">
      <alignment horizontal="center" vertical="center" wrapText="1"/>
    </xf>
    <xf numFmtId="0" fontId="18" fillId="36" borderId="14" xfId="3" applyFont="1" applyFill="1" applyBorder="1" applyAlignment="1">
      <alignment horizontal="center" vertical="center" wrapText="1"/>
    </xf>
    <xf numFmtId="0" fontId="18" fillId="36" borderId="15" xfId="3" applyFont="1" applyFill="1" applyBorder="1" applyAlignment="1">
      <alignment horizontal="center" vertical="center" wrapText="1"/>
    </xf>
    <xf numFmtId="0" fontId="4" fillId="0" borderId="17" xfId="3" applyBorder="1" applyAlignment="1">
      <alignment horizontal="center" vertical="center" wrapText="1"/>
    </xf>
    <xf numFmtId="0" fontId="4" fillId="0" borderId="19" xfId="3" applyBorder="1" applyAlignment="1">
      <alignment horizontal="center" vertical="center" wrapText="1"/>
    </xf>
    <xf numFmtId="0" fontId="4" fillId="0" borderId="14" xfId="3" applyBorder="1" applyAlignment="1">
      <alignment horizontal="center" vertical="center" wrapText="1"/>
    </xf>
    <xf numFmtId="174" fontId="42" fillId="38" borderId="60" xfId="3" applyNumberFormat="1" applyFont="1" applyFill="1" applyBorder="1" applyAlignment="1">
      <alignment horizontal="center" vertical="center"/>
    </xf>
    <xf numFmtId="174" fontId="42" fillId="38" borderId="11" xfId="3" applyNumberFormat="1" applyFont="1" applyFill="1" applyBorder="1" applyAlignment="1">
      <alignment horizontal="center" vertical="center"/>
    </xf>
    <xf numFmtId="9" fontId="28" fillId="39" borderId="16" xfId="45" applyFont="1" applyFill="1" applyBorder="1" applyAlignment="1">
      <alignment horizontal="center" vertical="center" wrapText="1"/>
    </xf>
    <xf numFmtId="9" fontId="28" fillId="39" borderId="13" xfId="45" applyFont="1" applyFill="1" applyBorder="1" applyAlignment="1">
      <alignment horizontal="center" vertical="center" wrapText="1"/>
    </xf>
    <xf numFmtId="9" fontId="28" fillId="39" borderId="12" xfId="45" applyFont="1" applyFill="1" applyBorder="1" applyAlignment="1">
      <alignment horizontal="center" vertical="center" wrapText="1"/>
    </xf>
    <xf numFmtId="10" fontId="43" fillId="38" borderId="11" xfId="1" applyNumberFormat="1" applyFont="1" applyFill="1" applyBorder="1" applyAlignment="1">
      <alignment horizontal="center" vertical="center"/>
    </xf>
    <xf numFmtId="10" fontId="43" fillId="38" borderId="62" xfId="1" applyNumberFormat="1" applyFont="1" applyFill="1" applyBorder="1" applyAlignment="1">
      <alignment horizontal="center" vertical="center"/>
    </xf>
    <xf numFmtId="174" fontId="42" fillId="42" borderId="58" xfId="3" applyNumberFormat="1" applyFont="1" applyFill="1" applyBorder="1" applyAlignment="1">
      <alignment horizontal="center" vertical="center"/>
    </xf>
    <xf numFmtId="174" fontId="42" fillId="42" borderId="12" xfId="3" applyNumberFormat="1" applyFont="1" applyFill="1" applyBorder="1" applyAlignment="1">
      <alignment horizontal="center" vertical="center"/>
    </xf>
    <xf numFmtId="10" fontId="43" fillId="42" borderId="13" xfId="3" applyNumberFormat="1" applyFont="1" applyFill="1" applyBorder="1" applyAlignment="1">
      <alignment horizontal="center" vertical="center"/>
    </xf>
    <xf numFmtId="10" fontId="43" fillId="42" borderId="59" xfId="3" applyNumberFormat="1" applyFont="1" applyFill="1" applyBorder="1" applyAlignment="1">
      <alignment horizontal="center" vertical="center"/>
    </xf>
    <xf numFmtId="0" fontId="4" fillId="0" borderId="45" xfId="3" applyFill="1" applyBorder="1" applyAlignment="1">
      <alignment horizontal="center" vertical="center"/>
    </xf>
    <xf numFmtId="0" fontId="4" fillId="0" borderId="34" xfId="3" applyFill="1" applyBorder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27" fillId="0" borderId="0" xfId="3" applyFont="1" applyBorder="1" applyAlignment="1">
      <alignment horizontal="center" vertical="center"/>
    </xf>
    <xf numFmtId="0" fontId="27" fillId="0" borderId="11" xfId="3" applyFont="1" applyBorder="1" applyAlignment="1">
      <alignment horizontal="center" vertical="center"/>
    </xf>
    <xf numFmtId="0" fontId="27" fillId="0" borderId="12" xfId="3" applyFont="1" applyBorder="1" applyAlignment="1">
      <alignment horizontal="center" vertical="center"/>
    </xf>
    <xf numFmtId="2" fontId="27" fillId="0" borderId="13" xfId="3" applyNumberFormat="1" applyFont="1" applyBorder="1" applyAlignment="1">
      <alignment horizontal="center" vertical="center" wrapText="1"/>
    </xf>
    <xf numFmtId="2" fontId="27" fillId="0" borderId="12" xfId="3" applyNumberFormat="1" applyFont="1" applyBorder="1" applyAlignment="1">
      <alignment horizontal="center" vertical="center" wrapText="1"/>
    </xf>
    <xf numFmtId="169" fontId="18" fillId="0" borderId="14" xfId="44" applyNumberFormat="1" applyFont="1" applyBorder="1" applyAlignment="1">
      <alignment horizontal="center" vertical="center"/>
    </xf>
    <xf numFmtId="169" fontId="18" fillId="0" borderId="15" xfId="44" applyNumberFormat="1" applyFont="1" applyBorder="1" applyAlignment="1">
      <alignment horizontal="center" vertical="center"/>
    </xf>
    <xf numFmtId="0" fontId="42" fillId="0" borderId="13" xfId="3" applyFont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18" fillId="0" borderId="16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9" fontId="28" fillId="0" borderId="21" xfId="45" applyFont="1" applyBorder="1" applyAlignment="1">
      <alignment horizontal="center" vertical="center"/>
    </xf>
    <xf numFmtId="0" fontId="4" fillId="0" borderId="23" xfId="3" applyBorder="1" applyAlignment="1">
      <alignment horizontal="center" vertical="center" wrapText="1"/>
    </xf>
    <xf numFmtId="0" fontId="4" fillId="0" borderId="18" xfId="3" applyBorder="1" applyAlignment="1">
      <alignment horizontal="center" vertical="center" wrapText="1"/>
    </xf>
    <xf numFmtId="0" fontId="4" fillId="0" borderId="0" xfId="3" applyBorder="1" applyAlignment="1">
      <alignment horizontal="center" vertical="center" wrapText="1"/>
    </xf>
    <xf numFmtId="0" fontId="4" fillId="0" borderId="20" xfId="3" applyBorder="1" applyAlignment="1">
      <alignment horizontal="center" vertical="center" wrapText="1"/>
    </xf>
    <xf numFmtId="0" fontId="4" fillId="0" borderId="24" xfId="3" applyBorder="1" applyAlignment="1">
      <alignment horizontal="center" vertical="center" wrapText="1"/>
    </xf>
    <xf numFmtId="0" fontId="4" fillId="0" borderId="15" xfId="3" applyBorder="1" applyAlignment="1">
      <alignment horizontal="center" vertical="center" wrapText="1"/>
    </xf>
    <xf numFmtId="10" fontId="28" fillId="37" borderId="11" xfId="3" applyNumberFormat="1" applyFont="1" applyFill="1" applyBorder="1" applyAlignment="1">
      <alignment horizontal="center" vertical="center"/>
    </xf>
    <xf numFmtId="0" fontId="4" fillId="40" borderId="22" xfId="3" applyFill="1" applyBorder="1" applyAlignment="1">
      <alignment horizontal="center" vertical="center"/>
    </xf>
    <xf numFmtId="0" fontId="4" fillId="40" borderId="11" xfId="3" applyFill="1" applyBorder="1" applyAlignment="1">
      <alignment horizontal="center" vertical="center"/>
    </xf>
    <xf numFmtId="10" fontId="4" fillId="40" borderId="21" xfId="3" applyNumberFormat="1" applyFill="1" applyBorder="1" applyAlignment="1">
      <alignment horizontal="center" vertical="center" wrapText="1"/>
    </xf>
    <xf numFmtId="0" fontId="4" fillId="40" borderId="60" xfId="3" applyFill="1" applyBorder="1" applyAlignment="1">
      <alignment horizontal="center" vertical="center"/>
    </xf>
    <xf numFmtId="0" fontId="4" fillId="40" borderId="62" xfId="3" applyFill="1" applyBorder="1" applyAlignment="1">
      <alignment horizontal="center" vertical="center"/>
    </xf>
    <xf numFmtId="0" fontId="4" fillId="40" borderId="28" xfId="3" applyFill="1" applyBorder="1" applyAlignment="1">
      <alignment horizontal="center" vertical="center"/>
    </xf>
    <xf numFmtId="0" fontId="4" fillId="40" borderId="34" xfId="3" applyFill="1" applyBorder="1" applyAlignment="1">
      <alignment horizontal="center" vertical="center"/>
    </xf>
    <xf numFmtId="0" fontId="4" fillId="0" borderId="22" xfId="3" applyFill="1" applyBorder="1" applyAlignment="1">
      <alignment horizontal="center" vertical="center" wrapText="1"/>
    </xf>
    <xf numFmtId="10" fontId="28" fillId="44" borderId="11" xfId="3" applyNumberFormat="1" applyFont="1" applyFill="1" applyBorder="1" applyAlignment="1">
      <alignment horizontal="center" vertical="center"/>
    </xf>
    <xf numFmtId="0" fontId="4" fillId="0" borderId="17" xfId="3" applyNumberFormat="1" applyBorder="1" applyAlignment="1">
      <alignment horizontal="center" vertical="center" wrapText="1"/>
    </xf>
    <xf numFmtId="0" fontId="4" fillId="0" borderId="18" xfId="3" applyNumberFormat="1" applyBorder="1" applyAlignment="1">
      <alignment horizontal="center" vertical="center" wrapText="1"/>
    </xf>
    <xf numFmtId="0" fontId="4" fillId="0" borderId="19" xfId="3" applyNumberFormat="1" applyBorder="1" applyAlignment="1">
      <alignment horizontal="center" vertical="center" wrapText="1"/>
    </xf>
    <xf numFmtId="0" fontId="4" fillId="0" borderId="20" xfId="3" applyNumberFormat="1" applyBorder="1" applyAlignment="1">
      <alignment horizontal="center" vertical="center" wrapText="1"/>
    </xf>
    <xf numFmtId="10" fontId="42" fillId="37" borderId="58" xfId="3" applyNumberFormat="1" applyFont="1" applyFill="1" applyBorder="1" applyAlignment="1">
      <alignment horizontal="center" vertical="center"/>
    </xf>
    <xf numFmtId="10" fontId="42" fillId="37" borderId="13" xfId="3" applyNumberFormat="1" applyFont="1" applyFill="1" applyBorder="1" applyAlignment="1">
      <alignment horizontal="center" vertical="center"/>
    </xf>
    <xf numFmtId="0" fontId="4" fillId="0" borderId="14" xfId="3" applyNumberFormat="1" applyBorder="1" applyAlignment="1">
      <alignment horizontal="center" vertical="center" wrapText="1"/>
    </xf>
    <xf numFmtId="0" fontId="4" fillId="0" borderId="15" xfId="3" applyNumberFormat="1" applyBorder="1" applyAlignment="1">
      <alignment horizontal="center" vertical="center" wrapText="1"/>
    </xf>
    <xf numFmtId="10" fontId="4" fillId="0" borderId="17" xfId="3" applyNumberFormat="1" applyBorder="1" applyAlignment="1">
      <alignment horizontal="center" vertical="center" wrapText="1"/>
    </xf>
    <xf numFmtId="10" fontId="28" fillId="52" borderId="16" xfId="3" applyNumberFormat="1" applyFont="1" applyFill="1" applyBorder="1" applyAlignment="1">
      <alignment horizontal="center" vertical="center"/>
    </xf>
    <xf numFmtId="10" fontId="28" fillId="52" borderId="13" xfId="3" applyNumberFormat="1" applyFont="1" applyFill="1" applyBorder="1" applyAlignment="1">
      <alignment horizontal="center" vertical="center"/>
    </xf>
    <xf numFmtId="0" fontId="4" fillId="0" borderId="11" xfId="3" applyBorder="1" applyAlignment="1">
      <alignment horizontal="center" vertical="center" wrapText="1"/>
    </xf>
    <xf numFmtId="0" fontId="4" fillId="0" borderId="45" xfId="3" applyBorder="1" applyAlignment="1">
      <alignment horizontal="center" vertical="center" wrapText="1"/>
    </xf>
    <xf numFmtId="10" fontId="4" fillId="46" borderId="13" xfId="45" applyNumberFormat="1" applyFont="1" applyFill="1" applyBorder="1" applyAlignment="1">
      <alignment horizontal="center" vertical="center"/>
    </xf>
    <xf numFmtId="10" fontId="4" fillId="46" borderId="59" xfId="45" applyNumberFormat="1" applyFont="1" applyFill="1" applyBorder="1" applyAlignment="1">
      <alignment horizontal="center" vertical="center"/>
    </xf>
    <xf numFmtId="0" fontId="4" fillId="40" borderId="23" xfId="3" applyFill="1" applyBorder="1" applyAlignment="1">
      <alignment horizontal="center" vertical="center"/>
    </xf>
    <xf numFmtId="0" fontId="4" fillId="40" borderId="18" xfId="3" applyFill="1" applyBorder="1" applyAlignment="1">
      <alignment horizontal="center" vertical="center"/>
    </xf>
    <xf numFmtId="0" fontId="4" fillId="40" borderId="24" xfId="3" applyFill="1" applyBorder="1" applyAlignment="1">
      <alignment horizontal="center" vertical="center"/>
    </xf>
    <xf numFmtId="0" fontId="4" fillId="40" borderId="15" xfId="3" applyFill="1" applyBorder="1" applyAlignment="1">
      <alignment horizontal="center" vertical="center"/>
    </xf>
    <xf numFmtId="9" fontId="4" fillId="40" borderId="17" xfId="3" applyNumberFormat="1" applyFill="1" applyBorder="1" applyAlignment="1">
      <alignment horizontal="center" vertical="center" wrapText="1"/>
    </xf>
    <xf numFmtId="0" fontId="4" fillId="40" borderId="14" xfId="3" applyFill="1" applyBorder="1" applyAlignment="1">
      <alignment horizontal="center" vertical="center" wrapText="1"/>
    </xf>
    <xf numFmtId="0" fontId="4" fillId="40" borderId="58" xfId="3" applyFill="1" applyBorder="1" applyAlignment="1">
      <alignment horizontal="center" vertical="center"/>
    </xf>
    <xf numFmtId="0" fontId="4" fillId="40" borderId="59" xfId="3" applyFill="1" applyBorder="1" applyAlignment="1">
      <alignment horizontal="center" vertical="center"/>
    </xf>
    <xf numFmtId="0" fontId="4" fillId="40" borderId="37" xfId="3" applyFill="1" applyBorder="1" applyAlignment="1">
      <alignment horizontal="center" vertical="center"/>
    </xf>
    <xf numFmtId="0" fontId="4" fillId="40" borderId="52" xfId="3" applyFill="1" applyBorder="1" applyAlignment="1">
      <alignment horizontal="center" vertical="center"/>
    </xf>
    <xf numFmtId="0" fontId="4" fillId="0" borderId="18" xfId="3" applyFill="1" applyBorder="1" applyAlignment="1">
      <alignment horizontal="center" vertical="center" wrapText="1"/>
    </xf>
    <xf numFmtId="0" fontId="4" fillId="0" borderId="20" xfId="3" applyFill="1" applyBorder="1" applyAlignment="1">
      <alignment horizontal="center" vertical="center" wrapText="1"/>
    </xf>
    <xf numFmtId="9" fontId="28" fillId="0" borderId="13" xfId="45" applyFont="1" applyBorder="1" applyAlignment="1">
      <alignment horizontal="center" vertical="center"/>
    </xf>
    <xf numFmtId="10" fontId="4" fillId="37" borderId="13" xfId="3" applyNumberFormat="1" applyFont="1" applyFill="1" applyBorder="1" applyAlignment="1">
      <alignment horizontal="center" vertical="center"/>
    </xf>
    <xf numFmtId="0" fontId="4" fillId="37" borderId="59" xfId="3" applyFont="1" applyFill="1" applyBorder="1" applyAlignment="1">
      <alignment horizontal="center" vertical="center"/>
    </xf>
    <xf numFmtId="10" fontId="42" fillId="46" borderId="58" xfId="45" applyNumberFormat="1" applyFont="1" applyFill="1" applyBorder="1" applyAlignment="1">
      <alignment horizontal="center" vertical="center"/>
    </xf>
    <xf numFmtId="10" fontId="42" fillId="46" borderId="13" xfId="45" applyNumberFormat="1" applyFont="1" applyFill="1" applyBorder="1" applyAlignment="1">
      <alignment horizontal="center" vertical="center"/>
    </xf>
    <xf numFmtId="0" fontId="27" fillId="0" borderId="16" xfId="3" applyFont="1" applyBorder="1" applyAlignment="1">
      <alignment horizontal="center" vertical="center"/>
    </xf>
    <xf numFmtId="2" fontId="27" fillId="0" borderId="16" xfId="3" applyNumberFormat="1" applyFont="1" applyBorder="1" applyAlignment="1">
      <alignment horizontal="center" vertical="center" wrapText="1"/>
    </xf>
    <xf numFmtId="169" fontId="18" fillId="0" borderId="21" xfId="44" applyNumberFormat="1" applyFont="1" applyBorder="1" applyAlignment="1">
      <alignment horizontal="center" vertical="center"/>
    </xf>
    <xf numFmtId="169" fontId="18" fillId="0" borderId="22" xfId="44" applyNumberFormat="1" applyFont="1" applyBorder="1" applyAlignment="1">
      <alignment horizontal="center" vertical="center"/>
    </xf>
    <xf numFmtId="0" fontId="42" fillId="0" borderId="11" xfId="3" applyFont="1" applyBorder="1" applyAlignment="1">
      <alignment horizontal="center" vertical="center"/>
    </xf>
    <xf numFmtId="0" fontId="42" fillId="0" borderId="16" xfId="3" applyFont="1" applyBorder="1" applyAlignment="1">
      <alignment horizontal="center" vertical="center"/>
    </xf>
    <xf numFmtId="169" fontId="18" fillId="0" borderId="11" xfId="44" applyNumberFormat="1" applyFont="1" applyBorder="1" applyAlignment="1">
      <alignment horizontal="center" vertical="center"/>
    </xf>
    <xf numFmtId="0" fontId="18" fillId="0" borderId="11" xfId="3" applyFont="1" applyBorder="1" applyAlignment="1">
      <alignment horizontal="center" vertical="center" wrapText="1"/>
    </xf>
    <xf numFmtId="10" fontId="30" fillId="50" borderId="53" xfId="47" applyNumberFormat="1" applyFont="1" applyFill="1" applyBorder="1" applyAlignment="1">
      <alignment horizontal="center" vertical="center"/>
    </xf>
    <xf numFmtId="10" fontId="30" fillId="50" borderId="54" xfId="47" applyNumberFormat="1" applyFont="1" applyFill="1" applyBorder="1" applyAlignment="1">
      <alignment horizontal="center" vertical="center"/>
    </xf>
    <xf numFmtId="10" fontId="30" fillId="33" borderId="53" xfId="47" applyNumberFormat="1" applyFont="1" applyFill="1" applyBorder="1" applyAlignment="1">
      <alignment horizontal="center" vertical="center"/>
    </xf>
    <xf numFmtId="10" fontId="30" fillId="33" borderId="54" xfId="47" applyNumberFormat="1" applyFont="1" applyFill="1" applyBorder="1" applyAlignment="1">
      <alignment horizontal="center" vertical="center"/>
    </xf>
    <xf numFmtId="0" fontId="34" fillId="0" borderId="0" xfId="47" applyFont="1" applyAlignment="1">
      <alignment horizontal="center" vertical="center"/>
    </xf>
    <xf numFmtId="0" fontId="30" fillId="0" borderId="0" xfId="47" applyFont="1" applyAlignment="1">
      <alignment horizontal="left" vertical="center" wrapText="1"/>
    </xf>
    <xf numFmtId="10" fontId="30" fillId="34" borderId="53" xfId="47" applyNumberFormat="1" applyFont="1" applyFill="1" applyBorder="1" applyAlignment="1">
      <alignment horizontal="center" vertical="center"/>
    </xf>
    <xf numFmtId="10" fontId="30" fillId="34" borderId="54" xfId="47" applyNumberFormat="1" applyFont="1" applyFill="1" applyBorder="1" applyAlignment="1">
      <alignment horizontal="center" vertical="center"/>
    </xf>
    <xf numFmtId="0" fontId="33" fillId="50" borderId="35" xfId="47" applyFont="1" applyFill="1" applyBorder="1" applyAlignment="1">
      <alignment horizontal="center" vertical="center" wrapText="1"/>
    </xf>
    <xf numFmtId="0" fontId="33" fillId="50" borderId="41" xfId="47" applyFont="1" applyFill="1" applyBorder="1" applyAlignment="1">
      <alignment horizontal="center" vertical="center" wrapText="1"/>
    </xf>
    <xf numFmtId="0" fontId="33" fillId="50" borderId="50" xfId="47" applyFont="1" applyFill="1" applyBorder="1" applyAlignment="1">
      <alignment horizontal="center" vertical="center" wrapText="1"/>
    </xf>
    <xf numFmtId="10" fontId="30" fillId="50" borderId="48" xfId="47" applyNumberFormat="1" applyFont="1" applyFill="1" applyBorder="1" applyAlignment="1">
      <alignment horizontal="center" vertical="center"/>
    </xf>
    <xf numFmtId="10" fontId="30" fillId="50" borderId="49" xfId="47" applyNumberFormat="1" applyFont="1" applyFill="1" applyBorder="1" applyAlignment="1">
      <alignment horizontal="center" vertical="center"/>
    </xf>
    <xf numFmtId="10" fontId="30" fillId="33" borderId="48" xfId="47" applyNumberFormat="1" applyFont="1" applyFill="1" applyBorder="1" applyAlignment="1">
      <alignment horizontal="center" vertical="center"/>
    </xf>
    <xf numFmtId="10" fontId="30" fillId="33" borderId="49" xfId="47" applyNumberFormat="1" applyFont="1" applyFill="1" applyBorder="1" applyAlignment="1">
      <alignment horizontal="center" vertical="center"/>
    </xf>
    <xf numFmtId="0" fontId="33" fillId="33" borderId="35" xfId="47" applyFont="1" applyFill="1" applyBorder="1" applyAlignment="1">
      <alignment horizontal="center" vertical="center" wrapText="1"/>
    </xf>
    <xf numFmtId="0" fontId="33" fillId="33" borderId="41" xfId="47" applyFont="1" applyFill="1" applyBorder="1" applyAlignment="1">
      <alignment horizontal="center" vertical="center" wrapText="1"/>
    </xf>
    <xf numFmtId="0" fontId="33" fillId="33" borderId="50" xfId="47" applyFont="1" applyFill="1" applyBorder="1" applyAlignment="1">
      <alignment horizontal="center" vertical="center" wrapText="1"/>
    </xf>
    <xf numFmtId="174" fontId="30" fillId="50" borderId="48" xfId="47" applyNumberFormat="1" applyFont="1" applyFill="1" applyBorder="1" applyAlignment="1">
      <alignment horizontal="center" vertical="center"/>
    </xf>
    <xf numFmtId="174" fontId="30" fillId="50" borderId="49" xfId="47" applyNumberFormat="1" applyFont="1" applyFill="1" applyBorder="1" applyAlignment="1">
      <alignment horizontal="center" vertical="center"/>
    </xf>
    <xf numFmtId="174" fontId="30" fillId="33" borderId="48" xfId="47" applyNumberFormat="1" applyFont="1" applyFill="1" applyBorder="1" applyAlignment="1">
      <alignment horizontal="center" vertical="center"/>
    </xf>
    <xf numFmtId="174" fontId="30" fillId="33" borderId="49" xfId="47" applyNumberFormat="1" applyFont="1" applyFill="1" applyBorder="1" applyAlignment="1">
      <alignment horizontal="center" vertical="center"/>
    </xf>
    <xf numFmtId="174" fontId="30" fillId="34" borderId="48" xfId="47" applyNumberFormat="1" applyFont="1" applyFill="1" applyBorder="1" applyAlignment="1">
      <alignment horizontal="center" vertical="center"/>
    </xf>
    <xf numFmtId="174" fontId="30" fillId="34" borderId="49" xfId="47" applyNumberFormat="1" applyFont="1" applyFill="1" applyBorder="1" applyAlignment="1">
      <alignment horizontal="center" vertical="center"/>
    </xf>
    <xf numFmtId="0" fontId="31" fillId="0" borderId="0" xfId="47" applyFont="1" applyAlignment="1">
      <alignment horizontal="center" vertical="center" textRotation="255" wrapText="1"/>
    </xf>
    <xf numFmtId="0" fontId="33" fillId="34" borderId="35" xfId="47" applyFont="1" applyFill="1" applyBorder="1" applyAlignment="1">
      <alignment horizontal="center" vertical="center" wrapText="1"/>
    </xf>
    <xf numFmtId="0" fontId="33" fillId="34" borderId="41" xfId="47" applyFont="1" applyFill="1" applyBorder="1" applyAlignment="1">
      <alignment horizontal="center" vertical="center" wrapText="1"/>
    </xf>
    <xf numFmtId="0" fontId="33" fillId="34" borderId="50" xfId="47" applyFont="1" applyFill="1" applyBorder="1" applyAlignment="1">
      <alignment horizontal="center" vertical="center" wrapText="1"/>
    </xf>
    <xf numFmtId="0" fontId="30" fillId="1" borderId="39" xfId="47" applyFont="1" applyFill="1" applyBorder="1" applyAlignment="1">
      <alignment horizontal="center" vertical="center"/>
    </xf>
    <xf numFmtId="0" fontId="30" fillId="1" borderId="40" xfId="47" applyFont="1" applyFill="1" applyBorder="1" applyAlignment="1">
      <alignment horizontal="center" vertical="center"/>
    </xf>
    <xf numFmtId="0" fontId="30" fillId="1" borderId="46" xfId="47" applyFont="1" applyFill="1" applyBorder="1" applyAlignment="1">
      <alignment horizontal="center" vertical="center"/>
    </xf>
    <xf numFmtId="0" fontId="30" fillId="1" borderId="47" xfId="47" applyFont="1" applyFill="1" applyBorder="1" applyAlignment="1">
      <alignment horizontal="center" vertical="center"/>
    </xf>
    <xf numFmtId="0" fontId="30" fillId="1" borderId="55" xfId="47" applyFont="1" applyFill="1" applyBorder="1" applyAlignment="1">
      <alignment horizontal="center" vertical="center"/>
    </xf>
    <xf numFmtId="0" fontId="30" fillId="1" borderId="56" xfId="47" applyFont="1" applyFill="1" applyBorder="1" applyAlignment="1">
      <alignment horizontal="center" vertical="center"/>
    </xf>
    <xf numFmtId="10" fontId="30" fillId="0" borderId="30" xfId="50" applyNumberFormat="1" applyFont="1" applyFill="1" applyBorder="1" applyAlignment="1">
      <alignment horizontal="center" vertical="center" wrapText="1"/>
    </xf>
    <xf numFmtId="10" fontId="30" fillId="0" borderId="41" xfId="50" applyNumberFormat="1" applyFont="1" applyFill="1" applyBorder="1" applyAlignment="1">
      <alignment horizontal="center" vertical="center" wrapText="1"/>
    </xf>
    <xf numFmtId="10" fontId="30" fillId="0" borderId="50" xfId="50" applyNumberFormat="1" applyFont="1" applyFill="1" applyBorder="1" applyAlignment="1">
      <alignment horizontal="center" vertical="center" wrapText="1"/>
    </xf>
    <xf numFmtId="10" fontId="30" fillId="34" borderId="48" xfId="47" applyNumberFormat="1" applyFont="1" applyFill="1" applyBorder="1" applyAlignment="1">
      <alignment horizontal="center" vertical="center"/>
    </xf>
    <xf numFmtId="10" fontId="30" fillId="34" borderId="49" xfId="47" applyNumberFormat="1" applyFont="1" applyFill="1" applyBorder="1" applyAlignment="1">
      <alignment horizontal="center" vertical="center"/>
    </xf>
    <xf numFmtId="168" fontId="30" fillId="34" borderId="48" xfId="47" applyNumberFormat="1" applyFont="1" applyFill="1" applyBorder="1" applyAlignment="1">
      <alignment horizontal="center" vertical="center"/>
    </xf>
    <xf numFmtId="168" fontId="30" fillId="34" borderId="49" xfId="47" applyNumberFormat="1" applyFont="1" applyFill="1" applyBorder="1" applyAlignment="1">
      <alignment horizontal="center" vertical="center"/>
    </xf>
    <xf numFmtId="0" fontId="33" fillId="40" borderId="35" xfId="47" applyFont="1" applyFill="1" applyBorder="1" applyAlignment="1">
      <alignment horizontal="center" vertical="center" wrapText="1"/>
    </xf>
    <xf numFmtId="0" fontId="33" fillId="40" borderId="41" xfId="47" applyFont="1" applyFill="1" applyBorder="1" applyAlignment="1">
      <alignment horizontal="center" vertical="center" wrapText="1"/>
    </xf>
    <xf numFmtId="0" fontId="33" fillId="40" borderId="50" xfId="47" applyFont="1" applyFill="1" applyBorder="1" applyAlignment="1">
      <alignment horizontal="center" vertical="center" wrapText="1"/>
    </xf>
    <xf numFmtId="10" fontId="30" fillId="0" borderId="35" xfId="50" applyNumberFormat="1" applyFont="1" applyFill="1" applyBorder="1" applyAlignment="1">
      <alignment horizontal="center" vertical="center" wrapText="1"/>
    </xf>
    <xf numFmtId="0" fontId="31" fillId="0" borderId="0" xfId="47" applyFont="1" applyAlignment="1">
      <alignment horizontal="center" vertical="center"/>
    </xf>
    <xf numFmtId="17" fontId="31" fillId="0" borderId="0" xfId="47" applyNumberFormat="1" applyFont="1" applyAlignment="1">
      <alignment horizontal="center" vertical="center"/>
    </xf>
    <xf numFmtId="0" fontId="33" fillId="0" borderId="26" xfId="47" applyFont="1" applyBorder="1" applyAlignment="1">
      <alignment horizontal="center" vertical="center" wrapText="1"/>
    </xf>
    <xf numFmtId="0" fontId="33" fillId="0" borderId="30" xfId="47" applyFont="1" applyBorder="1" applyAlignment="1">
      <alignment horizontal="center" vertical="center" wrapText="1"/>
    </xf>
    <xf numFmtId="0" fontId="33" fillId="0" borderId="27" xfId="47" applyFont="1" applyBorder="1" applyAlignment="1">
      <alignment horizontal="center" vertical="center" wrapText="1"/>
    </xf>
    <xf numFmtId="0" fontId="33" fillId="0" borderId="28" xfId="47" applyFont="1" applyBorder="1" applyAlignment="1">
      <alignment horizontal="center" vertical="center" wrapText="1"/>
    </xf>
    <xf numFmtId="0" fontId="33" fillId="0" borderId="29" xfId="47" applyFont="1" applyBorder="1" applyAlignment="1">
      <alignment horizontal="center" vertical="center" wrapText="1"/>
    </xf>
    <xf numFmtId="0" fontId="33" fillId="0" borderId="23" xfId="47" applyFont="1" applyBorder="1" applyAlignment="1">
      <alignment horizontal="center" vertical="center" wrapText="1"/>
    </xf>
    <xf numFmtId="168" fontId="30" fillId="50" borderId="48" xfId="47" applyNumberFormat="1" applyFont="1" applyFill="1" applyBorder="1" applyAlignment="1">
      <alignment horizontal="center" vertical="center"/>
    </xf>
    <xf numFmtId="168" fontId="30" fillId="50" borderId="49" xfId="47" applyNumberFormat="1" applyFont="1" applyFill="1" applyBorder="1" applyAlignment="1">
      <alignment horizontal="center" vertical="center"/>
    </xf>
    <xf numFmtId="168" fontId="30" fillId="33" borderId="48" xfId="47" applyNumberFormat="1" applyFont="1" applyFill="1" applyBorder="1" applyAlignment="1">
      <alignment horizontal="center" vertical="center"/>
    </xf>
    <xf numFmtId="168" fontId="30" fillId="33" borderId="49" xfId="47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10" fontId="30" fillId="50" borderId="53" xfId="0" applyNumberFormat="1" applyFont="1" applyFill="1" applyBorder="1" applyAlignment="1">
      <alignment horizontal="center" vertical="center"/>
    </xf>
    <xf numFmtId="10" fontId="30" fillId="50" borderId="54" xfId="0" applyNumberFormat="1" applyFont="1" applyFill="1" applyBorder="1" applyAlignment="1">
      <alignment horizontal="center" vertical="center"/>
    </xf>
    <xf numFmtId="10" fontId="30" fillId="33" borderId="53" xfId="0" applyNumberFormat="1" applyFont="1" applyFill="1" applyBorder="1" applyAlignment="1">
      <alignment horizontal="center" vertical="center"/>
    </xf>
    <xf numFmtId="10" fontId="30" fillId="33" borderId="54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3" fillId="50" borderId="35" xfId="0" applyFont="1" applyFill="1" applyBorder="1" applyAlignment="1">
      <alignment horizontal="center" vertical="center" wrapText="1"/>
    </xf>
    <xf numFmtId="0" fontId="33" fillId="50" borderId="41" xfId="0" applyFont="1" applyFill="1" applyBorder="1" applyAlignment="1">
      <alignment horizontal="center" vertical="center" wrapText="1"/>
    </xf>
    <xf numFmtId="0" fontId="33" fillId="50" borderId="50" xfId="0" applyFont="1" applyFill="1" applyBorder="1" applyAlignment="1">
      <alignment horizontal="center" vertical="center" wrapText="1"/>
    </xf>
    <xf numFmtId="10" fontId="30" fillId="0" borderId="57" xfId="50" applyNumberFormat="1" applyFont="1" applyFill="1" applyBorder="1" applyAlignment="1">
      <alignment horizontal="center" vertical="center" wrapText="1"/>
    </xf>
    <xf numFmtId="10" fontId="30" fillId="0" borderId="30" xfId="50" applyNumberFormat="1" applyFont="1" applyFill="1" applyBorder="1" applyAlignment="1">
      <alignment horizontal="center" vertical="center"/>
    </xf>
    <xf numFmtId="10" fontId="30" fillId="0" borderId="50" xfId="50" applyNumberFormat="1" applyFont="1" applyFill="1" applyBorder="1" applyAlignment="1">
      <alignment horizontal="center" vertical="center"/>
    </xf>
    <xf numFmtId="174" fontId="30" fillId="50" borderId="48" xfId="0" applyNumberFormat="1" applyFont="1" applyFill="1" applyBorder="1" applyAlignment="1">
      <alignment horizontal="center" vertical="center"/>
    </xf>
    <xf numFmtId="174" fontId="30" fillId="50" borderId="49" xfId="0" applyNumberFormat="1" applyFont="1" applyFill="1" applyBorder="1" applyAlignment="1">
      <alignment horizontal="center" vertical="center"/>
    </xf>
    <xf numFmtId="10" fontId="30" fillId="50" borderId="48" xfId="0" applyNumberFormat="1" applyFont="1" applyFill="1" applyBorder="1" applyAlignment="1">
      <alignment horizontal="center" vertical="center"/>
    </xf>
    <xf numFmtId="10" fontId="30" fillId="50" borderId="49" xfId="0" applyNumberFormat="1" applyFont="1" applyFill="1" applyBorder="1" applyAlignment="1">
      <alignment horizontal="center" vertical="center"/>
    </xf>
    <xf numFmtId="0" fontId="33" fillId="33" borderId="35" xfId="0" applyFont="1" applyFill="1" applyBorder="1" applyAlignment="1">
      <alignment horizontal="center" vertical="center" wrapText="1"/>
    </xf>
    <xf numFmtId="0" fontId="33" fillId="33" borderId="41" xfId="0" applyFont="1" applyFill="1" applyBorder="1" applyAlignment="1">
      <alignment horizontal="center" vertical="center" wrapText="1"/>
    </xf>
    <xf numFmtId="0" fontId="33" fillId="33" borderId="5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textRotation="255" wrapText="1"/>
    </xf>
    <xf numFmtId="0" fontId="33" fillId="34" borderId="35" xfId="0" applyFont="1" applyFill="1" applyBorder="1" applyAlignment="1">
      <alignment horizontal="center" vertical="center" wrapText="1"/>
    </xf>
    <xf numFmtId="0" fontId="33" fillId="34" borderId="41" xfId="0" applyFont="1" applyFill="1" applyBorder="1" applyAlignment="1">
      <alignment horizontal="center" vertical="center" wrapText="1"/>
    </xf>
    <xf numFmtId="0" fontId="33" fillId="34" borderId="50" xfId="0" applyFont="1" applyFill="1" applyBorder="1" applyAlignment="1">
      <alignment horizontal="center" vertical="center" wrapText="1"/>
    </xf>
    <xf numFmtId="10" fontId="30" fillId="33" borderId="48" xfId="0" applyNumberFormat="1" applyFont="1" applyFill="1" applyBorder="1" applyAlignment="1">
      <alignment horizontal="center" vertical="center"/>
    </xf>
    <xf numFmtId="10" fontId="30" fillId="33" borderId="49" xfId="0" applyNumberFormat="1" applyFont="1" applyFill="1" applyBorder="1" applyAlignment="1">
      <alignment horizontal="center" vertical="center"/>
    </xf>
    <xf numFmtId="10" fontId="30" fillId="34" borderId="48" xfId="0" applyNumberFormat="1" applyFont="1" applyFill="1" applyBorder="1" applyAlignment="1">
      <alignment horizontal="center" vertical="center"/>
    </xf>
    <xf numFmtId="10" fontId="30" fillId="34" borderId="49" xfId="0" applyNumberFormat="1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40" borderId="35" xfId="0" applyFont="1" applyFill="1" applyBorder="1" applyAlignment="1">
      <alignment horizontal="center" vertical="center" wrapText="1"/>
    </xf>
    <xf numFmtId="0" fontId="33" fillId="40" borderId="41" xfId="0" applyFont="1" applyFill="1" applyBorder="1" applyAlignment="1">
      <alignment horizontal="center" vertical="center" wrapText="1"/>
    </xf>
    <xf numFmtId="0" fontId="33" fillId="40" borderId="50" xfId="0" applyFont="1" applyFill="1" applyBorder="1" applyAlignment="1">
      <alignment horizontal="center" vertical="center" wrapText="1"/>
    </xf>
    <xf numFmtId="10" fontId="30" fillId="34" borderId="53" xfId="0" applyNumberFormat="1" applyFont="1" applyFill="1" applyBorder="1" applyAlignment="1">
      <alignment horizontal="center" vertical="center"/>
    </xf>
    <xf numFmtId="10" fontId="30" fillId="34" borderId="54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0" fontId="30" fillId="1" borderId="48" xfId="0" applyNumberFormat="1" applyFont="1" applyFill="1" applyBorder="1" applyAlignment="1">
      <alignment horizontal="center" vertical="center"/>
    </xf>
    <xf numFmtId="10" fontId="30" fillId="1" borderId="49" xfId="0" applyNumberFormat="1" applyFont="1" applyFill="1" applyBorder="1" applyAlignment="1">
      <alignment horizontal="center" vertical="center"/>
    </xf>
    <xf numFmtId="10" fontId="30" fillId="1" borderId="53" xfId="0" applyNumberFormat="1" applyFont="1" applyFill="1" applyBorder="1" applyAlignment="1">
      <alignment horizontal="center" vertical="center"/>
    </xf>
    <xf numFmtId="10" fontId="30" fillId="1" borderId="54" xfId="0" applyNumberFormat="1" applyFont="1" applyFill="1" applyBorder="1" applyAlignment="1">
      <alignment horizontal="center" vertical="center"/>
    </xf>
  </cellXfs>
  <cellStyles count="61">
    <cellStyle name="20% - Énfasis1 2" xfId="21" xr:uid="{00000000-0005-0000-0000-000000000000}"/>
    <cellStyle name="20% - Énfasis2 2" xfId="25" xr:uid="{00000000-0005-0000-0000-000001000000}"/>
    <cellStyle name="20% - Énfasis3 2" xfId="29" xr:uid="{00000000-0005-0000-0000-000002000000}"/>
    <cellStyle name="20% - Énfasis4 2" xfId="33" xr:uid="{00000000-0005-0000-0000-000003000000}"/>
    <cellStyle name="20% - Énfasis5 2" xfId="37" xr:uid="{00000000-0005-0000-0000-000004000000}"/>
    <cellStyle name="20% - Énfasis6 2" xfId="41" xr:uid="{00000000-0005-0000-0000-000005000000}"/>
    <cellStyle name="40% - Énfasis1 2" xfId="22" xr:uid="{00000000-0005-0000-0000-000006000000}"/>
    <cellStyle name="40% - Énfasis2 2" xfId="26" xr:uid="{00000000-0005-0000-0000-000007000000}"/>
    <cellStyle name="40% - Énfasis3 2" xfId="30" xr:uid="{00000000-0005-0000-0000-000008000000}"/>
    <cellStyle name="40% - Énfasis4 2" xfId="34" xr:uid="{00000000-0005-0000-0000-000009000000}"/>
    <cellStyle name="40% - Énfasis5 2" xfId="38" xr:uid="{00000000-0005-0000-0000-00000A000000}"/>
    <cellStyle name="40% - Énfasis6 2" xfId="42" xr:uid="{00000000-0005-0000-0000-00000B000000}"/>
    <cellStyle name="60% - Énfasis1 2" xfId="23" xr:uid="{00000000-0005-0000-0000-00000C000000}"/>
    <cellStyle name="60% - Énfasis2 2" xfId="27" xr:uid="{00000000-0005-0000-0000-00000D000000}"/>
    <cellStyle name="60% - Énfasis3 2" xfId="31" xr:uid="{00000000-0005-0000-0000-00000E000000}"/>
    <cellStyle name="60% - Énfasis4 2" xfId="35" xr:uid="{00000000-0005-0000-0000-00000F000000}"/>
    <cellStyle name="60% - Énfasis5 2" xfId="39" xr:uid="{00000000-0005-0000-0000-000010000000}"/>
    <cellStyle name="60% - Énfasis6 2" xfId="43" xr:uid="{00000000-0005-0000-0000-000011000000}"/>
    <cellStyle name="Buena 2" xfId="8" xr:uid="{00000000-0005-0000-0000-000012000000}"/>
    <cellStyle name="Cálculo 2" xfId="13" xr:uid="{00000000-0005-0000-0000-000013000000}"/>
    <cellStyle name="Celda de comprobación 2" xfId="15" xr:uid="{00000000-0005-0000-0000-000014000000}"/>
    <cellStyle name="Celda vinculada 2" xfId="14" xr:uid="{00000000-0005-0000-0000-000015000000}"/>
    <cellStyle name="Encabezado 4 2" xfId="7" xr:uid="{00000000-0005-0000-0000-000016000000}"/>
    <cellStyle name="Énfasis1 2" xfId="20" xr:uid="{00000000-0005-0000-0000-000017000000}"/>
    <cellStyle name="Énfasis2 2" xfId="24" xr:uid="{00000000-0005-0000-0000-000018000000}"/>
    <cellStyle name="Énfasis3 2" xfId="28" xr:uid="{00000000-0005-0000-0000-000019000000}"/>
    <cellStyle name="Énfasis4 2" xfId="32" xr:uid="{00000000-0005-0000-0000-00001A000000}"/>
    <cellStyle name="Énfasis5 2" xfId="36" xr:uid="{00000000-0005-0000-0000-00001B000000}"/>
    <cellStyle name="Énfasis6 2" xfId="40" xr:uid="{00000000-0005-0000-0000-00001C000000}"/>
    <cellStyle name="Entrada 2" xfId="11" xr:uid="{00000000-0005-0000-0000-00001D000000}"/>
    <cellStyle name="Hipervínculo 2" xfId="48" xr:uid="{00000000-0005-0000-0000-00001E000000}"/>
    <cellStyle name="Incorrecto 2" xfId="9" xr:uid="{00000000-0005-0000-0000-00001F000000}"/>
    <cellStyle name="Millares" xfId="46" builtinId="3"/>
    <cellStyle name="Millares 2" xfId="44" xr:uid="{00000000-0005-0000-0000-000021000000}"/>
    <cellStyle name="Millares 3" xfId="49" xr:uid="{00000000-0005-0000-0000-000022000000}"/>
    <cellStyle name="Millares 4" xfId="51" xr:uid="{00000000-0005-0000-0000-000023000000}"/>
    <cellStyle name="Moneda 2" xfId="52" xr:uid="{00000000-0005-0000-0000-000024000000}"/>
    <cellStyle name="Neutral 2" xfId="10" xr:uid="{00000000-0005-0000-0000-000025000000}"/>
    <cellStyle name="Normal" xfId="0" builtinId="0"/>
    <cellStyle name="Normal 2" xfId="3" xr:uid="{00000000-0005-0000-0000-000027000000}"/>
    <cellStyle name="Normal 2 2" xfId="53" xr:uid="{00000000-0005-0000-0000-000028000000}"/>
    <cellStyle name="Normal 2 3" xfId="54" xr:uid="{00000000-0005-0000-0000-000029000000}"/>
    <cellStyle name="Normal 3" xfId="47" xr:uid="{00000000-0005-0000-0000-00002A000000}"/>
    <cellStyle name="Normal 3 2" xfId="55" xr:uid="{00000000-0005-0000-0000-00002B000000}"/>
    <cellStyle name="Normal 3 3" xfId="56" xr:uid="{00000000-0005-0000-0000-00002C000000}"/>
    <cellStyle name="Normal 4" xfId="57" xr:uid="{00000000-0005-0000-0000-00002D000000}"/>
    <cellStyle name="Normal 5" xfId="58" xr:uid="{00000000-0005-0000-0000-00002E000000}"/>
    <cellStyle name="Normal 6" xfId="59" xr:uid="{00000000-0005-0000-0000-00002F000000}"/>
    <cellStyle name="Normal 7" xfId="60" xr:uid="{00000000-0005-0000-0000-000030000000}"/>
    <cellStyle name="Notas 2" xfId="17" xr:uid="{00000000-0005-0000-0000-000031000000}"/>
    <cellStyle name="Porcentaje" xfId="1" builtinId="5"/>
    <cellStyle name="Porcentaje 2" xfId="45" xr:uid="{00000000-0005-0000-0000-000033000000}"/>
    <cellStyle name="Porcentaje 3" xfId="50" xr:uid="{00000000-0005-0000-0000-000034000000}"/>
    <cellStyle name="Salida 2" xfId="12" xr:uid="{00000000-0005-0000-0000-000035000000}"/>
    <cellStyle name="Texto de advertencia 2" xfId="16" xr:uid="{00000000-0005-0000-0000-000036000000}"/>
    <cellStyle name="Texto explicativo 2" xfId="18" xr:uid="{00000000-0005-0000-0000-000037000000}"/>
    <cellStyle name="Título" xfId="2" builtinId="15" customBuiltin="1"/>
    <cellStyle name="Título 1 2" xfId="4" xr:uid="{00000000-0005-0000-0000-000039000000}"/>
    <cellStyle name="Título 2 2" xfId="5" xr:uid="{00000000-0005-0000-0000-00003A000000}"/>
    <cellStyle name="Título 3 2" xfId="6" xr:uid="{00000000-0005-0000-0000-00003B000000}"/>
    <cellStyle name="Total 2" xfId="19" xr:uid="{00000000-0005-0000-0000-00003C000000}"/>
  </cellStyles>
  <dxfs count="0"/>
  <tableStyles count="0" defaultTableStyle="TableStyleMedium2" defaultPivotStyle="PivotStyleLight16"/>
  <colors>
    <mruColors>
      <color rgb="FFF85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861483</xdr:colOff>
      <xdr:row>5</xdr:row>
      <xdr:rowOff>30692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0" y="539750"/>
          <a:ext cx="53911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129267</xdr:colOff>
      <xdr:row>24</xdr:row>
      <xdr:rowOff>108857</xdr:rowOff>
    </xdr:from>
    <xdr:to>
      <xdr:col>14</xdr:col>
      <xdr:colOff>781050</xdr:colOff>
      <xdr:row>24</xdr:row>
      <xdr:rowOff>114300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900792" y="7747907"/>
          <a:ext cx="8881383" cy="5443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6</xdr:row>
      <xdr:rowOff>300719</xdr:rowOff>
    </xdr:from>
    <xdr:to>
      <xdr:col>2</xdr:col>
      <xdr:colOff>152400</xdr:colOff>
      <xdr:row>24</xdr:row>
      <xdr:rowOff>114300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895350" y="1748519"/>
          <a:ext cx="28575" cy="6004831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38099</xdr:colOff>
      <xdr:row>1</xdr:row>
      <xdr:rowOff>190502</xdr:rowOff>
    </xdr:from>
    <xdr:to>
      <xdr:col>7</xdr:col>
      <xdr:colOff>56091</xdr:colOff>
      <xdr:row>4</xdr:row>
      <xdr:rowOff>123825</xdr:rowOff>
    </xdr:to>
    <xdr:pic>
      <xdr:nvPicPr>
        <xdr:cNvPr id="4" name="3 Imagen" descr="logo cofinal final 3D copy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3583"/>
        <a:stretch/>
      </xdr:blipFill>
      <xdr:spPr bwMode="auto">
        <a:xfrm>
          <a:off x="514349" y="323852"/>
          <a:ext cx="2808817" cy="73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85725</xdr:colOff>
      <xdr:row>21</xdr:row>
      <xdr:rowOff>219075</xdr:rowOff>
    </xdr:from>
    <xdr:to>
      <xdr:col>5</xdr:col>
      <xdr:colOff>409575</xdr:colOff>
      <xdr:row>21</xdr:row>
      <xdr:rowOff>219075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495550" y="6905625"/>
          <a:ext cx="3238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129267</xdr:colOff>
      <xdr:row>24</xdr:row>
      <xdr:rowOff>108857</xdr:rowOff>
    </xdr:from>
    <xdr:to>
      <xdr:col>14</xdr:col>
      <xdr:colOff>781050</xdr:colOff>
      <xdr:row>24</xdr:row>
      <xdr:rowOff>114300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900792" y="5728607"/>
          <a:ext cx="9157608" cy="5443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6</xdr:row>
      <xdr:rowOff>300719</xdr:rowOff>
    </xdr:from>
    <xdr:to>
      <xdr:col>2</xdr:col>
      <xdr:colOff>152400</xdr:colOff>
      <xdr:row>24</xdr:row>
      <xdr:rowOff>114300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895350" y="1748519"/>
          <a:ext cx="28575" cy="3985531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114300</xdr:colOff>
      <xdr:row>2</xdr:row>
      <xdr:rowOff>3</xdr:rowOff>
    </xdr:from>
    <xdr:to>
      <xdr:col>7</xdr:col>
      <xdr:colOff>515408</xdr:colOff>
      <xdr:row>4</xdr:row>
      <xdr:rowOff>104775</xdr:rowOff>
    </xdr:to>
    <xdr:pic>
      <xdr:nvPicPr>
        <xdr:cNvPr id="4" name="3 Imagen" descr="logo cofinal final 3D copy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3583"/>
        <a:stretch/>
      </xdr:blipFill>
      <xdr:spPr bwMode="auto">
        <a:xfrm>
          <a:off x="1114425" y="323853"/>
          <a:ext cx="2944283" cy="714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85725</xdr:colOff>
      <xdr:row>21</xdr:row>
      <xdr:rowOff>219075</xdr:rowOff>
    </xdr:from>
    <xdr:to>
      <xdr:col>5</xdr:col>
      <xdr:colOff>409575</xdr:colOff>
      <xdr:row>21</xdr:row>
      <xdr:rowOff>219075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>
          <a:off x="2771775" y="4953000"/>
          <a:ext cx="3238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14970</xdr:colOff>
      <xdr:row>28</xdr:row>
      <xdr:rowOff>77108</xdr:rowOff>
    </xdr:from>
    <xdr:to>
      <xdr:col>14</xdr:col>
      <xdr:colOff>685803</xdr:colOff>
      <xdr:row>28</xdr:row>
      <xdr:rowOff>82551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700770" y="7544708"/>
          <a:ext cx="8957583" cy="5443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19053</xdr:colOff>
      <xdr:row>6</xdr:row>
      <xdr:rowOff>230870</xdr:rowOff>
    </xdr:from>
    <xdr:to>
      <xdr:col>2</xdr:col>
      <xdr:colOff>19053</xdr:colOff>
      <xdr:row>28</xdr:row>
      <xdr:rowOff>82551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flipV="1">
          <a:off x="704853" y="1831070"/>
          <a:ext cx="0" cy="5719081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24</xdr:row>
      <xdr:rowOff>219075</xdr:rowOff>
    </xdr:from>
    <xdr:to>
      <xdr:col>5</xdr:col>
      <xdr:colOff>409575</xdr:colOff>
      <xdr:row>24</xdr:row>
      <xdr:rowOff>219075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228850" y="6619875"/>
          <a:ext cx="2381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71960</xdr:colOff>
      <xdr:row>1</xdr:row>
      <xdr:rowOff>105832</xdr:rowOff>
    </xdr:from>
    <xdr:to>
      <xdr:col>7</xdr:col>
      <xdr:colOff>190501</xdr:colOff>
      <xdr:row>3</xdr:row>
      <xdr:rowOff>232831</xdr:rowOff>
    </xdr:to>
    <xdr:pic>
      <xdr:nvPicPr>
        <xdr:cNvPr id="5" name="4 Imagen" descr="logo cofinal final 3D copy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3583"/>
        <a:stretch/>
      </xdr:blipFill>
      <xdr:spPr bwMode="auto">
        <a:xfrm>
          <a:off x="757760" y="372532"/>
          <a:ext cx="2947466" cy="660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677334</xdr:colOff>
      <xdr:row>0</xdr:row>
      <xdr:rowOff>148167</xdr:rowOff>
    </xdr:from>
    <xdr:to>
      <xdr:col>14</xdr:col>
      <xdr:colOff>656168</xdr:colOff>
      <xdr:row>4</xdr:row>
      <xdr:rowOff>222250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19824" t="15409" r="44640" b="10677"/>
        <a:stretch/>
      </xdr:blipFill>
      <xdr:spPr bwMode="auto">
        <a:xfrm>
          <a:off x="8068734" y="148167"/>
          <a:ext cx="1559984" cy="11408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bgdatsp01\datacredito\apps\pe\estandar\PlantillasAlistamiento\Producto\MacrosEXCEL\XL97sol\XL97sol\CAP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AIME%20ANDRES/TASAS%20DE%20INTERES/22%20AGT%202017%20Tasas%20de%20Intere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Inicio"/>
      <sheetName val="DatosResumen"/>
      <sheetName val="Wyoming"/>
      <sheetName val="Washington"/>
      <sheetName val="Utah"/>
      <sheetName val="Oregon"/>
      <sheetName val="Nevada"/>
      <sheetName val="Montana"/>
      <sheetName val="Idaho"/>
      <sheetName val="Colorado"/>
      <sheetName val="California"/>
      <sheetName val="Arizona"/>
      <sheetName val="Plantilla"/>
    </sheetNames>
    <sheetDataSet>
      <sheetData sheetId="0"/>
      <sheetData sheetId="1"/>
      <sheetData sheetId="2">
        <row r="9">
          <cell r="B9" t="str">
            <v>1997</v>
          </cell>
          <cell r="D9" t="str">
            <v>Beneficios netos</v>
          </cell>
        </row>
        <row r="10">
          <cell r="B10" t="str">
            <v>Arizona</v>
          </cell>
          <cell r="D10">
            <v>428.21000000000004</v>
          </cell>
        </row>
        <row r="11">
          <cell r="B11" t="str">
            <v>California</v>
          </cell>
          <cell r="D11">
            <v>45.650000000000091</v>
          </cell>
        </row>
        <row r="12">
          <cell r="B12" t="str">
            <v>Colorado</v>
          </cell>
          <cell r="D12">
            <v>712.41000000000008</v>
          </cell>
        </row>
        <row r="13">
          <cell r="B13" t="str">
            <v>Idaho</v>
          </cell>
          <cell r="D13">
            <v>816.62000000000012</v>
          </cell>
        </row>
        <row r="14">
          <cell r="B14" t="str">
            <v>Montana</v>
          </cell>
          <cell r="D14">
            <v>802.24</v>
          </cell>
        </row>
        <row r="15">
          <cell r="B15" t="str">
            <v>Nevada</v>
          </cell>
          <cell r="D15">
            <v>-563.69999999999993</v>
          </cell>
        </row>
        <row r="16">
          <cell r="B16" t="str">
            <v>Oregon</v>
          </cell>
          <cell r="D16">
            <v>-389.73</v>
          </cell>
        </row>
        <row r="17">
          <cell r="B17" t="str">
            <v>Utah</v>
          </cell>
          <cell r="D17">
            <v>343.9699999999998</v>
          </cell>
        </row>
        <row r="18">
          <cell r="B18" t="str">
            <v>Washington</v>
          </cell>
          <cell r="D18">
            <v>537.66999999999996</v>
          </cell>
        </row>
        <row r="19">
          <cell r="B19" t="str">
            <v>Wyoming</v>
          </cell>
          <cell r="D19">
            <v>-280.37999999999988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nza Sec Educacion"/>
      <sheetName val="Independientes"/>
      <sheetName val="Microcredito Empresarial"/>
      <sheetName val="FUERZAS MILITARES"/>
      <sheetName val="Tasas"/>
      <sheetName val="CAMPÑ COMPRA DE CARTERA"/>
      <sheetName val="RENTAB MICROCREDITO"/>
      <sheetName val="RENTABILIZACION CONSUMO"/>
      <sheetName val="Compra de Carter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51">
          <cell r="E251">
            <v>0.13189999999999799</v>
          </cell>
        </row>
        <row r="387">
          <cell r="E387">
            <v>0.14549999999999649</v>
          </cell>
        </row>
        <row r="526">
          <cell r="E526">
            <v>0.15939999999999496</v>
          </cell>
        </row>
        <row r="665">
          <cell r="E665">
            <v>0.17329999999999343</v>
          </cell>
        </row>
        <row r="693">
          <cell r="E693">
            <v>0.17609999999999312</v>
          </cell>
        </row>
        <row r="764">
          <cell r="E764">
            <v>0.18319999999999234</v>
          </cell>
        </row>
        <row r="806">
          <cell r="E806">
            <v>0.18739999999999188</v>
          </cell>
        </row>
        <row r="906">
          <cell r="E906">
            <v>0.19739999999999078</v>
          </cell>
        </row>
        <row r="949">
          <cell r="E949">
            <v>0.2016999999999903</v>
          </cell>
        </row>
        <row r="977">
          <cell r="E977">
            <v>0.20449999999999</v>
          </cell>
        </row>
        <row r="1093">
          <cell r="E1093">
            <v>0.21609999999998872</v>
          </cell>
        </row>
        <row r="1239">
          <cell r="E1239">
            <v>0.23069999999998711</v>
          </cell>
        </row>
        <row r="1268">
          <cell r="E1268">
            <v>0.23359999999998679</v>
          </cell>
        </row>
        <row r="1386">
          <cell r="E1386">
            <v>0.24539999999998552</v>
          </cell>
        </row>
        <row r="1490">
          <cell r="E1490">
            <v>0.25579999999998437</v>
          </cell>
        </row>
        <row r="1685">
          <cell r="E1685">
            <v>0.27529999999998223</v>
          </cell>
        </row>
        <row r="2786">
          <cell r="E2786">
            <v>0.3853999999999701</v>
          </cell>
        </row>
        <row r="2950">
          <cell r="E2950">
            <v>0.40179999999996829</v>
          </cell>
        </row>
        <row r="3233">
          <cell r="E3233">
            <v>0.43009999999996518</v>
          </cell>
        </row>
        <row r="3401">
          <cell r="E3401">
            <v>0.44689999999996333</v>
          </cell>
        </row>
        <row r="3572">
          <cell r="E3572">
            <v>0.46399999999996144</v>
          </cell>
        </row>
        <row r="3744">
          <cell r="E3744">
            <v>0.48119999999995955</v>
          </cell>
        </row>
        <row r="3919">
          <cell r="E3919">
            <v>0.49869999999995768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75"/>
  <sheetViews>
    <sheetView workbookViewId="0">
      <selection activeCell="B57" sqref="B57"/>
    </sheetView>
  </sheetViews>
  <sheetFormatPr baseColWidth="10" defaultRowHeight="14.25" x14ac:dyDescent="0.2"/>
  <cols>
    <col min="2" max="2" width="44.375" bestFit="1" customWidth="1"/>
    <col min="3" max="3" width="8.75" bestFit="1" customWidth="1"/>
    <col min="4" max="7" width="11.875" bestFit="1" customWidth="1"/>
    <col min="9" max="9" width="12.25" bestFit="1" customWidth="1"/>
    <col min="10" max="10" width="9.75" bestFit="1" customWidth="1"/>
    <col min="11" max="11" width="12.625" bestFit="1" customWidth="1"/>
    <col min="12" max="12" width="10.375" bestFit="1" customWidth="1"/>
    <col min="13" max="13" width="11.5" bestFit="1" customWidth="1"/>
    <col min="14" max="14" width="31.5" bestFit="1" customWidth="1"/>
  </cols>
  <sheetData>
    <row r="1" spans="1:14" ht="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15" x14ac:dyDescent="0.25">
      <c r="A2" s="2" t="s">
        <v>14</v>
      </c>
      <c r="B2" s="2" t="s">
        <v>15</v>
      </c>
      <c r="C2" s="2" t="s">
        <v>16</v>
      </c>
      <c r="D2" s="3">
        <v>23.88</v>
      </c>
      <c r="E2" s="3">
        <v>28.78</v>
      </c>
      <c r="F2" s="3">
        <v>26.83</v>
      </c>
      <c r="G2" s="3">
        <v>29</v>
      </c>
      <c r="H2" s="3">
        <v>0</v>
      </c>
      <c r="I2" s="4">
        <v>500000</v>
      </c>
      <c r="J2" s="2" t="s">
        <v>17</v>
      </c>
      <c r="K2" s="4">
        <v>20000000</v>
      </c>
      <c r="L2" s="2">
        <v>30</v>
      </c>
      <c r="M2" s="2">
        <v>2520</v>
      </c>
      <c r="N2" s="2" t="s">
        <v>18</v>
      </c>
    </row>
    <row r="3" spans="1:14" ht="15" x14ac:dyDescent="0.25">
      <c r="A3" s="2" t="s">
        <v>19</v>
      </c>
      <c r="B3" s="2" t="s">
        <v>20</v>
      </c>
      <c r="C3" s="2" t="s">
        <v>16</v>
      </c>
      <c r="D3" s="3">
        <v>12.682510000000001</v>
      </c>
      <c r="E3" s="3">
        <v>28.78</v>
      </c>
      <c r="F3" s="3">
        <v>28.78</v>
      </c>
      <c r="G3" s="3">
        <v>29</v>
      </c>
      <c r="H3" s="3">
        <v>0</v>
      </c>
      <c r="I3" s="4">
        <v>500000</v>
      </c>
      <c r="J3" s="2" t="s">
        <v>17</v>
      </c>
      <c r="K3" s="4">
        <v>300000000</v>
      </c>
      <c r="L3" s="2">
        <v>30</v>
      </c>
      <c r="M3" s="2">
        <v>3600</v>
      </c>
      <c r="N3" s="2" t="s">
        <v>18</v>
      </c>
    </row>
    <row r="4" spans="1:14" ht="15" x14ac:dyDescent="0.25">
      <c r="A4" s="83" t="s">
        <v>21</v>
      </c>
      <c r="B4" s="83" t="s">
        <v>22</v>
      </c>
      <c r="C4" s="2" t="s">
        <v>16</v>
      </c>
      <c r="D4" s="3">
        <v>25.340149409999999</v>
      </c>
      <c r="E4" s="3">
        <v>25.340149409999999</v>
      </c>
      <c r="F4" s="3">
        <v>25.340149409999999</v>
      </c>
      <c r="G4" s="3">
        <v>29.44</v>
      </c>
      <c r="H4" s="3">
        <v>0</v>
      </c>
      <c r="I4" s="4">
        <v>500000</v>
      </c>
      <c r="J4" s="2" t="s">
        <v>17</v>
      </c>
      <c r="K4" s="4">
        <v>10000000</v>
      </c>
      <c r="L4" s="2">
        <v>30</v>
      </c>
      <c r="M4" s="2">
        <v>1800</v>
      </c>
      <c r="N4" s="2" t="s">
        <v>18</v>
      </c>
    </row>
    <row r="5" spans="1:14" ht="15" x14ac:dyDescent="0.25">
      <c r="A5" s="2" t="s">
        <v>23</v>
      </c>
      <c r="B5" s="2" t="s">
        <v>24</v>
      </c>
      <c r="C5" s="2" t="s">
        <v>16</v>
      </c>
      <c r="D5" s="3">
        <v>12.682510000000001</v>
      </c>
      <c r="E5" s="3">
        <v>19.57</v>
      </c>
      <c r="F5" s="3">
        <v>19.57</v>
      </c>
      <c r="G5" s="3">
        <v>29</v>
      </c>
      <c r="H5" s="3">
        <v>0</v>
      </c>
      <c r="I5" s="4">
        <v>100000</v>
      </c>
      <c r="J5" s="2" t="s">
        <v>17</v>
      </c>
      <c r="K5" s="4">
        <v>150000000</v>
      </c>
      <c r="L5" s="2">
        <v>30</v>
      </c>
      <c r="M5" s="2">
        <v>3600</v>
      </c>
      <c r="N5" s="2" t="s">
        <v>18</v>
      </c>
    </row>
    <row r="6" spans="1:14" ht="15" x14ac:dyDescent="0.25">
      <c r="A6" s="2" t="s">
        <v>25</v>
      </c>
      <c r="B6" s="2" t="s">
        <v>26</v>
      </c>
      <c r="C6" s="2" t="s">
        <v>27</v>
      </c>
      <c r="D6" s="3">
        <v>16.765177999999999</v>
      </c>
      <c r="E6" s="3">
        <v>16.765177999999999</v>
      </c>
      <c r="F6" s="3">
        <v>16.765177999999999</v>
      </c>
      <c r="G6" s="3">
        <v>29</v>
      </c>
      <c r="H6" s="3">
        <v>0</v>
      </c>
      <c r="I6" s="4">
        <v>50000</v>
      </c>
      <c r="J6" s="2" t="s">
        <v>17</v>
      </c>
      <c r="K6" s="4">
        <v>2140000</v>
      </c>
      <c r="L6" s="2">
        <v>30</v>
      </c>
      <c r="M6" s="2">
        <v>720</v>
      </c>
      <c r="N6" s="2" t="s">
        <v>28</v>
      </c>
    </row>
    <row r="7" spans="1:14" ht="15" x14ac:dyDescent="0.25">
      <c r="A7" s="2" t="s">
        <v>29</v>
      </c>
      <c r="B7" s="2" t="s">
        <v>30</v>
      </c>
      <c r="C7" s="2" t="s">
        <v>27</v>
      </c>
      <c r="D7" s="3">
        <v>25.340149</v>
      </c>
      <c r="E7" s="3">
        <v>25.340149</v>
      </c>
      <c r="F7" s="3">
        <v>25.340149</v>
      </c>
      <c r="G7" s="3">
        <v>29</v>
      </c>
      <c r="H7" s="3">
        <v>0</v>
      </c>
      <c r="I7" s="4">
        <v>1600000</v>
      </c>
      <c r="J7" s="2" t="s">
        <v>17</v>
      </c>
      <c r="K7" s="4">
        <v>10000000</v>
      </c>
      <c r="L7" s="2">
        <v>30</v>
      </c>
      <c r="M7" s="2">
        <v>1800</v>
      </c>
      <c r="N7" s="2" t="s">
        <v>28</v>
      </c>
    </row>
    <row r="8" spans="1:14" ht="15" x14ac:dyDescent="0.25">
      <c r="A8" s="2" t="s">
        <v>31</v>
      </c>
      <c r="B8" s="2" t="s">
        <v>32</v>
      </c>
      <c r="C8" s="2" t="s">
        <v>27</v>
      </c>
      <c r="D8" s="3">
        <v>25.340149</v>
      </c>
      <c r="E8" s="3">
        <v>25.340149</v>
      </c>
      <c r="F8" s="3">
        <v>25.340149</v>
      </c>
      <c r="G8" s="3">
        <v>29</v>
      </c>
      <c r="H8" s="3">
        <v>0</v>
      </c>
      <c r="I8" s="4">
        <v>10100000</v>
      </c>
      <c r="J8" s="2" t="s">
        <v>17</v>
      </c>
      <c r="K8" s="4">
        <v>20000000</v>
      </c>
      <c r="L8" s="2">
        <v>30</v>
      </c>
      <c r="M8" s="2">
        <v>2160</v>
      </c>
      <c r="N8" s="2" t="s">
        <v>28</v>
      </c>
    </row>
    <row r="9" spans="1:14" ht="15" x14ac:dyDescent="0.25">
      <c r="A9" s="2" t="s">
        <v>33</v>
      </c>
      <c r="B9" s="2" t="s">
        <v>34</v>
      </c>
      <c r="C9" s="2" t="s">
        <v>27</v>
      </c>
      <c r="D9" s="3">
        <v>12.682510000000001</v>
      </c>
      <c r="E9" s="3">
        <v>12.682510000000001</v>
      </c>
      <c r="F9" s="3">
        <v>12.682510000000001</v>
      </c>
      <c r="G9" s="3">
        <v>29</v>
      </c>
      <c r="H9" s="3">
        <v>0</v>
      </c>
      <c r="I9" s="4">
        <v>250000</v>
      </c>
      <c r="J9" s="2" t="s">
        <v>17</v>
      </c>
      <c r="K9" s="4">
        <v>2500000</v>
      </c>
      <c r="L9" s="2">
        <v>30</v>
      </c>
      <c r="M9" s="2">
        <v>2520</v>
      </c>
      <c r="N9" s="2" t="s">
        <v>28</v>
      </c>
    </row>
    <row r="10" spans="1:14" ht="15" x14ac:dyDescent="0.25">
      <c r="A10" s="2" t="s">
        <v>35</v>
      </c>
      <c r="B10" s="2" t="s">
        <v>36</v>
      </c>
      <c r="C10" s="2" t="s">
        <v>27</v>
      </c>
      <c r="D10" s="3">
        <v>12.42</v>
      </c>
      <c r="E10" s="3">
        <v>26.83</v>
      </c>
      <c r="F10" s="3">
        <v>18.86</v>
      </c>
      <c r="G10" s="3">
        <v>29</v>
      </c>
      <c r="H10" s="3">
        <v>0</v>
      </c>
      <c r="I10" s="4">
        <v>5000000</v>
      </c>
      <c r="J10" s="2" t="s">
        <v>17</v>
      </c>
      <c r="K10" s="4">
        <v>100000000</v>
      </c>
      <c r="L10" s="2">
        <v>30</v>
      </c>
      <c r="M10" s="2">
        <v>5400</v>
      </c>
      <c r="N10" s="2" t="s">
        <v>28</v>
      </c>
    </row>
    <row r="11" spans="1:14" ht="15" x14ac:dyDescent="0.25">
      <c r="A11" s="2" t="s">
        <v>37</v>
      </c>
      <c r="B11" s="2" t="s">
        <v>38</v>
      </c>
      <c r="C11" s="2" t="s">
        <v>27</v>
      </c>
      <c r="D11" s="3">
        <v>19.57</v>
      </c>
      <c r="E11" s="3">
        <v>19.57</v>
      </c>
      <c r="F11" s="3">
        <v>19.57</v>
      </c>
      <c r="G11" s="3">
        <v>29.44</v>
      </c>
      <c r="H11" s="3">
        <v>0</v>
      </c>
      <c r="I11" s="4">
        <v>1600000</v>
      </c>
      <c r="J11" s="2" t="s">
        <v>17</v>
      </c>
      <c r="K11" s="4">
        <v>20000000</v>
      </c>
      <c r="L11" s="2">
        <v>30</v>
      </c>
      <c r="M11" s="2">
        <v>2160</v>
      </c>
      <c r="N11" s="2" t="s">
        <v>28</v>
      </c>
    </row>
    <row r="12" spans="1:14" ht="15" x14ac:dyDescent="0.25">
      <c r="A12" s="1" t="s">
        <v>39</v>
      </c>
      <c r="B12" s="1" t="s">
        <v>40</v>
      </c>
      <c r="C12" s="2" t="s">
        <v>27</v>
      </c>
      <c r="D12" s="3">
        <v>19.57</v>
      </c>
      <c r="E12" s="3">
        <v>19.57</v>
      </c>
      <c r="F12" s="3">
        <v>19.57</v>
      </c>
      <c r="G12" s="3">
        <v>29.44</v>
      </c>
      <c r="H12" s="3">
        <v>0</v>
      </c>
      <c r="I12" s="4">
        <v>500000</v>
      </c>
      <c r="J12" s="2" t="s">
        <v>17</v>
      </c>
      <c r="K12" s="4">
        <v>10000000</v>
      </c>
      <c r="L12" s="2">
        <v>30</v>
      </c>
      <c r="M12" s="2">
        <v>1800</v>
      </c>
      <c r="N12" s="2" t="s">
        <v>28</v>
      </c>
    </row>
    <row r="13" spans="1:14" ht="15" x14ac:dyDescent="0.25">
      <c r="A13" s="2" t="s">
        <v>41</v>
      </c>
      <c r="B13" s="2" t="s">
        <v>42</v>
      </c>
      <c r="C13" s="2" t="s">
        <v>27</v>
      </c>
      <c r="D13" s="3">
        <v>28.78</v>
      </c>
      <c r="E13" s="3">
        <v>28.78</v>
      </c>
      <c r="F13" s="3">
        <v>28.78</v>
      </c>
      <c r="G13" s="3">
        <v>29</v>
      </c>
      <c r="H13" s="3">
        <v>0</v>
      </c>
      <c r="I13" s="4">
        <v>70000</v>
      </c>
      <c r="J13" s="2" t="s">
        <v>17</v>
      </c>
      <c r="K13" s="4">
        <v>2200000</v>
      </c>
      <c r="L13" s="2">
        <v>30</v>
      </c>
      <c r="M13" s="2">
        <v>720</v>
      </c>
      <c r="N13" s="2" t="s">
        <v>28</v>
      </c>
    </row>
    <row r="14" spans="1:14" ht="15" x14ac:dyDescent="0.25">
      <c r="A14" s="2" t="s">
        <v>43</v>
      </c>
      <c r="B14" s="2" t="s">
        <v>44</v>
      </c>
      <c r="C14" s="2" t="s">
        <v>27</v>
      </c>
      <c r="D14" s="3">
        <v>12.42</v>
      </c>
      <c r="E14" s="3">
        <v>26.83</v>
      </c>
      <c r="F14" s="3">
        <v>26.83</v>
      </c>
      <c r="G14" s="3">
        <v>29</v>
      </c>
      <c r="H14" s="3">
        <v>0</v>
      </c>
      <c r="I14" s="4">
        <v>500000</v>
      </c>
      <c r="J14" s="2" t="s">
        <v>17</v>
      </c>
      <c r="K14" s="4">
        <v>80000000</v>
      </c>
      <c r="L14" s="2">
        <v>30</v>
      </c>
      <c r="M14" s="2">
        <v>2520</v>
      </c>
      <c r="N14" s="2" t="s">
        <v>28</v>
      </c>
    </row>
    <row r="15" spans="1:14" ht="15" x14ac:dyDescent="0.25">
      <c r="A15" s="2" t="s">
        <v>45</v>
      </c>
      <c r="B15" s="2" t="s">
        <v>46</v>
      </c>
      <c r="C15" s="2" t="s">
        <v>27</v>
      </c>
      <c r="D15" s="3">
        <v>16.76517763</v>
      </c>
      <c r="E15" s="3">
        <v>25.340149409999999</v>
      </c>
      <c r="F15" s="3">
        <v>25.340149409999999</v>
      </c>
      <c r="G15" s="3">
        <v>29.44</v>
      </c>
      <c r="H15" s="3">
        <v>0</v>
      </c>
      <c r="I15" s="4">
        <v>0</v>
      </c>
      <c r="J15" s="2" t="s">
        <v>17</v>
      </c>
      <c r="K15" s="4">
        <v>1</v>
      </c>
      <c r="L15" s="2">
        <v>30</v>
      </c>
      <c r="M15" s="2">
        <v>2520</v>
      </c>
      <c r="N15" s="2" t="s">
        <v>28</v>
      </c>
    </row>
    <row r="16" spans="1:14" ht="15" x14ac:dyDescent="0.25">
      <c r="A16" s="2" t="s">
        <v>47</v>
      </c>
      <c r="B16" s="2" t="s">
        <v>48</v>
      </c>
      <c r="C16" s="2" t="s">
        <v>27</v>
      </c>
      <c r="D16" s="3">
        <v>19</v>
      </c>
      <c r="E16" s="3">
        <v>25.340149409999999</v>
      </c>
      <c r="F16" s="3">
        <v>25.340149409999999</v>
      </c>
      <c r="G16" s="3">
        <v>28.82</v>
      </c>
      <c r="H16" s="3">
        <v>0</v>
      </c>
      <c r="I16" s="4">
        <v>2100000</v>
      </c>
      <c r="J16" s="2" t="s">
        <v>17</v>
      </c>
      <c r="K16" s="4">
        <v>100000000</v>
      </c>
      <c r="L16" s="2">
        <v>540</v>
      </c>
      <c r="M16" s="2">
        <v>2520</v>
      </c>
      <c r="N16" s="2" t="s">
        <v>28</v>
      </c>
    </row>
    <row r="17" spans="1:14" ht="15" x14ac:dyDescent="0.25">
      <c r="A17" s="2" t="s">
        <v>49</v>
      </c>
      <c r="B17" s="2" t="s">
        <v>50</v>
      </c>
      <c r="C17" s="2" t="s">
        <v>27</v>
      </c>
      <c r="D17" s="3">
        <v>16.76517763</v>
      </c>
      <c r="E17" s="3">
        <v>25.340149409999999</v>
      </c>
      <c r="F17" s="3">
        <v>25.340149409999999</v>
      </c>
      <c r="G17" s="3">
        <v>29.44</v>
      </c>
      <c r="H17" s="3">
        <v>0</v>
      </c>
      <c r="I17" s="4">
        <v>0</v>
      </c>
      <c r="J17" s="2" t="s">
        <v>17</v>
      </c>
      <c r="K17" s="4">
        <v>1</v>
      </c>
      <c r="L17" s="2">
        <v>30</v>
      </c>
      <c r="M17" s="2">
        <v>2520</v>
      </c>
      <c r="N17" s="2" t="s">
        <v>28</v>
      </c>
    </row>
    <row r="18" spans="1:14" ht="15" x14ac:dyDescent="0.25">
      <c r="A18" s="2" t="s">
        <v>51</v>
      </c>
      <c r="B18" s="2" t="s">
        <v>52</v>
      </c>
      <c r="C18" s="2" t="s">
        <v>27</v>
      </c>
      <c r="D18" s="3">
        <v>16.76517763</v>
      </c>
      <c r="E18" s="3">
        <v>25.340149409999999</v>
      </c>
      <c r="F18" s="3">
        <v>25.340149409999999</v>
      </c>
      <c r="G18" s="3">
        <v>29.44</v>
      </c>
      <c r="H18" s="3">
        <v>0</v>
      </c>
      <c r="I18" s="4">
        <v>0</v>
      </c>
      <c r="J18" s="2" t="s">
        <v>17</v>
      </c>
      <c r="K18" s="4">
        <v>1</v>
      </c>
      <c r="L18" s="2">
        <v>30</v>
      </c>
      <c r="M18" s="2">
        <v>2520</v>
      </c>
      <c r="N18" s="2" t="s">
        <v>28</v>
      </c>
    </row>
    <row r="19" spans="1:14" ht="15" x14ac:dyDescent="0.25">
      <c r="A19" s="2" t="s">
        <v>53</v>
      </c>
      <c r="B19" s="2" t="s">
        <v>54</v>
      </c>
      <c r="C19" s="2" t="s">
        <v>27</v>
      </c>
      <c r="D19" s="3">
        <v>16.76517763</v>
      </c>
      <c r="E19" s="3">
        <v>25.340149409999999</v>
      </c>
      <c r="F19" s="3">
        <v>25.340149409999999</v>
      </c>
      <c r="G19" s="3">
        <v>29.44</v>
      </c>
      <c r="H19" s="3">
        <v>0</v>
      </c>
      <c r="I19" s="4">
        <v>0</v>
      </c>
      <c r="J19" s="2" t="s">
        <v>17</v>
      </c>
      <c r="K19" s="4">
        <v>1</v>
      </c>
      <c r="L19" s="2">
        <v>30</v>
      </c>
      <c r="M19" s="2">
        <v>3600</v>
      </c>
      <c r="N19" s="2" t="s">
        <v>28</v>
      </c>
    </row>
    <row r="20" spans="1:14" ht="15" x14ac:dyDescent="0.25">
      <c r="A20" s="2" t="s">
        <v>55</v>
      </c>
      <c r="B20" s="2" t="s">
        <v>56</v>
      </c>
      <c r="C20" s="2" t="s">
        <v>27</v>
      </c>
      <c r="D20" s="3">
        <v>12.42</v>
      </c>
      <c r="E20" s="3">
        <v>21.712</v>
      </c>
      <c r="F20" s="3">
        <v>21.712</v>
      </c>
      <c r="G20" s="3">
        <v>29</v>
      </c>
      <c r="H20" s="3">
        <v>0</v>
      </c>
      <c r="I20" s="4">
        <v>3000000</v>
      </c>
      <c r="J20" s="2" t="s">
        <v>17</v>
      </c>
      <c r="K20" s="4">
        <v>20000000</v>
      </c>
      <c r="L20" s="2">
        <v>30</v>
      </c>
      <c r="M20" s="2">
        <v>2520</v>
      </c>
      <c r="N20" s="2" t="s">
        <v>28</v>
      </c>
    </row>
    <row r="21" spans="1:14" ht="15" x14ac:dyDescent="0.25">
      <c r="A21" s="2" t="s">
        <v>57</v>
      </c>
      <c r="B21" s="2" t="s">
        <v>58</v>
      </c>
      <c r="C21" s="2" t="s">
        <v>27</v>
      </c>
      <c r="D21" s="3">
        <v>11.086427459999999</v>
      </c>
      <c r="E21" s="3">
        <v>28.78</v>
      </c>
      <c r="F21" s="3">
        <v>28.78</v>
      </c>
      <c r="G21" s="3">
        <v>29</v>
      </c>
      <c r="H21" s="3">
        <v>0</v>
      </c>
      <c r="I21" s="4">
        <v>100000</v>
      </c>
      <c r="J21" s="2" t="s">
        <v>17</v>
      </c>
      <c r="K21" s="4">
        <v>180000000</v>
      </c>
      <c r="L21" s="2">
        <v>30</v>
      </c>
      <c r="M21" s="2">
        <v>3600</v>
      </c>
      <c r="N21" s="2" t="s">
        <v>28</v>
      </c>
    </row>
    <row r="22" spans="1:14" ht="15" x14ac:dyDescent="0.25">
      <c r="A22" s="2" t="s">
        <v>59</v>
      </c>
      <c r="B22" s="2" t="s">
        <v>60</v>
      </c>
      <c r="C22" s="2" t="s">
        <v>27</v>
      </c>
      <c r="D22" s="3">
        <v>15.4</v>
      </c>
      <c r="E22" s="3">
        <v>25.340149409999999</v>
      </c>
      <c r="F22" s="3">
        <v>15.4</v>
      </c>
      <c r="G22" s="3">
        <v>28.4</v>
      </c>
      <c r="H22" s="3">
        <v>0</v>
      </c>
      <c r="I22" s="4">
        <v>2100000</v>
      </c>
      <c r="J22" s="2" t="s">
        <v>17</v>
      </c>
      <c r="K22" s="4">
        <v>80000000</v>
      </c>
      <c r="L22" s="2">
        <v>30</v>
      </c>
      <c r="M22" s="2">
        <v>2520</v>
      </c>
      <c r="N22" s="2" t="s">
        <v>28</v>
      </c>
    </row>
    <row r="23" spans="1:14" ht="15" x14ac:dyDescent="0.25">
      <c r="A23" s="2" t="s">
        <v>61</v>
      </c>
      <c r="B23" s="2" t="s">
        <v>62</v>
      </c>
      <c r="C23" s="2" t="s">
        <v>27</v>
      </c>
      <c r="D23" s="3">
        <v>25.340149409999999</v>
      </c>
      <c r="E23" s="3">
        <v>28.78</v>
      </c>
      <c r="F23" s="3">
        <v>28.78</v>
      </c>
      <c r="G23" s="3">
        <v>29</v>
      </c>
      <c r="H23" s="3">
        <v>0</v>
      </c>
      <c r="I23" s="4">
        <v>100000</v>
      </c>
      <c r="J23" s="2" t="s">
        <v>17</v>
      </c>
      <c r="K23" s="4">
        <v>2500000</v>
      </c>
      <c r="L23" s="2">
        <v>30</v>
      </c>
      <c r="M23" s="2">
        <v>180</v>
      </c>
      <c r="N23" s="2" t="s">
        <v>28</v>
      </c>
    </row>
    <row r="24" spans="1:14" ht="15" x14ac:dyDescent="0.25">
      <c r="A24" s="2" t="s">
        <v>63</v>
      </c>
      <c r="B24" s="2" t="s">
        <v>64</v>
      </c>
      <c r="C24" s="2" t="s">
        <v>27</v>
      </c>
      <c r="D24" s="3">
        <v>16.765177999999999</v>
      </c>
      <c r="E24" s="3">
        <v>29</v>
      </c>
      <c r="F24" s="3">
        <v>16.765177999999999</v>
      </c>
      <c r="G24" s="3">
        <v>29</v>
      </c>
      <c r="H24" s="3">
        <v>0</v>
      </c>
      <c r="I24" s="4">
        <v>1600000</v>
      </c>
      <c r="J24" s="2" t="s">
        <v>17</v>
      </c>
      <c r="K24" s="4">
        <v>16000000</v>
      </c>
      <c r="L24" s="2">
        <v>30</v>
      </c>
      <c r="M24" s="2">
        <v>2520</v>
      </c>
      <c r="N24" s="2" t="s">
        <v>28</v>
      </c>
    </row>
    <row r="25" spans="1:14" ht="15" x14ac:dyDescent="0.25">
      <c r="A25" s="2" t="s">
        <v>65</v>
      </c>
      <c r="B25" s="2" t="s">
        <v>66</v>
      </c>
      <c r="C25" s="2" t="s">
        <v>27</v>
      </c>
      <c r="D25" s="3">
        <v>16.76517763</v>
      </c>
      <c r="E25" s="3">
        <v>25.340149409999999</v>
      </c>
      <c r="F25" s="3">
        <v>25.340149415199999</v>
      </c>
      <c r="G25" s="3">
        <v>29.44</v>
      </c>
      <c r="H25" s="3">
        <v>0</v>
      </c>
      <c r="I25" s="4">
        <v>0</v>
      </c>
      <c r="J25" s="2" t="s">
        <v>17</v>
      </c>
      <c r="K25" s="4">
        <v>1</v>
      </c>
      <c r="L25" s="2">
        <v>30</v>
      </c>
      <c r="M25" s="2">
        <v>1080</v>
      </c>
      <c r="N25" s="2" t="s">
        <v>28</v>
      </c>
    </row>
    <row r="26" spans="1:14" ht="15" x14ac:dyDescent="0.25">
      <c r="A26" s="2" t="s">
        <v>67</v>
      </c>
      <c r="B26" s="2" t="s">
        <v>68</v>
      </c>
      <c r="C26" s="2" t="s">
        <v>27</v>
      </c>
      <c r="D26" s="3">
        <v>21.71</v>
      </c>
      <c r="E26" s="3">
        <v>21.71</v>
      </c>
      <c r="F26" s="3">
        <v>21.71</v>
      </c>
      <c r="G26" s="3">
        <v>29</v>
      </c>
      <c r="H26" s="3">
        <v>0</v>
      </c>
      <c r="I26" s="4">
        <v>500000</v>
      </c>
      <c r="J26" s="2" t="s">
        <v>17</v>
      </c>
      <c r="K26" s="4">
        <v>12000000</v>
      </c>
      <c r="L26" s="2">
        <v>30</v>
      </c>
      <c r="M26" s="2">
        <v>1800</v>
      </c>
      <c r="N26" s="2" t="s">
        <v>28</v>
      </c>
    </row>
    <row r="27" spans="1:14" ht="15" x14ac:dyDescent="0.25">
      <c r="A27" s="2" t="s">
        <v>69</v>
      </c>
      <c r="B27" s="2" t="s">
        <v>70</v>
      </c>
      <c r="C27" s="2" t="s">
        <v>27</v>
      </c>
      <c r="D27" s="3">
        <v>19.57</v>
      </c>
      <c r="E27" s="3">
        <v>19.57</v>
      </c>
      <c r="F27" s="3">
        <v>19.57</v>
      </c>
      <c r="G27" s="3">
        <v>29.44</v>
      </c>
      <c r="H27" s="3">
        <v>0</v>
      </c>
      <c r="I27" s="4">
        <v>0</v>
      </c>
      <c r="J27" s="2" t="s">
        <v>17</v>
      </c>
      <c r="K27" s="4">
        <v>1</v>
      </c>
      <c r="L27" s="2">
        <v>30</v>
      </c>
      <c r="M27" s="2">
        <v>2160</v>
      </c>
      <c r="N27" s="2" t="s">
        <v>28</v>
      </c>
    </row>
    <row r="28" spans="1:14" ht="15" x14ac:dyDescent="0.25">
      <c r="A28" s="2" t="s">
        <v>71</v>
      </c>
      <c r="B28" s="2" t="s">
        <v>72</v>
      </c>
      <c r="C28" s="2" t="s">
        <v>27</v>
      </c>
      <c r="D28" s="3">
        <v>19.57</v>
      </c>
      <c r="E28" s="3">
        <v>19.57</v>
      </c>
      <c r="F28" s="3">
        <v>19.57</v>
      </c>
      <c r="G28" s="3">
        <v>29.44</v>
      </c>
      <c r="H28" s="3">
        <v>0</v>
      </c>
      <c r="I28" s="4">
        <v>3000000</v>
      </c>
      <c r="J28" s="2" t="s">
        <v>17</v>
      </c>
      <c r="K28" s="4">
        <v>30000000</v>
      </c>
      <c r="L28" s="2">
        <v>30</v>
      </c>
      <c r="M28" s="2">
        <v>2520</v>
      </c>
      <c r="N28" s="2" t="s">
        <v>28</v>
      </c>
    </row>
    <row r="29" spans="1:14" ht="15" x14ac:dyDescent="0.25">
      <c r="A29" s="2" t="s">
        <v>73</v>
      </c>
      <c r="B29" s="2" t="s">
        <v>74</v>
      </c>
      <c r="C29" s="2" t="s">
        <v>27</v>
      </c>
      <c r="D29" s="3">
        <v>19.57</v>
      </c>
      <c r="E29" s="3">
        <v>19.57</v>
      </c>
      <c r="F29" s="3">
        <v>19.57</v>
      </c>
      <c r="G29" s="3">
        <v>29.44</v>
      </c>
      <c r="H29" s="3">
        <v>0</v>
      </c>
      <c r="I29" s="4">
        <v>0</v>
      </c>
      <c r="J29" s="2" t="s">
        <v>17</v>
      </c>
      <c r="K29" s="4">
        <v>1</v>
      </c>
      <c r="L29" s="2">
        <v>30</v>
      </c>
      <c r="M29" s="2">
        <v>2520</v>
      </c>
      <c r="N29" s="2" t="s">
        <v>28</v>
      </c>
    </row>
    <row r="30" spans="1:14" ht="15" x14ac:dyDescent="0.25">
      <c r="A30" s="2" t="s">
        <v>75</v>
      </c>
      <c r="B30" s="2" t="s">
        <v>76</v>
      </c>
      <c r="C30" s="2" t="s">
        <v>27</v>
      </c>
      <c r="D30" s="3">
        <v>19.57</v>
      </c>
      <c r="E30" s="3">
        <v>19.57</v>
      </c>
      <c r="F30" s="3">
        <v>19.57</v>
      </c>
      <c r="G30" s="3">
        <v>29.44</v>
      </c>
      <c r="H30" s="3">
        <v>0</v>
      </c>
      <c r="I30" s="4">
        <v>1600000</v>
      </c>
      <c r="J30" s="2" t="s">
        <v>17</v>
      </c>
      <c r="K30" s="4">
        <v>20000000</v>
      </c>
      <c r="L30" s="2">
        <v>30</v>
      </c>
      <c r="M30" s="2">
        <v>2160</v>
      </c>
      <c r="N30" s="2" t="s">
        <v>28</v>
      </c>
    </row>
    <row r="31" spans="1:14" ht="15" x14ac:dyDescent="0.25">
      <c r="A31" s="2" t="s">
        <v>77</v>
      </c>
      <c r="B31" s="2" t="s">
        <v>78</v>
      </c>
      <c r="C31" s="2" t="s">
        <v>27</v>
      </c>
      <c r="D31" s="3">
        <v>14.44</v>
      </c>
      <c r="E31" s="3">
        <v>19.57</v>
      </c>
      <c r="F31" s="3">
        <v>19.57</v>
      </c>
      <c r="G31" s="3">
        <v>29</v>
      </c>
      <c r="H31" s="3">
        <v>0</v>
      </c>
      <c r="I31" s="4">
        <v>2100000</v>
      </c>
      <c r="J31" s="2" t="s">
        <v>17</v>
      </c>
      <c r="K31" s="4">
        <v>55000000</v>
      </c>
      <c r="L31" s="2">
        <v>60</v>
      </c>
      <c r="M31" s="2">
        <v>2880</v>
      </c>
      <c r="N31" s="2" t="s">
        <v>28</v>
      </c>
    </row>
    <row r="32" spans="1:14" ht="15" x14ac:dyDescent="0.25">
      <c r="A32" s="2" t="s">
        <v>79</v>
      </c>
      <c r="B32" s="2" t="s">
        <v>80</v>
      </c>
      <c r="C32" s="2" t="s">
        <v>27</v>
      </c>
      <c r="D32" s="3">
        <v>10.034868599999999</v>
      </c>
      <c r="E32" s="3">
        <v>10.034868599999999</v>
      </c>
      <c r="F32" s="3">
        <v>10.034868599999999</v>
      </c>
      <c r="G32" s="3">
        <v>29.44</v>
      </c>
      <c r="H32" s="3">
        <v>0</v>
      </c>
      <c r="I32" s="4">
        <v>1000000</v>
      </c>
      <c r="J32" s="2" t="s">
        <v>17</v>
      </c>
      <c r="K32" s="4">
        <v>70000000</v>
      </c>
      <c r="L32" s="2">
        <v>180</v>
      </c>
      <c r="M32" s="2">
        <v>2520</v>
      </c>
      <c r="N32" s="2" t="s">
        <v>28</v>
      </c>
    </row>
    <row r="33" spans="1:14" ht="15" x14ac:dyDescent="0.25">
      <c r="A33" s="2" t="s">
        <v>81</v>
      </c>
      <c r="B33" s="2" t="s">
        <v>82</v>
      </c>
      <c r="C33" s="2" t="s">
        <v>27</v>
      </c>
      <c r="D33" s="3">
        <v>12.682499999999999</v>
      </c>
      <c r="E33" s="3">
        <v>25.340149409999999</v>
      </c>
      <c r="F33" s="3">
        <v>25.340149409999999</v>
      </c>
      <c r="G33" s="3">
        <v>28.82</v>
      </c>
      <c r="H33" s="3">
        <v>0</v>
      </c>
      <c r="I33" s="4">
        <v>1600000</v>
      </c>
      <c r="J33" s="2" t="s">
        <v>17</v>
      </c>
      <c r="K33" s="4">
        <v>70000000</v>
      </c>
      <c r="L33" s="2">
        <v>30</v>
      </c>
      <c r="M33" s="2">
        <v>5400</v>
      </c>
      <c r="N33" s="2" t="s">
        <v>28</v>
      </c>
    </row>
    <row r="34" spans="1:14" ht="15" x14ac:dyDescent="0.25">
      <c r="A34" s="2" t="s">
        <v>83</v>
      </c>
      <c r="B34" s="2" t="s">
        <v>84</v>
      </c>
      <c r="C34" s="2" t="s">
        <v>27</v>
      </c>
      <c r="D34" s="3">
        <v>12.682510000000001</v>
      </c>
      <c r="E34" s="3">
        <v>21.712</v>
      </c>
      <c r="F34" s="3">
        <v>21.71</v>
      </c>
      <c r="G34" s="3">
        <v>29</v>
      </c>
      <c r="H34" s="3">
        <v>0</v>
      </c>
      <c r="I34" s="4">
        <v>15000000</v>
      </c>
      <c r="J34" s="2" t="s">
        <v>17</v>
      </c>
      <c r="K34" s="4">
        <v>140000000</v>
      </c>
      <c r="L34" s="2">
        <v>1800</v>
      </c>
      <c r="M34" s="2">
        <v>3600</v>
      </c>
      <c r="N34" s="2" t="s">
        <v>28</v>
      </c>
    </row>
    <row r="35" spans="1:14" ht="15" x14ac:dyDescent="0.25">
      <c r="A35" s="2" t="s">
        <v>85</v>
      </c>
      <c r="B35" s="2" t="s">
        <v>86</v>
      </c>
      <c r="C35" s="2" t="s">
        <v>27</v>
      </c>
      <c r="D35" s="3">
        <v>23.88</v>
      </c>
      <c r="E35" s="3">
        <v>28.8</v>
      </c>
      <c r="F35" s="3">
        <v>28.8</v>
      </c>
      <c r="G35" s="3">
        <v>29</v>
      </c>
      <c r="H35" s="3">
        <v>0</v>
      </c>
      <c r="I35" s="4">
        <v>2100000</v>
      </c>
      <c r="J35" s="2" t="s">
        <v>17</v>
      </c>
      <c r="K35" s="4">
        <v>50000000</v>
      </c>
      <c r="L35" s="2">
        <v>300</v>
      </c>
      <c r="M35" s="2">
        <v>2520</v>
      </c>
      <c r="N35" s="2" t="s">
        <v>28</v>
      </c>
    </row>
    <row r="36" spans="1:14" ht="15" x14ac:dyDescent="0.25">
      <c r="A36" s="2" t="s">
        <v>87</v>
      </c>
      <c r="B36" s="2" t="s">
        <v>88</v>
      </c>
      <c r="C36" s="2" t="s">
        <v>27</v>
      </c>
      <c r="D36" s="3">
        <v>25.340149409999999</v>
      </c>
      <c r="E36" s="3">
        <v>25.340149409999999</v>
      </c>
      <c r="F36" s="3">
        <v>25.340149409999999</v>
      </c>
      <c r="G36" s="3">
        <v>29.44</v>
      </c>
      <c r="H36" s="3">
        <v>0</v>
      </c>
      <c r="I36" s="4">
        <v>10100000</v>
      </c>
      <c r="J36" s="2" t="s">
        <v>17</v>
      </c>
      <c r="K36" s="4">
        <v>30000000</v>
      </c>
      <c r="L36" s="2">
        <v>180</v>
      </c>
      <c r="M36" s="2">
        <v>2520</v>
      </c>
      <c r="N36" s="2" t="s">
        <v>28</v>
      </c>
    </row>
    <row r="37" spans="1:14" ht="15" x14ac:dyDescent="0.25">
      <c r="A37" s="2" t="s">
        <v>89</v>
      </c>
      <c r="B37" s="2" t="s">
        <v>90</v>
      </c>
      <c r="C37" s="2" t="s">
        <v>27</v>
      </c>
      <c r="D37" s="3">
        <v>12.682510000000001</v>
      </c>
      <c r="E37" s="3">
        <v>21.712</v>
      </c>
      <c r="F37" s="3">
        <v>21.712</v>
      </c>
      <c r="G37" s="3">
        <v>29</v>
      </c>
      <c r="H37" s="3">
        <v>0</v>
      </c>
      <c r="I37" s="4">
        <v>15000000</v>
      </c>
      <c r="J37" s="2" t="s">
        <v>17</v>
      </c>
      <c r="K37" s="4">
        <v>100000000</v>
      </c>
      <c r="L37" s="2">
        <v>1440</v>
      </c>
      <c r="M37" s="2">
        <v>3600</v>
      </c>
      <c r="N37" s="2" t="s">
        <v>28</v>
      </c>
    </row>
    <row r="38" spans="1:14" ht="15" x14ac:dyDescent="0.25">
      <c r="A38" s="2" t="s">
        <v>91</v>
      </c>
      <c r="B38" s="2" t="s">
        <v>92</v>
      </c>
      <c r="C38" s="2" t="s">
        <v>27</v>
      </c>
      <c r="D38" s="3">
        <v>24.6</v>
      </c>
      <c r="E38" s="3">
        <v>28.78</v>
      </c>
      <c r="F38" s="3">
        <v>28.78</v>
      </c>
      <c r="G38" s="3">
        <v>29</v>
      </c>
      <c r="H38" s="3">
        <v>0</v>
      </c>
      <c r="I38" s="4">
        <v>2100000</v>
      </c>
      <c r="J38" s="2" t="s">
        <v>17</v>
      </c>
      <c r="K38" s="4">
        <v>50000000</v>
      </c>
      <c r="L38" s="2">
        <v>540</v>
      </c>
      <c r="M38" s="2">
        <v>2880</v>
      </c>
      <c r="N38" s="2" t="s">
        <v>28</v>
      </c>
    </row>
    <row r="39" spans="1:14" ht="15" x14ac:dyDescent="0.25">
      <c r="A39" s="2" t="s">
        <v>93</v>
      </c>
      <c r="B39" s="2" t="s">
        <v>94</v>
      </c>
      <c r="C39" s="2" t="s">
        <v>27</v>
      </c>
      <c r="D39" s="3">
        <v>19.57</v>
      </c>
      <c r="E39" s="3">
        <v>19.57</v>
      </c>
      <c r="F39" s="3">
        <v>19.57</v>
      </c>
      <c r="G39" s="3">
        <v>29.44</v>
      </c>
      <c r="H39" s="3">
        <v>0</v>
      </c>
      <c r="I39" s="4">
        <v>19000000</v>
      </c>
      <c r="J39" s="2" t="s">
        <v>17</v>
      </c>
      <c r="K39" s="4">
        <v>45000000</v>
      </c>
      <c r="L39" s="2">
        <v>2520</v>
      </c>
      <c r="M39" s="2">
        <v>2520</v>
      </c>
      <c r="N39" s="2" t="s">
        <v>28</v>
      </c>
    </row>
    <row r="40" spans="1:14" ht="15" x14ac:dyDescent="0.25">
      <c r="A40" s="2" t="s">
        <v>95</v>
      </c>
      <c r="B40" s="2" t="s">
        <v>96</v>
      </c>
      <c r="C40" s="2" t="s">
        <v>27</v>
      </c>
      <c r="D40" s="3">
        <v>19.57</v>
      </c>
      <c r="E40" s="3">
        <v>21.712</v>
      </c>
      <c r="F40" s="3">
        <v>21.712</v>
      </c>
      <c r="G40" s="3">
        <v>29</v>
      </c>
      <c r="H40" s="3">
        <v>0</v>
      </c>
      <c r="I40" s="4">
        <v>25000000</v>
      </c>
      <c r="J40" s="2" t="s">
        <v>17</v>
      </c>
      <c r="K40" s="4">
        <v>70000000</v>
      </c>
      <c r="L40" s="2">
        <v>180</v>
      </c>
      <c r="M40" s="2">
        <v>3600</v>
      </c>
      <c r="N40" s="2" t="s">
        <v>28</v>
      </c>
    </row>
    <row r="41" spans="1:14" ht="15" x14ac:dyDescent="0.25">
      <c r="A41" s="2" t="s">
        <v>97</v>
      </c>
      <c r="B41" s="2" t="s">
        <v>98</v>
      </c>
      <c r="C41" s="2" t="s">
        <v>27</v>
      </c>
      <c r="D41" s="3">
        <v>19.57</v>
      </c>
      <c r="E41" s="3">
        <v>19.57</v>
      </c>
      <c r="F41" s="3">
        <v>19.57</v>
      </c>
      <c r="G41" s="3">
        <v>29.44</v>
      </c>
      <c r="H41" s="3">
        <v>0</v>
      </c>
      <c r="I41" s="4">
        <v>1600000</v>
      </c>
      <c r="J41" s="2" t="s">
        <v>17</v>
      </c>
      <c r="K41" s="4">
        <v>20000000</v>
      </c>
      <c r="L41" s="2">
        <v>30</v>
      </c>
      <c r="M41" s="2">
        <v>2520</v>
      </c>
      <c r="N41" s="2" t="s">
        <v>28</v>
      </c>
    </row>
    <row r="42" spans="1:14" ht="15" x14ac:dyDescent="0.25">
      <c r="A42" s="2" t="s">
        <v>99</v>
      </c>
      <c r="B42" s="2" t="s">
        <v>100</v>
      </c>
      <c r="C42" s="2" t="s">
        <v>27</v>
      </c>
      <c r="D42" s="3">
        <v>19.57</v>
      </c>
      <c r="E42" s="3">
        <v>21.71</v>
      </c>
      <c r="F42" s="3">
        <v>21.71</v>
      </c>
      <c r="G42" s="3">
        <v>29</v>
      </c>
      <c r="H42" s="3">
        <v>0</v>
      </c>
      <c r="I42" s="4">
        <v>100000</v>
      </c>
      <c r="J42" s="2" t="s">
        <v>17</v>
      </c>
      <c r="K42" s="4">
        <v>40000000</v>
      </c>
      <c r="L42" s="2">
        <v>30</v>
      </c>
      <c r="M42" s="2">
        <v>2880</v>
      </c>
      <c r="N42" s="2" t="s">
        <v>28</v>
      </c>
    </row>
    <row r="43" spans="1:14" ht="15" x14ac:dyDescent="0.25">
      <c r="A43" s="2" t="s">
        <v>101</v>
      </c>
      <c r="B43" s="2" t="s">
        <v>102</v>
      </c>
      <c r="C43" s="2" t="s">
        <v>27</v>
      </c>
      <c r="D43" s="3">
        <v>12.682510000000001</v>
      </c>
      <c r="E43" s="3">
        <v>12.682510000000001</v>
      </c>
      <c r="F43" s="3">
        <v>12.682510000000001</v>
      </c>
      <c r="G43" s="3">
        <v>29.44</v>
      </c>
      <c r="H43" s="3">
        <v>0</v>
      </c>
      <c r="I43" s="4">
        <v>15000000</v>
      </c>
      <c r="J43" s="2" t="s">
        <v>17</v>
      </c>
      <c r="K43" s="4">
        <v>70000000</v>
      </c>
      <c r="L43" s="2">
        <v>1800</v>
      </c>
      <c r="M43" s="2">
        <v>5400</v>
      </c>
      <c r="N43" s="2" t="s">
        <v>28</v>
      </c>
    </row>
    <row r="44" spans="1:14" ht="15" x14ac:dyDescent="0.25">
      <c r="A44" s="2" t="s">
        <v>103</v>
      </c>
      <c r="B44" s="2" t="s">
        <v>104</v>
      </c>
      <c r="C44" s="2" t="s">
        <v>27</v>
      </c>
      <c r="D44" s="3">
        <v>16.76517763</v>
      </c>
      <c r="E44" s="3">
        <v>25.340149409999999</v>
      </c>
      <c r="F44" s="3">
        <v>25.340149409999999</v>
      </c>
      <c r="G44" s="3">
        <v>29.44</v>
      </c>
      <c r="H44" s="3">
        <v>0</v>
      </c>
      <c r="I44" s="4">
        <v>100000</v>
      </c>
      <c r="J44" s="2" t="s">
        <v>17</v>
      </c>
      <c r="K44" s="4">
        <v>25000000</v>
      </c>
      <c r="L44" s="2">
        <v>180</v>
      </c>
      <c r="M44" s="2">
        <v>3600</v>
      </c>
      <c r="N44" s="2" t="s">
        <v>28</v>
      </c>
    </row>
    <row r="45" spans="1:14" ht="15" x14ac:dyDescent="0.25">
      <c r="A45" s="2" t="s">
        <v>105</v>
      </c>
      <c r="B45" s="2" t="s">
        <v>106</v>
      </c>
      <c r="C45" s="2" t="s">
        <v>27</v>
      </c>
      <c r="D45" s="3">
        <v>10.039999999999999</v>
      </c>
      <c r="E45" s="3">
        <v>10.039999999999999</v>
      </c>
      <c r="F45" s="3">
        <v>10.039999999999999</v>
      </c>
      <c r="G45" s="3">
        <v>29</v>
      </c>
      <c r="H45" s="3">
        <v>0</v>
      </c>
      <c r="I45" s="4">
        <v>2100000</v>
      </c>
      <c r="J45" s="2" t="s">
        <v>17</v>
      </c>
      <c r="K45" s="4">
        <v>100000000</v>
      </c>
      <c r="L45" s="2">
        <v>90</v>
      </c>
      <c r="M45" s="2">
        <v>2880</v>
      </c>
      <c r="N45" s="2" t="s">
        <v>28</v>
      </c>
    </row>
    <row r="46" spans="1:14" ht="15" x14ac:dyDescent="0.25">
      <c r="A46" s="2" t="s">
        <v>107</v>
      </c>
      <c r="B46" s="2" t="s">
        <v>108</v>
      </c>
      <c r="C46" s="2" t="s">
        <v>27</v>
      </c>
      <c r="D46" s="3">
        <v>21.71</v>
      </c>
      <c r="E46" s="3">
        <v>28.78</v>
      </c>
      <c r="F46" s="3">
        <v>23.58</v>
      </c>
      <c r="G46" s="3">
        <v>29</v>
      </c>
      <c r="H46" s="3">
        <v>0</v>
      </c>
      <c r="I46" s="4">
        <v>3000000</v>
      </c>
      <c r="J46" s="2" t="s">
        <v>17</v>
      </c>
      <c r="K46" s="4">
        <v>35000000</v>
      </c>
      <c r="L46" s="2">
        <v>30</v>
      </c>
      <c r="M46" s="2">
        <v>1080</v>
      </c>
      <c r="N46" s="2" t="s">
        <v>28</v>
      </c>
    </row>
    <row r="47" spans="1:14" ht="15" x14ac:dyDescent="0.25">
      <c r="A47" s="2" t="s">
        <v>109</v>
      </c>
      <c r="B47" s="2" t="s">
        <v>110</v>
      </c>
      <c r="C47" s="2" t="s">
        <v>27</v>
      </c>
      <c r="D47" s="3">
        <v>16.76517763</v>
      </c>
      <c r="E47" s="3">
        <v>25.340149409999999</v>
      </c>
      <c r="F47" s="3">
        <v>25.340149409999999</v>
      </c>
      <c r="G47" s="3">
        <v>29.44</v>
      </c>
      <c r="H47" s="3">
        <v>0</v>
      </c>
      <c r="I47" s="4">
        <v>0</v>
      </c>
      <c r="J47" s="2" t="s">
        <v>17</v>
      </c>
      <c r="K47" s="4">
        <v>1</v>
      </c>
      <c r="L47" s="2">
        <v>30</v>
      </c>
      <c r="M47" s="2">
        <v>2160</v>
      </c>
      <c r="N47" s="2" t="s">
        <v>28</v>
      </c>
    </row>
    <row r="48" spans="1:14" ht="15" x14ac:dyDescent="0.25">
      <c r="A48" s="2" t="s">
        <v>111</v>
      </c>
      <c r="B48" s="2" t="s">
        <v>112</v>
      </c>
      <c r="C48" s="2" t="s">
        <v>27</v>
      </c>
      <c r="D48" s="3">
        <v>25.340149409999999</v>
      </c>
      <c r="E48" s="3">
        <v>25.340149409999999</v>
      </c>
      <c r="F48" s="3">
        <v>25.340149409999999</v>
      </c>
      <c r="G48" s="3">
        <v>29.44</v>
      </c>
      <c r="H48" s="3">
        <v>0</v>
      </c>
      <c r="I48" s="4">
        <v>1600000</v>
      </c>
      <c r="J48" s="2" t="s">
        <v>17</v>
      </c>
      <c r="K48" s="4">
        <v>10000000</v>
      </c>
      <c r="L48" s="2">
        <v>30</v>
      </c>
      <c r="M48" s="2">
        <v>1800</v>
      </c>
      <c r="N48" s="2" t="s">
        <v>28</v>
      </c>
    </row>
    <row r="49" spans="1:14" ht="15" x14ac:dyDescent="0.25">
      <c r="A49" s="2" t="s">
        <v>113</v>
      </c>
      <c r="B49" s="2" t="s">
        <v>114</v>
      </c>
      <c r="C49" s="2" t="s">
        <v>27</v>
      </c>
      <c r="D49" s="3">
        <v>25.340149409999999</v>
      </c>
      <c r="E49" s="3">
        <v>25.340149409999999</v>
      </c>
      <c r="F49" s="3">
        <v>25.340149409999999</v>
      </c>
      <c r="G49" s="3">
        <v>29.44</v>
      </c>
      <c r="H49" s="3">
        <v>0</v>
      </c>
      <c r="I49" s="4">
        <v>10100000</v>
      </c>
      <c r="J49" s="2" t="s">
        <v>17</v>
      </c>
      <c r="K49" s="4">
        <v>20000000</v>
      </c>
      <c r="L49" s="2">
        <v>30</v>
      </c>
      <c r="M49" s="2">
        <v>2160</v>
      </c>
      <c r="N49" s="2" t="s">
        <v>28</v>
      </c>
    </row>
    <row r="50" spans="1:14" ht="15" x14ac:dyDescent="0.25">
      <c r="A50" s="2" t="s">
        <v>115</v>
      </c>
      <c r="B50" s="2" t="s">
        <v>116</v>
      </c>
      <c r="C50" s="2" t="s">
        <v>27</v>
      </c>
      <c r="D50" s="3">
        <v>19.57</v>
      </c>
      <c r="E50" s="3">
        <v>19.57</v>
      </c>
      <c r="F50" s="3">
        <v>19.57</v>
      </c>
      <c r="G50" s="3">
        <v>29.44</v>
      </c>
      <c r="H50" s="3">
        <v>0</v>
      </c>
      <c r="I50" s="4">
        <v>20100000</v>
      </c>
      <c r="J50" s="2" t="s">
        <v>17</v>
      </c>
      <c r="K50" s="4">
        <v>55000000</v>
      </c>
      <c r="L50" s="2">
        <v>360</v>
      </c>
      <c r="M50" s="2">
        <v>2520</v>
      </c>
      <c r="N50" s="2" t="s">
        <v>28</v>
      </c>
    </row>
    <row r="51" spans="1:14" ht="15" x14ac:dyDescent="0.25">
      <c r="A51" s="2" t="s">
        <v>117</v>
      </c>
      <c r="B51" s="2" t="s">
        <v>118</v>
      </c>
      <c r="C51" s="2" t="s">
        <v>27</v>
      </c>
      <c r="D51" s="3">
        <v>16.76517763</v>
      </c>
      <c r="E51" s="3">
        <v>25.340149409999999</v>
      </c>
      <c r="F51" s="3">
        <v>25.340149409999999</v>
      </c>
      <c r="G51" s="3">
        <v>29.44</v>
      </c>
      <c r="H51" s="3">
        <v>0</v>
      </c>
      <c r="I51" s="4">
        <v>0</v>
      </c>
      <c r="J51" s="2" t="s">
        <v>17</v>
      </c>
      <c r="K51" s="4">
        <v>1</v>
      </c>
      <c r="L51" s="2">
        <v>30</v>
      </c>
      <c r="M51" s="2">
        <v>3600</v>
      </c>
      <c r="N51" s="2" t="s">
        <v>28</v>
      </c>
    </row>
    <row r="52" spans="1:14" ht="15" x14ac:dyDescent="0.25">
      <c r="A52" s="2" t="s">
        <v>119</v>
      </c>
      <c r="B52" s="2" t="s">
        <v>120</v>
      </c>
      <c r="C52" s="2" t="s">
        <v>27</v>
      </c>
      <c r="D52" s="3">
        <v>19.57</v>
      </c>
      <c r="E52" s="3">
        <v>19.57</v>
      </c>
      <c r="F52" s="3">
        <v>19.57</v>
      </c>
      <c r="G52" s="3">
        <v>29.44</v>
      </c>
      <c r="H52" s="3">
        <v>0</v>
      </c>
      <c r="I52" s="4">
        <v>20100000</v>
      </c>
      <c r="J52" s="2" t="s">
        <v>17</v>
      </c>
      <c r="K52" s="4">
        <v>30000000</v>
      </c>
      <c r="L52" s="2">
        <v>30</v>
      </c>
      <c r="M52" s="2">
        <v>2520</v>
      </c>
      <c r="N52" s="2" t="s">
        <v>28</v>
      </c>
    </row>
    <row r="53" spans="1:14" ht="15" x14ac:dyDescent="0.25">
      <c r="A53" s="2" t="s">
        <v>121</v>
      </c>
      <c r="B53" s="2" t="s">
        <v>122</v>
      </c>
      <c r="C53" s="2" t="s">
        <v>27</v>
      </c>
      <c r="D53" s="3">
        <v>19.57</v>
      </c>
      <c r="E53" s="3">
        <v>19.57</v>
      </c>
      <c r="F53" s="3">
        <v>19.57</v>
      </c>
      <c r="G53" s="3">
        <v>29.44</v>
      </c>
      <c r="H53" s="3">
        <v>0</v>
      </c>
      <c r="I53" s="4">
        <v>30100000</v>
      </c>
      <c r="J53" s="2" t="s">
        <v>17</v>
      </c>
      <c r="K53" s="4">
        <v>40000000</v>
      </c>
      <c r="L53" s="2">
        <v>30</v>
      </c>
      <c r="M53" s="2">
        <v>2520</v>
      </c>
      <c r="N53" s="2" t="s">
        <v>28</v>
      </c>
    </row>
    <row r="54" spans="1:14" ht="15" x14ac:dyDescent="0.25">
      <c r="A54" s="2" t="s">
        <v>123</v>
      </c>
      <c r="B54" s="2" t="s">
        <v>124</v>
      </c>
      <c r="C54" s="2" t="s">
        <v>27</v>
      </c>
      <c r="D54" s="3">
        <v>19.57</v>
      </c>
      <c r="E54" s="3">
        <v>19.57</v>
      </c>
      <c r="F54" s="3">
        <v>19.57</v>
      </c>
      <c r="G54" s="3">
        <v>29.44</v>
      </c>
      <c r="H54" s="3">
        <v>0</v>
      </c>
      <c r="I54" s="4">
        <v>0</v>
      </c>
      <c r="J54" s="2" t="s">
        <v>17</v>
      </c>
      <c r="K54" s="4">
        <v>1</v>
      </c>
      <c r="L54" s="2">
        <v>30</v>
      </c>
      <c r="M54" s="2">
        <v>2520</v>
      </c>
      <c r="N54" s="2" t="s">
        <v>28</v>
      </c>
    </row>
    <row r="55" spans="1:14" ht="15" x14ac:dyDescent="0.25">
      <c r="A55" s="83" t="s">
        <v>125</v>
      </c>
      <c r="B55" s="83" t="s">
        <v>126</v>
      </c>
      <c r="C55" s="2" t="s">
        <v>27</v>
      </c>
      <c r="D55" s="3">
        <v>25.78</v>
      </c>
      <c r="E55" s="3">
        <v>28.78</v>
      </c>
      <c r="F55" s="3">
        <v>25.78</v>
      </c>
      <c r="G55" s="3">
        <v>29</v>
      </c>
      <c r="H55" s="3">
        <v>0</v>
      </c>
      <c r="I55" s="4">
        <v>300000</v>
      </c>
      <c r="J55" s="2" t="s">
        <v>17</v>
      </c>
      <c r="K55" s="4">
        <v>45000000</v>
      </c>
      <c r="L55" s="2">
        <v>30</v>
      </c>
      <c r="M55" s="2">
        <v>5400</v>
      </c>
      <c r="N55" s="2" t="s">
        <v>28</v>
      </c>
    </row>
    <row r="56" spans="1:14" ht="15" x14ac:dyDescent="0.25">
      <c r="A56" s="86" t="s">
        <v>127</v>
      </c>
      <c r="B56" s="83" t="s">
        <v>128</v>
      </c>
      <c r="C56" s="2" t="s">
        <v>129</v>
      </c>
      <c r="D56" s="3">
        <v>39.787950000000002</v>
      </c>
      <c r="E56" s="3">
        <v>39.787950000000002</v>
      </c>
      <c r="F56" s="3">
        <v>39.787950000000002</v>
      </c>
      <c r="G56" s="3">
        <v>51.17</v>
      </c>
      <c r="H56" s="3">
        <v>0</v>
      </c>
      <c r="I56" s="4">
        <v>200000</v>
      </c>
      <c r="J56" s="2" t="s">
        <v>17</v>
      </c>
      <c r="K56" s="4">
        <v>15000000</v>
      </c>
      <c r="L56" s="2">
        <v>30</v>
      </c>
      <c r="M56" s="2">
        <v>2520</v>
      </c>
      <c r="N56" s="2" t="s">
        <v>130</v>
      </c>
    </row>
    <row r="57" spans="1:14" ht="15" x14ac:dyDescent="0.25">
      <c r="A57" s="2" t="s">
        <v>209</v>
      </c>
      <c r="B57" s="1" t="s">
        <v>131</v>
      </c>
      <c r="C57" s="2" t="s">
        <v>129</v>
      </c>
      <c r="D57" s="3">
        <v>36.081000000000003</v>
      </c>
      <c r="E57" s="3">
        <v>36.081000000000003</v>
      </c>
      <c r="F57" s="3">
        <v>36.081000000000003</v>
      </c>
      <c r="G57" s="3">
        <v>51.17</v>
      </c>
      <c r="H57" s="3">
        <v>0</v>
      </c>
      <c r="I57" s="4">
        <v>0</v>
      </c>
      <c r="J57" s="2" t="s">
        <v>17</v>
      </c>
      <c r="K57" s="4">
        <v>1</v>
      </c>
      <c r="L57" s="2">
        <v>180</v>
      </c>
      <c r="M57" s="2">
        <v>1800</v>
      </c>
      <c r="N57" s="2" t="s">
        <v>130</v>
      </c>
    </row>
    <row r="58" spans="1:14" ht="15" x14ac:dyDescent="0.25">
      <c r="A58" s="2" t="s">
        <v>210</v>
      </c>
      <c r="B58" s="1" t="s">
        <v>132</v>
      </c>
      <c r="C58" s="2" t="s">
        <v>129</v>
      </c>
      <c r="D58" s="3">
        <v>29.840670509999999</v>
      </c>
      <c r="E58" s="3">
        <v>29.840670509999999</v>
      </c>
      <c r="F58" s="3">
        <v>29.840670509999999</v>
      </c>
      <c r="G58" s="3">
        <v>51.17</v>
      </c>
      <c r="H58" s="3">
        <v>0</v>
      </c>
      <c r="I58" s="4">
        <v>0</v>
      </c>
      <c r="J58" s="2" t="s">
        <v>17</v>
      </c>
      <c r="K58" s="4">
        <v>1</v>
      </c>
      <c r="L58" s="2">
        <v>30</v>
      </c>
      <c r="M58" s="2">
        <v>360</v>
      </c>
      <c r="N58" s="2" t="s">
        <v>130</v>
      </c>
    </row>
    <row r="59" spans="1:14" ht="15" x14ac:dyDescent="0.25">
      <c r="A59" s="84" t="s">
        <v>133</v>
      </c>
      <c r="B59" s="2" t="s">
        <v>132</v>
      </c>
      <c r="C59" s="2" t="s">
        <v>129</v>
      </c>
      <c r="D59" s="3">
        <v>37.68</v>
      </c>
      <c r="E59" s="3">
        <v>39.777949999999997</v>
      </c>
      <c r="F59" s="3">
        <v>39.777949999999997</v>
      </c>
      <c r="G59" s="3">
        <v>51.17</v>
      </c>
      <c r="H59" s="3">
        <v>0</v>
      </c>
      <c r="I59" s="4">
        <v>150000</v>
      </c>
      <c r="J59" s="2" t="s">
        <v>17</v>
      </c>
      <c r="K59" s="4">
        <v>1500000</v>
      </c>
      <c r="L59" s="2">
        <v>30</v>
      </c>
      <c r="M59" s="2">
        <v>1800</v>
      </c>
      <c r="N59" s="2" t="s">
        <v>130</v>
      </c>
    </row>
    <row r="60" spans="1:14" ht="15" x14ac:dyDescent="0.25">
      <c r="A60" s="84" t="s">
        <v>212</v>
      </c>
      <c r="B60" s="2" t="s">
        <v>134</v>
      </c>
      <c r="C60" s="2" t="s">
        <v>129</v>
      </c>
      <c r="D60" s="3">
        <v>37.68</v>
      </c>
      <c r="E60" s="3">
        <v>39.777949999999997</v>
      </c>
      <c r="F60" s="3">
        <v>39.777949999999997</v>
      </c>
      <c r="G60" s="3">
        <v>51.17</v>
      </c>
      <c r="H60" s="3">
        <v>0</v>
      </c>
      <c r="I60" s="4">
        <v>1500000</v>
      </c>
      <c r="J60" s="2" t="s">
        <v>17</v>
      </c>
      <c r="K60" s="4">
        <v>20000000</v>
      </c>
      <c r="L60" s="2">
        <v>180</v>
      </c>
      <c r="M60" s="2">
        <v>2880</v>
      </c>
      <c r="N60" s="2" t="s">
        <v>130</v>
      </c>
    </row>
    <row r="61" spans="1:14" ht="15" x14ac:dyDescent="0.25">
      <c r="A61" s="86" t="s">
        <v>211</v>
      </c>
      <c r="B61" s="1" t="s">
        <v>134</v>
      </c>
      <c r="C61" s="2" t="s">
        <v>129</v>
      </c>
      <c r="D61" s="3">
        <v>29.840670509999999</v>
      </c>
      <c r="E61" s="3">
        <v>25.340149415199999</v>
      </c>
      <c r="F61" s="3">
        <v>25.340149415199999</v>
      </c>
      <c r="G61" s="3">
        <v>51.17</v>
      </c>
      <c r="H61" s="3">
        <v>0</v>
      </c>
      <c r="I61" s="4">
        <v>0</v>
      </c>
      <c r="J61" s="2" t="s">
        <v>17</v>
      </c>
      <c r="K61" s="4">
        <v>1</v>
      </c>
      <c r="L61" s="2">
        <v>30</v>
      </c>
      <c r="M61" s="2">
        <v>1080</v>
      </c>
      <c r="N61" s="2" t="s">
        <v>130</v>
      </c>
    </row>
    <row r="62" spans="1:14" ht="15" x14ac:dyDescent="0.25">
      <c r="A62" s="2" t="s">
        <v>135</v>
      </c>
      <c r="B62" s="2" t="s">
        <v>136</v>
      </c>
      <c r="C62" s="2" t="s">
        <v>117</v>
      </c>
      <c r="D62" s="3">
        <v>12.682510000000001</v>
      </c>
      <c r="E62" s="3">
        <v>12.682510000000001</v>
      </c>
      <c r="F62" s="3">
        <v>12.682510000000001</v>
      </c>
      <c r="G62" s="3">
        <v>19.5</v>
      </c>
      <c r="H62" s="3">
        <v>0</v>
      </c>
      <c r="I62" s="4">
        <v>0</v>
      </c>
      <c r="J62" s="2" t="s">
        <v>17</v>
      </c>
      <c r="K62" s="4">
        <v>100000000</v>
      </c>
      <c r="L62" s="2">
        <v>30</v>
      </c>
      <c r="M62" s="2">
        <v>4320</v>
      </c>
      <c r="N62" s="2" t="s">
        <v>137</v>
      </c>
    </row>
    <row r="63" spans="1:14" ht="15" x14ac:dyDescent="0.25">
      <c r="A63" s="2" t="s">
        <v>138</v>
      </c>
      <c r="B63" s="2" t="s">
        <v>139</v>
      </c>
      <c r="C63" s="2" t="s">
        <v>117</v>
      </c>
      <c r="D63" s="3">
        <v>12.682510000000001</v>
      </c>
      <c r="E63" s="3">
        <v>12.682510000000001</v>
      </c>
      <c r="F63" s="3">
        <v>12.682510000000001</v>
      </c>
      <c r="G63" s="3">
        <v>19.5</v>
      </c>
      <c r="H63" s="3">
        <v>0</v>
      </c>
      <c r="I63" s="4">
        <v>10000000</v>
      </c>
      <c r="J63" s="2" t="s">
        <v>17</v>
      </c>
      <c r="K63" s="4">
        <v>200000000</v>
      </c>
      <c r="L63" s="2">
        <v>1080</v>
      </c>
      <c r="M63" s="2">
        <v>5400</v>
      </c>
      <c r="N63" s="2" t="s">
        <v>137</v>
      </c>
    </row>
    <row r="64" spans="1:14" ht="15" x14ac:dyDescent="0.25">
      <c r="A64" s="2" t="s">
        <v>140</v>
      </c>
      <c r="B64" s="2" t="s">
        <v>141</v>
      </c>
      <c r="C64" s="2" t="s">
        <v>117</v>
      </c>
      <c r="D64" s="3">
        <v>12.682510000000001</v>
      </c>
      <c r="E64" s="3">
        <v>12.682510000000001</v>
      </c>
      <c r="F64" s="3">
        <v>12.682510000000001</v>
      </c>
      <c r="G64" s="3">
        <v>19.5</v>
      </c>
      <c r="H64" s="3">
        <v>0</v>
      </c>
      <c r="I64" s="4">
        <v>10000000</v>
      </c>
      <c r="J64" s="2" t="s">
        <v>17</v>
      </c>
      <c r="K64" s="4">
        <v>110000000</v>
      </c>
      <c r="L64" s="2">
        <v>1800</v>
      </c>
      <c r="M64" s="2">
        <v>5400</v>
      </c>
      <c r="N64" s="2" t="s">
        <v>137</v>
      </c>
    </row>
    <row r="65" spans="1:14" ht="15" x14ac:dyDescent="0.25">
      <c r="A65" s="2" t="s">
        <v>142</v>
      </c>
      <c r="B65" s="2" t="s">
        <v>143</v>
      </c>
      <c r="C65" s="2" t="s">
        <v>117</v>
      </c>
      <c r="D65" s="3">
        <v>12.682510000000001</v>
      </c>
      <c r="E65" s="3">
        <v>12.682510000000001</v>
      </c>
      <c r="F65" s="3">
        <v>12.682510000000001</v>
      </c>
      <c r="G65" s="3">
        <v>19.5</v>
      </c>
      <c r="H65" s="3">
        <v>0</v>
      </c>
      <c r="I65" s="4">
        <v>0</v>
      </c>
      <c r="J65" s="2" t="s">
        <v>17</v>
      </c>
      <c r="K65" s="4">
        <v>1</v>
      </c>
      <c r="L65" s="2">
        <v>1800</v>
      </c>
      <c r="M65" s="2">
        <v>3600</v>
      </c>
      <c r="N65" s="2" t="s">
        <v>137</v>
      </c>
    </row>
    <row r="66" spans="1:14" ht="15" x14ac:dyDescent="0.25">
      <c r="A66" s="2" t="s">
        <v>144</v>
      </c>
      <c r="B66" s="2" t="s">
        <v>145</v>
      </c>
      <c r="C66" s="2" t="s">
        <v>117</v>
      </c>
      <c r="D66" s="3">
        <v>12.682510000000001</v>
      </c>
      <c r="E66" s="3">
        <v>12.682510000000001</v>
      </c>
      <c r="F66" s="3">
        <v>12.682510000000001</v>
      </c>
      <c r="G66" s="3">
        <v>19.5</v>
      </c>
      <c r="H66" s="3">
        <v>0</v>
      </c>
      <c r="I66" s="4">
        <v>40100000</v>
      </c>
      <c r="J66" s="2" t="s">
        <v>17</v>
      </c>
      <c r="K66" s="4">
        <v>55000000</v>
      </c>
      <c r="L66" s="2">
        <v>1800</v>
      </c>
      <c r="M66" s="2">
        <v>3600</v>
      </c>
      <c r="N66" s="2" t="s">
        <v>137</v>
      </c>
    </row>
    <row r="73" spans="1:14" x14ac:dyDescent="0.2">
      <c r="D73" s="26"/>
    </row>
    <row r="74" spans="1:14" x14ac:dyDescent="0.2">
      <c r="D74" s="26"/>
    </row>
    <row r="75" spans="1:14" x14ac:dyDescent="0.2">
      <c r="D7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26"/>
  <sheetViews>
    <sheetView showGridLines="0" zoomScaleNormal="100" workbookViewId="0">
      <selection activeCell="A7" sqref="A7:A11"/>
    </sheetView>
  </sheetViews>
  <sheetFormatPr baseColWidth="10" defaultColWidth="0" defaultRowHeight="14.25" zeroHeight="1" x14ac:dyDescent="0.2"/>
  <cols>
    <col min="1" max="1" width="25.25" style="5" customWidth="1"/>
    <col min="2" max="4" width="25.25" style="7" customWidth="1"/>
    <col min="5" max="8" width="25.25" style="5" hidden="1" customWidth="1"/>
    <col min="9" max="16384" width="25.25" style="7" hidden="1"/>
  </cols>
  <sheetData>
    <row r="1" spans="1:8" s="12" customFormat="1" ht="23.25" thickBot="1" x14ac:dyDescent="0.25">
      <c r="A1" s="279" t="s">
        <v>154</v>
      </c>
      <c r="B1" s="279"/>
      <c r="C1" s="279"/>
      <c r="D1" s="279"/>
      <c r="E1" s="11"/>
      <c r="F1" s="11"/>
      <c r="G1" s="11"/>
      <c r="H1" s="11"/>
    </row>
    <row r="2" spans="1:8" s="10" customFormat="1" ht="18.75" thickBot="1" x14ac:dyDescent="0.25">
      <c r="A2" s="14" t="s">
        <v>147</v>
      </c>
      <c r="B2" s="14" t="s">
        <v>146</v>
      </c>
      <c r="C2" s="14" t="s">
        <v>147</v>
      </c>
      <c r="D2" s="13"/>
      <c r="E2" s="9"/>
      <c r="F2" s="9"/>
      <c r="G2" s="9"/>
      <c r="H2" s="9"/>
    </row>
    <row r="3" spans="1:8" s="8" customFormat="1" ht="69.75" customHeight="1" thickBot="1" x14ac:dyDescent="0.25">
      <c r="A3" s="15">
        <v>2.1299999999999999E-2</v>
      </c>
      <c r="B3" s="15">
        <f>+A3*12</f>
        <v>0.25559999999999999</v>
      </c>
      <c r="C3" s="15">
        <f>EFFECT(B3,12)+E3</f>
        <v>0.28787497970699105</v>
      </c>
      <c r="D3" s="85"/>
      <c r="E3" s="85">
        <v>1E-4</v>
      </c>
      <c r="F3" s="6"/>
      <c r="G3" s="6"/>
      <c r="H3" s="6"/>
    </row>
    <row r="4" spans="1:8" x14ac:dyDescent="0.2">
      <c r="B4" s="5"/>
      <c r="C4" s="5"/>
    </row>
    <row r="5" spans="1:8" s="12" customFormat="1" ht="23.25" thickBot="1" x14ac:dyDescent="0.25">
      <c r="A5" s="279" t="s">
        <v>155</v>
      </c>
      <c r="B5" s="279"/>
      <c r="C5" s="279"/>
      <c r="D5" s="279"/>
      <c r="E5" s="11"/>
      <c r="F5" s="11"/>
      <c r="G5" s="11"/>
      <c r="H5" s="11"/>
    </row>
    <row r="6" spans="1:8" s="10" customFormat="1" ht="18.75" thickBot="1" x14ac:dyDescent="0.25">
      <c r="A6" s="14" t="s">
        <v>147</v>
      </c>
      <c r="B6" s="14" t="s">
        <v>146</v>
      </c>
      <c r="C6" s="14" t="s">
        <v>152</v>
      </c>
      <c r="D6" s="14" t="s">
        <v>153</v>
      </c>
      <c r="E6" s="9"/>
      <c r="F6" s="9"/>
      <c r="G6" s="9"/>
      <c r="H6" s="9"/>
    </row>
    <row r="7" spans="1:8" s="8" customFormat="1" ht="26.25" thickBot="1" x14ac:dyDescent="0.25">
      <c r="A7" s="278">
        <v>0.1678</v>
      </c>
      <c r="B7" s="15">
        <f>NOMINAL(A7,12)</f>
        <v>0.1561285844865079</v>
      </c>
      <c r="C7" s="277">
        <f>+B7/12</f>
        <v>1.3010715373875659E-2</v>
      </c>
      <c r="D7" s="16" t="s">
        <v>149</v>
      </c>
      <c r="E7" s="6"/>
      <c r="F7" s="6"/>
      <c r="G7" s="6"/>
      <c r="H7" s="6"/>
    </row>
    <row r="8" spans="1:8" s="8" customFormat="1" ht="26.25" thickBot="1" x14ac:dyDescent="0.25">
      <c r="A8" s="278"/>
      <c r="B8" s="15">
        <f>NOMINAL(A7,6)</f>
        <v>0.15714425677374777</v>
      </c>
      <c r="C8" s="277">
        <f>+B8/6</f>
        <v>2.6190709462291295E-2</v>
      </c>
      <c r="D8" s="16" t="s">
        <v>295</v>
      </c>
      <c r="E8" s="6"/>
      <c r="F8" s="6"/>
      <c r="G8" s="6"/>
      <c r="H8" s="6"/>
    </row>
    <row r="9" spans="1:8" s="8" customFormat="1" ht="26.25" thickBot="1" x14ac:dyDescent="0.25">
      <c r="A9" s="278"/>
      <c r="B9" s="15">
        <f>NOMINAL(A7,4)</f>
        <v>0.15816873880968263</v>
      </c>
      <c r="C9" s="277">
        <f>+B9/4</f>
        <v>3.9542184702420657E-2</v>
      </c>
      <c r="D9" s="16" t="s">
        <v>148</v>
      </c>
      <c r="E9" s="6"/>
      <c r="F9" s="6"/>
      <c r="G9" s="6"/>
      <c r="H9" s="6"/>
    </row>
    <row r="10" spans="1:8" s="8" customFormat="1" ht="26.25" thickBot="1" x14ac:dyDescent="0.25">
      <c r="A10" s="278"/>
      <c r="B10" s="15">
        <f>NOMINAL(A7,2)</f>
        <v>0.16129590755176304</v>
      </c>
      <c r="C10" s="277">
        <f>+B10/2</f>
        <v>8.064795377588152E-2</v>
      </c>
      <c r="D10" s="16" t="s">
        <v>150</v>
      </c>
      <c r="E10" s="6"/>
      <c r="F10" s="6"/>
      <c r="G10" s="6"/>
      <c r="H10" s="6"/>
    </row>
    <row r="11" spans="1:8" s="8" customFormat="1" ht="26.25" thickBot="1" x14ac:dyDescent="0.25">
      <c r="A11" s="278"/>
      <c r="B11" s="15">
        <f>NOMINAL(A7,1)</f>
        <v>0.16779999999999995</v>
      </c>
      <c r="C11" s="277">
        <f>+B11/1</f>
        <v>0.16779999999999995</v>
      </c>
      <c r="D11" s="16" t="s">
        <v>151</v>
      </c>
      <c r="E11" s="6"/>
      <c r="F11" s="6"/>
      <c r="G11" s="6"/>
      <c r="H11" s="6"/>
    </row>
    <row r="12" spans="1:8" hidden="1" x14ac:dyDescent="0.2">
      <c r="B12" s="5"/>
      <c r="C12" s="5"/>
    </row>
    <row r="13" spans="1:8" hidden="1" x14ac:dyDescent="0.2">
      <c r="B13" s="5"/>
      <c r="C13" s="5"/>
    </row>
    <row r="14" spans="1:8" hidden="1" x14ac:dyDescent="0.2">
      <c r="B14" s="5"/>
      <c r="C14" s="5"/>
    </row>
    <row r="15" spans="1:8" hidden="1" x14ac:dyDescent="0.2">
      <c r="B15" s="5"/>
      <c r="C15" s="5"/>
    </row>
    <row r="16" spans="1:8" hidden="1" x14ac:dyDescent="0.2">
      <c r="B16" s="5"/>
      <c r="C16" s="5"/>
    </row>
    <row r="17" spans="2:3" hidden="1" x14ac:dyDescent="0.2">
      <c r="B17" s="5"/>
      <c r="C17" s="5"/>
    </row>
    <row r="18" spans="2:3" hidden="1" x14ac:dyDescent="0.2">
      <c r="B18" s="5"/>
      <c r="C18" s="5"/>
    </row>
    <row r="19" spans="2:3" hidden="1" x14ac:dyDescent="0.2">
      <c r="B19" s="5"/>
      <c r="C19" s="5"/>
    </row>
    <row r="20" spans="2:3" hidden="1" x14ac:dyDescent="0.2">
      <c r="B20" s="5"/>
      <c r="C20" s="5"/>
    </row>
    <row r="21" spans="2:3" hidden="1" x14ac:dyDescent="0.2">
      <c r="B21" s="5"/>
      <c r="C21" s="5"/>
    </row>
    <row r="22" spans="2:3" hidden="1" x14ac:dyDescent="0.2">
      <c r="B22" s="5"/>
      <c r="C22" s="5"/>
    </row>
    <row r="23" spans="2:3" hidden="1" x14ac:dyDescent="0.2">
      <c r="B23" s="5"/>
      <c r="C23" s="5"/>
    </row>
    <row r="24" spans="2:3" hidden="1" x14ac:dyDescent="0.2">
      <c r="B24" s="5"/>
      <c r="C24" s="5"/>
    </row>
    <row r="25" spans="2:3" hidden="1" x14ac:dyDescent="0.2">
      <c r="B25" s="5"/>
      <c r="C25" s="5"/>
    </row>
    <row r="26" spans="2:3" hidden="1" x14ac:dyDescent="0.2">
      <c r="B26" s="5"/>
      <c r="C26" s="5"/>
    </row>
  </sheetData>
  <sheetProtection selectLockedCells="1"/>
  <mergeCells count="3">
    <mergeCell ref="A7:A11"/>
    <mergeCell ref="A5:D5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B16" sqref="B16"/>
    </sheetView>
  </sheetViews>
  <sheetFormatPr baseColWidth="10" defaultRowHeight="14.25" x14ac:dyDescent="0.2"/>
  <cols>
    <col min="1" max="1" width="11" style="20"/>
    <col min="2" max="2" width="43.375" style="18" bestFit="1" customWidth="1"/>
    <col min="3" max="16384" width="11" style="17"/>
  </cols>
  <sheetData>
    <row r="1" spans="1:2" s="20" customFormat="1" ht="18" x14ac:dyDescent="0.25">
      <c r="A1" s="22" t="s">
        <v>167</v>
      </c>
      <c r="B1" s="22" t="s">
        <v>166</v>
      </c>
    </row>
    <row r="2" spans="1:2" x14ac:dyDescent="0.2">
      <c r="A2" s="20">
        <v>1</v>
      </c>
      <c r="B2" s="82" t="s">
        <v>163</v>
      </c>
    </row>
    <row r="3" spans="1:2" x14ac:dyDescent="0.2">
      <c r="A3" s="20">
        <f>+A2+1</f>
        <v>2</v>
      </c>
      <c r="B3" s="19" t="s">
        <v>156</v>
      </c>
    </row>
    <row r="4" spans="1:2" x14ac:dyDescent="0.2">
      <c r="A4" s="20">
        <f t="shared" ref="A4:A16" si="0">+A3+1</f>
        <v>3</v>
      </c>
      <c r="B4" s="19" t="s">
        <v>157</v>
      </c>
    </row>
    <row r="5" spans="1:2" x14ac:dyDescent="0.2">
      <c r="A5" s="20">
        <f t="shared" si="0"/>
        <v>4</v>
      </c>
      <c r="B5" s="19" t="s">
        <v>158</v>
      </c>
    </row>
    <row r="6" spans="1:2" x14ac:dyDescent="0.2">
      <c r="A6" s="20">
        <f t="shared" si="0"/>
        <v>5</v>
      </c>
      <c r="B6" s="19" t="s">
        <v>159</v>
      </c>
    </row>
    <row r="7" spans="1:2" x14ac:dyDescent="0.2">
      <c r="A7" s="20">
        <f t="shared" si="0"/>
        <v>6</v>
      </c>
      <c r="B7" s="19" t="s">
        <v>160</v>
      </c>
    </row>
    <row r="8" spans="1:2" x14ac:dyDescent="0.2">
      <c r="A8" s="20">
        <f t="shared" si="0"/>
        <v>7</v>
      </c>
      <c r="B8" s="19" t="s">
        <v>161</v>
      </c>
    </row>
    <row r="9" spans="1:2" x14ac:dyDescent="0.2">
      <c r="A9" s="20">
        <f t="shared" si="0"/>
        <v>8</v>
      </c>
      <c r="B9" s="81" t="s">
        <v>162</v>
      </c>
    </row>
    <row r="10" spans="1:2" x14ac:dyDescent="0.2">
      <c r="A10" s="20">
        <f t="shared" si="0"/>
        <v>9</v>
      </c>
      <c r="B10" s="19" t="s">
        <v>164</v>
      </c>
    </row>
    <row r="11" spans="1:2" x14ac:dyDescent="0.2">
      <c r="A11" s="20">
        <f t="shared" si="0"/>
        <v>10</v>
      </c>
      <c r="B11" s="19" t="s">
        <v>165</v>
      </c>
    </row>
    <row r="12" spans="1:2" x14ac:dyDescent="0.2">
      <c r="A12" s="20">
        <f t="shared" si="0"/>
        <v>11</v>
      </c>
      <c r="B12" s="19" t="s">
        <v>168</v>
      </c>
    </row>
    <row r="13" spans="1:2" x14ac:dyDescent="0.2">
      <c r="A13" s="20">
        <f t="shared" si="0"/>
        <v>12</v>
      </c>
      <c r="B13" s="81" t="s">
        <v>203</v>
      </c>
    </row>
    <row r="14" spans="1:2" x14ac:dyDescent="0.2">
      <c r="A14" s="20">
        <f t="shared" si="0"/>
        <v>13</v>
      </c>
      <c r="B14" s="81" t="s">
        <v>204</v>
      </c>
    </row>
    <row r="15" spans="1:2" x14ac:dyDescent="0.2">
      <c r="A15" s="20">
        <f t="shared" si="0"/>
        <v>14</v>
      </c>
      <c r="B15" s="81" t="s">
        <v>205</v>
      </c>
    </row>
    <row r="16" spans="1:2" x14ac:dyDescent="0.2">
      <c r="A16" s="20">
        <f t="shared" si="0"/>
        <v>15</v>
      </c>
      <c r="B16" s="81" t="s">
        <v>206</v>
      </c>
    </row>
    <row r="17" spans="2:2" x14ac:dyDescent="0.2">
      <c r="B17" s="19" t="s">
        <v>207</v>
      </c>
    </row>
    <row r="18" spans="2:2" x14ac:dyDescent="0.2">
      <c r="B18" s="19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275"/>
  <sheetViews>
    <sheetView tabSelected="1" zoomScale="90" zoomScaleNormal="90" workbookViewId="0">
      <pane xSplit="1" ySplit="2" topLeftCell="B258" activePane="bottomRight" state="frozen"/>
      <selection activeCell="C7" sqref="C7"/>
      <selection pane="topRight" activeCell="C7" sqref="C7"/>
      <selection pane="bottomLeft" activeCell="C7" sqref="C7"/>
      <selection pane="bottomRight" activeCell="K274" sqref="K274"/>
    </sheetView>
  </sheetViews>
  <sheetFormatPr baseColWidth="10" defaultRowHeight="14.25" x14ac:dyDescent="0.2"/>
  <cols>
    <col min="1" max="1" width="15.5" style="24" bestFit="1" customWidth="1"/>
    <col min="2" max="8" width="16" bestFit="1" customWidth="1"/>
    <col min="9" max="15" width="14.875" bestFit="1" customWidth="1"/>
  </cols>
  <sheetData>
    <row r="1" spans="1:15" x14ac:dyDescent="0.2">
      <c r="A1" s="24" t="s">
        <v>169</v>
      </c>
      <c r="B1" s="26">
        <v>1.2999999999999999E-3</v>
      </c>
    </row>
    <row r="2" spans="1:15" s="21" customFormat="1" x14ac:dyDescent="0.2">
      <c r="A2" s="23">
        <v>0.01</v>
      </c>
      <c r="B2" s="21">
        <v>120</v>
      </c>
      <c r="C2" s="21">
        <f>+B2+6</f>
        <v>126</v>
      </c>
      <c r="D2" s="21">
        <f>+C2+6</f>
        <v>132</v>
      </c>
      <c r="E2" s="21">
        <f t="shared" ref="E2:J2" si="0">+D2+6</f>
        <v>138</v>
      </c>
      <c r="F2" s="21">
        <f t="shared" si="0"/>
        <v>144</v>
      </c>
      <c r="G2" s="21">
        <f t="shared" si="0"/>
        <v>150</v>
      </c>
      <c r="H2" s="21">
        <f t="shared" si="0"/>
        <v>156</v>
      </c>
      <c r="I2" s="21">
        <f t="shared" si="0"/>
        <v>162</v>
      </c>
      <c r="J2" s="21">
        <f t="shared" si="0"/>
        <v>168</v>
      </c>
      <c r="K2" s="21">
        <f>+J2+12</f>
        <v>180</v>
      </c>
      <c r="L2" s="176">
        <f>+K2+12</f>
        <v>192</v>
      </c>
      <c r="M2" s="176">
        <v>90</v>
      </c>
      <c r="N2" s="176">
        <v>120</v>
      </c>
      <c r="O2" s="21">
        <v>180</v>
      </c>
    </row>
    <row r="3" spans="1:15" x14ac:dyDescent="0.2">
      <c r="A3" s="24">
        <v>1000000</v>
      </c>
      <c r="B3" s="25">
        <f>(PMT($A$2,$B$2,A3,0,0))-(A3*$B$1)</f>
        <v>-15647.094840258738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5" x14ac:dyDescent="0.2">
      <c r="A4" s="24">
        <f>+A3+1000000</f>
        <v>2000000</v>
      </c>
      <c r="B4" s="25">
        <f t="shared" ref="B4:B67" si="1">(PMT($A$2,$B$2,A4,0,0))-(A4*$B$1)</f>
        <v>-31294.189680517477</v>
      </c>
      <c r="C4" s="25">
        <f>(PMT($A$2,$C$2,A4,0,0))-(A4*$B$1)</f>
        <v>-30589.047995073375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5" x14ac:dyDescent="0.2">
      <c r="A5" s="24">
        <f t="shared" ref="A5:A68" si="2">+A4+1000000</f>
        <v>3000000</v>
      </c>
      <c r="B5" s="25">
        <f t="shared" si="1"/>
        <v>-46941.284520776208</v>
      </c>
      <c r="C5" s="25">
        <f t="shared" ref="C5:C68" si="3">(PMT($A$2,$C$2,A5,0,0))-(A5*$B$1)</f>
        <v>-45883.571992610057</v>
      </c>
      <c r="D5" s="25">
        <f>(PMT($A$2,$D$2,A5,0,0))-(A5*$B$1)</f>
        <v>-44933.636341540572</v>
      </c>
      <c r="E5" s="25">
        <f>(PMT($A$2,$E$2,A5,0,0))-(A5*$B$1)</f>
        <v>-44077.255727137541</v>
      </c>
      <c r="F5" s="25"/>
      <c r="G5" s="25" t="s">
        <v>260</v>
      </c>
      <c r="H5" s="25"/>
      <c r="I5" s="25"/>
      <c r="J5" s="25"/>
      <c r="K5" s="25"/>
      <c r="L5" s="25"/>
      <c r="M5" s="25"/>
    </row>
    <row r="6" spans="1:15" x14ac:dyDescent="0.2">
      <c r="A6" s="24">
        <f t="shared" si="2"/>
        <v>4000000</v>
      </c>
      <c r="B6" s="25">
        <f t="shared" si="1"/>
        <v>-62588.379361034953</v>
      </c>
      <c r="C6" s="25">
        <f t="shared" si="3"/>
        <v>-61178.09599014675</v>
      </c>
      <c r="D6" s="25">
        <f t="shared" ref="D6:D69" si="4">(PMT($A$2,$D$2,A6,0,0))-(A6*$B$1)</f>
        <v>-59911.515122054101</v>
      </c>
      <c r="E6" s="25">
        <f t="shared" ref="E6:E69" si="5">(PMT($A$2,$E$2,A6,0,0))-(A6*$B$1)</f>
        <v>-58769.67430285005</v>
      </c>
      <c r="F6" s="25">
        <f>(PMT($A$2,$F$2,A6,0,0))-(A6*$B$1)</f>
        <v>-57736.765657456483</v>
      </c>
      <c r="G6" s="25"/>
      <c r="H6" s="25"/>
      <c r="I6" s="25"/>
      <c r="J6" s="25"/>
      <c r="K6" s="25"/>
      <c r="L6" s="25"/>
      <c r="M6" s="25"/>
    </row>
    <row r="7" spans="1:15" x14ac:dyDescent="0.2">
      <c r="A7" s="24">
        <f t="shared" si="2"/>
        <v>5000000</v>
      </c>
      <c r="B7" s="25">
        <f t="shared" si="1"/>
        <v>-78235.474201293677</v>
      </c>
      <c r="C7" s="25">
        <f t="shared" si="3"/>
        <v>-76472.619987683443</v>
      </c>
      <c r="D7" s="25">
        <f t="shared" si="4"/>
        <v>-74889.393902567623</v>
      </c>
      <c r="E7" s="25">
        <f t="shared" si="5"/>
        <v>-73462.092878562573</v>
      </c>
      <c r="F7" s="25">
        <f t="shared" ref="F7:F70" si="6">(PMT($A$2,$F$2,A7,0,0))-(A7*$B$1)</f>
        <v>-72170.957071820594</v>
      </c>
      <c r="G7" s="25">
        <f>(PMT($A$2,$G$2,A7,0,0))-(A7*$B$1)</f>
        <v>-70999.381748555781</v>
      </c>
      <c r="H7" s="25"/>
      <c r="I7" s="25"/>
      <c r="J7" s="25"/>
      <c r="K7" s="25"/>
      <c r="L7" s="25"/>
      <c r="M7" s="25"/>
    </row>
    <row r="8" spans="1:15" x14ac:dyDescent="0.2">
      <c r="A8" s="24">
        <f t="shared" si="2"/>
        <v>6000000</v>
      </c>
      <c r="B8" s="25">
        <f t="shared" si="1"/>
        <v>-93882.569041552415</v>
      </c>
      <c r="C8" s="25">
        <f t="shared" si="3"/>
        <v>-91767.143985220115</v>
      </c>
      <c r="D8" s="25">
        <f t="shared" si="4"/>
        <v>-89867.272683081144</v>
      </c>
      <c r="E8" s="25">
        <f t="shared" si="5"/>
        <v>-88154.511454275082</v>
      </c>
      <c r="F8" s="25">
        <f t="shared" si="6"/>
        <v>-86605.148486184728</v>
      </c>
      <c r="G8" s="25">
        <f t="shared" ref="G8:G71" si="7">(PMT($A$2,$G$2,A8,0,0))-(A8*$B$1)</f>
        <v>-85199.258098266931</v>
      </c>
      <c r="H8" s="25"/>
      <c r="I8" s="25"/>
      <c r="J8" s="25"/>
      <c r="K8" s="25"/>
      <c r="L8" s="25"/>
      <c r="M8" s="25"/>
    </row>
    <row r="9" spans="1:15" x14ac:dyDescent="0.2">
      <c r="A9" s="24">
        <f t="shared" si="2"/>
        <v>7000000</v>
      </c>
      <c r="B9" s="25">
        <f t="shared" si="1"/>
        <v>-109529.66388181115</v>
      </c>
      <c r="C9" s="25">
        <f t="shared" si="3"/>
        <v>-107061.66798275682</v>
      </c>
      <c r="D9" s="25">
        <f t="shared" si="4"/>
        <v>-104845.15146359467</v>
      </c>
      <c r="E9" s="25">
        <f t="shared" si="5"/>
        <v>-102846.9300299876</v>
      </c>
      <c r="F9" s="25">
        <f t="shared" si="6"/>
        <v>-101039.33990054883</v>
      </c>
      <c r="G9" s="25">
        <f t="shared" si="7"/>
        <v>-99399.134447978082</v>
      </c>
      <c r="H9" s="25">
        <f>(PMT($A$2,$H$2,A9,0,0))-(A9*$B$1)</f>
        <v>-97906.63546470445</v>
      </c>
      <c r="I9" s="25"/>
      <c r="J9" s="25"/>
      <c r="K9" s="25"/>
      <c r="L9" s="25"/>
      <c r="M9" s="25"/>
    </row>
    <row r="10" spans="1:15" x14ac:dyDescent="0.2">
      <c r="A10" s="24">
        <f t="shared" si="2"/>
        <v>8000000</v>
      </c>
      <c r="B10" s="25">
        <f t="shared" si="1"/>
        <v>-125176.75872206991</v>
      </c>
      <c r="C10" s="25">
        <f t="shared" si="3"/>
        <v>-122356.1919802935</v>
      </c>
      <c r="D10" s="25">
        <f t="shared" si="4"/>
        <v>-119823.0302441082</v>
      </c>
      <c r="E10" s="25">
        <f t="shared" si="5"/>
        <v>-117539.3486057001</v>
      </c>
      <c r="F10" s="25">
        <f t="shared" si="6"/>
        <v>-115473.53131491297</v>
      </c>
      <c r="G10" s="25">
        <f t="shared" si="7"/>
        <v>-113599.01079768925</v>
      </c>
      <c r="H10" s="25">
        <f t="shared" ref="H10:H73" si="8">(PMT($A$2,$H$2,A10,0,0))-(A10*$B$1)</f>
        <v>-111893.29767394795</v>
      </c>
      <c r="I10" s="25">
        <f>(PMT($A$2,$I$2,A10,0,0))-(A10*$B$1)</f>
        <v>-110337.22632775387</v>
      </c>
      <c r="J10" s="25"/>
      <c r="K10" s="25"/>
      <c r="L10" s="25"/>
      <c r="M10" s="25"/>
    </row>
    <row r="11" spans="1:15" x14ac:dyDescent="0.2">
      <c r="A11" s="24">
        <f t="shared" si="2"/>
        <v>9000000</v>
      </c>
      <c r="B11" s="25">
        <f t="shared" si="1"/>
        <v>-140823.85356232862</v>
      </c>
      <c r="C11" s="25">
        <f t="shared" si="3"/>
        <v>-137650.71597783017</v>
      </c>
      <c r="D11" s="25">
        <f t="shared" si="4"/>
        <v>-134800.90902462171</v>
      </c>
      <c r="E11" s="25">
        <f t="shared" si="5"/>
        <v>-132231.76718141261</v>
      </c>
      <c r="F11" s="25">
        <f t="shared" si="6"/>
        <v>-129907.72272927707</v>
      </c>
      <c r="G11" s="25">
        <f t="shared" si="7"/>
        <v>-127798.8871474004</v>
      </c>
      <c r="H11" s="25">
        <f t="shared" si="8"/>
        <v>-125879.95988319143</v>
      </c>
      <c r="I11" s="25">
        <f t="shared" ref="I11:I74" si="9">(PMT($A$2,$I$2,A11,0,0))-(A11*$B$1)</f>
        <v>-124129.37961872312</v>
      </c>
      <c r="J11" s="25"/>
      <c r="K11" s="25"/>
      <c r="L11" s="25"/>
      <c r="M11" s="25"/>
    </row>
    <row r="12" spans="1:15" x14ac:dyDescent="0.2">
      <c r="A12" s="24">
        <f t="shared" si="2"/>
        <v>10000000</v>
      </c>
      <c r="B12" s="25">
        <f t="shared" si="1"/>
        <v>-156470.94840258735</v>
      </c>
      <c r="C12" s="25">
        <f t="shared" si="3"/>
        <v>-152945.23997536689</v>
      </c>
      <c r="D12" s="25">
        <f t="shared" si="4"/>
        <v>-149778.78780513525</v>
      </c>
      <c r="E12" s="25">
        <f t="shared" si="5"/>
        <v>-146924.18575712515</v>
      </c>
      <c r="F12" s="25">
        <f t="shared" si="6"/>
        <v>-144341.91414364119</v>
      </c>
      <c r="G12" s="25">
        <f t="shared" si="7"/>
        <v>-141998.76349711156</v>
      </c>
      <c r="H12" s="25">
        <f t="shared" si="8"/>
        <v>-139866.62209243493</v>
      </c>
      <c r="I12" s="25">
        <f t="shared" si="9"/>
        <v>-137921.53290969232</v>
      </c>
      <c r="J12" s="25"/>
      <c r="K12" s="25"/>
      <c r="L12" s="25"/>
      <c r="M12" s="25"/>
    </row>
    <row r="13" spans="1:15" x14ac:dyDescent="0.2">
      <c r="A13" s="24">
        <f t="shared" si="2"/>
        <v>11000000</v>
      </c>
      <c r="B13" s="25">
        <f t="shared" si="1"/>
        <v>-172118.04324284609</v>
      </c>
      <c r="C13" s="25">
        <f t="shared" si="3"/>
        <v>-168239.76397290357</v>
      </c>
      <c r="D13" s="25">
        <f t="shared" si="4"/>
        <v>-164756.66658564878</v>
      </c>
      <c r="E13" s="25">
        <f t="shared" si="5"/>
        <v>-161616.60433283765</v>
      </c>
      <c r="F13" s="25">
        <f t="shared" si="6"/>
        <v>-158776.10555800531</v>
      </c>
      <c r="G13" s="25">
        <f t="shared" si="7"/>
        <v>-156198.63984682271</v>
      </c>
      <c r="H13" s="25">
        <f t="shared" si="8"/>
        <v>-153853.28430167842</v>
      </c>
      <c r="I13" s="25">
        <f t="shared" si="9"/>
        <v>-151713.68620066158</v>
      </c>
      <c r="J13" s="25"/>
      <c r="K13" s="25"/>
      <c r="L13" s="25"/>
      <c r="M13" s="25"/>
    </row>
    <row r="14" spans="1:15" x14ac:dyDescent="0.2">
      <c r="A14" s="24">
        <f t="shared" si="2"/>
        <v>12000000</v>
      </c>
      <c r="B14" s="25">
        <f t="shared" si="1"/>
        <v>-187765.13808310483</v>
      </c>
      <c r="C14" s="25">
        <f t="shared" si="3"/>
        <v>-183534.28797044023</v>
      </c>
      <c r="D14" s="25">
        <f t="shared" si="4"/>
        <v>-179734.54536616229</v>
      </c>
      <c r="E14" s="25">
        <f t="shared" si="5"/>
        <v>-176309.02290855016</v>
      </c>
      <c r="F14" s="25">
        <f t="shared" si="6"/>
        <v>-173210.29697236946</v>
      </c>
      <c r="G14" s="25">
        <f t="shared" si="7"/>
        <v>-170398.51619653386</v>
      </c>
      <c r="H14" s="25">
        <f t="shared" si="8"/>
        <v>-167839.94651092193</v>
      </c>
      <c r="I14" s="25">
        <f t="shared" si="9"/>
        <v>-165505.83949163082</v>
      </c>
      <c r="J14" s="25"/>
      <c r="K14" s="25"/>
      <c r="L14" s="25"/>
      <c r="M14" s="25"/>
    </row>
    <row r="15" spans="1:15" x14ac:dyDescent="0.2">
      <c r="A15" s="24">
        <f t="shared" si="2"/>
        <v>13000000</v>
      </c>
      <c r="B15" s="25">
        <f t="shared" si="1"/>
        <v>-203412.23292336357</v>
      </c>
      <c r="C15" s="25">
        <f t="shared" si="3"/>
        <v>-198828.81196797694</v>
      </c>
      <c r="D15" s="25">
        <f t="shared" si="4"/>
        <v>-194712.4241466758</v>
      </c>
      <c r="E15" s="25">
        <f t="shared" si="5"/>
        <v>-191001.44148426267</v>
      </c>
      <c r="F15" s="25">
        <f t="shared" si="6"/>
        <v>-187644.48838673357</v>
      </c>
      <c r="G15" s="25">
        <f t="shared" si="7"/>
        <v>-184598.39254624501</v>
      </c>
      <c r="H15" s="25">
        <f t="shared" si="8"/>
        <v>-181826.60872016542</v>
      </c>
      <c r="I15" s="25">
        <f t="shared" si="9"/>
        <v>-179297.99278260005</v>
      </c>
      <c r="J15" s="25"/>
      <c r="K15" s="25"/>
      <c r="L15" s="25"/>
      <c r="M15" s="25"/>
    </row>
    <row r="16" spans="1:15" x14ac:dyDescent="0.2">
      <c r="A16" s="24">
        <f t="shared" si="2"/>
        <v>14000000</v>
      </c>
      <c r="B16" s="25">
        <f t="shared" si="1"/>
        <v>-219059.32776362231</v>
      </c>
      <c r="C16" s="25">
        <f t="shared" si="3"/>
        <v>-214123.33596551363</v>
      </c>
      <c r="D16" s="25">
        <f t="shared" si="4"/>
        <v>-209690.30292718933</v>
      </c>
      <c r="E16" s="25">
        <f t="shared" si="5"/>
        <v>-205693.86005997521</v>
      </c>
      <c r="F16" s="25">
        <f t="shared" si="6"/>
        <v>-202078.67980109766</v>
      </c>
      <c r="G16" s="25">
        <f t="shared" si="7"/>
        <v>-198798.26889595616</v>
      </c>
      <c r="H16" s="25">
        <f t="shared" si="8"/>
        <v>-195813.2709294089</v>
      </c>
      <c r="I16" s="25">
        <f t="shared" si="9"/>
        <v>-193090.14607356928</v>
      </c>
      <c r="J16" s="25">
        <f>(PMT($A$2,$J$2,A16,0,0))-(A16*$B$1)</f>
        <v>-190600.13374333439</v>
      </c>
      <c r="K16" s="25">
        <f>(PMT($A$2,$K$2,A16,0,0))-(A16*$B$1)</f>
        <v>-186223.52869281193</v>
      </c>
      <c r="L16" s="25"/>
      <c r="M16" s="25"/>
    </row>
    <row r="17" spans="1:14" x14ac:dyDescent="0.2">
      <c r="A17" s="24">
        <f t="shared" si="2"/>
        <v>15000000</v>
      </c>
      <c r="B17" s="25">
        <f t="shared" si="1"/>
        <v>-234706.42260388102</v>
      </c>
      <c r="C17" s="25">
        <f t="shared" si="3"/>
        <v>-229417.85996305032</v>
      </c>
      <c r="D17" s="25">
        <f t="shared" si="4"/>
        <v>-224668.18170770287</v>
      </c>
      <c r="E17" s="25">
        <f t="shared" si="5"/>
        <v>-220386.27863568769</v>
      </c>
      <c r="F17" s="25">
        <f t="shared" si="6"/>
        <v>-216512.87121546178</v>
      </c>
      <c r="G17" s="25">
        <f t="shared" si="7"/>
        <v>-212998.14524566731</v>
      </c>
      <c r="H17" s="25">
        <f t="shared" si="8"/>
        <v>-209799.93313865241</v>
      </c>
      <c r="I17" s="25">
        <f t="shared" si="9"/>
        <v>-206882.29936453854</v>
      </c>
      <c r="J17" s="25">
        <f t="shared" ref="J17:J80" si="10">(PMT($A$2,$J$2,A17,0,0))-(A17*$B$1)</f>
        <v>-204214.42901071542</v>
      </c>
      <c r="K17" s="25">
        <f t="shared" ref="K17:K80" si="11">(PMT($A$2,$K$2,A17,0,0))-(A17*$B$1)</f>
        <v>-199525.20931372701</v>
      </c>
      <c r="L17" s="25"/>
      <c r="M17" s="25"/>
    </row>
    <row r="18" spans="1:14" x14ac:dyDescent="0.2">
      <c r="A18" s="24">
        <f t="shared" si="2"/>
        <v>16000000</v>
      </c>
      <c r="B18" s="25">
        <f t="shared" si="1"/>
        <v>-250353.51744413981</v>
      </c>
      <c r="C18" s="25">
        <f t="shared" si="3"/>
        <v>-244712.383960587</v>
      </c>
      <c r="D18" s="25">
        <f t="shared" si="4"/>
        <v>-239646.0604882164</v>
      </c>
      <c r="E18" s="25">
        <f t="shared" si="5"/>
        <v>-235078.6972114002</v>
      </c>
      <c r="F18" s="25">
        <f t="shared" si="6"/>
        <v>-230947.06262982593</v>
      </c>
      <c r="G18" s="25">
        <f t="shared" si="7"/>
        <v>-227198.02159537849</v>
      </c>
      <c r="H18" s="25">
        <f t="shared" si="8"/>
        <v>-223786.5953478959</v>
      </c>
      <c r="I18" s="25">
        <f t="shared" si="9"/>
        <v>-220674.45265550775</v>
      </c>
      <c r="J18" s="25">
        <f t="shared" si="10"/>
        <v>-217828.7242780964</v>
      </c>
      <c r="K18" s="25">
        <f t="shared" si="11"/>
        <v>-212826.88993464218</v>
      </c>
      <c r="L18" s="25"/>
      <c r="M18" s="25"/>
    </row>
    <row r="19" spans="1:14" x14ac:dyDescent="0.2">
      <c r="A19" s="24">
        <f t="shared" si="2"/>
        <v>17000000</v>
      </c>
      <c r="B19" s="25">
        <f t="shared" si="1"/>
        <v>-266000.61228439852</v>
      </c>
      <c r="C19" s="25">
        <f t="shared" si="3"/>
        <v>-260006.90795812369</v>
      </c>
      <c r="D19" s="25">
        <f t="shared" si="4"/>
        <v>-254623.93926872991</v>
      </c>
      <c r="E19" s="25">
        <f t="shared" si="5"/>
        <v>-249771.11578711271</v>
      </c>
      <c r="F19" s="25">
        <f t="shared" si="6"/>
        <v>-245381.25404419005</v>
      </c>
      <c r="G19" s="25">
        <f t="shared" si="7"/>
        <v>-241397.89794508964</v>
      </c>
      <c r="H19" s="25">
        <f t="shared" si="8"/>
        <v>-237773.25755713941</v>
      </c>
      <c r="I19" s="25">
        <f t="shared" si="9"/>
        <v>-234466.60594647698</v>
      </c>
      <c r="J19" s="25">
        <f t="shared" si="10"/>
        <v>-231443.01954547744</v>
      </c>
      <c r="K19" s="25">
        <f t="shared" si="11"/>
        <v>-226128.57055555732</v>
      </c>
      <c r="L19" s="25"/>
      <c r="M19" s="25"/>
    </row>
    <row r="20" spans="1:14" x14ac:dyDescent="0.2">
      <c r="A20" s="24">
        <f t="shared" si="2"/>
        <v>18000000</v>
      </c>
      <c r="B20" s="25">
        <f t="shared" si="1"/>
        <v>-281647.70712465723</v>
      </c>
      <c r="C20" s="25">
        <f t="shared" si="3"/>
        <v>-275301.43195566034</v>
      </c>
      <c r="D20" s="25">
        <f t="shared" si="4"/>
        <v>-269601.81804924342</v>
      </c>
      <c r="E20" s="25">
        <f t="shared" si="5"/>
        <v>-264463.53436282522</v>
      </c>
      <c r="F20" s="25">
        <f t="shared" si="6"/>
        <v>-259815.44545855414</v>
      </c>
      <c r="G20" s="25">
        <f t="shared" si="7"/>
        <v>-255597.77429480079</v>
      </c>
      <c r="H20" s="25">
        <f t="shared" si="8"/>
        <v>-251759.91976638287</v>
      </c>
      <c r="I20" s="25">
        <f t="shared" si="9"/>
        <v>-248258.75923744624</v>
      </c>
      <c r="J20" s="25">
        <f t="shared" si="10"/>
        <v>-245057.31481285847</v>
      </c>
      <c r="K20" s="25">
        <f t="shared" si="11"/>
        <v>-239430.25117647246</v>
      </c>
      <c r="L20" s="25"/>
      <c r="M20" s="25"/>
    </row>
    <row r="21" spans="1:14" x14ac:dyDescent="0.2">
      <c r="A21" s="24">
        <f t="shared" si="2"/>
        <v>19000000</v>
      </c>
      <c r="B21" s="25">
        <f t="shared" si="1"/>
        <v>-297294.801964916</v>
      </c>
      <c r="C21" s="25">
        <f t="shared" si="3"/>
        <v>-290595.95595319709</v>
      </c>
      <c r="D21" s="25">
        <f t="shared" si="4"/>
        <v>-284579.69682975695</v>
      </c>
      <c r="E21" s="25">
        <f t="shared" si="5"/>
        <v>-279155.95293853775</v>
      </c>
      <c r="F21" s="25">
        <f t="shared" si="6"/>
        <v>-274249.63687291829</v>
      </c>
      <c r="G21" s="25">
        <f t="shared" si="7"/>
        <v>-269797.65064451192</v>
      </c>
      <c r="H21" s="25">
        <f t="shared" si="8"/>
        <v>-265746.58197562641</v>
      </c>
      <c r="I21" s="25">
        <f t="shared" si="9"/>
        <v>-262050.91252841547</v>
      </c>
      <c r="J21" s="25">
        <f t="shared" si="10"/>
        <v>-258671.61008023951</v>
      </c>
      <c r="K21" s="25">
        <f t="shared" si="11"/>
        <v>-252731.93179738757</v>
      </c>
      <c r="L21" s="25"/>
      <c r="M21" s="25"/>
    </row>
    <row r="22" spans="1:14" x14ac:dyDescent="0.2">
      <c r="A22" s="24">
        <f t="shared" si="2"/>
        <v>20000000</v>
      </c>
      <c r="B22" s="25">
        <f t="shared" si="1"/>
        <v>-312941.89680517471</v>
      </c>
      <c r="C22" s="25">
        <f t="shared" si="3"/>
        <v>-305890.47995073377</v>
      </c>
      <c r="D22" s="25">
        <f t="shared" si="4"/>
        <v>-299557.57561027049</v>
      </c>
      <c r="E22" s="25">
        <f t="shared" si="5"/>
        <v>-293848.37151425029</v>
      </c>
      <c r="F22" s="25">
        <f t="shared" si="6"/>
        <v>-288683.82828728238</v>
      </c>
      <c r="G22" s="25">
        <f t="shared" si="7"/>
        <v>-283997.52699422312</v>
      </c>
      <c r="H22" s="25">
        <f t="shared" si="8"/>
        <v>-279733.24418486987</v>
      </c>
      <c r="I22" s="25">
        <f t="shared" si="9"/>
        <v>-275843.06581938465</v>
      </c>
      <c r="J22" s="25">
        <f t="shared" si="10"/>
        <v>-272285.90534762054</v>
      </c>
      <c r="K22" s="25">
        <f t="shared" si="11"/>
        <v>-266033.61241830268</v>
      </c>
      <c r="L22" s="25">
        <f>(PMT($A$2,$L$2,A22,0,0))-(A22*$B$1)</f>
        <v>-260745.02520403828</v>
      </c>
      <c r="M22" s="25">
        <f>(PMT($A$2,$M$2,A22,0,0))-(A22*$B$1)</f>
        <v>-364061.22386997193</v>
      </c>
    </row>
    <row r="23" spans="1:14" x14ac:dyDescent="0.2">
      <c r="A23" s="24">
        <f t="shared" si="2"/>
        <v>21000000</v>
      </c>
      <c r="B23" s="25">
        <f t="shared" si="1"/>
        <v>-328588.99164543347</v>
      </c>
      <c r="C23" s="25">
        <f t="shared" si="3"/>
        <v>-321185.0039482704</v>
      </c>
      <c r="D23" s="25">
        <f t="shared" si="4"/>
        <v>-314535.45439078403</v>
      </c>
      <c r="E23" s="25">
        <f t="shared" si="5"/>
        <v>-308540.79008996277</v>
      </c>
      <c r="F23" s="25">
        <f t="shared" si="6"/>
        <v>-303118.01970164652</v>
      </c>
      <c r="G23" s="25">
        <f t="shared" si="7"/>
        <v>-298197.40334393427</v>
      </c>
      <c r="H23" s="25">
        <f t="shared" si="8"/>
        <v>-293719.90639411338</v>
      </c>
      <c r="I23" s="25">
        <f t="shared" si="9"/>
        <v>-289635.21911035391</v>
      </c>
      <c r="J23" s="25">
        <f t="shared" si="10"/>
        <v>-285900.20061500155</v>
      </c>
      <c r="K23" s="25">
        <f t="shared" si="11"/>
        <v>-279335.29303921782</v>
      </c>
      <c r="L23" s="25">
        <f t="shared" ref="L23:L86" si="12">(PMT($A$2,$L$2,A23,0,0))-(A23*$B$1)</f>
        <v>-273782.27646424022</v>
      </c>
      <c r="M23" s="25">
        <f t="shared" ref="M23:M86" si="13">(PMT($A$2,$M$2,A23,0,0))-(A23*$B$1)</f>
        <v>-382264.28506347054</v>
      </c>
    </row>
    <row r="24" spans="1:14" x14ac:dyDescent="0.2">
      <c r="A24" s="24">
        <f t="shared" si="2"/>
        <v>22000000</v>
      </c>
      <c r="B24" s="25">
        <f t="shared" si="1"/>
        <v>-344236.08648569218</v>
      </c>
      <c r="C24" s="25">
        <f t="shared" si="3"/>
        <v>-336479.52794580715</v>
      </c>
      <c r="D24" s="25">
        <f t="shared" si="4"/>
        <v>-329513.33317129756</v>
      </c>
      <c r="E24" s="25">
        <f t="shared" si="5"/>
        <v>-323233.20866567531</v>
      </c>
      <c r="F24" s="25">
        <f t="shared" si="6"/>
        <v>-317552.21111601061</v>
      </c>
      <c r="G24" s="25">
        <f t="shared" si="7"/>
        <v>-312397.27969364543</v>
      </c>
      <c r="H24" s="25">
        <f t="shared" si="8"/>
        <v>-307706.56860335683</v>
      </c>
      <c r="I24" s="25">
        <f t="shared" si="9"/>
        <v>-303427.37240132317</v>
      </c>
      <c r="J24" s="25">
        <f t="shared" si="10"/>
        <v>-299514.49588238256</v>
      </c>
      <c r="K24" s="25">
        <f t="shared" si="11"/>
        <v>-292636.97366013302</v>
      </c>
      <c r="L24" s="25">
        <f t="shared" si="12"/>
        <v>-286819.52772444219</v>
      </c>
      <c r="M24" s="25">
        <f t="shared" si="13"/>
        <v>-400467.34625696915</v>
      </c>
    </row>
    <row r="25" spans="1:14" x14ac:dyDescent="0.2">
      <c r="A25" s="24">
        <f t="shared" si="2"/>
        <v>23000000</v>
      </c>
      <c r="B25" s="25">
        <f t="shared" si="1"/>
        <v>-359883.18132595095</v>
      </c>
      <c r="C25" s="25">
        <f t="shared" si="3"/>
        <v>-351774.05194334383</v>
      </c>
      <c r="D25" s="25">
        <f t="shared" si="4"/>
        <v>-344491.21195181104</v>
      </c>
      <c r="E25" s="25">
        <f t="shared" si="5"/>
        <v>-337925.62724138785</v>
      </c>
      <c r="F25" s="25">
        <f t="shared" si="6"/>
        <v>-331986.40253037476</v>
      </c>
      <c r="G25" s="25">
        <f t="shared" si="7"/>
        <v>-326597.15604335658</v>
      </c>
      <c r="H25" s="25">
        <f t="shared" si="8"/>
        <v>-321693.23081260035</v>
      </c>
      <c r="I25" s="25">
        <f t="shared" si="9"/>
        <v>-317219.52569229243</v>
      </c>
      <c r="J25" s="25">
        <f t="shared" si="10"/>
        <v>-313128.79114976362</v>
      </c>
      <c r="K25" s="25">
        <f t="shared" si="11"/>
        <v>-305938.6542810481</v>
      </c>
      <c r="L25" s="25">
        <f t="shared" si="12"/>
        <v>-299856.77898464404</v>
      </c>
      <c r="M25" s="25">
        <f t="shared" si="13"/>
        <v>-418670.40745046776</v>
      </c>
    </row>
    <row r="26" spans="1:14" x14ac:dyDescent="0.2">
      <c r="A26" s="24">
        <f t="shared" si="2"/>
        <v>24000000</v>
      </c>
      <c r="B26" s="25">
        <f t="shared" si="1"/>
        <v>-375530.27616620966</v>
      </c>
      <c r="C26" s="25">
        <f t="shared" si="3"/>
        <v>-367068.57594088046</v>
      </c>
      <c r="D26" s="25">
        <f t="shared" si="4"/>
        <v>-359469.09073232458</v>
      </c>
      <c r="E26" s="25">
        <f t="shared" si="5"/>
        <v>-352618.04581710033</v>
      </c>
      <c r="F26" s="25">
        <f t="shared" si="6"/>
        <v>-346420.59394473891</v>
      </c>
      <c r="G26" s="25">
        <f t="shared" si="7"/>
        <v>-340797.03239306773</v>
      </c>
      <c r="H26" s="25">
        <f t="shared" si="8"/>
        <v>-335679.89302184386</v>
      </c>
      <c r="I26" s="25">
        <f t="shared" si="9"/>
        <v>-331011.67898326163</v>
      </c>
      <c r="J26" s="25">
        <f t="shared" si="10"/>
        <v>-326743.08641714463</v>
      </c>
      <c r="K26" s="25">
        <f t="shared" si="11"/>
        <v>-319240.33490196324</v>
      </c>
      <c r="L26" s="25">
        <f t="shared" si="12"/>
        <v>-312894.03024484596</v>
      </c>
      <c r="M26" s="25">
        <f t="shared" si="13"/>
        <v>-436873.46864396631</v>
      </c>
    </row>
    <row r="27" spans="1:14" x14ac:dyDescent="0.2">
      <c r="A27" s="24">
        <f t="shared" si="2"/>
        <v>25000000</v>
      </c>
      <c r="B27" s="25">
        <f t="shared" si="1"/>
        <v>-391177.37100646837</v>
      </c>
      <c r="C27" s="25">
        <f t="shared" si="3"/>
        <v>-382363.09993841714</v>
      </c>
      <c r="D27" s="25">
        <f t="shared" si="4"/>
        <v>-374446.96951283811</v>
      </c>
      <c r="E27" s="25">
        <f t="shared" si="5"/>
        <v>-367310.46439281281</v>
      </c>
      <c r="F27" s="25">
        <f t="shared" si="6"/>
        <v>-360854.785359103</v>
      </c>
      <c r="G27" s="25">
        <f t="shared" si="7"/>
        <v>-354996.90874277888</v>
      </c>
      <c r="H27" s="25">
        <f t="shared" si="8"/>
        <v>-349666.55523108738</v>
      </c>
      <c r="I27" s="25">
        <f t="shared" si="9"/>
        <v>-344803.8322742309</v>
      </c>
      <c r="J27" s="25">
        <f t="shared" si="10"/>
        <v>-340357.38168452564</v>
      </c>
      <c r="K27" s="25">
        <f t="shared" si="11"/>
        <v>-332542.01552287838</v>
      </c>
      <c r="L27" s="25">
        <f t="shared" si="12"/>
        <v>-325931.28150504787</v>
      </c>
      <c r="M27" s="25">
        <f t="shared" si="13"/>
        <v>-455076.52983746491</v>
      </c>
    </row>
    <row r="28" spans="1:14" x14ac:dyDescent="0.2">
      <c r="A28" s="24">
        <f t="shared" si="2"/>
        <v>26000000</v>
      </c>
      <c r="B28" s="25">
        <f t="shared" si="1"/>
        <v>-406824.46584672714</v>
      </c>
      <c r="C28" s="25">
        <f t="shared" si="3"/>
        <v>-397657.62393595389</v>
      </c>
      <c r="D28" s="25">
        <f t="shared" si="4"/>
        <v>-389424.84829335159</v>
      </c>
      <c r="E28" s="25">
        <f t="shared" si="5"/>
        <v>-382002.88296852534</v>
      </c>
      <c r="F28" s="25">
        <f t="shared" si="6"/>
        <v>-375288.97677346715</v>
      </c>
      <c r="G28" s="25">
        <f t="shared" si="7"/>
        <v>-369196.78509249003</v>
      </c>
      <c r="H28" s="25">
        <f t="shared" si="8"/>
        <v>-363653.21744033083</v>
      </c>
      <c r="I28" s="25">
        <f t="shared" si="9"/>
        <v>-358595.9855652001</v>
      </c>
      <c r="J28" s="25">
        <f t="shared" si="10"/>
        <v>-353971.6769519067</v>
      </c>
      <c r="K28" s="25">
        <f t="shared" si="11"/>
        <v>-345843.69614379352</v>
      </c>
      <c r="L28" s="25">
        <f t="shared" si="12"/>
        <v>-338968.53276524978</v>
      </c>
      <c r="M28" s="25">
        <f t="shared" si="13"/>
        <v>-473279.59103096352</v>
      </c>
    </row>
    <row r="29" spans="1:14" x14ac:dyDescent="0.2">
      <c r="A29" s="24">
        <f t="shared" si="2"/>
        <v>27000000</v>
      </c>
      <c r="B29" s="25">
        <f t="shared" si="1"/>
        <v>-422471.56068698585</v>
      </c>
      <c r="C29" s="25">
        <f t="shared" si="3"/>
        <v>-412952.14793349057</v>
      </c>
      <c r="D29" s="25">
        <f t="shared" si="4"/>
        <v>-404402.72707386519</v>
      </c>
      <c r="E29" s="25">
        <f t="shared" si="5"/>
        <v>-396695.30154423788</v>
      </c>
      <c r="F29" s="25">
        <f t="shared" si="6"/>
        <v>-389723.16818783118</v>
      </c>
      <c r="G29" s="25">
        <f t="shared" si="7"/>
        <v>-383396.66144220124</v>
      </c>
      <c r="H29" s="25">
        <f t="shared" si="8"/>
        <v>-377639.87964957434</v>
      </c>
      <c r="I29" s="25">
        <f t="shared" si="9"/>
        <v>-372388.13885616936</v>
      </c>
      <c r="J29" s="25">
        <f t="shared" si="10"/>
        <v>-367585.97221928771</v>
      </c>
      <c r="K29" s="25">
        <f t="shared" si="11"/>
        <v>-359145.37676470866</v>
      </c>
      <c r="L29" s="25">
        <f t="shared" si="12"/>
        <v>-352005.78402545169</v>
      </c>
      <c r="M29" s="25">
        <f t="shared" si="13"/>
        <v>-491482.65222446213</v>
      </c>
    </row>
    <row r="30" spans="1:14" x14ac:dyDescent="0.2">
      <c r="A30" s="24">
        <f t="shared" si="2"/>
        <v>28000000</v>
      </c>
      <c r="B30" s="25">
        <f t="shared" si="1"/>
        <v>-438118.65552724461</v>
      </c>
      <c r="C30" s="25">
        <f t="shared" si="3"/>
        <v>-428246.67193102726</v>
      </c>
      <c r="D30" s="25">
        <f t="shared" si="4"/>
        <v>-419380.60585437866</v>
      </c>
      <c r="E30" s="25">
        <f t="shared" si="5"/>
        <v>-411387.72011995042</v>
      </c>
      <c r="F30" s="25">
        <f t="shared" si="6"/>
        <v>-404157.35960219533</v>
      </c>
      <c r="G30" s="25">
        <f t="shared" si="7"/>
        <v>-397596.53779191233</v>
      </c>
      <c r="H30" s="25">
        <f t="shared" si="8"/>
        <v>-391626.5418588178</v>
      </c>
      <c r="I30" s="25">
        <f t="shared" si="9"/>
        <v>-386180.29214713856</v>
      </c>
      <c r="J30" s="25">
        <f t="shared" si="10"/>
        <v>-381200.26748666877</v>
      </c>
      <c r="K30" s="25">
        <f t="shared" si="11"/>
        <v>-372447.05738562386</v>
      </c>
      <c r="L30" s="25">
        <f t="shared" si="12"/>
        <v>-365043.0352856536</v>
      </c>
      <c r="M30" s="25">
        <f t="shared" si="13"/>
        <v>-509685.71341796074</v>
      </c>
    </row>
    <row r="31" spans="1:14" x14ac:dyDescent="0.2">
      <c r="A31" s="24">
        <f t="shared" si="2"/>
        <v>29000000</v>
      </c>
      <c r="B31" s="25">
        <f t="shared" si="1"/>
        <v>-453765.75036750332</v>
      </c>
      <c r="C31" s="25">
        <f t="shared" si="3"/>
        <v>-443541.19592856395</v>
      </c>
      <c r="D31" s="25">
        <f t="shared" si="4"/>
        <v>-434358.4846348922</v>
      </c>
      <c r="E31" s="25">
        <f t="shared" si="5"/>
        <v>-426080.13869566284</v>
      </c>
      <c r="F31" s="25">
        <f t="shared" si="6"/>
        <v>-418591.55101655948</v>
      </c>
      <c r="G31" s="25">
        <f t="shared" si="7"/>
        <v>-411796.41414162354</v>
      </c>
      <c r="H31" s="25">
        <f t="shared" si="8"/>
        <v>-405613.20406806137</v>
      </c>
      <c r="I31" s="25">
        <f t="shared" si="9"/>
        <v>-399972.44543810777</v>
      </c>
      <c r="J31" s="25">
        <f t="shared" si="10"/>
        <v>-394814.56275404978</v>
      </c>
      <c r="K31" s="25">
        <f t="shared" si="11"/>
        <v>-385748.73800653889</v>
      </c>
      <c r="L31" s="25">
        <f t="shared" si="12"/>
        <v>-378080.28654585558</v>
      </c>
      <c r="M31" s="25">
        <f t="shared" si="13"/>
        <v>-527888.77461145935</v>
      </c>
      <c r="N31" s="25"/>
    </row>
    <row r="32" spans="1:14" x14ac:dyDescent="0.2">
      <c r="A32" s="24">
        <f t="shared" si="2"/>
        <v>30000000</v>
      </c>
      <c r="B32" s="25">
        <f t="shared" si="1"/>
        <v>-469412.84520776203</v>
      </c>
      <c r="C32" s="25">
        <f t="shared" si="3"/>
        <v>-458835.71992610063</v>
      </c>
      <c r="D32" s="25">
        <f t="shared" si="4"/>
        <v>-449336.36341540574</v>
      </c>
      <c r="E32" s="25">
        <f t="shared" si="5"/>
        <v>-440772.55727137538</v>
      </c>
      <c r="F32" s="25">
        <f t="shared" si="6"/>
        <v>-433025.74243092356</v>
      </c>
      <c r="G32" s="25">
        <f t="shared" si="7"/>
        <v>-425996.29049133463</v>
      </c>
      <c r="H32" s="25">
        <f t="shared" si="8"/>
        <v>-419599.86627730483</v>
      </c>
      <c r="I32" s="25">
        <f t="shared" si="9"/>
        <v>-413764.59872907709</v>
      </c>
      <c r="J32" s="25">
        <f t="shared" si="10"/>
        <v>-408428.85802143085</v>
      </c>
      <c r="K32" s="25">
        <f t="shared" si="11"/>
        <v>-399050.41862745403</v>
      </c>
      <c r="L32" s="25">
        <f t="shared" si="12"/>
        <v>-391117.53780605749</v>
      </c>
      <c r="M32" s="25">
        <f t="shared" si="13"/>
        <v>-546091.8358049579</v>
      </c>
    </row>
    <row r="33" spans="1:14" x14ac:dyDescent="0.2">
      <c r="A33" s="24">
        <f t="shared" si="2"/>
        <v>31000000</v>
      </c>
      <c r="B33" s="25">
        <f t="shared" si="1"/>
        <v>-485059.94004802086</v>
      </c>
      <c r="C33" s="25">
        <f t="shared" si="3"/>
        <v>-474130.24392363726</v>
      </c>
      <c r="D33" s="25">
        <f t="shared" si="4"/>
        <v>-464314.24219591921</v>
      </c>
      <c r="E33" s="25">
        <f t="shared" si="5"/>
        <v>-455464.97584708786</v>
      </c>
      <c r="F33" s="25">
        <f t="shared" si="6"/>
        <v>-447459.93384528771</v>
      </c>
      <c r="G33" s="25">
        <f t="shared" si="7"/>
        <v>-440196.16684104584</v>
      </c>
      <c r="H33" s="25">
        <f t="shared" si="8"/>
        <v>-433586.52848654828</v>
      </c>
      <c r="I33" s="25">
        <f t="shared" si="9"/>
        <v>-427556.75202004629</v>
      </c>
      <c r="J33" s="25">
        <f t="shared" si="10"/>
        <v>-422043.15328881185</v>
      </c>
      <c r="K33" s="25">
        <f t="shared" si="11"/>
        <v>-412352.09924836917</v>
      </c>
      <c r="L33" s="25">
        <f t="shared" si="12"/>
        <v>-404154.78906625934</v>
      </c>
      <c r="M33" s="25">
        <f t="shared" si="13"/>
        <v>-564294.89699845645</v>
      </c>
    </row>
    <row r="34" spans="1:14" x14ac:dyDescent="0.2">
      <c r="A34" s="24">
        <f t="shared" si="2"/>
        <v>32000000</v>
      </c>
      <c r="B34" s="25">
        <f t="shared" si="1"/>
        <v>-500707.03488827962</v>
      </c>
      <c r="C34" s="25">
        <f t="shared" si="3"/>
        <v>-489424.767921174</v>
      </c>
      <c r="D34" s="25">
        <f t="shared" si="4"/>
        <v>-479292.12097643281</v>
      </c>
      <c r="E34" s="25">
        <f t="shared" si="5"/>
        <v>-470157.3944228004</v>
      </c>
      <c r="F34" s="25">
        <f t="shared" si="6"/>
        <v>-461894.12525965186</v>
      </c>
      <c r="G34" s="25">
        <f t="shared" si="7"/>
        <v>-454396.04319075699</v>
      </c>
      <c r="H34" s="25">
        <f t="shared" si="8"/>
        <v>-447573.1906957918</v>
      </c>
      <c r="I34" s="25">
        <f t="shared" si="9"/>
        <v>-441348.90531101549</v>
      </c>
      <c r="J34" s="25">
        <f t="shared" si="10"/>
        <v>-435657.4485561928</v>
      </c>
      <c r="K34" s="25">
        <f t="shared" si="11"/>
        <v>-425653.77986928436</v>
      </c>
      <c r="L34" s="25">
        <f t="shared" si="12"/>
        <v>-417192.04032646125</v>
      </c>
      <c r="M34" s="25">
        <f t="shared" si="13"/>
        <v>-582497.95819195511</v>
      </c>
    </row>
    <row r="35" spans="1:14" x14ac:dyDescent="0.2">
      <c r="A35" s="24">
        <f t="shared" si="2"/>
        <v>33000000</v>
      </c>
      <c r="B35" s="25">
        <f t="shared" si="1"/>
        <v>-516354.12972853833</v>
      </c>
      <c r="C35" s="25">
        <f t="shared" si="3"/>
        <v>-504719.29191871069</v>
      </c>
      <c r="D35" s="25">
        <f t="shared" si="4"/>
        <v>-494269.99975694629</v>
      </c>
      <c r="E35" s="25">
        <f t="shared" si="5"/>
        <v>-484849.81299851293</v>
      </c>
      <c r="F35" s="25">
        <f t="shared" si="6"/>
        <v>-476328.31667401595</v>
      </c>
      <c r="G35" s="25">
        <f t="shared" si="7"/>
        <v>-468595.91954046814</v>
      </c>
      <c r="H35" s="25">
        <f t="shared" si="8"/>
        <v>-461559.85290503531</v>
      </c>
      <c r="I35" s="25">
        <f t="shared" si="9"/>
        <v>-455141.05860198475</v>
      </c>
      <c r="J35" s="25">
        <f t="shared" si="10"/>
        <v>-449271.74382357392</v>
      </c>
      <c r="K35" s="25">
        <f t="shared" si="11"/>
        <v>-438955.4604901995</v>
      </c>
      <c r="L35" s="25">
        <f t="shared" si="12"/>
        <v>-430229.29158666322</v>
      </c>
      <c r="M35" s="25">
        <f t="shared" si="13"/>
        <v>-600701.01938545366</v>
      </c>
    </row>
    <row r="36" spans="1:14" x14ac:dyDescent="0.2">
      <c r="A36" s="24">
        <v>34000000</v>
      </c>
      <c r="B36" s="25">
        <f t="shared" si="1"/>
        <v>-532001.22456879704</v>
      </c>
      <c r="C36" s="25">
        <f t="shared" si="3"/>
        <v>-520013.81591624737</v>
      </c>
      <c r="D36" s="25">
        <f t="shared" si="4"/>
        <v>-509247.87853745982</v>
      </c>
      <c r="E36" s="25">
        <f t="shared" si="5"/>
        <v>-499542.23157422541</v>
      </c>
      <c r="F36" s="25">
        <f t="shared" si="6"/>
        <v>-490762.5080883801</v>
      </c>
      <c r="G36" s="25">
        <f t="shared" si="7"/>
        <v>-482795.79589017929</v>
      </c>
      <c r="H36" s="25">
        <f t="shared" si="8"/>
        <v>-475546.51511427882</v>
      </c>
      <c r="I36" s="25">
        <f t="shared" si="9"/>
        <v>-468933.21189295396</v>
      </c>
      <c r="J36" s="25">
        <f t="shared" si="10"/>
        <v>-462886.03909095487</v>
      </c>
      <c r="K36" s="25">
        <f t="shared" si="11"/>
        <v>-452257.14111111464</v>
      </c>
      <c r="L36" s="25">
        <f t="shared" si="12"/>
        <v>-443266.54284686514</v>
      </c>
      <c r="M36" s="25">
        <f t="shared" si="13"/>
        <v>-618904.08057895221</v>
      </c>
    </row>
    <row r="37" spans="1:14" x14ac:dyDescent="0.2">
      <c r="A37" s="24">
        <f t="shared" si="2"/>
        <v>35000000</v>
      </c>
      <c r="B37" s="25">
        <f t="shared" si="1"/>
        <v>-547648.31940905587</v>
      </c>
      <c r="C37" s="25">
        <f t="shared" si="3"/>
        <v>-535308.33991378406</v>
      </c>
      <c r="D37" s="25">
        <f t="shared" si="4"/>
        <v>-524225.75731797336</v>
      </c>
      <c r="E37" s="25">
        <f t="shared" si="5"/>
        <v>-514234.65014993795</v>
      </c>
      <c r="F37" s="25">
        <f t="shared" si="6"/>
        <v>-505196.69950274419</v>
      </c>
      <c r="G37" s="25">
        <f t="shared" si="7"/>
        <v>-496995.67223989038</v>
      </c>
      <c r="H37" s="25">
        <f t="shared" si="8"/>
        <v>-489533.17732352228</v>
      </c>
      <c r="I37" s="25">
        <f t="shared" si="9"/>
        <v>-482725.36518392328</v>
      </c>
      <c r="J37" s="25">
        <f t="shared" si="10"/>
        <v>-476500.33435833594</v>
      </c>
      <c r="K37" s="25">
        <f t="shared" si="11"/>
        <v>-465558.82173202978</v>
      </c>
      <c r="L37" s="25">
        <f t="shared" si="12"/>
        <v>-456303.79410706699</v>
      </c>
      <c r="M37" s="25">
        <f t="shared" si="13"/>
        <v>-637107.14177245076</v>
      </c>
    </row>
    <row r="38" spans="1:14" x14ac:dyDescent="0.2">
      <c r="A38" s="24">
        <f t="shared" si="2"/>
        <v>36000000</v>
      </c>
      <c r="B38" s="25">
        <f t="shared" si="1"/>
        <v>-563295.41424931446</v>
      </c>
      <c r="C38" s="25">
        <f t="shared" si="3"/>
        <v>-550602.86391132069</v>
      </c>
      <c r="D38" s="25">
        <f t="shared" si="4"/>
        <v>-539203.63609848684</v>
      </c>
      <c r="E38" s="25">
        <f t="shared" si="5"/>
        <v>-528927.06872565043</v>
      </c>
      <c r="F38" s="25">
        <f t="shared" si="6"/>
        <v>-519630.89091710828</v>
      </c>
      <c r="G38" s="25">
        <f t="shared" si="7"/>
        <v>-511195.54858960159</v>
      </c>
      <c r="H38" s="25">
        <f t="shared" si="8"/>
        <v>-503519.83953276573</v>
      </c>
      <c r="I38" s="25">
        <f t="shared" si="9"/>
        <v>-496517.51847489248</v>
      </c>
      <c r="J38" s="25">
        <f t="shared" si="10"/>
        <v>-490114.62962571695</v>
      </c>
      <c r="K38" s="25">
        <f t="shared" si="11"/>
        <v>-478860.50235294492</v>
      </c>
      <c r="L38" s="25">
        <f t="shared" si="12"/>
        <v>-469341.0453672689</v>
      </c>
      <c r="M38" s="25">
        <f t="shared" si="13"/>
        <v>-655310.20296594943</v>
      </c>
    </row>
    <row r="39" spans="1:14" x14ac:dyDescent="0.2">
      <c r="A39" s="24">
        <f t="shared" si="2"/>
        <v>37000000</v>
      </c>
      <c r="B39" s="25">
        <f t="shared" si="1"/>
        <v>-578942.50908957329</v>
      </c>
      <c r="C39" s="25">
        <f t="shared" si="3"/>
        <v>-565897.38790885755</v>
      </c>
      <c r="D39" s="25">
        <f t="shared" si="4"/>
        <v>-554181.51487900037</v>
      </c>
      <c r="E39" s="25">
        <f t="shared" si="5"/>
        <v>-543619.48730136291</v>
      </c>
      <c r="F39" s="25">
        <f t="shared" si="6"/>
        <v>-534065.08233147243</v>
      </c>
      <c r="G39" s="25">
        <f t="shared" si="7"/>
        <v>-525395.42493931274</v>
      </c>
      <c r="H39" s="25">
        <f t="shared" si="8"/>
        <v>-517506.50174200931</v>
      </c>
      <c r="I39" s="25">
        <f t="shared" si="9"/>
        <v>-510309.67176586168</v>
      </c>
      <c r="J39" s="25">
        <f t="shared" si="10"/>
        <v>-503728.92489309795</v>
      </c>
      <c r="K39" s="25">
        <f t="shared" si="11"/>
        <v>-492162.18297386001</v>
      </c>
      <c r="L39" s="25">
        <f t="shared" si="12"/>
        <v>-482378.29662747087</v>
      </c>
      <c r="M39" s="25">
        <f t="shared" si="13"/>
        <v>-673513.26415944798</v>
      </c>
      <c r="N39" s="25"/>
    </row>
    <row r="40" spans="1:14" x14ac:dyDescent="0.2">
      <c r="A40" s="24">
        <f t="shared" si="2"/>
        <v>38000000</v>
      </c>
      <c r="B40" s="25">
        <f t="shared" si="1"/>
        <v>-594589.603929832</v>
      </c>
      <c r="C40" s="25">
        <f t="shared" si="3"/>
        <v>-581191.91190639418</v>
      </c>
      <c r="D40" s="25">
        <f t="shared" si="4"/>
        <v>-569159.39365951391</v>
      </c>
      <c r="E40" s="25">
        <f t="shared" si="5"/>
        <v>-558311.90587707551</v>
      </c>
      <c r="F40" s="25">
        <f t="shared" si="6"/>
        <v>-548499.27374583657</v>
      </c>
      <c r="G40" s="25">
        <f t="shared" si="7"/>
        <v>-539595.30128902383</v>
      </c>
      <c r="H40" s="25">
        <f t="shared" si="8"/>
        <v>-531493.16395125282</v>
      </c>
      <c r="I40" s="25">
        <f t="shared" si="9"/>
        <v>-524101.82505683094</v>
      </c>
      <c r="J40" s="25">
        <f t="shared" si="10"/>
        <v>-517343.22016047902</v>
      </c>
      <c r="K40" s="25">
        <f t="shared" si="11"/>
        <v>-505463.86359477515</v>
      </c>
      <c r="L40" s="25">
        <f t="shared" si="12"/>
        <v>-495415.54788767279</v>
      </c>
      <c r="M40" s="25">
        <f t="shared" si="13"/>
        <v>-691716.32535294665</v>
      </c>
    </row>
    <row r="41" spans="1:14" x14ac:dyDescent="0.2">
      <c r="A41" s="24">
        <f t="shared" si="2"/>
        <v>39000000</v>
      </c>
      <c r="B41" s="25">
        <f t="shared" si="1"/>
        <v>-610236.6987700907</v>
      </c>
      <c r="C41" s="25">
        <f t="shared" si="3"/>
        <v>-596486.4359039308</v>
      </c>
      <c r="D41" s="25">
        <f t="shared" si="4"/>
        <v>-584137.27244002745</v>
      </c>
      <c r="E41" s="25">
        <f t="shared" si="5"/>
        <v>-573004.3244527881</v>
      </c>
      <c r="F41" s="25">
        <f t="shared" si="6"/>
        <v>-562933.46516020061</v>
      </c>
      <c r="G41" s="25">
        <f t="shared" si="7"/>
        <v>-553795.17763873504</v>
      </c>
      <c r="H41" s="25">
        <f t="shared" si="8"/>
        <v>-545479.82616049633</v>
      </c>
      <c r="I41" s="25">
        <f t="shared" si="9"/>
        <v>-537893.97834780021</v>
      </c>
      <c r="J41" s="25">
        <f t="shared" si="10"/>
        <v>-530957.51542785997</v>
      </c>
      <c r="K41" s="25">
        <f t="shared" si="11"/>
        <v>-518765.54421569029</v>
      </c>
      <c r="L41" s="25">
        <f t="shared" si="12"/>
        <v>-508452.7991478747</v>
      </c>
      <c r="M41" s="25">
        <f t="shared" si="13"/>
        <v>-709919.3865464452</v>
      </c>
    </row>
    <row r="42" spans="1:14" x14ac:dyDescent="0.2">
      <c r="A42" s="24">
        <f t="shared" si="2"/>
        <v>40000000</v>
      </c>
      <c r="B42" s="25">
        <f t="shared" si="1"/>
        <v>-625883.79361034941</v>
      </c>
      <c r="C42" s="25">
        <f t="shared" si="3"/>
        <v>-611780.95990146755</v>
      </c>
      <c r="D42" s="25">
        <f t="shared" si="4"/>
        <v>-599115.15122054098</v>
      </c>
      <c r="E42" s="25">
        <f t="shared" si="5"/>
        <v>-587696.74302850058</v>
      </c>
      <c r="F42" s="25">
        <f t="shared" si="6"/>
        <v>-577367.65657456475</v>
      </c>
      <c r="G42" s="25">
        <f t="shared" si="7"/>
        <v>-567995.05398844625</v>
      </c>
      <c r="H42" s="25">
        <f t="shared" si="8"/>
        <v>-559466.48836973973</v>
      </c>
      <c r="I42" s="25">
        <f t="shared" si="9"/>
        <v>-551686.13163876929</v>
      </c>
      <c r="J42" s="25">
        <f t="shared" si="10"/>
        <v>-544571.81069524109</v>
      </c>
      <c r="K42" s="25">
        <f t="shared" si="11"/>
        <v>-532067.22483660537</v>
      </c>
      <c r="L42" s="25">
        <f t="shared" si="12"/>
        <v>-521490.05040807655</v>
      </c>
      <c r="M42" s="25">
        <f t="shared" si="13"/>
        <v>-728122.44773994386</v>
      </c>
    </row>
    <row r="43" spans="1:14" x14ac:dyDescent="0.2">
      <c r="A43" s="24">
        <f t="shared" si="2"/>
        <v>41000000</v>
      </c>
      <c r="B43" s="25">
        <f t="shared" si="1"/>
        <v>-641530.88845060824</v>
      </c>
      <c r="C43" s="25">
        <f t="shared" si="3"/>
        <v>-627075.48389900418</v>
      </c>
      <c r="D43" s="25">
        <f t="shared" si="4"/>
        <v>-614093.03000105452</v>
      </c>
      <c r="E43" s="25">
        <f t="shared" si="5"/>
        <v>-602389.16160421306</v>
      </c>
      <c r="F43" s="25">
        <f t="shared" si="6"/>
        <v>-591801.8479889289</v>
      </c>
      <c r="G43" s="25">
        <f t="shared" si="7"/>
        <v>-582194.93033815734</v>
      </c>
      <c r="H43" s="25">
        <f t="shared" si="8"/>
        <v>-573453.15057898313</v>
      </c>
      <c r="I43" s="25">
        <f t="shared" si="9"/>
        <v>-565478.28492973861</v>
      </c>
      <c r="J43" s="25">
        <f t="shared" si="10"/>
        <v>-558186.1059626221</v>
      </c>
      <c r="K43" s="25">
        <f t="shared" si="11"/>
        <v>-545368.90545752062</v>
      </c>
      <c r="L43" s="25">
        <f t="shared" si="12"/>
        <v>-534527.30166827852</v>
      </c>
      <c r="M43" s="25">
        <f t="shared" si="13"/>
        <v>-746325.50893344241</v>
      </c>
    </row>
    <row r="44" spans="1:14" x14ac:dyDescent="0.2">
      <c r="A44" s="24">
        <f t="shared" si="2"/>
        <v>42000000</v>
      </c>
      <c r="B44" s="25">
        <f t="shared" si="1"/>
        <v>-657177.98329086695</v>
      </c>
      <c r="C44" s="25">
        <f t="shared" si="3"/>
        <v>-642370.0078965408</v>
      </c>
      <c r="D44" s="25">
        <f t="shared" si="4"/>
        <v>-629070.90878156805</v>
      </c>
      <c r="E44" s="25">
        <f t="shared" si="5"/>
        <v>-617081.58017992554</v>
      </c>
      <c r="F44" s="25">
        <f t="shared" si="6"/>
        <v>-606236.03940329305</v>
      </c>
      <c r="G44" s="25">
        <f t="shared" si="7"/>
        <v>-596394.80668786855</v>
      </c>
      <c r="H44" s="25">
        <f t="shared" si="8"/>
        <v>-587439.81278822676</v>
      </c>
      <c r="I44" s="25">
        <f t="shared" si="9"/>
        <v>-579270.43822070782</v>
      </c>
      <c r="J44" s="25">
        <f t="shared" si="10"/>
        <v>-571800.4012300031</v>
      </c>
      <c r="K44" s="25">
        <f t="shared" si="11"/>
        <v>-558670.58607843565</v>
      </c>
      <c r="L44" s="25">
        <f t="shared" si="12"/>
        <v>-547564.55292848044</v>
      </c>
      <c r="M44" s="25">
        <f t="shared" si="13"/>
        <v>-764528.57012694108</v>
      </c>
    </row>
    <row r="45" spans="1:14" x14ac:dyDescent="0.2">
      <c r="A45" s="24">
        <f t="shared" si="2"/>
        <v>43000000</v>
      </c>
      <c r="B45" s="25">
        <f t="shared" si="1"/>
        <v>-672825.07813112566</v>
      </c>
      <c r="C45" s="25">
        <f t="shared" si="3"/>
        <v>-657664.53189407755</v>
      </c>
      <c r="D45" s="25">
        <f t="shared" si="4"/>
        <v>-644048.78756208147</v>
      </c>
      <c r="E45" s="25">
        <f t="shared" si="5"/>
        <v>-631773.99875563814</v>
      </c>
      <c r="F45" s="25">
        <f t="shared" si="6"/>
        <v>-620670.23081765708</v>
      </c>
      <c r="G45" s="25">
        <f t="shared" si="7"/>
        <v>-610594.68303757964</v>
      </c>
      <c r="H45" s="25">
        <f t="shared" si="8"/>
        <v>-601426.47499747027</v>
      </c>
      <c r="I45" s="25">
        <f t="shared" si="9"/>
        <v>-593062.59151167702</v>
      </c>
      <c r="J45" s="25">
        <f t="shared" si="10"/>
        <v>-585414.69649738423</v>
      </c>
      <c r="K45" s="25">
        <f t="shared" si="11"/>
        <v>-571972.2666993509</v>
      </c>
      <c r="L45" s="25">
        <f t="shared" si="12"/>
        <v>-560601.80418868235</v>
      </c>
      <c r="M45" s="25">
        <f t="shared" si="13"/>
        <v>-782731.63132043963</v>
      </c>
    </row>
    <row r="46" spans="1:14" x14ac:dyDescent="0.2">
      <c r="A46" s="24">
        <f t="shared" si="2"/>
        <v>44000000</v>
      </c>
      <c r="B46" s="25">
        <f t="shared" si="1"/>
        <v>-688472.17297138437</v>
      </c>
      <c r="C46" s="25">
        <f t="shared" si="3"/>
        <v>-672959.05589161429</v>
      </c>
      <c r="D46" s="25">
        <f t="shared" si="4"/>
        <v>-659026.66634259513</v>
      </c>
      <c r="E46" s="25">
        <f t="shared" si="5"/>
        <v>-646466.41733135062</v>
      </c>
      <c r="F46" s="25">
        <f t="shared" si="6"/>
        <v>-635104.42223202123</v>
      </c>
      <c r="G46" s="25">
        <f t="shared" si="7"/>
        <v>-624794.55938729085</v>
      </c>
      <c r="H46" s="25">
        <f t="shared" si="8"/>
        <v>-615413.13720671367</v>
      </c>
      <c r="I46" s="25">
        <f t="shared" si="9"/>
        <v>-606854.74480264634</v>
      </c>
      <c r="J46" s="25">
        <f t="shared" si="10"/>
        <v>-599028.99176476512</v>
      </c>
      <c r="K46" s="25">
        <f t="shared" si="11"/>
        <v>-585273.94732026604</v>
      </c>
      <c r="L46" s="25">
        <f t="shared" si="12"/>
        <v>-573639.05544888438</v>
      </c>
      <c r="M46" s="25">
        <f t="shared" si="13"/>
        <v>-800934.69251393829</v>
      </c>
    </row>
    <row r="47" spans="1:14" x14ac:dyDescent="0.2">
      <c r="A47" s="24">
        <f t="shared" si="2"/>
        <v>45000000</v>
      </c>
      <c r="B47" s="25">
        <f t="shared" si="1"/>
        <v>-704119.26781164308</v>
      </c>
      <c r="C47" s="25">
        <f t="shared" si="3"/>
        <v>-688253.57988915092</v>
      </c>
      <c r="D47" s="25">
        <f t="shared" si="4"/>
        <v>-674004.54512310855</v>
      </c>
      <c r="E47" s="25">
        <f t="shared" si="5"/>
        <v>-661158.8359070631</v>
      </c>
      <c r="F47" s="25">
        <f t="shared" si="6"/>
        <v>-649538.61364638538</v>
      </c>
      <c r="G47" s="25">
        <f t="shared" si="7"/>
        <v>-638994.43573700194</v>
      </c>
      <c r="H47" s="25">
        <f t="shared" si="8"/>
        <v>-629399.79941595718</v>
      </c>
      <c r="I47" s="25">
        <f t="shared" si="9"/>
        <v>-620646.89809361554</v>
      </c>
      <c r="J47" s="25">
        <f t="shared" si="10"/>
        <v>-612643.28703214612</v>
      </c>
      <c r="K47" s="25">
        <f t="shared" si="11"/>
        <v>-598575.62794118107</v>
      </c>
      <c r="L47" s="25">
        <f t="shared" si="12"/>
        <v>-586676.30670908617</v>
      </c>
      <c r="M47" s="25">
        <f t="shared" si="13"/>
        <v>-819137.75370743673</v>
      </c>
    </row>
    <row r="48" spans="1:14" x14ac:dyDescent="0.2">
      <c r="A48" s="24">
        <f t="shared" si="2"/>
        <v>46000000</v>
      </c>
      <c r="B48" s="25">
        <f t="shared" si="1"/>
        <v>-719766.3626519019</v>
      </c>
      <c r="C48" s="25">
        <f t="shared" si="3"/>
        <v>-703548.10388668766</v>
      </c>
      <c r="D48" s="25">
        <f t="shared" si="4"/>
        <v>-688982.42390362208</v>
      </c>
      <c r="E48" s="25">
        <f t="shared" si="5"/>
        <v>-675851.25448277569</v>
      </c>
      <c r="F48" s="25">
        <f t="shared" si="6"/>
        <v>-663972.80506074952</v>
      </c>
      <c r="G48" s="25">
        <f t="shared" si="7"/>
        <v>-653194.31208671315</v>
      </c>
      <c r="H48" s="25">
        <f t="shared" si="8"/>
        <v>-643386.4616252007</v>
      </c>
      <c r="I48" s="25">
        <f t="shared" si="9"/>
        <v>-634439.05138458486</v>
      </c>
      <c r="J48" s="25">
        <f t="shared" si="10"/>
        <v>-626257.58229952725</v>
      </c>
      <c r="K48" s="25">
        <f t="shared" si="11"/>
        <v>-611877.30856209621</v>
      </c>
      <c r="L48" s="25">
        <f t="shared" si="12"/>
        <v>-599713.55796928809</v>
      </c>
      <c r="M48" s="25">
        <f t="shared" si="13"/>
        <v>-837340.81490093551</v>
      </c>
    </row>
    <row r="49" spans="1:14" x14ac:dyDescent="0.2">
      <c r="A49" s="24">
        <f t="shared" si="2"/>
        <v>47000000</v>
      </c>
      <c r="B49" s="25">
        <f t="shared" si="1"/>
        <v>-735413.45749216061</v>
      </c>
      <c r="C49" s="25">
        <f t="shared" si="3"/>
        <v>-718842.62788422429</v>
      </c>
      <c r="D49" s="25">
        <f t="shared" si="4"/>
        <v>-703960.30268413562</v>
      </c>
      <c r="E49" s="25">
        <f t="shared" si="5"/>
        <v>-690543.67305848817</v>
      </c>
      <c r="F49" s="25">
        <f t="shared" si="6"/>
        <v>-678406.99647511367</v>
      </c>
      <c r="G49" s="25">
        <f t="shared" si="7"/>
        <v>-667394.18843642424</v>
      </c>
      <c r="H49" s="25">
        <f t="shared" si="8"/>
        <v>-657373.12383444421</v>
      </c>
      <c r="I49" s="25">
        <f t="shared" si="9"/>
        <v>-648231.20467555407</v>
      </c>
      <c r="J49" s="25">
        <f t="shared" si="10"/>
        <v>-639871.87756690825</v>
      </c>
      <c r="K49" s="25">
        <f t="shared" si="11"/>
        <v>-625178.98918301135</v>
      </c>
      <c r="L49" s="25">
        <f t="shared" si="12"/>
        <v>-612750.80922949</v>
      </c>
      <c r="M49" s="25">
        <f t="shared" si="13"/>
        <v>-855543.87609443394</v>
      </c>
    </row>
    <row r="50" spans="1:14" x14ac:dyDescent="0.2">
      <c r="A50" s="24">
        <f t="shared" si="2"/>
        <v>48000000</v>
      </c>
      <c r="B50" s="25">
        <f t="shared" si="1"/>
        <v>-751060.55233241932</v>
      </c>
      <c r="C50" s="25">
        <f t="shared" si="3"/>
        <v>-734137.15188176092</v>
      </c>
      <c r="D50" s="25">
        <f t="shared" si="4"/>
        <v>-718938.18146464915</v>
      </c>
      <c r="E50" s="25">
        <f t="shared" si="5"/>
        <v>-705236.09163420065</v>
      </c>
      <c r="F50" s="25">
        <f t="shared" si="6"/>
        <v>-692841.18788947782</v>
      </c>
      <c r="G50" s="25">
        <f t="shared" si="7"/>
        <v>-681594.06478613545</v>
      </c>
      <c r="H50" s="25">
        <f t="shared" si="8"/>
        <v>-671359.78604368772</v>
      </c>
      <c r="I50" s="25">
        <f t="shared" si="9"/>
        <v>-662023.35796652327</v>
      </c>
      <c r="J50" s="25">
        <f t="shared" si="10"/>
        <v>-653486.17283428926</v>
      </c>
      <c r="K50" s="25">
        <f t="shared" si="11"/>
        <v>-638480.66980392649</v>
      </c>
      <c r="L50" s="25">
        <f t="shared" si="12"/>
        <v>-625788.06048969191</v>
      </c>
      <c r="M50" s="25">
        <f t="shared" si="13"/>
        <v>-873746.93728793261</v>
      </c>
    </row>
    <row r="51" spans="1:14" x14ac:dyDescent="0.2">
      <c r="A51" s="24">
        <f t="shared" si="2"/>
        <v>49000000</v>
      </c>
      <c r="B51" s="25">
        <f t="shared" si="1"/>
        <v>-766707.64717267815</v>
      </c>
      <c r="C51" s="25">
        <f t="shared" si="3"/>
        <v>-749431.67587929766</v>
      </c>
      <c r="D51" s="25">
        <f t="shared" si="4"/>
        <v>-733916.06024516269</v>
      </c>
      <c r="E51" s="25">
        <f t="shared" si="5"/>
        <v>-719928.51020991313</v>
      </c>
      <c r="F51" s="25">
        <f t="shared" si="6"/>
        <v>-707275.37930384185</v>
      </c>
      <c r="G51" s="25">
        <f t="shared" si="7"/>
        <v>-695793.94113584666</v>
      </c>
      <c r="H51" s="25">
        <f t="shared" si="8"/>
        <v>-685346.44825293112</v>
      </c>
      <c r="I51" s="25">
        <f t="shared" si="9"/>
        <v>-675815.51125749259</v>
      </c>
      <c r="J51" s="25">
        <f t="shared" si="10"/>
        <v>-667100.46810167027</v>
      </c>
      <c r="K51" s="25">
        <f t="shared" si="11"/>
        <v>-651782.35042484163</v>
      </c>
      <c r="L51" s="25">
        <f t="shared" si="12"/>
        <v>-638825.31174989382</v>
      </c>
      <c r="M51" s="25">
        <f t="shared" si="13"/>
        <v>-891949.99848143116</v>
      </c>
    </row>
    <row r="52" spans="1:14" x14ac:dyDescent="0.2">
      <c r="A52" s="24">
        <f t="shared" si="2"/>
        <v>50000000</v>
      </c>
      <c r="B52" s="25">
        <f t="shared" si="1"/>
        <v>-782354.74201293674</v>
      </c>
      <c r="C52" s="25">
        <f t="shared" si="3"/>
        <v>-764726.19987683429</v>
      </c>
      <c r="D52" s="25">
        <f t="shared" si="4"/>
        <v>-748893.93902567623</v>
      </c>
      <c r="E52" s="25">
        <f t="shared" si="5"/>
        <v>-734620.92878562561</v>
      </c>
      <c r="F52" s="25">
        <f t="shared" si="6"/>
        <v>-721709.570718206</v>
      </c>
      <c r="G52" s="25">
        <f t="shared" si="7"/>
        <v>-709993.81748555775</v>
      </c>
      <c r="H52" s="25">
        <f t="shared" si="8"/>
        <v>-699333.11046217475</v>
      </c>
      <c r="I52" s="25">
        <f t="shared" si="9"/>
        <v>-689607.66454846179</v>
      </c>
      <c r="J52" s="25">
        <f t="shared" si="10"/>
        <v>-680714.76336905127</v>
      </c>
      <c r="K52" s="25">
        <f t="shared" si="11"/>
        <v>-665084.03104575677</v>
      </c>
      <c r="L52" s="25">
        <f t="shared" si="12"/>
        <v>-651862.56301009574</v>
      </c>
      <c r="M52" s="25">
        <f t="shared" si="13"/>
        <v>-910153.05967492983</v>
      </c>
      <c r="N52" s="25"/>
    </row>
    <row r="53" spans="1:14" x14ac:dyDescent="0.2">
      <c r="A53" s="24">
        <f t="shared" si="2"/>
        <v>51000000</v>
      </c>
      <c r="B53" s="25">
        <f t="shared" si="1"/>
        <v>-798001.83685319556</v>
      </c>
      <c r="C53" s="25">
        <f t="shared" si="3"/>
        <v>-780020.72387437103</v>
      </c>
      <c r="D53" s="25">
        <f t="shared" si="4"/>
        <v>-763871.81780618965</v>
      </c>
      <c r="E53" s="25">
        <f t="shared" si="5"/>
        <v>-749313.34736133821</v>
      </c>
      <c r="F53" s="25">
        <f t="shared" si="6"/>
        <v>-736143.76213257003</v>
      </c>
      <c r="G53" s="25">
        <f t="shared" si="7"/>
        <v>-724193.69383526896</v>
      </c>
      <c r="H53" s="25">
        <f t="shared" si="8"/>
        <v>-713319.77267141815</v>
      </c>
      <c r="I53" s="25">
        <f t="shared" si="9"/>
        <v>-703399.81783943099</v>
      </c>
      <c r="J53" s="25">
        <f t="shared" si="10"/>
        <v>-694329.0586364324</v>
      </c>
      <c r="K53" s="25">
        <f t="shared" si="11"/>
        <v>-678385.71166667191</v>
      </c>
      <c r="L53" s="25">
        <f t="shared" si="12"/>
        <v>-664899.81427029765</v>
      </c>
      <c r="M53" s="25">
        <f t="shared" si="13"/>
        <v>-928356.12086842838</v>
      </c>
    </row>
    <row r="54" spans="1:14" x14ac:dyDescent="0.2">
      <c r="A54" s="24">
        <f t="shared" si="2"/>
        <v>52000000</v>
      </c>
      <c r="B54" s="25">
        <f t="shared" si="1"/>
        <v>-813648.93169345427</v>
      </c>
      <c r="C54" s="25">
        <f t="shared" si="3"/>
        <v>-795315.24787190778</v>
      </c>
      <c r="D54" s="25">
        <f t="shared" si="4"/>
        <v>-778849.69658670318</v>
      </c>
      <c r="E54" s="25">
        <f t="shared" si="5"/>
        <v>-764005.76593705069</v>
      </c>
      <c r="F54" s="25">
        <f t="shared" si="6"/>
        <v>-750577.9535469343</v>
      </c>
      <c r="G54" s="25">
        <f t="shared" si="7"/>
        <v>-738393.57018498005</v>
      </c>
      <c r="H54" s="25">
        <f t="shared" si="8"/>
        <v>-727306.43488066166</v>
      </c>
      <c r="I54" s="25">
        <f t="shared" si="9"/>
        <v>-717191.9711304002</v>
      </c>
      <c r="J54" s="25">
        <f t="shared" si="10"/>
        <v>-707943.3539038134</v>
      </c>
      <c r="K54" s="25">
        <f t="shared" si="11"/>
        <v>-691687.39228758705</v>
      </c>
      <c r="L54" s="25">
        <f t="shared" si="12"/>
        <v>-677937.06553049956</v>
      </c>
      <c r="M54" s="25">
        <f t="shared" si="13"/>
        <v>-946559.18206192704</v>
      </c>
    </row>
    <row r="55" spans="1:14" x14ac:dyDescent="0.2">
      <c r="A55" s="24">
        <f t="shared" si="2"/>
        <v>53000000</v>
      </c>
      <c r="B55" s="25">
        <f t="shared" si="1"/>
        <v>-829296.0265337131</v>
      </c>
      <c r="C55" s="25">
        <f t="shared" si="3"/>
        <v>-810609.7718694444</v>
      </c>
      <c r="D55" s="25">
        <f t="shared" si="4"/>
        <v>-793827.57536721684</v>
      </c>
      <c r="E55" s="25">
        <f t="shared" si="5"/>
        <v>-778698.18451276317</v>
      </c>
      <c r="F55" s="25">
        <f t="shared" si="6"/>
        <v>-765012.14496129833</v>
      </c>
      <c r="G55" s="25">
        <f t="shared" si="7"/>
        <v>-752593.44653469115</v>
      </c>
      <c r="H55" s="25">
        <f t="shared" si="8"/>
        <v>-741293.09708990518</v>
      </c>
      <c r="I55" s="25">
        <f t="shared" si="9"/>
        <v>-730984.1244213694</v>
      </c>
      <c r="J55" s="25">
        <f t="shared" si="10"/>
        <v>-721557.64917119441</v>
      </c>
      <c r="K55" s="25">
        <f t="shared" si="11"/>
        <v>-704989.07290850219</v>
      </c>
      <c r="L55" s="25">
        <f t="shared" si="12"/>
        <v>-690974.31679070159</v>
      </c>
      <c r="M55" s="25">
        <f t="shared" si="13"/>
        <v>-964762.24325542559</v>
      </c>
    </row>
    <row r="56" spans="1:14" x14ac:dyDescent="0.2">
      <c r="A56" s="24">
        <f t="shared" si="2"/>
        <v>54000000</v>
      </c>
      <c r="B56" s="25">
        <f t="shared" si="1"/>
        <v>-844943.12137397169</v>
      </c>
      <c r="C56" s="25">
        <f t="shared" si="3"/>
        <v>-825904.29586698115</v>
      </c>
      <c r="D56" s="25">
        <f t="shared" si="4"/>
        <v>-808805.45414773037</v>
      </c>
      <c r="E56" s="25">
        <f t="shared" si="5"/>
        <v>-793390.60308847576</v>
      </c>
      <c r="F56" s="25">
        <f t="shared" si="6"/>
        <v>-779446.33637566236</v>
      </c>
      <c r="G56" s="25">
        <f t="shared" si="7"/>
        <v>-766793.32288440247</v>
      </c>
      <c r="H56" s="25">
        <f t="shared" si="8"/>
        <v>-755279.75929914869</v>
      </c>
      <c r="I56" s="25">
        <f t="shared" si="9"/>
        <v>-744776.27771233872</v>
      </c>
      <c r="J56" s="25">
        <f t="shared" si="10"/>
        <v>-735171.94443857542</v>
      </c>
      <c r="K56" s="25">
        <f t="shared" si="11"/>
        <v>-718290.75352941733</v>
      </c>
      <c r="L56" s="25">
        <f t="shared" si="12"/>
        <v>-704011.56805090338</v>
      </c>
      <c r="M56" s="25">
        <f t="shared" si="13"/>
        <v>-982965.30444892426</v>
      </c>
    </row>
    <row r="57" spans="1:14" x14ac:dyDescent="0.2">
      <c r="A57" s="24">
        <f t="shared" si="2"/>
        <v>55000000</v>
      </c>
      <c r="B57" s="25">
        <f t="shared" si="1"/>
        <v>-860590.21621423052</v>
      </c>
      <c r="C57" s="25">
        <f t="shared" si="3"/>
        <v>-841198.81986451778</v>
      </c>
      <c r="D57" s="25">
        <f t="shared" si="4"/>
        <v>-823783.33292824391</v>
      </c>
      <c r="E57" s="25">
        <f t="shared" si="5"/>
        <v>-808083.02166418824</v>
      </c>
      <c r="F57" s="25">
        <f t="shared" si="6"/>
        <v>-793880.52779002651</v>
      </c>
      <c r="G57" s="25">
        <f t="shared" si="7"/>
        <v>-780993.19923411356</v>
      </c>
      <c r="H57" s="25">
        <f t="shared" si="8"/>
        <v>-769266.42150839209</v>
      </c>
      <c r="I57" s="25">
        <f t="shared" si="9"/>
        <v>-758568.43100330781</v>
      </c>
      <c r="J57" s="25">
        <f t="shared" si="10"/>
        <v>-748786.23970595642</v>
      </c>
      <c r="K57" s="25">
        <f t="shared" si="11"/>
        <v>-731592.43415033247</v>
      </c>
      <c r="L57" s="25">
        <f t="shared" si="12"/>
        <v>-717048.8193111053</v>
      </c>
      <c r="M57" s="25">
        <f t="shared" si="13"/>
        <v>-1001168.3656424228</v>
      </c>
    </row>
    <row r="58" spans="1:14" x14ac:dyDescent="0.2">
      <c r="A58" s="24">
        <f t="shared" si="2"/>
        <v>56000000</v>
      </c>
      <c r="B58" s="25">
        <f t="shared" si="1"/>
        <v>-876237.31105448923</v>
      </c>
      <c r="C58" s="25">
        <f t="shared" si="3"/>
        <v>-856493.34386205452</v>
      </c>
      <c r="D58" s="25">
        <f t="shared" si="4"/>
        <v>-838761.21170875733</v>
      </c>
      <c r="E58" s="25">
        <f t="shared" si="5"/>
        <v>-822775.44023990084</v>
      </c>
      <c r="F58" s="25">
        <f t="shared" si="6"/>
        <v>-808314.71920439065</v>
      </c>
      <c r="G58" s="25">
        <f t="shared" si="7"/>
        <v>-795193.07558382466</v>
      </c>
      <c r="H58" s="25">
        <f t="shared" si="8"/>
        <v>-783253.0837176356</v>
      </c>
      <c r="I58" s="25">
        <f t="shared" si="9"/>
        <v>-772360.58429427713</v>
      </c>
      <c r="J58" s="25">
        <f t="shared" si="10"/>
        <v>-762400.53497333755</v>
      </c>
      <c r="K58" s="25">
        <f t="shared" si="11"/>
        <v>-744894.11477124773</v>
      </c>
      <c r="L58" s="25">
        <f t="shared" si="12"/>
        <v>-730086.07057130721</v>
      </c>
      <c r="M58" s="25">
        <f t="shared" si="13"/>
        <v>-1019371.4268359215</v>
      </c>
    </row>
    <row r="59" spans="1:14" x14ac:dyDescent="0.2">
      <c r="A59" s="24">
        <f t="shared" si="2"/>
        <v>57000000</v>
      </c>
      <c r="B59" s="25">
        <f t="shared" si="1"/>
        <v>-891884.40589474794</v>
      </c>
      <c r="C59" s="25">
        <f t="shared" si="3"/>
        <v>-871787.86785959126</v>
      </c>
      <c r="D59" s="25">
        <f t="shared" si="4"/>
        <v>-853739.09048927086</v>
      </c>
      <c r="E59" s="25">
        <f t="shared" si="5"/>
        <v>-837467.8588156132</v>
      </c>
      <c r="F59" s="25">
        <f t="shared" si="6"/>
        <v>-822748.9106187548</v>
      </c>
      <c r="G59" s="25">
        <f t="shared" si="7"/>
        <v>-809392.95193353575</v>
      </c>
      <c r="H59" s="25">
        <f t="shared" si="8"/>
        <v>-797239.74592687923</v>
      </c>
      <c r="I59" s="25">
        <f t="shared" si="9"/>
        <v>-786152.73758524645</v>
      </c>
      <c r="J59" s="25">
        <f t="shared" si="10"/>
        <v>-776014.83024071855</v>
      </c>
      <c r="K59" s="25">
        <f t="shared" si="11"/>
        <v>-758195.79539216263</v>
      </c>
      <c r="L59" s="25">
        <f t="shared" si="12"/>
        <v>-743123.32183150924</v>
      </c>
      <c r="M59" s="25">
        <f t="shared" si="13"/>
        <v>-1037574.4880294199</v>
      </c>
    </row>
    <row r="60" spans="1:14" x14ac:dyDescent="0.2">
      <c r="A60" s="24">
        <f t="shared" si="2"/>
        <v>58000000</v>
      </c>
      <c r="B60" s="25">
        <f t="shared" si="1"/>
        <v>-907531.50073500664</v>
      </c>
      <c r="C60" s="25">
        <f t="shared" si="3"/>
        <v>-887082.39185712789</v>
      </c>
      <c r="D60" s="25">
        <f t="shared" si="4"/>
        <v>-868716.9692697844</v>
      </c>
      <c r="E60" s="25">
        <f t="shared" si="5"/>
        <v>-852160.27739132568</v>
      </c>
      <c r="F60" s="25">
        <f t="shared" si="6"/>
        <v>-837183.10203311895</v>
      </c>
      <c r="G60" s="25">
        <f t="shared" si="7"/>
        <v>-823592.82828324707</v>
      </c>
      <c r="H60" s="25">
        <f t="shared" si="8"/>
        <v>-811226.40813612274</v>
      </c>
      <c r="I60" s="25">
        <f t="shared" si="9"/>
        <v>-799944.89087621553</v>
      </c>
      <c r="J60" s="25">
        <f t="shared" si="10"/>
        <v>-789629.12550809956</v>
      </c>
      <c r="K60" s="25">
        <f t="shared" si="11"/>
        <v>-771497.47601307777</v>
      </c>
      <c r="L60" s="25">
        <f t="shared" si="12"/>
        <v>-756160.57309171115</v>
      </c>
      <c r="M60" s="25">
        <f t="shared" si="13"/>
        <v>-1055777.5492229187</v>
      </c>
    </row>
    <row r="61" spans="1:14" x14ac:dyDescent="0.2">
      <c r="A61" s="24">
        <f t="shared" si="2"/>
        <v>59000000</v>
      </c>
      <c r="B61" s="25">
        <f t="shared" si="1"/>
        <v>-923178.59557526547</v>
      </c>
      <c r="C61" s="25">
        <f t="shared" si="3"/>
        <v>-902376.91585466464</v>
      </c>
      <c r="D61" s="25">
        <f t="shared" si="4"/>
        <v>-883694.84805029794</v>
      </c>
      <c r="E61" s="25">
        <f t="shared" si="5"/>
        <v>-866852.69596703828</v>
      </c>
      <c r="F61" s="25">
        <f t="shared" si="6"/>
        <v>-851617.2934474831</v>
      </c>
      <c r="G61" s="25">
        <f t="shared" si="7"/>
        <v>-837792.70463295816</v>
      </c>
      <c r="H61" s="25">
        <f t="shared" si="8"/>
        <v>-825213.07034536614</v>
      </c>
      <c r="I61" s="25">
        <f t="shared" si="9"/>
        <v>-813737.04416718485</v>
      </c>
      <c r="J61" s="25">
        <f t="shared" si="10"/>
        <v>-803243.42077548057</v>
      </c>
      <c r="K61" s="25">
        <f t="shared" si="11"/>
        <v>-784799.15663399291</v>
      </c>
      <c r="L61" s="25">
        <f t="shared" si="12"/>
        <v>-769197.82435191306</v>
      </c>
      <c r="M61" s="25">
        <f t="shared" si="13"/>
        <v>-1073980.610416417</v>
      </c>
    </row>
    <row r="62" spans="1:14" x14ac:dyDescent="0.2">
      <c r="A62" s="24">
        <f t="shared" si="2"/>
        <v>60000000</v>
      </c>
      <c r="B62" s="25">
        <f t="shared" si="1"/>
        <v>-938825.69041552406</v>
      </c>
      <c r="C62" s="25">
        <f t="shared" si="3"/>
        <v>-917671.43985220126</v>
      </c>
      <c r="D62" s="25">
        <f t="shared" si="4"/>
        <v>-898672.72683081147</v>
      </c>
      <c r="E62" s="25">
        <f t="shared" si="5"/>
        <v>-881545.11454275076</v>
      </c>
      <c r="F62" s="25">
        <f t="shared" si="6"/>
        <v>-866051.48486184713</v>
      </c>
      <c r="G62" s="25">
        <f t="shared" si="7"/>
        <v>-851992.58098266926</v>
      </c>
      <c r="H62" s="25">
        <f t="shared" si="8"/>
        <v>-839199.73255460965</v>
      </c>
      <c r="I62" s="25">
        <f t="shared" si="9"/>
        <v>-827529.19745815417</v>
      </c>
      <c r="J62" s="25">
        <f t="shared" si="10"/>
        <v>-816857.71604286169</v>
      </c>
      <c r="K62" s="25">
        <f t="shared" si="11"/>
        <v>-798100.83725490805</v>
      </c>
      <c r="L62" s="25">
        <f t="shared" si="12"/>
        <v>-782235.07561211498</v>
      </c>
      <c r="M62" s="25">
        <f t="shared" si="13"/>
        <v>-1092183.6716099158</v>
      </c>
    </row>
    <row r="63" spans="1:14" x14ac:dyDescent="0.2">
      <c r="A63" s="24">
        <f t="shared" si="2"/>
        <v>61000000</v>
      </c>
      <c r="B63" s="25">
        <f t="shared" si="1"/>
        <v>-954472.78525578289</v>
      </c>
      <c r="C63" s="25">
        <f t="shared" si="3"/>
        <v>-932965.96384973801</v>
      </c>
      <c r="D63" s="25">
        <f t="shared" si="4"/>
        <v>-913650.60561132489</v>
      </c>
      <c r="E63" s="25">
        <f t="shared" si="5"/>
        <v>-896237.53311846335</v>
      </c>
      <c r="F63" s="25">
        <f t="shared" si="6"/>
        <v>-880485.67627621128</v>
      </c>
      <c r="G63" s="25">
        <f t="shared" si="7"/>
        <v>-866192.45733238047</v>
      </c>
      <c r="H63" s="25">
        <f t="shared" si="8"/>
        <v>-853186.39476385317</v>
      </c>
      <c r="I63" s="25">
        <f t="shared" si="9"/>
        <v>-841321.35074912326</v>
      </c>
      <c r="J63" s="25">
        <f t="shared" si="10"/>
        <v>-830472.01131024258</v>
      </c>
      <c r="K63" s="25">
        <f t="shared" si="11"/>
        <v>-811402.51787582319</v>
      </c>
      <c r="L63" s="25">
        <f t="shared" si="12"/>
        <v>-795272.32687231677</v>
      </c>
      <c r="M63" s="25">
        <f t="shared" si="13"/>
        <v>-1110386.7328034143</v>
      </c>
    </row>
    <row r="64" spans="1:14" x14ac:dyDescent="0.2">
      <c r="A64" s="24">
        <f t="shared" si="2"/>
        <v>62000000</v>
      </c>
      <c r="B64" s="25">
        <f t="shared" si="1"/>
        <v>-970119.88009604171</v>
      </c>
      <c r="C64" s="25">
        <f t="shared" si="3"/>
        <v>-948260.48784727452</v>
      </c>
      <c r="D64" s="25">
        <f t="shared" si="4"/>
        <v>-928628.48439183843</v>
      </c>
      <c r="E64" s="25">
        <f t="shared" si="5"/>
        <v>-910929.95169417572</v>
      </c>
      <c r="F64" s="25">
        <f t="shared" si="6"/>
        <v>-894919.86769057543</v>
      </c>
      <c r="G64" s="25">
        <f t="shared" si="7"/>
        <v>-880392.33368209167</v>
      </c>
      <c r="H64" s="25">
        <f t="shared" si="8"/>
        <v>-867173.05697309657</v>
      </c>
      <c r="I64" s="25">
        <f t="shared" si="9"/>
        <v>-855113.50404009258</v>
      </c>
      <c r="J64" s="25">
        <f t="shared" si="10"/>
        <v>-844086.30657762371</v>
      </c>
      <c r="K64" s="25">
        <f t="shared" si="11"/>
        <v>-824704.19849673833</v>
      </c>
      <c r="L64" s="25">
        <f t="shared" si="12"/>
        <v>-808309.57813251868</v>
      </c>
      <c r="M64" s="25">
        <f t="shared" si="13"/>
        <v>-1128589.7939969129</v>
      </c>
    </row>
    <row r="65" spans="1:15" x14ac:dyDescent="0.2">
      <c r="A65" s="24">
        <f t="shared" si="2"/>
        <v>63000000</v>
      </c>
      <c r="B65" s="25">
        <f t="shared" si="1"/>
        <v>-985766.97493630042</v>
      </c>
      <c r="C65" s="25">
        <f t="shared" si="3"/>
        <v>-963555.01184481126</v>
      </c>
      <c r="D65" s="25">
        <f t="shared" si="4"/>
        <v>-943606.36317235208</v>
      </c>
      <c r="E65" s="25">
        <f t="shared" si="5"/>
        <v>-925622.37026988831</v>
      </c>
      <c r="F65" s="25">
        <f t="shared" si="6"/>
        <v>-909354.05910493957</v>
      </c>
      <c r="G65" s="25">
        <f t="shared" si="7"/>
        <v>-894592.21003180277</v>
      </c>
      <c r="H65" s="25">
        <f t="shared" si="8"/>
        <v>-881159.71918234008</v>
      </c>
      <c r="I65" s="25">
        <f t="shared" si="9"/>
        <v>-868905.65733106178</v>
      </c>
      <c r="J65" s="25">
        <f t="shared" si="10"/>
        <v>-857700.60184500471</v>
      </c>
      <c r="K65" s="25">
        <f t="shared" si="11"/>
        <v>-838005.87911765359</v>
      </c>
      <c r="L65" s="25">
        <f t="shared" si="12"/>
        <v>-821346.8293927206</v>
      </c>
      <c r="M65" s="25">
        <f t="shared" si="13"/>
        <v>-1146792.8551904114</v>
      </c>
    </row>
    <row r="66" spans="1:15" x14ac:dyDescent="0.2">
      <c r="A66" s="24">
        <f t="shared" si="2"/>
        <v>64000000</v>
      </c>
      <c r="B66" s="25">
        <f t="shared" si="1"/>
        <v>-1001414.0697765592</v>
      </c>
      <c r="C66" s="25">
        <f t="shared" si="3"/>
        <v>-978849.53584234801</v>
      </c>
      <c r="D66" s="25">
        <f t="shared" si="4"/>
        <v>-958584.24195286562</v>
      </c>
      <c r="E66" s="25">
        <f t="shared" si="5"/>
        <v>-940314.78884560079</v>
      </c>
      <c r="F66" s="25">
        <f t="shared" si="6"/>
        <v>-923788.25051930372</v>
      </c>
      <c r="G66" s="25">
        <f t="shared" si="7"/>
        <v>-908792.08638151397</v>
      </c>
      <c r="H66" s="25">
        <f t="shared" si="8"/>
        <v>-895146.38139158359</v>
      </c>
      <c r="I66" s="25">
        <f t="shared" si="9"/>
        <v>-882697.81062203099</v>
      </c>
      <c r="J66" s="25">
        <f t="shared" si="10"/>
        <v>-871314.8971123856</v>
      </c>
      <c r="K66" s="25">
        <f t="shared" si="11"/>
        <v>-851307.55973856873</v>
      </c>
      <c r="L66" s="25">
        <f t="shared" si="12"/>
        <v>-834384.08065292251</v>
      </c>
      <c r="M66" s="25">
        <f t="shared" si="13"/>
        <v>-1164995.9163839102</v>
      </c>
    </row>
    <row r="67" spans="1:15" x14ac:dyDescent="0.2">
      <c r="A67" s="24">
        <f t="shared" si="2"/>
        <v>65000000</v>
      </c>
      <c r="B67" s="25">
        <f t="shared" si="1"/>
        <v>-1017061.1646168178</v>
      </c>
      <c r="C67" s="25">
        <f t="shared" si="3"/>
        <v>-994144.05983988463</v>
      </c>
      <c r="D67" s="25">
        <f t="shared" si="4"/>
        <v>-973562.12073337915</v>
      </c>
      <c r="E67" s="25">
        <f t="shared" si="5"/>
        <v>-955007.20742131339</v>
      </c>
      <c r="F67" s="25">
        <f t="shared" si="6"/>
        <v>-938222.44193366787</v>
      </c>
      <c r="G67" s="25">
        <f t="shared" si="7"/>
        <v>-922991.96273122507</v>
      </c>
      <c r="H67" s="25">
        <f t="shared" si="8"/>
        <v>-909133.04360082722</v>
      </c>
      <c r="I67" s="25">
        <f t="shared" si="9"/>
        <v>-896489.96391300019</v>
      </c>
      <c r="J67" s="25">
        <f t="shared" si="10"/>
        <v>-884929.19237976673</v>
      </c>
      <c r="K67" s="25">
        <f t="shared" si="11"/>
        <v>-864609.24035948387</v>
      </c>
      <c r="L67" s="25">
        <f t="shared" si="12"/>
        <v>-847421.33191312454</v>
      </c>
      <c r="M67" s="25">
        <f t="shared" si="13"/>
        <v>-1183198.9775774088</v>
      </c>
    </row>
    <row r="68" spans="1:15" x14ac:dyDescent="0.2">
      <c r="A68" s="24">
        <f t="shared" si="2"/>
        <v>66000000</v>
      </c>
      <c r="B68" s="25">
        <f t="shared" ref="B68:B131" si="14">(PMT($A$2,$B$2,A68,0,0))-(A68*$B$1)</f>
        <v>-1032708.2594570767</v>
      </c>
      <c r="C68" s="25">
        <f t="shared" si="3"/>
        <v>-1009438.5838374214</v>
      </c>
      <c r="D68" s="25">
        <f t="shared" si="4"/>
        <v>-988539.99951389257</v>
      </c>
      <c r="E68" s="25">
        <f t="shared" si="5"/>
        <v>-969699.62599702587</v>
      </c>
      <c r="F68" s="25">
        <f t="shared" si="6"/>
        <v>-952656.6333480319</v>
      </c>
      <c r="G68" s="25">
        <f t="shared" si="7"/>
        <v>-937191.83908093628</v>
      </c>
      <c r="H68" s="25">
        <f t="shared" si="8"/>
        <v>-923119.70581007062</v>
      </c>
      <c r="I68" s="25">
        <f t="shared" si="9"/>
        <v>-910282.11720396951</v>
      </c>
      <c r="J68" s="25">
        <f t="shared" si="10"/>
        <v>-898543.48764714785</v>
      </c>
      <c r="K68" s="25">
        <f t="shared" si="11"/>
        <v>-877910.92098039901</v>
      </c>
      <c r="L68" s="25">
        <f t="shared" si="12"/>
        <v>-860458.58317332645</v>
      </c>
      <c r="M68" s="25">
        <f t="shared" si="13"/>
        <v>-1201402.0387709073</v>
      </c>
    </row>
    <row r="69" spans="1:15" x14ac:dyDescent="0.2">
      <c r="A69" s="24">
        <f t="shared" ref="A69:A132" si="15">+A68+1000000</f>
        <v>67000000</v>
      </c>
      <c r="B69" s="25">
        <f t="shared" si="14"/>
        <v>-1048355.3542973353</v>
      </c>
      <c r="C69" s="25">
        <f t="shared" ref="C69:C132" si="16">(PMT($A$2,$C$2,A69,0,0))-(A69*$B$1)</f>
        <v>-1024733.107834958</v>
      </c>
      <c r="D69" s="25">
        <f t="shared" si="4"/>
        <v>-1003517.8782944061</v>
      </c>
      <c r="E69" s="25">
        <f t="shared" si="5"/>
        <v>-984392.04457273846</v>
      </c>
      <c r="F69" s="25">
        <f t="shared" si="6"/>
        <v>-967090.82476239605</v>
      </c>
      <c r="G69" s="25">
        <f t="shared" si="7"/>
        <v>-951391.71543064748</v>
      </c>
      <c r="H69" s="25">
        <f t="shared" si="8"/>
        <v>-937106.36801931413</v>
      </c>
      <c r="I69" s="25">
        <f t="shared" si="9"/>
        <v>-924074.27049493883</v>
      </c>
      <c r="J69" s="25">
        <f t="shared" si="10"/>
        <v>-912157.78291452886</v>
      </c>
      <c r="K69" s="25">
        <f t="shared" si="11"/>
        <v>-891212.60160131415</v>
      </c>
      <c r="L69" s="25">
        <f t="shared" si="12"/>
        <v>-873495.83443352836</v>
      </c>
      <c r="M69" s="25">
        <f t="shared" si="13"/>
        <v>-1219605.0999644059</v>
      </c>
    </row>
    <row r="70" spans="1:15" x14ac:dyDescent="0.2">
      <c r="A70" s="24">
        <f t="shared" si="15"/>
        <v>68000000</v>
      </c>
      <c r="B70" s="25">
        <f t="shared" si="14"/>
        <v>-1064002.4491375941</v>
      </c>
      <c r="C70" s="25">
        <f t="shared" si="16"/>
        <v>-1040027.6318324947</v>
      </c>
      <c r="D70" s="25">
        <f t="shared" ref="D70:D133" si="17">(PMT($A$2,$D$2,A70,0,0))-(A70*$B$1)</f>
        <v>-1018495.7570749196</v>
      </c>
      <c r="E70" s="25">
        <f t="shared" ref="E70:E133" si="18">(PMT($A$2,$E$2,A70,0,0))-(A70*$B$1)</f>
        <v>-999084.46314845083</v>
      </c>
      <c r="F70" s="25">
        <f t="shared" si="6"/>
        <v>-981525.0161767602</v>
      </c>
      <c r="G70" s="25">
        <f t="shared" si="7"/>
        <v>-965591.59178035858</v>
      </c>
      <c r="H70" s="25">
        <f t="shared" si="8"/>
        <v>-951093.03022855765</v>
      </c>
      <c r="I70" s="25">
        <f t="shared" si="9"/>
        <v>-937866.42378590791</v>
      </c>
      <c r="J70" s="25">
        <f t="shared" si="10"/>
        <v>-925772.07818190975</v>
      </c>
      <c r="K70" s="25">
        <f t="shared" si="11"/>
        <v>-904514.28222222929</v>
      </c>
      <c r="L70" s="25">
        <f t="shared" si="12"/>
        <v>-886533.08569373027</v>
      </c>
      <c r="M70" s="25">
        <f t="shared" si="13"/>
        <v>-1237808.1611579044</v>
      </c>
    </row>
    <row r="71" spans="1:15" x14ac:dyDescent="0.2">
      <c r="A71" s="24">
        <f t="shared" si="15"/>
        <v>69000000</v>
      </c>
      <c r="B71" s="25">
        <f t="shared" si="14"/>
        <v>-1079649.5439778529</v>
      </c>
      <c r="C71" s="25">
        <f t="shared" si="16"/>
        <v>-1055322.1558300315</v>
      </c>
      <c r="D71" s="25">
        <f t="shared" si="17"/>
        <v>-1033473.6358554332</v>
      </c>
      <c r="E71" s="25">
        <f t="shared" si="18"/>
        <v>-1013776.8817241634</v>
      </c>
      <c r="F71" s="25">
        <f t="shared" ref="F71:F134" si="19">(PMT($A$2,$F$2,A71,0,0))-(A71*$B$1)</f>
        <v>-995959.20759112423</v>
      </c>
      <c r="G71" s="25">
        <f t="shared" si="7"/>
        <v>-979791.46813006967</v>
      </c>
      <c r="H71" s="25">
        <f t="shared" si="8"/>
        <v>-965079.69243780104</v>
      </c>
      <c r="I71" s="25">
        <f t="shared" si="9"/>
        <v>-951658.57707687723</v>
      </c>
      <c r="J71" s="25">
        <f t="shared" si="10"/>
        <v>-939386.37344929087</v>
      </c>
      <c r="K71" s="25">
        <f t="shared" si="11"/>
        <v>-917815.96284314443</v>
      </c>
      <c r="L71" s="25">
        <f t="shared" si="12"/>
        <v>-899570.33695393219</v>
      </c>
      <c r="M71" s="25">
        <f t="shared" si="13"/>
        <v>-1256011.2223514032</v>
      </c>
      <c r="N71" s="25">
        <f>(PMT($A$2,$N$2,A71,0,0))-(A71*$B$1)</f>
        <v>-1079649.5439778529</v>
      </c>
      <c r="O71" s="25">
        <f>(PMT($A$2,$O$2,A71,0,0))-(A71*$B$1)</f>
        <v>-917815.96284314443</v>
      </c>
    </row>
    <row r="72" spans="1:15" x14ac:dyDescent="0.2">
      <c r="A72" s="24">
        <f t="shared" si="15"/>
        <v>70000000</v>
      </c>
      <c r="B72" s="25">
        <f t="shared" si="14"/>
        <v>-1095296.6388181117</v>
      </c>
      <c r="C72" s="25">
        <f t="shared" si="16"/>
        <v>-1070616.6798275681</v>
      </c>
      <c r="D72" s="25">
        <f t="shared" si="17"/>
        <v>-1048451.5146359467</v>
      </c>
      <c r="E72" s="25">
        <f t="shared" si="18"/>
        <v>-1028469.3002998759</v>
      </c>
      <c r="F72" s="25">
        <f t="shared" si="19"/>
        <v>-1010393.3990054884</v>
      </c>
      <c r="G72" s="25">
        <f t="shared" ref="G72:G135" si="20">(PMT($A$2,$G$2,A72,0,0))-(A72*$B$1)</f>
        <v>-993991.34447978076</v>
      </c>
      <c r="H72" s="25">
        <f t="shared" si="8"/>
        <v>-979066.35464704456</v>
      </c>
      <c r="I72" s="25">
        <f t="shared" si="9"/>
        <v>-965450.73036784655</v>
      </c>
      <c r="J72" s="25">
        <f t="shared" si="10"/>
        <v>-953000.66871667188</v>
      </c>
      <c r="K72" s="25">
        <f t="shared" si="11"/>
        <v>-931117.64346405957</v>
      </c>
      <c r="L72" s="25">
        <f t="shared" si="12"/>
        <v>-912607.58821413398</v>
      </c>
      <c r="M72" s="25">
        <f t="shared" si="13"/>
        <v>-1274214.2835449015</v>
      </c>
      <c r="N72" s="25">
        <f t="shared" ref="N72:N135" si="21">(PMT($A$2,$N$2,A72,0,0))-(A72*$B$1)</f>
        <v>-1095296.6388181117</v>
      </c>
      <c r="O72" s="25">
        <f t="shared" ref="O72:O135" si="22">(PMT($A$2,$O$2,A72,0,0))-(A72*$B$1)</f>
        <v>-931117.64346405957</v>
      </c>
    </row>
    <row r="73" spans="1:15" x14ac:dyDescent="0.2">
      <c r="A73" s="24">
        <f t="shared" si="15"/>
        <v>71000000</v>
      </c>
      <c r="B73" s="25">
        <f t="shared" si="14"/>
        <v>-1110943.7336583701</v>
      </c>
      <c r="C73" s="25">
        <f t="shared" si="16"/>
        <v>-1085911.203825105</v>
      </c>
      <c r="D73" s="25">
        <f t="shared" si="17"/>
        <v>-1063429.3934164601</v>
      </c>
      <c r="E73" s="25">
        <f t="shared" si="18"/>
        <v>-1043161.7188755885</v>
      </c>
      <c r="F73" s="25">
        <f t="shared" si="19"/>
        <v>-1024827.5904198524</v>
      </c>
      <c r="G73" s="25">
        <f t="shared" si="20"/>
        <v>-1008191.2208294921</v>
      </c>
      <c r="H73" s="25">
        <f t="shared" si="8"/>
        <v>-993053.01685628807</v>
      </c>
      <c r="I73" s="25">
        <f t="shared" si="9"/>
        <v>-979242.88365881564</v>
      </c>
      <c r="J73" s="25">
        <f t="shared" si="10"/>
        <v>-966614.96398405288</v>
      </c>
      <c r="K73" s="25">
        <f t="shared" si="11"/>
        <v>-944419.32408497471</v>
      </c>
      <c r="L73" s="25">
        <f t="shared" si="12"/>
        <v>-925644.83947433589</v>
      </c>
      <c r="M73" s="25">
        <f t="shared" si="13"/>
        <v>-1292417.3447384003</v>
      </c>
      <c r="N73" s="25">
        <f t="shared" si="21"/>
        <v>-1110943.7336583701</v>
      </c>
      <c r="O73" s="25">
        <f t="shared" si="22"/>
        <v>-944419.32408497471</v>
      </c>
    </row>
    <row r="74" spans="1:15" x14ac:dyDescent="0.2">
      <c r="A74" s="24">
        <f t="shared" si="15"/>
        <v>72000000</v>
      </c>
      <c r="B74" s="25">
        <f t="shared" si="14"/>
        <v>-1126590.8284986289</v>
      </c>
      <c r="C74" s="25">
        <f t="shared" si="16"/>
        <v>-1101205.7278226414</v>
      </c>
      <c r="D74" s="25">
        <f t="shared" si="17"/>
        <v>-1078407.2721969737</v>
      </c>
      <c r="E74" s="25">
        <f t="shared" si="18"/>
        <v>-1057854.1374513009</v>
      </c>
      <c r="F74" s="25">
        <f t="shared" si="19"/>
        <v>-1039261.7818342166</v>
      </c>
      <c r="G74" s="25">
        <f t="shared" si="20"/>
        <v>-1022391.0971792032</v>
      </c>
      <c r="H74" s="25">
        <f t="shared" ref="H74:H137" si="23">(PMT($A$2,$H$2,A74,0,0))-(A74*$B$1)</f>
        <v>-1007039.6790655315</v>
      </c>
      <c r="I74" s="25">
        <f t="shared" si="9"/>
        <v>-993035.03694978496</v>
      </c>
      <c r="J74" s="25">
        <f t="shared" si="10"/>
        <v>-980229.25925143389</v>
      </c>
      <c r="K74" s="25">
        <f t="shared" si="11"/>
        <v>-957721.00470588985</v>
      </c>
      <c r="L74" s="25">
        <f t="shared" si="12"/>
        <v>-938682.09073453781</v>
      </c>
      <c r="M74" s="25">
        <f t="shared" si="13"/>
        <v>-1310620.4059318989</v>
      </c>
      <c r="N74" s="25">
        <f t="shared" si="21"/>
        <v>-1126590.8284986289</v>
      </c>
      <c r="O74" s="25">
        <f t="shared" si="22"/>
        <v>-957721.00470588985</v>
      </c>
    </row>
    <row r="75" spans="1:15" x14ac:dyDescent="0.2">
      <c r="A75" s="24">
        <f t="shared" si="15"/>
        <v>73000000</v>
      </c>
      <c r="B75" s="25">
        <f t="shared" si="14"/>
        <v>-1142237.9233388877</v>
      </c>
      <c r="C75" s="25">
        <f t="shared" si="16"/>
        <v>-1116500.2518201782</v>
      </c>
      <c r="D75" s="25">
        <f t="shared" si="17"/>
        <v>-1093385.1509774872</v>
      </c>
      <c r="E75" s="25">
        <f t="shared" si="18"/>
        <v>-1072546.5560270136</v>
      </c>
      <c r="F75" s="25">
        <f t="shared" si="19"/>
        <v>-1053695.9732485807</v>
      </c>
      <c r="G75" s="25">
        <f t="shared" si="20"/>
        <v>-1036590.9735289143</v>
      </c>
      <c r="H75" s="25">
        <f t="shared" si="23"/>
        <v>-1021026.341274775</v>
      </c>
      <c r="I75" s="25">
        <f t="shared" ref="I75:I138" si="24">(PMT($A$2,$I$2,A75,0,0))-(A75*$B$1)</f>
        <v>-1006827.1902407542</v>
      </c>
      <c r="J75" s="25">
        <f t="shared" si="10"/>
        <v>-993843.55451881501</v>
      </c>
      <c r="K75" s="25">
        <f t="shared" si="11"/>
        <v>-971022.68532680499</v>
      </c>
      <c r="L75" s="25">
        <f t="shared" si="12"/>
        <v>-951719.34199473984</v>
      </c>
      <c r="M75" s="25">
        <f t="shared" si="13"/>
        <v>-1328823.4671253974</v>
      </c>
      <c r="N75" s="25">
        <f t="shared" si="21"/>
        <v>-1142237.9233388877</v>
      </c>
      <c r="O75" s="25">
        <f t="shared" si="22"/>
        <v>-971022.68532680499</v>
      </c>
    </row>
    <row r="76" spans="1:15" x14ac:dyDescent="0.2">
      <c r="A76" s="24">
        <f t="shared" si="15"/>
        <v>74000000</v>
      </c>
      <c r="B76" s="25">
        <f t="shared" si="14"/>
        <v>-1157885.0181791466</v>
      </c>
      <c r="C76" s="25">
        <f t="shared" si="16"/>
        <v>-1131794.7758177151</v>
      </c>
      <c r="D76" s="25">
        <f t="shared" si="17"/>
        <v>-1108363.0297580007</v>
      </c>
      <c r="E76" s="25">
        <f t="shared" si="18"/>
        <v>-1087238.9746027258</v>
      </c>
      <c r="F76" s="25">
        <f t="shared" si="19"/>
        <v>-1068130.1646629449</v>
      </c>
      <c r="G76" s="25">
        <f t="shared" si="20"/>
        <v>-1050790.8498786255</v>
      </c>
      <c r="H76" s="25">
        <f t="shared" si="23"/>
        <v>-1035013.0034840186</v>
      </c>
      <c r="I76" s="25">
        <f t="shared" si="24"/>
        <v>-1020619.3435317234</v>
      </c>
      <c r="J76" s="25">
        <f t="shared" si="10"/>
        <v>-1007457.8497861959</v>
      </c>
      <c r="K76" s="25">
        <f t="shared" si="11"/>
        <v>-984324.36594772001</v>
      </c>
      <c r="L76" s="25">
        <f t="shared" si="12"/>
        <v>-964756.59325494175</v>
      </c>
      <c r="M76" s="25">
        <f t="shared" si="13"/>
        <v>-1347026.528318896</v>
      </c>
      <c r="N76" s="25">
        <f t="shared" si="21"/>
        <v>-1157885.0181791466</v>
      </c>
      <c r="O76" s="25">
        <f t="shared" si="22"/>
        <v>-984324.36594772001</v>
      </c>
    </row>
    <row r="77" spans="1:15" x14ac:dyDescent="0.2">
      <c r="A77" s="24">
        <f t="shared" si="15"/>
        <v>75000000</v>
      </c>
      <c r="B77" s="25">
        <f t="shared" si="14"/>
        <v>-1173532.1130194052</v>
      </c>
      <c r="C77" s="25">
        <f t="shared" si="16"/>
        <v>-1147089.2998152515</v>
      </c>
      <c r="D77" s="25">
        <f t="shared" si="17"/>
        <v>-1123340.9085385143</v>
      </c>
      <c r="E77" s="25">
        <f t="shared" si="18"/>
        <v>-1101931.3931784385</v>
      </c>
      <c r="F77" s="25">
        <f t="shared" si="19"/>
        <v>-1082564.356077309</v>
      </c>
      <c r="G77" s="25">
        <f t="shared" si="20"/>
        <v>-1064990.7262283368</v>
      </c>
      <c r="H77" s="25">
        <f t="shared" si="23"/>
        <v>-1048999.6656932621</v>
      </c>
      <c r="I77" s="25">
        <f t="shared" si="24"/>
        <v>-1034411.4968226926</v>
      </c>
      <c r="J77" s="25">
        <f t="shared" si="10"/>
        <v>-1021072.145053577</v>
      </c>
      <c r="K77" s="25">
        <f t="shared" si="11"/>
        <v>-997626.04656863515</v>
      </c>
      <c r="L77" s="25">
        <f t="shared" si="12"/>
        <v>-977793.84451514366</v>
      </c>
      <c r="M77" s="25">
        <f t="shared" si="13"/>
        <v>-1365229.5895123947</v>
      </c>
      <c r="N77" s="25">
        <f t="shared" si="21"/>
        <v>-1173532.1130194052</v>
      </c>
      <c r="O77" s="25">
        <f t="shared" si="22"/>
        <v>-997626.04656863515</v>
      </c>
    </row>
    <row r="78" spans="1:15" x14ac:dyDescent="0.2">
      <c r="A78" s="24">
        <f t="shared" si="15"/>
        <v>76000000</v>
      </c>
      <c r="B78" s="25">
        <f t="shared" si="14"/>
        <v>-1189179.207859664</v>
      </c>
      <c r="C78" s="25">
        <f t="shared" si="16"/>
        <v>-1162383.8238127884</v>
      </c>
      <c r="D78" s="25">
        <f t="shared" si="17"/>
        <v>-1138318.7873190278</v>
      </c>
      <c r="E78" s="25">
        <f t="shared" si="18"/>
        <v>-1116623.811754151</v>
      </c>
      <c r="F78" s="25">
        <f t="shared" si="19"/>
        <v>-1096998.5474916731</v>
      </c>
      <c r="G78" s="25">
        <f t="shared" si="20"/>
        <v>-1079190.6025780477</v>
      </c>
      <c r="H78" s="25">
        <f t="shared" si="23"/>
        <v>-1062986.3279025056</v>
      </c>
      <c r="I78" s="25">
        <f t="shared" si="24"/>
        <v>-1048203.6501136619</v>
      </c>
      <c r="J78" s="25">
        <f t="shared" si="10"/>
        <v>-1034686.440320958</v>
      </c>
      <c r="K78" s="25">
        <f t="shared" si="11"/>
        <v>-1010927.7271895503</v>
      </c>
      <c r="L78" s="25">
        <f t="shared" si="12"/>
        <v>-990831.09577534557</v>
      </c>
      <c r="M78" s="25">
        <f t="shared" si="13"/>
        <v>-1383432.6507058933</v>
      </c>
      <c r="N78" s="25">
        <f t="shared" si="21"/>
        <v>-1189179.207859664</v>
      </c>
      <c r="O78" s="25">
        <f t="shared" si="22"/>
        <v>-1010927.7271895503</v>
      </c>
    </row>
    <row r="79" spans="1:15" x14ac:dyDescent="0.2">
      <c r="A79" s="24">
        <f t="shared" si="15"/>
        <v>77000000</v>
      </c>
      <c r="B79" s="25">
        <f t="shared" si="14"/>
        <v>-1204826.3026999226</v>
      </c>
      <c r="C79" s="25">
        <f t="shared" si="16"/>
        <v>-1177678.347810325</v>
      </c>
      <c r="D79" s="25">
        <f t="shared" si="17"/>
        <v>-1153296.6660995414</v>
      </c>
      <c r="E79" s="25">
        <f t="shared" si="18"/>
        <v>-1131316.2303298635</v>
      </c>
      <c r="F79" s="25">
        <f t="shared" si="19"/>
        <v>-1111432.7389060371</v>
      </c>
      <c r="G79" s="25">
        <f t="shared" si="20"/>
        <v>-1093390.478927759</v>
      </c>
      <c r="H79" s="25">
        <f t="shared" si="23"/>
        <v>-1076972.9901117492</v>
      </c>
      <c r="I79" s="25">
        <f t="shared" si="24"/>
        <v>-1061995.8034046311</v>
      </c>
      <c r="J79" s="25">
        <f t="shared" si="10"/>
        <v>-1048300.735588339</v>
      </c>
      <c r="K79" s="25">
        <f t="shared" si="11"/>
        <v>-1024229.4078104654</v>
      </c>
      <c r="L79" s="25">
        <f t="shared" si="12"/>
        <v>-1003868.3470355475</v>
      </c>
      <c r="M79" s="25">
        <f t="shared" si="13"/>
        <v>-1401635.7118993918</v>
      </c>
      <c r="N79" s="25">
        <f t="shared" si="21"/>
        <v>-1204826.3026999226</v>
      </c>
      <c r="O79" s="25">
        <f t="shared" si="22"/>
        <v>-1024229.4078104654</v>
      </c>
    </row>
    <row r="80" spans="1:15" x14ac:dyDescent="0.2">
      <c r="A80" s="24">
        <f t="shared" si="15"/>
        <v>78000000</v>
      </c>
      <c r="B80" s="25">
        <f t="shared" si="14"/>
        <v>-1220473.3975401814</v>
      </c>
      <c r="C80" s="25">
        <f t="shared" si="16"/>
        <v>-1192972.8718078616</v>
      </c>
      <c r="D80" s="25">
        <f t="shared" si="17"/>
        <v>-1168274.5448800549</v>
      </c>
      <c r="E80" s="25">
        <f t="shared" si="18"/>
        <v>-1146008.6489055762</v>
      </c>
      <c r="F80" s="25">
        <f t="shared" si="19"/>
        <v>-1125866.9303204012</v>
      </c>
      <c r="G80" s="25">
        <f t="shared" si="20"/>
        <v>-1107590.3552774701</v>
      </c>
      <c r="H80" s="25">
        <f t="shared" si="23"/>
        <v>-1090959.6523209927</v>
      </c>
      <c r="I80" s="25">
        <f t="shared" si="24"/>
        <v>-1075787.9566956004</v>
      </c>
      <c r="J80" s="25">
        <f t="shared" si="10"/>
        <v>-1061915.0308557199</v>
      </c>
      <c r="K80" s="25">
        <f t="shared" si="11"/>
        <v>-1037531.0884313806</v>
      </c>
      <c r="L80" s="25">
        <f t="shared" si="12"/>
        <v>-1016905.5982957494</v>
      </c>
      <c r="M80" s="25">
        <f t="shared" si="13"/>
        <v>-1419838.7730928904</v>
      </c>
      <c r="N80" s="25">
        <f t="shared" si="21"/>
        <v>-1220473.3975401814</v>
      </c>
      <c r="O80" s="25">
        <f t="shared" si="22"/>
        <v>-1037531.0884313806</v>
      </c>
    </row>
    <row r="81" spans="1:15" x14ac:dyDescent="0.2">
      <c r="A81" s="24">
        <f t="shared" si="15"/>
        <v>79000000</v>
      </c>
      <c r="B81" s="25">
        <f t="shared" si="14"/>
        <v>-1236120.49238044</v>
      </c>
      <c r="C81" s="25">
        <f t="shared" si="16"/>
        <v>-1208267.3958053982</v>
      </c>
      <c r="D81" s="25">
        <f t="shared" si="17"/>
        <v>-1183252.4236605684</v>
      </c>
      <c r="E81" s="25">
        <f t="shared" si="18"/>
        <v>-1160701.0674812885</v>
      </c>
      <c r="F81" s="25">
        <f t="shared" si="19"/>
        <v>-1140301.1217347654</v>
      </c>
      <c r="G81" s="25">
        <f t="shared" si="20"/>
        <v>-1121790.2316271812</v>
      </c>
      <c r="H81" s="25">
        <f t="shared" si="23"/>
        <v>-1104946.3145302359</v>
      </c>
      <c r="I81" s="25">
        <f t="shared" si="24"/>
        <v>-1089580.1099865697</v>
      </c>
      <c r="J81" s="25">
        <f t="shared" ref="J81:J144" si="25">(PMT($A$2,$J$2,A81,0,0))-(A81*$B$1)</f>
        <v>-1075529.3261231012</v>
      </c>
      <c r="K81" s="25">
        <f t="shared" ref="K81:K144" si="26">(PMT($A$2,$K$2,A81,0,0))-(A81*$B$1)</f>
        <v>-1050832.7690522957</v>
      </c>
      <c r="L81" s="25">
        <f t="shared" si="12"/>
        <v>-1029942.8495559512</v>
      </c>
      <c r="M81" s="25">
        <f t="shared" si="13"/>
        <v>-1438041.8342863892</v>
      </c>
      <c r="N81" s="25">
        <f t="shared" si="21"/>
        <v>-1236120.49238044</v>
      </c>
      <c r="O81" s="25">
        <f t="shared" si="22"/>
        <v>-1050832.7690522957</v>
      </c>
    </row>
    <row r="82" spans="1:15" x14ac:dyDescent="0.2">
      <c r="A82" s="24">
        <f t="shared" si="15"/>
        <v>80000000</v>
      </c>
      <c r="B82" s="25">
        <f t="shared" si="14"/>
        <v>-1251767.5872206988</v>
      </c>
      <c r="C82" s="25">
        <f t="shared" si="16"/>
        <v>-1223561.9198029351</v>
      </c>
      <c r="D82" s="25">
        <f t="shared" si="17"/>
        <v>-1198230.302441082</v>
      </c>
      <c r="E82" s="25">
        <f t="shared" si="18"/>
        <v>-1175393.4860570012</v>
      </c>
      <c r="F82" s="25">
        <f t="shared" si="19"/>
        <v>-1154735.3131491295</v>
      </c>
      <c r="G82" s="25">
        <f t="shared" si="20"/>
        <v>-1135990.1079768925</v>
      </c>
      <c r="H82" s="25">
        <f t="shared" si="23"/>
        <v>-1118932.9767394795</v>
      </c>
      <c r="I82" s="25">
        <f t="shared" si="24"/>
        <v>-1103372.2632775386</v>
      </c>
      <c r="J82" s="25">
        <f t="shared" si="25"/>
        <v>-1089143.6213904822</v>
      </c>
      <c r="K82" s="25">
        <f t="shared" si="26"/>
        <v>-1064134.4496732107</v>
      </c>
      <c r="L82" s="25">
        <f t="shared" si="12"/>
        <v>-1042980.1008161531</v>
      </c>
      <c r="M82" s="25">
        <f t="shared" si="13"/>
        <v>-1456244.8954798877</v>
      </c>
      <c r="N82" s="25">
        <f t="shared" si="21"/>
        <v>-1251767.5872206988</v>
      </c>
      <c r="O82" s="25">
        <f t="shared" si="22"/>
        <v>-1064134.4496732107</v>
      </c>
    </row>
    <row r="83" spans="1:15" x14ac:dyDescent="0.2">
      <c r="A83" s="24">
        <f t="shared" si="15"/>
        <v>81000000</v>
      </c>
      <c r="B83" s="25">
        <f t="shared" si="14"/>
        <v>-1267414.6820609577</v>
      </c>
      <c r="C83" s="25">
        <f t="shared" si="16"/>
        <v>-1238856.4438004717</v>
      </c>
      <c r="D83" s="25">
        <f t="shared" si="17"/>
        <v>-1213208.1812215955</v>
      </c>
      <c r="E83" s="25">
        <f t="shared" si="18"/>
        <v>-1190085.9046327134</v>
      </c>
      <c r="F83" s="25">
        <f t="shared" si="19"/>
        <v>-1169169.5045634937</v>
      </c>
      <c r="G83" s="25">
        <f t="shared" si="20"/>
        <v>-1150189.9843266036</v>
      </c>
      <c r="H83" s="25">
        <f t="shared" si="23"/>
        <v>-1132919.638948723</v>
      </c>
      <c r="I83" s="25">
        <f t="shared" si="24"/>
        <v>-1117164.4165685079</v>
      </c>
      <c r="J83" s="25">
        <f t="shared" si="25"/>
        <v>-1102757.9166578632</v>
      </c>
      <c r="K83" s="25">
        <f t="shared" si="26"/>
        <v>-1077436.130294126</v>
      </c>
      <c r="L83" s="25">
        <f t="shared" si="12"/>
        <v>-1056017.3520763551</v>
      </c>
      <c r="M83" s="25">
        <f t="shared" si="13"/>
        <v>-1474447.956673386</v>
      </c>
      <c r="N83" s="25">
        <f t="shared" si="21"/>
        <v>-1267414.6820609577</v>
      </c>
      <c r="O83" s="25">
        <f t="shared" si="22"/>
        <v>-1077436.130294126</v>
      </c>
    </row>
    <row r="84" spans="1:15" x14ac:dyDescent="0.2">
      <c r="A84" s="24">
        <f t="shared" si="15"/>
        <v>82000000</v>
      </c>
      <c r="B84" s="25">
        <f t="shared" si="14"/>
        <v>-1283061.7769012165</v>
      </c>
      <c r="C84" s="25">
        <f t="shared" si="16"/>
        <v>-1254150.9677980084</v>
      </c>
      <c r="D84" s="25">
        <f t="shared" si="17"/>
        <v>-1228186.060002109</v>
      </c>
      <c r="E84" s="25">
        <f t="shared" si="18"/>
        <v>-1204778.3232084261</v>
      </c>
      <c r="F84" s="25">
        <f t="shared" si="19"/>
        <v>-1183603.6959778578</v>
      </c>
      <c r="G84" s="25">
        <f t="shared" si="20"/>
        <v>-1164389.8606763147</v>
      </c>
      <c r="H84" s="25">
        <f t="shared" si="23"/>
        <v>-1146906.3011579663</v>
      </c>
      <c r="I84" s="25">
        <f t="shared" si="24"/>
        <v>-1130956.5698594772</v>
      </c>
      <c r="J84" s="25">
        <f t="shared" si="25"/>
        <v>-1116372.2119252442</v>
      </c>
      <c r="K84" s="25">
        <f t="shared" si="26"/>
        <v>-1090737.8109150412</v>
      </c>
      <c r="L84" s="25">
        <f t="shared" si="12"/>
        <v>-1069054.603336557</v>
      </c>
      <c r="M84" s="25">
        <f t="shared" si="13"/>
        <v>-1492651.0178668848</v>
      </c>
      <c r="N84" s="25">
        <f t="shared" si="21"/>
        <v>-1283061.7769012165</v>
      </c>
      <c r="O84" s="25">
        <f t="shared" si="22"/>
        <v>-1090737.8109150412</v>
      </c>
    </row>
    <row r="85" spans="1:15" x14ac:dyDescent="0.2">
      <c r="A85" s="24">
        <f t="shared" si="15"/>
        <v>83000000</v>
      </c>
      <c r="B85" s="25">
        <f t="shared" si="14"/>
        <v>-1298708.8717414753</v>
      </c>
      <c r="C85" s="25">
        <f t="shared" si="16"/>
        <v>-1269445.4917955452</v>
      </c>
      <c r="D85" s="25">
        <f t="shared" si="17"/>
        <v>-1243163.9387826226</v>
      </c>
      <c r="E85" s="25">
        <f t="shared" si="18"/>
        <v>-1219470.7417841386</v>
      </c>
      <c r="F85" s="25">
        <f t="shared" si="19"/>
        <v>-1198037.8873922219</v>
      </c>
      <c r="G85" s="25">
        <f t="shared" si="20"/>
        <v>-1178589.737026026</v>
      </c>
      <c r="H85" s="25">
        <f t="shared" si="23"/>
        <v>-1160892.96336721</v>
      </c>
      <c r="I85" s="25">
        <f t="shared" si="24"/>
        <v>-1144748.7231504465</v>
      </c>
      <c r="J85" s="25">
        <f t="shared" si="25"/>
        <v>-1129986.5071926252</v>
      </c>
      <c r="K85" s="25">
        <f t="shared" si="26"/>
        <v>-1104039.4915359563</v>
      </c>
      <c r="L85" s="25">
        <f t="shared" si="12"/>
        <v>-1082091.854596759</v>
      </c>
      <c r="M85" s="25">
        <f t="shared" si="13"/>
        <v>-1510854.0790603834</v>
      </c>
      <c r="N85" s="25">
        <f t="shared" si="21"/>
        <v>-1298708.8717414753</v>
      </c>
      <c r="O85" s="25">
        <f t="shared" si="22"/>
        <v>-1104039.4915359563</v>
      </c>
    </row>
    <row r="86" spans="1:15" x14ac:dyDescent="0.2">
      <c r="A86" s="24">
        <f t="shared" si="15"/>
        <v>84000000</v>
      </c>
      <c r="B86" s="25">
        <f t="shared" si="14"/>
        <v>-1314355.9665817339</v>
      </c>
      <c r="C86" s="25">
        <f t="shared" si="16"/>
        <v>-1284740.0157930816</v>
      </c>
      <c r="D86" s="25">
        <f t="shared" si="17"/>
        <v>-1258141.8175631361</v>
      </c>
      <c r="E86" s="25">
        <f t="shared" si="18"/>
        <v>-1234163.1603598511</v>
      </c>
      <c r="F86" s="25">
        <f t="shared" si="19"/>
        <v>-1212472.0788065861</v>
      </c>
      <c r="G86" s="25">
        <f t="shared" si="20"/>
        <v>-1192789.6133757371</v>
      </c>
      <c r="H86" s="25">
        <f t="shared" si="23"/>
        <v>-1174879.6255764535</v>
      </c>
      <c r="I86" s="25">
        <f t="shared" si="24"/>
        <v>-1158540.8764414156</v>
      </c>
      <c r="J86" s="25">
        <f t="shared" si="25"/>
        <v>-1143600.8024600062</v>
      </c>
      <c r="K86" s="25">
        <f t="shared" si="26"/>
        <v>-1117341.1721568713</v>
      </c>
      <c r="L86" s="25">
        <f t="shared" si="12"/>
        <v>-1095129.1058569609</v>
      </c>
      <c r="M86" s="25">
        <f t="shared" si="13"/>
        <v>-1529057.1402538822</v>
      </c>
      <c r="N86" s="25">
        <f t="shared" si="21"/>
        <v>-1314355.9665817339</v>
      </c>
      <c r="O86" s="25">
        <f t="shared" si="22"/>
        <v>-1117341.1721568713</v>
      </c>
    </row>
    <row r="87" spans="1:15" x14ac:dyDescent="0.2">
      <c r="A87" s="24">
        <f t="shared" si="15"/>
        <v>85000000</v>
      </c>
      <c r="B87" s="25">
        <f t="shared" si="14"/>
        <v>-1330003.0614219927</v>
      </c>
      <c r="C87" s="25">
        <f t="shared" si="16"/>
        <v>-1300034.5397906185</v>
      </c>
      <c r="D87" s="25">
        <f t="shared" si="17"/>
        <v>-1273119.6963436494</v>
      </c>
      <c r="E87" s="25">
        <f t="shared" si="18"/>
        <v>-1248855.5789355636</v>
      </c>
      <c r="F87" s="25">
        <f t="shared" si="19"/>
        <v>-1226906.27022095</v>
      </c>
      <c r="G87" s="25">
        <f t="shared" si="20"/>
        <v>-1206989.4897254482</v>
      </c>
      <c r="H87" s="25">
        <f t="shared" si="23"/>
        <v>-1188866.287785697</v>
      </c>
      <c r="I87" s="25">
        <f t="shared" si="24"/>
        <v>-1172333.029732385</v>
      </c>
      <c r="J87" s="25">
        <f t="shared" si="25"/>
        <v>-1157215.0977273872</v>
      </c>
      <c r="K87" s="25">
        <f t="shared" si="26"/>
        <v>-1130642.8527777866</v>
      </c>
      <c r="L87" s="25">
        <f t="shared" ref="L87:L150" si="27">(PMT($A$2,$L$2,A87,0,0))-(A87*$B$1)</f>
        <v>-1108166.3571171628</v>
      </c>
      <c r="M87" s="25">
        <f t="shared" ref="M87:M150" si="28">(PMT($A$2,$M$2,A87,0,0))-(A87*$B$1)</f>
        <v>-1547260.2014473805</v>
      </c>
      <c r="N87" s="25">
        <f t="shared" si="21"/>
        <v>-1330003.0614219927</v>
      </c>
      <c r="O87" s="25">
        <f t="shared" si="22"/>
        <v>-1130642.8527777866</v>
      </c>
    </row>
    <row r="88" spans="1:15" x14ac:dyDescent="0.2">
      <c r="A88" s="24">
        <f t="shared" si="15"/>
        <v>86000000</v>
      </c>
      <c r="B88" s="25">
        <f t="shared" si="14"/>
        <v>-1345650.1562622513</v>
      </c>
      <c r="C88" s="25">
        <f t="shared" si="16"/>
        <v>-1315329.0637881551</v>
      </c>
      <c r="D88" s="25">
        <f t="shared" si="17"/>
        <v>-1288097.5751241629</v>
      </c>
      <c r="E88" s="25">
        <f t="shared" si="18"/>
        <v>-1263547.9975112763</v>
      </c>
      <c r="F88" s="25">
        <f t="shared" si="19"/>
        <v>-1241340.4616353142</v>
      </c>
      <c r="G88" s="25">
        <f t="shared" si="20"/>
        <v>-1221189.3660751593</v>
      </c>
      <c r="H88" s="25">
        <f t="shared" si="23"/>
        <v>-1202852.9499949405</v>
      </c>
      <c r="I88" s="25">
        <f t="shared" si="24"/>
        <v>-1186125.183023354</v>
      </c>
      <c r="J88" s="25">
        <f t="shared" si="25"/>
        <v>-1170829.3929947685</v>
      </c>
      <c r="K88" s="25">
        <f t="shared" si="26"/>
        <v>-1143944.5333987018</v>
      </c>
      <c r="L88" s="25">
        <f t="shared" si="27"/>
        <v>-1121203.6083773647</v>
      </c>
      <c r="M88" s="25">
        <f t="shared" si="28"/>
        <v>-1565463.2626408793</v>
      </c>
      <c r="N88" s="25">
        <f t="shared" si="21"/>
        <v>-1345650.1562622513</v>
      </c>
      <c r="O88" s="25">
        <f t="shared" si="22"/>
        <v>-1143944.5333987018</v>
      </c>
    </row>
    <row r="89" spans="1:15" x14ac:dyDescent="0.2">
      <c r="A89" s="24">
        <f t="shared" si="15"/>
        <v>87000000</v>
      </c>
      <c r="B89" s="25">
        <f t="shared" si="14"/>
        <v>-1361297.2511025101</v>
      </c>
      <c r="C89" s="25">
        <f t="shared" si="16"/>
        <v>-1330623.5877856917</v>
      </c>
      <c r="D89" s="25">
        <f t="shared" si="17"/>
        <v>-1303075.4539046767</v>
      </c>
      <c r="E89" s="25">
        <f t="shared" si="18"/>
        <v>-1278240.4160869885</v>
      </c>
      <c r="F89" s="25">
        <f t="shared" si="19"/>
        <v>-1255774.6530496783</v>
      </c>
      <c r="G89" s="25">
        <f t="shared" si="20"/>
        <v>-1235389.2424248704</v>
      </c>
      <c r="H89" s="25">
        <f t="shared" si="23"/>
        <v>-1216839.6122041841</v>
      </c>
      <c r="I89" s="25">
        <f t="shared" si="24"/>
        <v>-1199917.3363143234</v>
      </c>
      <c r="J89" s="25">
        <f t="shared" si="25"/>
        <v>-1184443.6882621492</v>
      </c>
      <c r="K89" s="25">
        <f t="shared" si="26"/>
        <v>-1157246.2140196168</v>
      </c>
      <c r="L89" s="25">
        <f t="shared" si="27"/>
        <v>-1134240.8596375668</v>
      </c>
      <c r="M89" s="25">
        <f t="shared" si="28"/>
        <v>-1583666.3238343778</v>
      </c>
      <c r="N89" s="25">
        <f t="shared" si="21"/>
        <v>-1361297.2511025101</v>
      </c>
      <c r="O89" s="25">
        <f t="shared" si="22"/>
        <v>-1157246.2140196168</v>
      </c>
    </row>
    <row r="90" spans="1:15" x14ac:dyDescent="0.2">
      <c r="A90" s="24">
        <f t="shared" si="15"/>
        <v>88000000</v>
      </c>
      <c r="B90" s="25">
        <f t="shared" si="14"/>
        <v>-1376944.3459427687</v>
      </c>
      <c r="C90" s="25">
        <f t="shared" si="16"/>
        <v>-1345918.1117832286</v>
      </c>
      <c r="D90" s="25">
        <f t="shared" si="17"/>
        <v>-1318053.3326851903</v>
      </c>
      <c r="E90" s="25">
        <f t="shared" si="18"/>
        <v>-1292932.8346627012</v>
      </c>
      <c r="F90" s="25">
        <f t="shared" si="19"/>
        <v>-1270208.8444640425</v>
      </c>
      <c r="G90" s="25">
        <f t="shared" si="20"/>
        <v>-1249589.1187745817</v>
      </c>
      <c r="H90" s="25">
        <f t="shared" si="23"/>
        <v>-1230826.2744134273</v>
      </c>
      <c r="I90" s="25">
        <f t="shared" si="24"/>
        <v>-1213709.4896052927</v>
      </c>
      <c r="J90" s="25">
        <f t="shared" si="25"/>
        <v>-1198057.9835295302</v>
      </c>
      <c r="K90" s="25">
        <f t="shared" si="26"/>
        <v>-1170547.8946405321</v>
      </c>
      <c r="L90" s="25">
        <f t="shared" si="27"/>
        <v>-1147278.1108977688</v>
      </c>
      <c r="M90" s="25">
        <f t="shared" si="28"/>
        <v>-1601869.3850278766</v>
      </c>
      <c r="N90" s="25">
        <f t="shared" si="21"/>
        <v>-1376944.3459427687</v>
      </c>
      <c r="O90" s="25">
        <f t="shared" si="22"/>
        <v>-1170547.8946405321</v>
      </c>
    </row>
    <row r="91" spans="1:15" x14ac:dyDescent="0.2">
      <c r="A91" s="24">
        <f t="shared" si="15"/>
        <v>89000000</v>
      </c>
      <c r="B91" s="25">
        <f t="shared" si="14"/>
        <v>-1392591.4407830276</v>
      </c>
      <c r="C91" s="25">
        <f t="shared" si="16"/>
        <v>-1361212.6357807652</v>
      </c>
      <c r="D91" s="25">
        <f t="shared" si="17"/>
        <v>-1333031.2114657038</v>
      </c>
      <c r="E91" s="25">
        <f t="shared" si="18"/>
        <v>-1307625.2532384137</v>
      </c>
      <c r="F91" s="25">
        <f t="shared" si="19"/>
        <v>-1284643.0358784066</v>
      </c>
      <c r="G91" s="25">
        <f t="shared" si="20"/>
        <v>-1263788.9951242928</v>
      </c>
      <c r="H91" s="25">
        <f t="shared" si="23"/>
        <v>-1244812.9366226709</v>
      </c>
      <c r="I91" s="25">
        <f t="shared" si="24"/>
        <v>-1227501.6428962618</v>
      </c>
      <c r="J91" s="25">
        <f t="shared" si="25"/>
        <v>-1211672.2787969115</v>
      </c>
      <c r="K91" s="25">
        <f t="shared" si="26"/>
        <v>-1183849.5752614471</v>
      </c>
      <c r="L91" s="25">
        <f t="shared" si="27"/>
        <v>-1160315.3621579704</v>
      </c>
      <c r="M91" s="25">
        <f t="shared" si="28"/>
        <v>-1620072.4462213749</v>
      </c>
      <c r="N91" s="25">
        <f t="shared" si="21"/>
        <v>-1392591.4407830276</v>
      </c>
      <c r="O91" s="25">
        <f t="shared" si="22"/>
        <v>-1183849.5752614471</v>
      </c>
    </row>
    <row r="92" spans="1:15" x14ac:dyDescent="0.2">
      <c r="A92" s="24">
        <f t="shared" si="15"/>
        <v>90000000</v>
      </c>
      <c r="B92" s="25">
        <f t="shared" si="14"/>
        <v>-1408238.5356232862</v>
      </c>
      <c r="C92" s="25">
        <f t="shared" si="16"/>
        <v>-1376507.1597783018</v>
      </c>
      <c r="D92" s="25">
        <f t="shared" si="17"/>
        <v>-1348009.0902462171</v>
      </c>
      <c r="E92" s="25">
        <f t="shared" si="18"/>
        <v>-1322317.6718141262</v>
      </c>
      <c r="F92" s="25">
        <f t="shared" si="19"/>
        <v>-1299077.2272927708</v>
      </c>
      <c r="G92" s="25">
        <f t="shared" si="20"/>
        <v>-1277988.8714740039</v>
      </c>
      <c r="H92" s="25">
        <f t="shared" si="23"/>
        <v>-1258799.5988319144</v>
      </c>
      <c r="I92" s="25">
        <f t="shared" si="24"/>
        <v>-1241293.7961872311</v>
      </c>
      <c r="J92" s="25">
        <f t="shared" si="25"/>
        <v>-1225286.5740642922</v>
      </c>
      <c r="K92" s="25">
        <f t="shared" si="26"/>
        <v>-1197151.2558823621</v>
      </c>
      <c r="L92" s="25">
        <f t="shared" si="27"/>
        <v>-1173352.6134181723</v>
      </c>
      <c r="M92" s="25">
        <f t="shared" si="28"/>
        <v>-1638275.5074148735</v>
      </c>
      <c r="N92" s="25">
        <f t="shared" si="21"/>
        <v>-1408238.5356232862</v>
      </c>
      <c r="O92" s="25">
        <f t="shared" si="22"/>
        <v>-1197151.2558823621</v>
      </c>
    </row>
    <row r="93" spans="1:15" x14ac:dyDescent="0.2">
      <c r="A93" s="24">
        <f t="shared" si="15"/>
        <v>91000000</v>
      </c>
      <c r="B93" s="25">
        <f t="shared" si="14"/>
        <v>-1423885.630463545</v>
      </c>
      <c r="C93" s="25">
        <f t="shared" si="16"/>
        <v>-1391801.6837758387</v>
      </c>
      <c r="D93" s="25">
        <f t="shared" si="17"/>
        <v>-1362986.9690267306</v>
      </c>
      <c r="E93" s="25">
        <f t="shared" si="18"/>
        <v>-1337010.0903898387</v>
      </c>
      <c r="F93" s="25">
        <f t="shared" si="19"/>
        <v>-1313511.4187071349</v>
      </c>
      <c r="G93" s="25">
        <f t="shared" si="20"/>
        <v>-1292188.747823715</v>
      </c>
      <c r="H93" s="25">
        <f t="shared" si="23"/>
        <v>-1272786.2610411581</v>
      </c>
      <c r="I93" s="25">
        <f t="shared" si="24"/>
        <v>-1255085.9494782004</v>
      </c>
      <c r="J93" s="25">
        <f t="shared" si="25"/>
        <v>-1238900.8693316735</v>
      </c>
      <c r="K93" s="25">
        <f t="shared" si="26"/>
        <v>-1210452.9365032774</v>
      </c>
      <c r="L93" s="25">
        <f t="shared" si="27"/>
        <v>-1186389.8646783743</v>
      </c>
      <c r="M93" s="25">
        <f t="shared" si="28"/>
        <v>-1656478.5686083722</v>
      </c>
      <c r="N93" s="25">
        <f t="shared" si="21"/>
        <v>-1423885.630463545</v>
      </c>
      <c r="O93" s="25">
        <f t="shared" si="22"/>
        <v>-1210452.9365032774</v>
      </c>
    </row>
    <row r="94" spans="1:15" x14ac:dyDescent="0.2">
      <c r="A94" s="24">
        <f t="shared" si="15"/>
        <v>92000000</v>
      </c>
      <c r="B94" s="25">
        <f t="shared" si="14"/>
        <v>-1439532.7253038038</v>
      </c>
      <c r="C94" s="25">
        <f t="shared" si="16"/>
        <v>-1407096.2077733753</v>
      </c>
      <c r="D94" s="25">
        <f t="shared" si="17"/>
        <v>-1377964.8478072442</v>
      </c>
      <c r="E94" s="25">
        <f t="shared" si="18"/>
        <v>-1351702.5089655514</v>
      </c>
      <c r="F94" s="25">
        <f t="shared" si="19"/>
        <v>-1327945.610121499</v>
      </c>
      <c r="G94" s="25">
        <f t="shared" si="20"/>
        <v>-1306388.6241734263</v>
      </c>
      <c r="H94" s="25">
        <f t="shared" si="23"/>
        <v>-1286772.9232504014</v>
      </c>
      <c r="I94" s="25">
        <f t="shared" si="24"/>
        <v>-1268878.1027691697</v>
      </c>
      <c r="J94" s="25">
        <f t="shared" si="25"/>
        <v>-1252515.1645990545</v>
      </c>
      <c r="K94" s="25">
        <f t="shared" si="26"/>
        <v>-1223754.6171241924</v>
      </c>
      <c r="L94" s="25">
        <f t="shared" si="27"/>
        <v>-1199427.1159385762</v>
      </c>
      <c r="M94" s="25">
        <f t="shared" si="28"/>
        <v>-1674681.629801871</v>
      </c>
      <c r="N94" s="25">
        <f t="shared" si="21"/>
        <v>-1439532.7253038038</v>
      </c>
      <c r="O94" s="25">
        <f t="shared" si="22"/>
        <v>-1223754.6171241924</v>
      </c>
    </row>
    <row r="95" spans="1:15" x14ac:dyDescent="0.2">
      <c r="A95" s="24">
        <f t="shared" si="15"/>
        <v>93000000</v>
      </c>
      <c r="B95" s="25">
        <f t="shared" si="14"/>
        <v>-1455179.8201440626</v>
      </c>
      <c r="C95" s="25">
        <f t="shared" si="16"/>
        <v>-1422390.731770912</v>
      </c>
      <c r="D95" s="25">
        <f t="shared" si="17"/>
        <v>-1392942.7265877577</v>
      </c>
      <c r="E95" s="25">
        <f t="shared" si="18"/>
        <v>-1366394.9275412636</v>
      </c>
      <c r="F95" s="25">
        <f t="shared" si="19"/>
        <v>-1342379.8015358632</v>
      </c>
      <c r="G95" s="25">
        <f t="shared" si="20"/>
        <v>-1320588.5005231374</v>
      </c>
      <c r="H95" s="25">
        <f t="shared" si="23"/>
        <v>-1300759.5854596449</v>
      </c>
      <c r="I95" s="25">
        <f t="shared" si="24"/>
        <v>-1282670.2560601388</v>
      </c>
      <c r="J95" s="25">
        <f t="shared" si="25"/>
        <v>-1266129.4598664355</v>
      </c>
      <c r="K95" s="25">
        <f t="shared" si="26"/>
        <v>-1237056.2977451077</v>
      </c>
      <c r="L95" s="25">
        <f t="shared" si="27"/>
        <v>-1212464.3671987781</v>
      </c>
      <c r="M95" s="25">
        <f t="shared" si="28"/>
        <v>-1692884.6909953693</v>
      </c>
      <c r="N95" s="25">
        <f t="shared" si="21"/>
        <v>-1455179.8201440626</v>
      </c>
      <c r="O95" s="25">
        <f t="shared" si="22"/>
        <v>-1237056.2977451077</v>
      </c>
    </row>
    <row r="96" spans="1:15" x14ac:dyDescent="0.2">
      <c r="A96" s="24">
        <f t="shared" si="15"/>
        <v>94000000</v>
      </c>
      <c r="B96" s="25">
        <f t="shared" si="14"/>
        <v>-1470826.9149843212</v>
      </c>
      <c r="C96" s="25">
        <f t="shared" si="16"/>
        <v>-1437685.2557684486</v>
      </c>
      <c r="D96" s="25">
        <f t="shared" si="17"/>
        <v>-1407920.6053682712</v>
      </c>
      <c r="E96" s="25">
        <f t="shared" si="18"/>
        <v>-1381087.3461169763</v>
      </c>
      <c r="F96" s="25">
        <f t="shared" si="19"/>
        <v>-1356813.9929502273</v>
      </c>
      <c r="G96" s="25">
        <f t="shared" si="20"/>
        <v>-1334788.3768728485</v>
      </c>
      <c r="H96" s="25">
        <f t="shared" si="23"/>
        <v>-1314746.2476688884</v>
      </c>
      <c r="I96" s="25">
        <f t="shared" si="24"/>
        <v>-1296462.4093511081</v>
      </c>
      <c r="J96" s="25">
        <f t="shared" si="25"/>
        <v>-1279743.7551338165</v>
      </c>
      <c r="K96" s="25">
        <f t="shared" si="26"/>
        <v>-1250357.9783660227</v>
      </c>
      <c r="L96" s="25">
        <f t="shared" si="27"/>
        <v>-1225501.61845898</v>
      </c>
      <c r="M96" s="25">
        <f t="shared" si="28"/>
        <v>-1711087.7521888679</v>
      </c>
      <c r="N96" s="25">
        <f t="shared" si="21"/>
        <v>-1470826.9149843212</v>
      </c>
      <c r="O96" s="25">
        <f t="shared" si="22"/>
        <v>-1250357.9783660227</v>
      </c>
    </row>
    <row r="97" spans="1:15" x14ac:dyDescent="0.2">
      <c r="A97" s="24">
        <f t="shared" si="15"/>
        <v>95000000</v>
      </c>
      <c r="B97" s="25">
        <f t="shared" si="14"/>
        <v>-1486474.00982458</v>
      </c>
      <c r="C97" s="25">
        <f t="shared" si="16"/>
        <v>-1452979.7797659854</v>
      </c>
      <c r="D97" s="25">
        <f t="shared" si="17"/>
        <v>-1422898.4841487848</v>
      </c>
      <c r="E97" s="25">
        <f t="shared" si="18"/>
        <v>-1395779.7646926888</v>
      </c>
      <c r="F97" s="25">
        <f t="shared" si="19"/>
        <v>-1371248.1843645915</v>
      </c>
      <c r="G97" s="25">
        <f t="shared" si="20"/>
        <v>-1348988.2532225598</v>
      </c>
      <c r="H97" s="25">
        <f t="shared" si="23"/>
        <v>-1328732.9098781319</v>
      </c>
      <c r="I97" s="25">
        <f t="shared" si="24"/>
        <v>-1310254.5626420774</v>
      </c>
      <c r="J97" s="25">
        <f t="shared" si="25"/>
        <v>-1293358.0504011975</v>
      </c>
      <c r="K97" s="25">
        <f t="shared" si="26"/>
        <v>-1263659.658986938</v>
      </c>
      <c r="L97" s="25">
        <f t="shared" si="27"/>
        <v>-1238538.8697191819</v>
      </c>
      <c r="M97" s="25">
        <f t="shared" si="28"/>
        <v>-1729290.8133823667</v>
      </c>
      <c r="N97" s="25">
        <f t="shared" si="21"/>
        <v>-1486474.00982458</v>
      </c>
      <c r="O97" s="25">
        <f t="shared" si="22"/>
        <v>-1263659.658986938</v>
      </c>
    </row>
    <row r="98" spans="1:15" x14ac:dyDescent="0.2">
      <c r="A98" s="24">
        <f t="shared" si="15"/>
        <v>96000000</v>
      </c>
      <c r="B98" s="25">
        <f t="shared" si="14"/>
        <v>-1502121.1046648386</v>
      </c>
      <c r="C98" s="25">
        <f t="shared" si="16"/>
        <v>-1468274.3037635218</v>
      </c>
      <c r="D98" s="25">
        <f t="shared" si="17"/>
        <v>-1437876.3629292983</v>
      </c>
      <c r="E98" s="25">
        <f t="shared" si="18"/>
        <v>-1410472.1832684013</v>
      </c>
      <c r="F98" s="25">
        <f t="shared" si="19"/>
        <v>-1385682.3757789556</v>
      </c>
      <c r="G98" s="25">
        <f t="shared" si="20"/>
        <v>-1363188.1295722709</v>
      </c>
      <c r="H98" s="25">
        <f t="shared" si="23"/>
        <v>-1342719.5720873754</v>
      </c>
      <c r="I98" s="25">
        <f t="shared" si="24"/>
        <v>-1324046.7159330465</v>
      </c>
      <c r="J98" s="25">
        <f t="shared" si="25"/>
        <v>-1306972.3456685785</v>
      </c>
      <c r="K98" s="25">
        <f t="shared" si="26"/>
        <v>-1276961.339607853</v>
      </c>
      <c r="L98" s="25">
        <f t="shared" si="27"/>
        <v>-1251576.1209793838</v>
      </c>
      <c r="M98" s="25">
        <f t="shared" si="28"/>
        <v>-1747493.8745758652</v>
      </c>
      <c r="N98" s="25">
        <f t="shared" si="21"/>
        <v>-1502121.1046648386</v>
      </c>
      <c r="O98" s="25">
        <f t="shared" si="22"/>
        <v>-1276961.339607853</v>
      </c>
    </row>
    <row r="99" spans="1:15" x14ac:dyDescent="0.2">
      <c r="A99" s="24">
        <f t="shared" si="15"/>
        <v>97000000</v>
      </c>
      <c r="B99" s="25">
        <f t="shared" si="14"/>
        <v>-1517768.1995050972</v>
      </c>
      <c r="C99" s="25">
        <f t="shared" si="16"/>
        <v>-1483568.8277610589</v>
      </c>
      <c r="D99" s="25">
        <f t="shared" si="17"/>
        <v>-1452854.2417098118</v>
      </c>
      <c r="E99" s="25">
        <f t="shared" si="18"/>
        <v>-1425164.6018441138</v>
      </c>
      <c r="F99" s="25">
        <f t="shared" si="19"/>
        <v>-1400116.5671933198</v>
      </c>
      <c r="G99" s="25">
        <f t="shared" si="20"/>
        <v>-1377388.005921982</v>
      </c>
      <c r="H99" s="25">
        <f t="shared" si="23"/>
        <v>-1356706.234296619</v>
      </c>
      <c r="I99" s="25">
        <f t="shared" si="24"/>
        <v>-1337838.8692240159</v>
      </c>
      <c r="J99" s="25">
        <f t="shared" si="25"/>
        <v>-1320586.6409359595</v>
      </c>
      <c r="K99" s="25">
        <f t="shared" si="26"/>
        <v>-1290263.0202287682</v>
      </c>
      <c r="L99" s="25">
        <f t="shared" si="27"/>
        <v>-1264613.3722395857</v>
      </c>
      <c r="M99" s="25">
        <f t="shared" si="28"/>
        <v>-1765696.9357693638</v>
      </c>
      <c r="N99" s="25">
        <f t="shared" si="21"/>
        <v>-1517768.1995050972</v>
      </c>
      <c r="O99" s="25">
        <f t="shared" si="22"/>
        <v>-1290263.0202287682</v>
      </c>
    </row>
    <row r="100" spans="1:15" x14ac:dyDescent="0.2">
      <c r="A100" s="24">
        <f t="shared" si="15"/>
        <v>98000000</v>
      </c>
      <c r="B100" s="25">
        <f t="shared" si="14"/>
        <v>-1533415.2943453563</v>
      </c>
      <c r="C100" s="25">
        <f t="shared" si="16"/>
        <v>-1498863.3517585953</v>
      </c>
      <c r="D100" s="25">
        <f t="shared" si="17"/>
        <v>-1467832.1204903254</v>
      </c>
      <c r="E100" s="25">
        <f t="shared" si="18"/>
        <v>-1439857.0204198263</v>
      </c>
      <c r="F100" s="25">
        <f t="shared" si="19"/>
        <v>-1414550.7586076837</v>
      </c>
      <c r="G100" s="25">
        <f t="shared" si="20"/>
        <v>-1391587.8822716933</v>
      </c>
      <c r="H100" s="25">
        <f t="shared" si="23"/>
        <v>-1370692.8965058622</v>
      </c>
      <c r="I100" s="25">
        <f t="shared" si="24"/>
        <v>-1351631.0225149852</v>
      </c>
      <c r="J100" s="25">
        <f t="shared" si="25"/>
        <v>-1334200.9362033405</v>
      </c>
      <c r="K100" s="25">
        <f t="shared" si="26"/>
        <v>-1303564.7008496833</v>
      </c>
      <c r="L100" s="25">
        <f t="shared" si="27"/>
        <v>-1277650.6234997876</v>
      </c>
      <c r="M100" s="25">
        <f t="shared" si="28"/>
        <v>-1783899.9969628623</v>
      </c>
      <c r="N100" s="25">
        <f t="shared" si="21"/>
        <v>-1533415.2943453563</v>
      </c>
      <c r="O100" s="25">
        <f t="shared" si="22"/>
        <v>-1303564.7008496833</v>
      </c>
    </row>
    <row r="101" spans="1:15" x14ac:dyDescent="0.2">
      <c r="A101" s="24">
        <f t="shared" si="15"/>
        <v>99000000</v>
      </c>
      <c r="B101" s="25">
        <f t="shared" si="14"/>
        <v>-1549062.3891856149</v>
      </c>
      <c r="C101" s="25">
        <f t="shared" si="16"/>
        <v>-1514157.875756132</v>
      </c>
      <c r="D101" s="25">
        <f t="shared" si="17"/>
        <v>-1482809.9992708389</v>
      </c>
      <c r="E101" s="25">
        <f t="shared" si="18"/>
        <v>-1454549.4389955387</v>
      </c>
      <c r="F101" s="25">
        <f t="shared" si="19"/>
        <v>-1428984.9500220479</v>
      </c>
      <c r="G101" s="25">
        <f t="shared" si="20"/>
        <v>-1405787.7586214044</v>
      </c>
      <c r="H101" s="25">
        <f t="shared" si="23"/>
        <v>-1384679.5587151058</v>
      </c>
      <c r="I101" s="25">
        <f t="shared" si="24"/>
        <v>-1365423.1758059543</v>
      </c>
      <c r="J101" s="25">
        <f t="shared" si="25"/>
        <v>-1347815.2314707218</v>
      </c>
      <c r="K101" s="25">
        <f t="shared" si="26"/>
        <v>-1316866.3814705985</v>
      </c>
      <c r="L101" s="25">
        <f t="shared" si="27"/>
        <v>-1290687.8747599896</v>
      </c>
      <c r="M101" s="25">
        <f t="shared" si="28"/>
        <v>-1802103.0581563611</v>
      </c>
      <c r="N101" s="25">
        <f t="shared" si="21"/>
        <v>-1549062.3891856149</v>
      </c>
      <c r="O101" s="25">
        <f t="shared" si="22"/>
        <v>-1316866.3814705985</v>
      </c>
    </row>
    <row r="102" spans="1:15" x14ac:dyDescent="0.2">
      <c r="A102" s="24">
        <f t="shared" si="15"/>
        <v>100000000</v>
      </c>
      <c r="B102" s="25">
        <f t="shared" si="14"/>
        <v>-1564709.4840258735</v>
      </c>
      <c r="C102" s="25">
        <f t="shared" si="16"/>
        <v>-1529452.3997536686</v>
      </c>
      <c r="D102" s="25">
        <f t="shared" si="17"/>
        <v>-1497787.8780513525</v>
      </c>
      <c r="E102" s="25">
        <f t="shared" si="18"/>
        <v>-1469241.8575712512</v>
      </c>
      <c r="F102" s="25">
        <f t="shared" si="19"/>
        <v>-1443419.141436412</v>
      </c>
      <c r="G102" s="25">
        <f t="shared" si="20"/>
        <v>-1419987.6349711155</v>
      </c>
      <c r="H102" s="25">
        <f t="shared" si="23"/>
        <v>-1398666.2209243495</v>
      </c>
      <c r="I102" s="25">
        <f t="shared" si="24"/>
        <v>-1379215.3290969236</v>
      </c>
      <c r="J102" s="25">
        <f t="shared" si="25"/>
        <v>-1361429.5267381025</v>
      </c>
      <c r="K102" s="25">
        <f t="shared" si="26"/>
        <v>-1330168.0620915135</v>
      </c>
      <c r="L102" s="25">
        <f t="shared" si="27"/>
        <v>-1303725.1260201915</v>
      </c>
      <c r="M102" s="25">
        <f t="shared" si="28"/>
        <v>-1820306.1193498597</v>
      </c>
      <c r="N102" s="25">
        <f t="shared" si="21"/>
        <v>-1564709.4840258735</v>
      </c>
      <c r="O102" s="25">
        <f t="shared" si="22"/>
        <v>-1330168.0620915135</v>
      </c>
    </row>
    <row r="103" spans="1:15" x14ac:dyDescent="0.2">
      <c r="A103" s="24">
        <f t="shared" si="15"/>
        <v>101000000</v>
      </c>
      <c r="B103" s="25">
        <f t="shared" si="14"/>
        <v>-1580356.5788661325</v>
      </c>
      <c r="C103" s="25">
        <f t="shared" si="16"/>
        <v>-1544746.9237512054</v>
      </c>
      <c r="D103" s="25">
        <f t="shared" si="17"/>
        <v>-1512765.756831866</v>
      </c>
      <c r="E103" s="25">
        <f t="shared" si="18"/>
        <v>-1483934.2761469639</v>
      </c>
      <c r="F103" s="25">
        <f t="shared" si="19"/>
        <v>-1457853.3328507761</v>
      </c>
      <c r="G103" s="25">
        <f t="shared" si="20"/>
        <v>-1434187.5113208268</v>
      </c>
      <c r="H103" s="25">
        <f t="shared" si="23"/>
        <v>-1412652.883133593</v>
      </c>
      <c r="I103" s="25">
        <f t="shared" si="24"/>
        <v>-1393007.4823878927</v>
      </c>
      <c r="J103" s="25">
        <f t="shared" si="25"/>
        <v>-1375043.8220054838</v>
      </c>
      <c r="K103" s="25">
        <f t="shared" si="26"/>
        <v>-1343469.7427124288</v>
      </c>
      <c r="L103" s="25">
        <f t="shared" si="27"/>
        <v>-1316762.3772803934</v>
      </c>
      <c r="M103" s="25">
        <f t="shared" si="28"/>
        <v>-1838509.180543358</v>
      </c>
      <c r="N103" s="25">
        <f t="shared" si="21"/>
        <v>-1580356.5788661325</v>
      </c>
      <c r="O103" s="25">
        <f t="shared" si="22"/>
        <v>-1343469.7427124288</v>
      </c>
    </row>
    <row r="104" spans="1:15" x14ac:dyDescent="0.2">
      <c r="A104" s="24">
        <f t="shared" si="15"/>
        <v>102000000</v>
      </c>
      <c r="B104" s="25">
        <f t="shared" si="14"/>
        <v>-1596003.6737063911</v>
      </c>
      <c r="C104" s="25">
        <f t="shared" si="16"/>
        <v>-1560041.4477487421</v>
      </c>
      <c r="D104" s="25">
        <f t="shared" si="17"/>
        <v>-1527743.6356123793</v>
      </c>
      <c r="E104" s="25">
        <f t="shared" si="18"/>
        <v>-1498626.6947226764</v>
      </c>
      <c r="F104" s="25">
        <f t="shared" si="19"/>
        <v>-1472287.5242651401</v>
      </c>
      <c r="G104" s="25">
        <f t="shared" si="20"/>
        <v>-1448387.3876705379</v>
      </c>
      <c r="H104" s="25">
        <f t="shared" si="23"/>
        <v>-1426639.5453428363</v>
      </c>
      <c r="I104" s="25">
        <f t="shared" si="24"/>
        <v>-1406799.635678862</v>
      </c>
      <c r="J104" s="25">
        <f t="shared" si="25"/>
        <v>-1388658.1172728648</v>
      </c>
      <c r="K104" s="25">
        <f t="shared" si="26"/>
        <v>-1356771.4233333438</v>
      </c>
      <c r="L104" s="25">
        <f t="shared" si="27"/>
        <v>-1329799.6285405953</v>
      </c>
      <c r="M104" s="25">
        <f t="shared" si="28"/>
        <v>-1856712.2417368568</v>
      </c>
      <c r="N104" s="25">
        <f t="shared" si="21"/>
        <v>-1596003.6737063911</v>
      </c>
      <c r="O104" s="25">
        <f t="shared" si="22"/>
        <v>-1356771.4233333438</v>
      </c>
    </row>
    <row r="105" spans="1:15" x14ac:dyDescent="0.2">
      <c r="A105" s="24">
        <f t="shared" si="15"/>
        <v>103000000</v>
      </c>
      <c r="B105" s="25">
        <f t="shared" si="14"/>
        <v>-1611650.76854665</v>
      </c>
      <c r="C105" s="25">
        <f t="shared" si="16"/>
        <v>-1575335.9717462787</v>
      </c>
      <c r="D105" s="25">
        <f t="shared" si="17"/>
        <v>-1542721.5143928931</v>
      </c>
      <c r="E105" s="25">
        <f t="shared" si="18"/>
        <v>-1513319.1132983887</v>
      </c>
      <c r="F105" s="25">
        <f t="shared" si="19"/>
        <v>-1486721.7156795042</v>
      </c>
      <c r="G105" s="25">
        <f t="shared" si="20"/>
        <v>-1462587.264020249</v>
      </c>
      <c r="H105" s="25">
        <f t="shared" si="23"/>
        <v>-1440626.2075520798</v>
      </c>
      <c r="I105" s="25">
        <f t="shared" si="24"/>
        <v>-1420591.7889698313</v>
      </c>
      <c r="J105" s="25">
        <f t="shared" si="25"/>
        <v>-1402272.4125402456</v>
      </c>
      <c r="K105" s="25">
        <f t="shared" si="26"/>
        <v>-1370073.1039542591</v>
      </c>
      <c r="L105" s="25">
        <f t="shared" si="27"/>
        <v>-1342836.8798007972</v>
      </c>
      <c r="M105" s="25">
        <f t="shared" si="28"/>
        <v>-1874915.3029303553</v>
      </c>
      <c r="N105" s="25">
        <f t="shared" si="21"/>
        <v>-1611650.76854665</v>
      </c>
      <c r="O105" s="25">
        <f t="shared" si="22"/>
        <v>-1370073.1039542591</v>
      </c>
    </row>
    <row r="106" spans="1:15" x14ac:dyDescent="0.2">
      <c r="A106" s="24">
        <f t="shared" si="15"/>
        <v>104000000</v>
      </c>
      <c r="B106" s="25">
        <f t="shared" si="14"/>
        <v>-1627297.8633869085</v>
      </c>
      <c r="C106" s="25">
        <f t="shared" si="16"/>
        <v>-1590630.4957438156</v>
      </c>
      <c r="D106" s="25">
        <f t="shared" si="17"/>
        <v>-1557699.3931734064</v>
      </c>
      <c r="E106" s="25">
        <f t="shared" si="18"/>
        <v>-1528011.5318741014</v>
      </c>
      <c r="F106" s="25">
        <f t="shared" si="19"/>
        <v>-1501155.9070938686</v>
      </c>
      <c r="G106" s="25">
        <f t="shared" si="20"/>
        <v>-1476787.1403699601</v>
      </c>
      <c r="H106" s="25">
        <f t="shared" si="23"/>
        <v>-1454612.8697613233</v>
      </c>
      <c r="I106" s="25">
        <f t="shared" si="24"/>
        <v>-1434383.9422608004</v>
      </c>
      <c r="J106" s="25">
        <f t="shared" si="25"/>
        <v>-1415886.7078076268</v>
      </c>
      <c r="K106" s="25">
        <f t="shared" si="26"/>
        <v>-1383374.7845751741</v>
      </c>
      <c r="L106" s="25">
        <f t="shared" si="27"/>
        <v>-1355874.1310609991</v>
      </c>
      <c r="M106" s="25">
        <f t="shared" si="28"/>
        <v>-1893118.3641238541</v>
      </c>
      <c r="N106" s="25">
        <f t="shared" si="21"/>
        <v>-1627297.8633869085</v>
      </c>
      <c r="O106" s="25">
        <f t="shared" si="22"/>
        <v>-1383374.7845751741</v>
      </c>
    </row>
    <row r="107" spans="1:15" x14ac:dyDescent="0.2">
      <c r="A107" s="24">
        <f t="shared" si="15"/>
        <v>105000000</v>
      </c>
      <c r="B107" s="25">
        <f t="shared" si="14"/>
        <v>-1642944.9582271674</v>
      </c>
      <c r="C107" s="25">
        <f t="shared" si="16"/>
        <v>-1605925.0197413522</v>
      </c>
      <c r="D107" s="25">
        <f t="shared" si="17"/>
        <v>-1572677.2719539201</v>
      </c>
      <c r="E107" s="25">
        <f t="shared" si="18"/>
        <v>-1542703.9504498139</v>
      </c>
      <c r="F107" s="25">
        <f t="shared" si="19"/>
        <v>-1515590.0985082325</v>
      </c>
      <c r="G107" s="25">
        <f t="shared" si="20"/>
        <v>-1490987.0167196712</v>
      </c>
      <c r="H107" s="25">
        <f t="shared" si="23"/>
        <v>-1468599.5319705668</v>
      </c>
      <c r="I107" s="25">
        <f t="shared" si="24"/>
        <v>-1448176.0955517697</v>
      </c>
      <c r="J107" s="25">
        <f t="shared" si="25"/>
        <v>-1429501.0030750078</v>
      </c>
      <c r="K107" s="25">
        <f t="shared" si="26"/>
        <v>-1396676.4651960894</v>
      </c>
      <c r="L107" s="25">
        <f t="shared" si="27"/>
        <v>-1368911.382321201</v>
      </c>
      <c r="M107" s="25">
        <f t="shared" si="28"/>
        <v>-1911321.4253173524</v>
      </c>
      <c r="N107" s="25">
        <f t="shared" si="21"/>
        <v>-1642944.9582271674</v>
      </c>
      <c r="O107" s="25">
        <f t="shared" si="22"/>
        <v>-1396676.4651960894</v>
      </c>
    </row>
    <row r="108" spans="1:15" x14ac:dyDescent="0.2">
      <c r="A108" s="24">
        <f t="shared" si="15"/>
        <v>106000000</v>
      </c>
      <c r="B108" s="25">
        <f t="shared" si="14"/>
        <v>-1658592.0530674262</v>
      </c>
      <c r="C108" s="25">
        <f t="shared" si="16"/>
        <v>-1621219.5437388888</v>
      </c>
      <c r="D108" s="25">
        <f t="shared" si="17"/>
        <v>-1587655.1507344337</v>
      </c>
      <c r="E108" s="25">
        <f t="shared" si="18"/>
        <v>-1557396.3690255263</v>
      </c>
      <c r="F108" s="25">
        <f t="shared" si="19"/>
        <v>-1530024.2899225967</v>
      </c>
      <c r="G108" s="25">
        <f t="shared" si="20"/>
        <v>-1505186.8930693823</v>
      </c>
      <c r="H108" s="25">
        <f t="shared" si="23"/>
        <v>-1482586.1941798104</v>
      </c>
      <c r="I108" s="25">
        <f t="shared" si="24"/>
        <v>-1461968.2488427388</v>
      </c>
      <c r="J108" s="25">
        <f t="shared" si="25"/>
        <v>-1443115.2983423888</v>
      </c>
      <c r="K108" s="25">
        <f t="shared" si="26"/>
        <v>-1409978.1458170044</v>
      </c>
      <c r="L108" s="25">
        <f t="shared" si="27"/>
        <v>-1381948.6335814032</v>
      </c>
      <c r="M108" s="25">
        <f t="shared" si="28"/>
        <v>-1929524.4865108512</v>
      </c>
      <c r="N108" s="25">
        <f t="shared" si="21"/>
        <v>-1658592.0530674262</v>
      </c>
      <c r="O108" s="25">
        <f t="shared" si="22"/>
        <v>-1409978.1458170044</v>
      </c>
    </row>
    <row r="109" spans="1:15" x14ac:dyDescent="0.2">
      <c r="A109" s="24">
        <f t="shared" si="15"/>
        <v>107000000</v>
      </c>
      <c r="B109" s="25">
        <f t="shared" si="14"/>
        <v>-1674239.1479076848</v>
      </c>
      <c r="C109" s="25">
        <f t="shared" si="16"/>
        <v>-1636514.0677364254</v>
      </c>
      <c r="D109" s="25">
        <f t="shared" si="17"/>
        <v>-1602633.029514947</v>
      </c>
      <c r="E109" s="25">
        <f t="shared" si="18"/>
        <v>-1572088.7876012388</v>
      </c>
      <c r="F109" s="25">
        <f t="shared" si="19"/>
        <v>-1544458.4813369608</v>
      </c>
      <c r="G109" s="25">
        <f t="shared" si="20"/>
        <v>-1519386.7694190938</v>
      </c>
      <c r="H109" s="25">
        <f t="shared" si="23"/>
        <v>-1496572.8563890539</v>
      </c>
      <c r="I109" s="25">
        <f t="shared" si="24"/>
        <v>-1475760.4021337081</v>
      </c>
      <c r="J109" s="25">
        <f t="shared" si="25"/>
        <v>-1456729.5936097698</v>
      </c>
      <c r="K109" s="25">
        <f t="shared" si="26"/>
        <v>-1423279.8264379194</v>
      </c>
      <c r="L109" s="25">
        <f t="shared" si="27"/>
        <v>-1394985.8848416049</v>
      </c>
      <c r="M109" s="25">
        <f t="shared" si="28"/>
        <v>-1947727.5477043497</v>
      </c>
      <c r="N109" s="25">
        <f t="shared" si="21"/>
        <v>-1674239.1479076848</v>
      </c>
      <c r="O109" s="25">
        <f t="shared" si="22"/>
        <v>-1423279.8264379194</v>
      </c>
    </row>
    <row r="110" spans="1:15" x14ac:dyDescent="0.2">
      <c r="A110" s="24">
        <f t="shared" si="15"/>
        <v>108000000</v>
      </c>
      <c r="B110" s="25">
        <f t="shared" si="14"/>
        <v>-1689886.2427479434</v>
      </c>
      <c r="C110" s="25">
        <f t="shared" si="16"/>
        <v>-1651808.5917339623</v>
      </c>
      <c r="D110" s="25">
        <f t="shared" si="17"/>
        <v>-1617610.9082954607</v>
      </c>
      <c r="E110" s="25">
        <f t="shared" si="18"/>
        <v>-1586781.2061769515</v>
      </c>
      <c r="F110" s="25">
        <f t="shared" si="19"/>
        <v>-1558892.6727513247</v>
      </c>
      <c r="G110" s="25">
        <f t="shared" si="20"/>
        <v>-1533586.6457688049</v>
      </c>
      <c r="H110" s="25">
        <f t="shared" si="23"/>
        <v>-1510559.5185982974</v>
      </c>
      <c r="I110" s="25">
        <f t="shared" si="24"/>
        <v>-1489552.5554246774</v>
      </c>
      <c r="J110" s="25">
        <f t="shared" si="25"/>
        <v>-1470343.8888771508</v>
      </c>
      <c r="K110" s="25">
        <f t="shared" si="26"/>
        <v>-1436581.5070588347</v>
      </c>
      <c r="L110" s="25">
        <f t="shared" si="27"/>
        <v>-1408023.1361018068</v>
      </c>
      <c r="M110" s="25">
        <f t="shared" si="28"/>
        <v>-1965930.6088978485</v>
      </c>
      <c r="N110" s="25">
        <f t="shared" si="21"/>
        <v>-1689886.2427479434</v>
      </c>
      <c r="O110" s="25">
        <f t="shared" si="22"/>
        <v>-1436581.5070588347</v>
      </c>
    </row>
    <row r="111" spans="1:15" x14ac:dyDescent="0.2">
      <c r="A111" s="24">
        <f t="shared" si="15"/>
        <v>109000000</v>
      </c>
      <c r="B111" s="25">
        <f t="shared" si="14"/>
        <v>-1705533.3375882024</v>
      </c>
      <c r="C111" s="25">
        <f t="shared" si="16"/>
        <v>-1667103.1157314989</v>
      </c>
      <c r="D111" s="25">
        <f t="shared" si="17"/>
        <v>-1632588.787075974</v>
      </c>
      <c r="E111" s="25">
        <f t="shared" si="18"/>
        <v>-1601473.624752664</v>
      </c>
      <c r="F111" s="25">
        <f t="shared" si="19"/>
        <v>-1573326.8641656891</v>
      </c>
      <c r="G111" s="25">
        <f t="shared" si="20"/>
        <v>-1547786.522118516</v>
      </c>
      <c r="H111" s="25">
        <f t="shared" si="23"/>
        <v>-1524546.1808075407</v>
      </c>
      <c r="I111" s="25">
        <f t="shared" si="24"/>
        <v>-1503344.7087156465</v>
      </c>
      <c r="J111" s="25">
        <f t="shared" si="25"/>
        <v>-1483958.1841445318</v>
      </c>
      <c r="K111" s="25">
        <f t="shared" si="26"/>
        <v>-1449883.1876797497</v>
      </c>
      <c r="L111" s="25">
        <f t="shared" si="27"/>
        <v>-1421060.3873620087</v>
      </c>
      <c r="M111" s="25">
        <f t="shared" si="28"/>
        <v>-1984133.6700913468</v>
      </c>
      <c r="N111" s="25">
        <f t="shared" si="21"/>
        <v>-1705533.3375882024</v>
      </c>
      <c r="O111" s="25">
        <f t="shared" si="22"/>
        <v>-1449883.1876797497</v>
      </c>
    </row>
    <row r="112" spans="1:15" x14ac:dyDescent="0.2">
      <c r="A112" s="24">
        <f t="shared" si="15"/>
        <v>110000000</v>
      </c>
      <c r="B112" s="25">
        <f t="shared" si="14"/>
        <v>-1721180.432428461</v>
      </c>
      <c r="C112" s="25">
        <f t="shared" si="16"/>
        <v>-1682397.6397290356</v>
      </c>
      <c r="D112" s="25">
        <f t="shared" si="17"/>
        <v>-1647566.6658564878</v>
      </c>
      <c r="E112" s="25">
        <f t="shared" si="18"/>
        <v>-1616166.0433283765</v>
      </c>
      <c r="F112" s="25">
        <f t="shared" si="19"/>
        <v>-1587761.055580053</v>
      </c>
      <c r="G112" s="25">
        <f t="shared" si="20"/>
        <v>-1561986.3984682271</v>
      </c>
      <c r="H112" s="25">
        <f t="shared" si="23"/>
        <v>-1538532.8430167842</v>
      </c>
      <c r="I112" s="25">
        <f t="shared" si="24"/>
        <v>-1517136.8620066156</v>
      </c>
      <c r="J112" s="25">
        <f t="shared" si="25"/>
        <v>-1497572.4794119128</v>
      </c>
      <c r="K112" s="25">
        <f t="shared" si="26"/>
        <v>-1463184.8683006649</v>
      </c>
      <c r="L112" s="25">
        <f t="shared" si="27"/>
        <v>-1434097.6386222106</v>
      </c>
      <c r="M112" s="25">
        <f t="shared" si="28"/>
        <v>-2002336.7312848456</v>
      </c>
      <c r="N112" s="25">
        <f t="shared" si="21"/>
        <v>-1721180.432428461</v>
      </c>
      <c r="O112" s="25">
        <f t="shared" si="22"/>
        <v>-1463184.8683006649</v>
      </c>
    </row>
    <row r="113" spans="1:15" x14ac:dyDescent="0.2">
      <c r="A113" s="24">
        <f t="shared" si="15"/>
        <v>111000000</v>
      </c>
      <c r="B113" s="25">
        <f t="shared" si="14"/>
        <v>-1736827.5272687196</v>
      </c>
      <c r="C113" s="25">
        <f t="shared" si="16"/>
        <v>-1697692.1637265724</v>
      </c>
      <c r="D113" s="25">
        <f t="shared" si="17"/>
        <v>-1662544.5446370011</v>
      </c>
      <c r="E113" s="25">
        <f t="shared" si="18"/>
        <v>-1630858.461904089</v>
      </c>
      <c r="F113" s="25">
        <f t="shared" si="19"/>
        <v>-1602195.2469944174</v>
      </c>
      <c r="G113" s="25">
        <f t="shared" si="20"/>
        <v>-1576186.2748179382</v>
      </c>
      <c r="H113" s="25">
        <f t="shared" si="23"/>
        <v>-1552519.5052260277</v>
      </c>
      <c r="I113" s="25">
        <f t="shared" si="24"/>
        <v>-1530929.0152975852</v>
      </c>
      <c r="J113" s="25">
        <f t="shared" si="25"/>
        <v>-1511186.7746792939</v>
      </c>
      <c r="K113" s="25">
        <f t="shared" si="26"/>
        <v>-1476486.54892158</v>
      </c>
      <c r="L113" s="25">
        <f t="shared" si="27"/>
        <v>-1447134.8898824125</v>
      </c>
      <c r="M113" s="25">
        <f t="shared" si="28"/>
        <v>-2020539.7924783442</v>
      </c>
      <c r="N113" s="25">
        <f t="shared" si="21"/>
        <v>-1736827.5272687196</v>
      </c>
      <c r="O113" s="25">
        <f t="shared" si="22"/>
        <v>-1476486.54892158</v>
      </c>
    </row>
    <row r="114" spans="1:15" x14ac:dyDescent="0.2">
      <c r="A114" s="24">
        <f t="shared" si="15"/>
        <v>112000000</v>
      </c>
      <c r="B114" s="25">
        <f t="shared" si="14"/>
        <v>-1752474.6221089785</v>
      </c>
      <c r="C114" s="25">
        <f t="shared" si="16"/>
        <v>-1712986.687724109</v>
      </c>
      <c r="D114" s="25">
        <f t="shared" si="17"/>
        <v>-1677522.4234175147</v>
      </c>
      <c r="E114" s="25">
        <f t="shared" si="18"/>
        <v>-1645550.8804798017</v>
      </c>
      <c r="F114" s="25">
        <f t="shared" si="19"/>
        <v>-1616629.4384087813</v>
      </c>
      <c r="G114" s="25">
        <f t="shared" si="20"/>
        <v>-1590386.1511676493</v>
      </c>
      <c r="H114" s="25">
        <f t="shared" si="23"/>
        <v>-1566506.1674352712</v>
      </c>
      <c r="I114" s="25">
        <f t="shared" si="24"/>
        <v>-1544721.1685885543</v>
      </c>
      <c r="J114" s="25">
        <f t="shared" si="25"/>
        <v>-1524801.0699466751</v>
      </c>
      <c r="K114" s="25">
        <f t="shared" si="26"/>
        <v>-1489788.2295424955</v>
      </c>
      <c r="L114" s="25">
        <f t="shared" si="27"/>
        <v>-1460172.1411426144</v>
      </c>
      <c r="M114" s="25">
        <f t="shared" si="28"/>
        <v>-2038742.853671843</v>
      </c>
      <c r="N114" s="25">
        <f t="shared" si="21"/>
        <v>-1752474.6221089785</v>
      </c>
      <c r="O114" s="25">
        <f t="shared" si="22"/>
        <v>-1489788.2295424955</v>
      </c>
    </row>
    <row r="115" spans="1:15" x14ac:dyDescent="0.2">
      <c r="A115" s="24">
        <f t="shared" si="15"/>
        <v>113000000</v>
      </c>
      <c r="B115" s="25">
        <f t="shared" si="14"/>
        <v>-1768121.7169492373</v>
      </c>
      <c r="C115" s="25">
        <f t="shared" si="16"/>
        <v>-1728281.2117216457</v>
      </c>
      <c r="D115" s="25">
        <f t="shared" si="17"/>
        <v>-1692500.3021980282</v>
      </c>
      <c r="E115" s="25">
        <f t="shared" si="18"/>
        <v>-1660243.2990555142</v>
      </c>
      <c r="F115" s="25">
        <f t="shared" si="19"/>
        <v>-1631063.6298231457</v>
      </c>
      <c r="G115" s="25">
        <f t="shared" si="20"/>
        <v>-1604586.0275173604</v>
      </c>
      <c r="H115" s="25">
        <f t="shared" si="23"/>
        <v>-1580492.8296445149</v>
      </c>
      <c r="I115" s="25">
        <f t="shared" si="24"/>
        <v>-1558513.3218795233</v>
      </c>
      <c r="J115" s="25">
        <f t="shared" si="25"/>
        <v>-1538415.3652140561</v>
      </c>
      <c r="K115" s="25">
        <f t="shared" si="26"/>
        <v>-1503089.9101634102</v>
      </c>
      <c r="L115" s="25">
        <f t="shared" si="27"/>
        <v>-1473209.3924028163</v>
      </c>
      <c r="M115" s="25">
        <f t="shared" si="28"/>
        <v>-2056945.9148653413</v>
      </c>
      <c r="N115" s="25">
        <f t="shared" si="21"/>
        <v>-1768121.7169492373</v>
      </c>
      <c r="O115" s="25">
        <f t="shared" si="22"/>
        <v>-1503089.9101634102</v>
      </c>
    </row>
    <row r="116" spans="1:15" x14ac:dyDescent="0.2">
      <c r="A116" s="24">
        <f t="shared" si="15"/>
        <v>114000000</v>
      </c>
      <c r="B116" s="25">
        <f t="shared" si="14"/>
        <v>-1783768.8117894959</v>
      </c>
      <c r="C116" s="25">
        <f t="shared" si="16"/>
        <v>-1743575.7357191825</v>
      </c>
      <c r="D116" s="25">
        <f t="shared" si="17"/>
        <v>-1707478.1809785417</v>
      </c>
      <c r="E116" s="25">
        <f t="shared" si="18"/>
        <v>-1674935.7176312264</v>
      </c>
      <c r="F116" s="25">
        <f t="shared" si="19"/>
        <v>-1645497.8212375096</v>
      </c>
      <c r="G116" s="25">
        <f t="shared" si="20"/>
        <v>-1618785.9038670715</v>
      </c>
      <c r="H116" s="25">
        <f t="shared" si="23"/>
        <v>-1594479.4918537585</v>
      </c>
      <c r="I116" s="25">
        <f t="shared" si="24"/>
        <v>-1572305.4751704929</v>
      </c>
      <c r="J116" s="25">
        <f t="shared" si="25"/>
        <v>-1552029.6604814371</v>
      </c>
      <c r="K116" s="25">
        <f t="shared" si="26"/>
        <v>-1516391.5907843253</v>
      </c>
      <c r="L116" s="25">
        <f t="shared" si="27"/>
        <v>-1486246.6436630185</v>
      </c>
      <c r="M116" s="25">
        <f t="shared" si="28"/>
        <v>-2075148.9760588398</v>
      </c>
      <c r="N116" s="25">
        <f t="shared" si="21"/>
        <v>-1783768.8117894959</v>
      </c>
      <c r="O116" s="25">
        <f t="shared" si="22"/>
        <v>-1516391.5907843253</v>
      </c>
    </row>
    <row r="117" spans="1:15" x14ac:dyDescent="0.2">
      <c r="A117" s="24">
        <f t="shared" si="15"/>
        <v>115000000</v>
      </c>
      <c r="B117" s="25">
        <f t="shared" si="14"/>
        <v>-1799415.9066297547</v>
      </c>
      <c r="C117" s="25">
        <f t="shared" si="16"/>
        <v>-1758870.2597167192</v>
      </c>
      <c r="D117" s="25">
        <f t="shared" si="17"/>
        <v>-1722456.0597590555</v>
      </c>
      <c r="E117" s="25">
        <f t="shared" si="18"/>
        <v>-1689628.1362069389</v>
      </c>
      <c r="F117" s="25">
        <f t="shared" si="19"/>
        <v>-1659932.0126518738</v>
      </c>
      <c r="G117" s="25">
        <f t="shared" si="20"/>
        <v>-1632985.7802167831</v>
      </c>
      <c r="H117" s="25">
        <f t="shared" si="23"/>
        <v>-1608466.154063002</v>
      </c>
      <c r="I117" s="25">
        <f t="shared" si="24"/>
        <v>-1586097.628461462</v>
      </c>
      <c r="J117" s="25">
        <f t="shared" si="25"/>
        <v>-1565643.9557488179</v>
      </c>
      <c r="K117" s="25">
        <f t="shared" si="26"/>
        <v>-1529693.2714052405</v>
      </c>
      <c r="L117" s="25">
        <f t="shared" si="27"/>
        <v>-1499283.8949232204</v>
      </c>
      <c r="M117" s="25">
        <f t="shared" si="28"/>
        <v>-2093352.0372523386</v>
      </c>
      <c r="N117" s="25">
        <f t="shared" si="21"/>
        <v>-1799415.9066297547</v>
      </c>
      <c r="O117" s="25">
        <f t="shared" si="22"/>
        <v>-1529693.2714052405</v>
      </c>
    </row>
    <row r="118" spans="1:15" x14ac:dyDescent="0.2">
      <c r="A118" s="24">
        <f t="shared" si="15"/>
        <v>116000000</v>
      </c>
      <c r="B118" s="25">
        <f t="shared" si="14"/>
        <v>-1815063.0014700133</v>
      </c>
      <c r="C118" s="25">
        <f t="shared" si="16"/>
        <v>-1774164.7837142558</v>
      </c>
      <c r="D118" s="25">
        <f t="shared" si="17"/>
        <v>-1737433.9385395688</v>
      </c>
      <c r="E118" s="25">
        <f t="shared" si="18"/>
        <v>-1704320.5547826514</v>
      </c>
      <c r="F118" s="25">
        <f t="shared" si="19"/>
        <v>-1674366.2040662379</v>
      </c>
      <c r="G118" s="25">
        <f t="shared" si="20"/>
        <v>-1647185.6565664941</v>
      </c>
      <c r="H118" s="25">
        <f t="shared" si="23"/>
        <v>-1622452.8162722455</v>
      </c>
      <c r="I118" s="25">
        <f t="shared" si="24"/>
        <v>-1599889.7817524311</v>
      </c>
      <c r="J118" s="25">
        <f t="shared" si="25"/>
        <v>-1579258.2510161991</v>
      </c>
      <c r="K118" s="25">
        <f t="shared" si="26"/>
        <v>-1542994.9520261555</v>
      </c>
      <c r="L118" s="25">
        <f t="shared" si="27"/>
        <v>-1512321.1461834223</v>
      </c>
      <c r="M118" s="25">
        <f t="shared" si="28"/>
        <v>-2111555.0984458374</v>
      </c>
      <c r="N118" s="25">
        <f t="shared" si="21"/>
        <v>-1815063.0014700133</v>
      </c>
      <c r="O118" s="25">
        <f t="shared" si="22"/>
        <v>-1542994.9520261555</v>
      </c>
    </row>
    <row r="119" spans="1:15" x14ac:dyDescent="0.2">
      <c r="A119" s="24">
        <f t="shared" si="15"/>
        <v>117000000</v>
      </c>
      <c r="B119" s="25">
        <f t="shared" si="14"/>
        <v>-1830710.0963102723</v>
      </c>
      <c r="C119" s="25">
        <f t="shared" si="16"/>
        <v>-1789459.3077117924</v>
      </c>
      <c r="D119" s="25">
        <f t="shared" si="17"/>
        <v>-1752411.8173200823</v>
      </c>
      <c r="E119" s="25">
        <f t="shared" si="18"/>
        <v>-1719012.9733583641</v>
      </c>
      <c r="F119" s="25">
        <f t="shared" si="19"/>
        <v>-1688800.395480602</v>
      </c>
      <c r="G119" s="25">
        <f t="shared" si="20"/>
        <v>-1661385.5329162052</v>
      </c>
      <c r="H119" s="25">
        <f t="shared" si="23"/>
        <v>-1636439.4784814888</v>
      </c>
      <c r="I119" s="25">
        <f t="shared" si="24"/>
        <v>-1613681.9350434006</v>
      </c>
      <c r="J119" s="25">
        <f t="shared" si="25"/>
        <v>-1592872.5462835801</v>
      </c>
      <c r="K119" s="25">
        <f t="shared" si="26"/>
        <v>-1556296.6326470708</v>
      </c>
      <c r="L119" s="25">
        <f t="shared" si="27"/>
        <v>-1525358.3974436242</v>
      </c>
      <c r="M119" s="25">
        <f t="shared" si="28"/>
        <v>-2129758.1596393357</v>
      </c>
      <c r="N119" s="25">
        <f t="shared" si="21"/>
        <v>-1830710.0963102723</v>
      </c>
      <c r="O119" s="25">
        <f t="shared" si="22"/>
        <v>-1556296.6326470708</v>
      </c>
    </row>
    <row r="120" spans="1:15" x14ac:dyDescent="0.2">
      <c r="A120" s="24">
        <f t="shared" si="15"/>
        <v>118000000</v>
      </c>
      <c r="B120" s="25">
        <f t="shared" si="14"/>
        <v>-1846357.1911505309</v>
      </c>
      <c r="C120" s="25">
        <f t="shared" si="16"/>
        <v>-1804753.8317093293</v>
      </c>
      <c r="D120" s="25">
        <f t="shared" si="17"/>
        <v>-1767389.6961005959</v>
      </c>
      <c r="E120" s="25">
        <f t="shared" si="18"/>
        <v>-1733705.3919340766</v>
      </c>
      <c r="F120" s="25">
        <f t="shared" si="19"/>
        <v>-1703234.5868949662</v>
      </c>
      <c r="G120" s="25">
        <f t="shared" si="20"/>
        <v>-1675585.4092659163</v>
      </c>
      <c r="H120" s="25">
        <f t="shared" si="23"/>
        <v>-1650426.1406907323</v>
      </c>
      <c r="I120" s="25">
        <f t="shared" si="24"/>
        <v>-1627474.0883343697</v>
      </c>
      <c r="J120" s="25">
        <f t="shared" si="25"/>
        <v>-1606486.8415509611</v>
      </c>
      <c r="K120" s="25">
        <f t="shared" si="26"/>
        <v>-1569598.3132679858</v>
      </c>
      <c r="L120" s="25">
        <f t="shared" si="27"/>
        <v>-1538395.6487038261</v>
      </c>
      <c r="M120" s="25">
        <f t="shared" si="28"/>
        <v>-2147961.220832834</v>
      </c>
      <c r="N120" s="25">
        <f t="shared" si="21"/>
        <v>-1846357.1911505309</v>
      </c>
      <c r="O120" s="25">
        <f t="shared" si="22"/>
        <v>-1569598.3132679858</v>
      </c>
    </row>
    <row r="121" spans="1:15" x14ac:dyDescent="0.2">
      <c r="A121" s="24">
        <f t="shared" si="15"/>
        <v>119000000</v>
      </c>
      <c r="B121" s="25">
        <f t="shared" si="14"/>
        <v>-1862004.2859907895</v>
      </c>
      <c r="C121" s="25">
        <f t="shared" si="16"/>
        <v>-1820048.3557068659</v>
      </c>
      <c r="D121" s="25">
        <f t="shared" si="17"/>
        <v>-1782367.5748811094</v>
      </c>
      <c r="E121" s="25">
        <f t="shared" si="18"/>
        <v>-1748397.810509789</v>
      </c>
      <c r="F121" s="25">
        <f t="shared" si="19"/>
        <v>-1717668.7783093303</v>
      </c>
      <c r="G121" s="25">
        <f t="shared" si="20"/>
        <v>-1689785.2856156274</v>
      </c>
      <c r="H121" s="25">
        <f t="shared" si="23"/>
        <v>-1664412.8028999758</v>
      </c>
      <c r="I121" s="25">
        <f t="shared" si="24"/>
        <v>-1641266.2416253388</v>
      </c>
      <c r="J121" s="25">
        <f t="shared" si="25"/>
        <v>-1620101.1368183421</v>
      </c>
      <c r="K121" s="25">
        <f t="shared" si="26"/>
        <v>-1582899.9938889013</v>
      </c>
      <c r="L121" s="25">
        <f t="shared" si="27"/>
        <v>-1551432.899964028</v>
      </c>
      <c r="M121" s="25">
        <f t="shared" si="28"/>
        <v>-2166164.2820263328</v>
      </c>
      <c r="N121" s="25">
        <f t="shared" si="21"/>
        <v>-1862004.2859907895</v>
      </c>
      <c r="O121" s="25">
        <f t="shared" si="22"/>
        <v>-1582899.9938889013</v>
      </c>
    </row>
    <row r="122" spans="1:15" x14ac:dyDescent="0.2">
      <c r="A122" s="24">
        <f t="shared" si="15"/>
        <v>120000000</v>
      </c>
      <c r="B122" s="25">
        <f t="shared" si="14"/>
        <v>-1877651.3808310481</v>
      </c>
      <c r="C122" s="25">
        <f t="shared" si="16"/>
        <v>-1835342.8797044025</v>
      </c>
      <c r="D122" s="25">
        <f t="shared" si="17"/>
        <v>-1797345.4536616229</v>
      </c>
      <c r="E122" s="25">
        <f t="shared" si="18"/>
        <v>-1763090.2290855015</v>
      </c>
      <c r="F122" s="25">
        <f t="shared" si="19"/>
        <v>-1732102.9697236943</v>
      </c>
      <c r="G122" s="25">
        <f t="shared" si="20"/>
        <v>-1703985.1619653385</v>
      </c>
      <c r="H122" s="25">
        <f t="shared" si="23"/>
        <v>-1678399.4651092193</v>
      </c>
      <c r="I122" s="25">
        <f t="shared" si="24"/>
        <v>-1655058.3949163083</v>
      </c>
      <c r="J122" s="25">
        <f t="shared" si="25"/>
        <v>-1633715.4320857234</v>
      </c>
      <c r="K122" s="25">
        <f t="shared" si="26"/>
        <v>-1596201.6745098161</v>
      </c>
      <c r="L122" s="25">
        <f t="shared" si="27"/>
        <v>-1564470.15122423</v>
      </c>
      <c r="M122" s="25">
        <f t="shared" si="28"/>
        <v>-2184367.3432198316</v>
      </c>
      <c r="N122" s="25">
        <f t="shared" si="21"/>
        <v>-1877651.3808310481</v>
      </c>
      <c r="O122" s="25">
        <f t="shared" si="22"/>
        <v>-1596201.6745098161</v>
      </c>
    </row>
    <row r="123" spans="1:15" x14ac:dyDescent="0.2">
      <c r="A123" s="24">
        <f t="shared" si="15"/>
        <v>121000000</v>
      </c>
      <c r="B123" s="25">
        <f t="shared" si="14"/>
        <v>-1893298.4756713072</v>
      </c>
      <c r="C123" s="25">
        <f t="shared" si="16"/>
        <v>-1850637.4037019394</v>
      </c>
      <c r="D123" s="25">
        <f t="shared" si="17"/>
        <v>-1812323.3324421365</v>
      </c>
      <c r="E123" s="25">
        <f t="shared" si="18"/>
        <v>-1777782.6476612142</v>
      </c>
      <c r="F123" s="25">
        <f t="shared" si="19"/>
        <v>-1746537.1611380586</v>
      </c>
      <c r="G123" s="25">
        <f t="shared" si="20"/>
        <v>-1718185.0383150498</v>
      </c>
      <c r="H123" s="25">
        <f t="shared" si="23"/>
        <v>-1692386.1273184628</v>
      </c>
      <c r="I123" s="25">
        <f t="shared" si="24"/>
        <v>-1668850.5482072774</v>
      </c>
      <c r="J123" s="25">
        <f t="shared" si="25"/>
        <v>-1647329.7273531042</v>
      </c>
      <c r="K123" s="25">
        <f t="shared" si="26"/>
        <v>-1609503.3551307316</v>
      </c>
      <c r="L123" s="25">
        <f t="shared" si="27"/>
        <v>-1577507.4024844316</v>
      </c>
      <c r="M123" s="25">
        <f t="shared" si="28"/>
        <v>-2202570.4044133299</v>
      </c>
      <c r="N123" s="25">
        <f t="shared" si="21"/>
        <v>-1893298.4756713072</v>
      </c>
      <c r="O123" s="25">
        <f t="shared" si="22"/>
        <v>-1609503.3551307316</v>
      </c>
    </row>
    <row r="124" spans="1:15" x14ac:dyDescent="0.2">
      <c r="A124" s="24">
        <f t="shared" si="15"/>
        <v>122000000</v>
      </c>
      <c r="B124" s="25">
        <f t="shared" si="14"/>
        <v>-1908945.5705115658</v>
      </c>
      <c r="C124" s="25">
        <f t="shared" si="16"/>
        <v>-1865931.927699476</v>
      </c>
      <c r="D124" s="25">
        <f t="shared" si="17"/>
        <v>-1827301.2112226498</v>
      </c>
      <c r="E124" s="25">
        <f t="shared" si="18"/>
        <v>-1792475.0662369267</v>
      </c>
      <c r="F124" s="25">
        <f t="shared" si="19"/>
        <v>-1760971.3525524226</v>
      </c>
      <c r="G124" s="25">
        <f t="shared" si="20"/>
        <v>-1732384.9146647609</v>
      </c>
      <c r="H124" s="25">
        <f t="shared" si="23"/>
        <v>-1706372.7895277063</v>
      </c>
      <c r="I124" s="25">
        <f t="shared" si="24"/>
        <v>-1682642.7014982465</v>
      </c>
      <c r="J124" s="25">
        <f t="shared" si="25"/>
        <v>-1660944.0226204852</v>
      </c>
      <c r="K124" s="25">
        <f t="shared" si="26"/>
        <v>-1622805.0357516464</v>
      </c>
      <c r="L124" s="25">
        <f t="shared" si="27"/>
        <v>-1590544.6537446335</v>
      </c>
      <c r="M124" s="25">
        <f t="shared" si="28"/>
        <v>-2220773.4656068287</v>
      </c>
      <c r="N124" s="25">
        <f t="shared" si="21"/>
        <v>-1908945.5705115658</v>
      </c>
      <c r="O124" s="25">
        <f t="shared" si="22"/>
        <v>-1622805.0357516464</v>
      </c>
    </row>
    <row r="125" spans="1:15" x14ac:dyDescent="0.2">
      <c r="A125" s="24">
        <f t="shared" si="15"/>
        <v>123000000</v>
      </c>
      <c r="B125" s="25">
        <f t="shared" si="14"/>
        <v>-1924592.6653518246</v>
      </c>
      <c r="C125" s="25">
        <f t="shared" si="16"/>
        <v>-1881226.4516970124</v>
      </c>
      <c r="D125" s="25">
        <f t="shared" si="17"/>
        <v>-1842279.0900031636</v>
      </c>
      <c r="E125" s="25">
        <f t="shared" si="18"/>
        <v>-1807167.4848126392</v>
      </c>
      <c r="F125" s="25">
        <f t="shared" si="19"/>
        <v>-1775405.5439667867</v>
      </c>
      <c r="G125" s="25">
        <f t="shared" si="20"/>
        <v>-1746584.791014472</v>
      </c>
      <c r="H125" s="25">
        <f t="shared" si="23"/>
        <v>-1720359.4517369496</v>
      </c>
      <c r="I125" s="25">
        <f t="shared" si="24"/>
        <v>-1696434.8547892158</v>
      </c>
      <c r="J125" s="25">
        <f t="shared" si="25"/>
        <v>-1674558.3178878662</v>
      </c>
      <c r="K125" s="25">
        <f t="shared" si="26"/>
        <v>-1636106.7163725619</v>
      </c>
      <c r="L125" s="25">
        <f t="shared" si="27"/>
        <v>-1603581.9050048355</v>
      </c>
      <c r="M125" s="25">
        <f t="shared" si="28"/>
        <v>-2238976.526800327</v>
      </c>
      <c r="N125" s="25">
        <f t="shared" si="21"/>
        <v>-1924592.6653518246</v>
      </c>
      <c r="O125" s="25">
        <f t="shared" si="22"/>
        <v>-1636106.7163725619</v>
      </c>
    </row>
    <row r="126" spans="1:15" x14ac:dyDescent="0.2">
      <c r="A126" s="24">
        <f t="shared" si="15"/>
        <v>124000000</v>
      </c>
      <c r="B126" s="25">
        <f t="shared" si="14"/>
        <v>-1940239.7601920834</v>
      </c>
      <c r="C126" s="25">
        <f t="shared" si="16"/>
        <v>-1896520.975694549</v>
      </c>
      <c r="D126" s="25">
        <f t="shared" si="17"/>
        <v>-1857256.9687836769</v>
      </c>
      <c r="E126" s="25">
        <f t="shared" si="18"/>
        <v>-1821859.9033883514</v>
      </c>
      <c r="F126" s="25">
        <f t="shared" si="19"/>
        <v>-1789839.7353811509</v>
      </c>
      <c r="G126" s="25">
        <f t="shared" si="20"/>
        <v>-1760784.6673641833</v>
      </c>
      <c r="H126" s="25">
        <f t="shared" si="23"/>
        <v>-1734346.1139461931</v>
      </c>
      <c r="I126" s="25">
        <f t="shared" si="24"/>
        <v>-1710227.0080801852</v>
      </c>
      <c r="J126" s="25">
        <f t="shared" si="25"/>
        <v>-1688172.6131552474</v>
      </c>
      <c r="K126" s="25">
        <f t="shared" si="26"/>
        <v>-1649408.3969934767</v>
      </c>
      <c r="L126" s="25">
        <f t="shared" si="27"/>
        <v>-1616619.1562650374</v>
      </c>
      <c r="M126" s="25">
        <f t="shared" si="28"/>
        <v>-2257179.5879938258</v>
      </c>
      <c r="N126" s="25">
        <f t="shared" si="21"/>
        <v>-1940239.7601920834</v>
      </c>
      <c r="O126" s="25">
        <f t="shared" si="22"/>
        <v>-1649408.3969934767</v>
      </c>
    </row>
    <row r="127" spans="1:15" x14ac:dyDescent="0.2">
      <c r="A127" s="24">
        <f t="shared" si="15"/>
        <v>125000000</v>
      </c>
      <c r="B127" s="25">
        <f t="shared" si="14"/>
        <v>-1955886.855032342</v>
      </c>
      <c r="C127" s="25">
        <f t="shared" si="16"/>
        <v>-1911815.4996920861</v>
      </c>
      <c r="D127" s="25">
        <f t="shared" si="17"/>
        <v>-1872234.8475641906</v>
      </c>
      <c r="E127" s="25">
        <f t="shared" si="18"/>
        <v>-1836552.3219640644</v>
      </c>
      <c r="F127" s="25">
        <f t="shared" si="19"/>
        <v>-1804273.9267955148</v>
      </c>
      <c r="G127" s="25">
        <f t="shared" si="20"/>
        <v>-1774984.5437138944</v>
      </c>
      <c r="H127" s="25">
        <f t="shared" si="23"/>
        <v>-1748332.7761554366</v>
      </c>
      <c r="I127" s="25">
        <f t="shared" si="24"/>
        <v>-1724019.1613711542</v>
      </c>
      <c r="J127" s="25">
        <f t="shared" si="25"/>
        <v>-1701786.9084226284</v>
      </c>
      <c r="K127" s="25">
        <f t="shared" si="26"/>
        <v>-1662710.0776143922</v>
      </c>
      <c r="L127" s="25">
        <f t="shared" si="27"/>
        <v>-1629656.4075252393</v>
      </c>
      <c r="M127" s="25">
        <f t="shared" si="28"/>
        <v>-2275382.6491873246</v>
      </c>
      <c r="N127" s="25">
        <f t="shared" si="21"/>
        <v>-1955886.855032342</v>
      </c>
      <c r="O127" s="25">
        <f t="shared" si="22"/>
        <v>-1662710.0776143922</v>
      </c>
    </row>
    <row r="128" spans="1:15" x14ac:dyDescent="0.2">
      <c r="A128" s="24">
        <f t="shared" si="15"/>
        <v>126000000</v>
      </c>
      <c r="B128" s="25">
        <f t="shared" si="14"/>
        <v>-1971533.9498726008</v>
      </c>
      <c r="C128" s="25">
        <f t="shared" si="16"/>
        <v>-1927110.0236896225</v>
      </c>
      <c r="D128" s="25">
        <f t="shared" si="17"/>
        <v>-1887212.7263447042</v>
      </c>
      <c r="E128" s="25">
        <f t="shared" si="18"/>
        <v>-1851244.7405397766</v>
      </c>
      <c r="F128" s="25">
        <f t="shared" si="19"/>
        <v>-1818708.1182098791</v>
      </c>
      <c r="G128" s="25">
        <f t="shared" si="20"/>
        <v>-1789184.4200636055</v>
      </c>
      <c r="H128" s="25">
        <f t="shared" si="23"/>
        <v>-1762319.4383646802</v>
      </c>
      <c r="I128" s="25">
        <f t="shared" si="24"/>
        <v>-1737811.3146621236</v>
      </c>
      <c r="J128" s="25">
        <f t="shared" si="25"/>
        <v>-1715401.2036900094</v>
      </c>
      <c r="K128" s="25">
        <f t="shared" si="26"/>
        <v>-1676011.7582353072</v>
      </c>
      <c r="L128" s="25">
        <f t="shared" si="27"/>
        <v>-1642693.6587854412</v>
      </c>
      <c r="M128" s="25">
        <f t="shared" si="28"/>
        <v>-2293585.7103808229</v>
      </c>
      <c r="N128" s="25">
        <f t="shared" si="21"/>
        <v>-1971533.9498726008</v>
      </c>
      <c r="O128" s="25">
        <f t="shared" si="22"/>
        <v>-1676011.7582353072</v>
      </c>
    </row>
    <row r="129" spans="1:15" x14ac:dyDescent="0.2">
      <c r="A129" s="24">
        <f t="shared" si="15"/>
        <v>127000000</v>
      </c>
      <c r="B129" s="25">
        <f t="shared" si="14"/>
        <v>-1987181.0447128594</v>
      </c>
      <c r="C129" s="25">
        <f t="shared" si="16"/>
        <v>-1942404.5476871592</v>
      </c>
      <c r="D129" s="25">
        <f t="shared" si="17"/>
        <v>-1902190.6051252175</v>
      </c>
      <c r="E129" s="25">
        <f t="shared" si="18"/>
        <v>-1865937.1591154891</v>
      </c>
      <c r="F129" s="25">
        <f t="shared" si="19"/>
        <v>-1833142.3096242431</v>
      </c>
      <c r="G129" s="25">
        <f t="shared" si="20"/>
        <v>-1803384.2964133169</v>
      </c>
      <c r="H129" s="25">
        <f t="shared" si="23"/>
        <v>-1776306.1005739237</v>
      </c>
      <c r="I129" s="25">
        <f t="shared" si="24"/>
        <v>-1751603.4679530929</v>
      </c>
      <c r="J129" s="25">
        <f t="shared" si="25"/>
        <v>-1729015.4989573904</v>
      </c>
      <c r="K129" s="25">
        <f t="shared" si="26"/>
        <v>-1689313.4388562224</v>
      </c>
      <c r="L129" s="25">
        <f t="shared" si="27"/>
        <v>-1655730.9100456431</v>
      </c>
      <c r="M129" s="25">
        <f t="shared" si="28"/>
        <v>-2311788.7715743217</v>
      </c>
      <c r="N129" s="25">
        <f t="shared" si="21"/>
        <v>-1987181.0447128594</v>
      </c>
      <c r="O129" s="25">
        <f t="shared" si="22"/>
        <v>-1689313.4388562224</v>
      </c>
    </row>
    <row r="130" spans="1:15" x14ac:dyDescent="0.2">
      <c r="A130" s="24">
        <f t="shared" si="15"/>
        <v>128000000</v>
      </c>
      <c r="B130" s="25">
        <f t="shared" si="14"/>
        <v>-2002828.1395531185</v>
      </c>
      <c r="C130" s="25">
        <f t="shared" si="16"/>
        <v>-1957699.071684696</v>
      </c>
      <c r="D130" s="25">
        <f t="shared" si="17"/>
        <v>-1917168.4839057312</v>
      </c>
      <c r="E130" s="25">
        <f t="shared" si="18"/>
        <v>-1880629.5776912016</v>
      </c>
      <c r="F130" s="25">
        <f t="shared" si="19"/>
        <v>-1847576.5010386074</v>
      </c>
      <c r="G130" s="25">
        <f t="shared" si="20"/>
        <v>-1817584.1727630279</v>
      </c>
      <c r="H130" s="25">
        <f t="shared" si="23"/>
        <v>-1790292.7627831672</v>
      </c>
      <c r="I130" s="25">
        <f t="shared" si="24"/>
        <v>-1765395.621244062</v>
      </c>
      <c r="J130" s="25">
        <f t="shared" si="25"/>
        <v>-1742629.7942247712</v>
      </c>
      <c r="K130" s="25">
        <f t="shared" si="26"/>
        <v>-1702615.1194771375</v>
      </c>
      <c r="L130" s="25">
        <f t="shared" si="27"/>
        <v>-1668768.161305845</v>
      </c>
      <c r="M130" s="25">
        <f t="shared" si="28"/>
        <v>-2329991.8327678205</v>
      </c>
      <c r="N130" s="25">
        <f t="shared" si="21"/>
        <v>-2002828.1395531185</v>
      </c>
      <c r="O130" s="25">
        <f t="shared" si="22"/>
        <v>-1702615.1194771375</v>
      </c>
    </row>
    <row r="131" spans="1:15" x14ac:dyDescent="0.2">
      <c r="A131" s="24">
        <f t="shared" si="15"/>
        <v>129000000</v>
      </c>
      <c r="B131" s="25">
        <f t="shared" si="14"/>
        <v>-2018475.2343933771</v>
      </c>
      <c r="C131" s="25">
        <f t="shared" si="16"/>
        <v>-1972993.5956822326</v>
      </c>
      <c r="D131" s="25">
        <f t="shared" si="17"/>
        <v>-1932146.3626862445</v>
      </c>
      <c r="E131" s="25">
        <f t="shared" si="18"/>
        <v>-1895321.9962669143</v>
      </c>
      <c r="F131" s="25">
        <f t="shared" si="19"/>
        <v>-1862010.6924529714</v>
      </c>
      <c r="G131" s="25">
        <f t="shared" si="20"/>
        <v>-1831784.049112739</v>
      </c>
      <c r="H131" s="25">
        <f t="shared" si="23"/>
        <v>-1804279.4249924105</v>
      </c>
      <c r="I131" s="25">
        <f t="shared" si="24"/>
        <v>-1779187.7745350313</v>
      </c>
      <c r="J131" s="25">
        <f t="shared" si="25"/>
        <v>-1756244.0894921524</v>
      </c>
      <c r="K131" s="25">
        <f t="shared" si="26"/>
        <v>-1715916.8000980527</v>
      </c>
      <c r="L131" s="25">
        <f t="shared" si="27"/>
        <v>-1681805.4125660469</v>
      </c>
      <c r="M131" s="25">
        <f t="shared" si="28"/>
        <v>-2348194.8939613188</v>
      </c>
      <c r="N131" s="25">
        <f t="shared" si="21"/>
        <v>-2018475.2343933771</v>
      </c>
      <c r="O131" s="25">
        <f t="shared" si="22"/>
        <v>-1715916.8000980527</v>
      </c>
    </row>
    <row r="132" spans="1:15" x14ac:dyDescent="0.2">
      <c r="A132" s="24">
        <f t="shared" si="15"/>
        <v>130000000</v>
      </c>
      <c r="B132" s="25">
        <f t="shared" ref="B132:B195" si="29">(PMT($A$2,$B$2,A132,0,0))-(A132*$B$1)</f>
        <v>-2034122.3292336357</v>
      </c>
      <c r="C132" s="25">
        <f t="shared" si="16"/>
        <v>-1988288.1196797693</v>
      </c>
      <c r="D132" s="25">
        <f t="shared" si="17"/>
        <v>-1947124.2414667583</v>
      </c>
      <c r="E132" s="25">
        <f t="shared" si="18"/>
        <v>-1910014.4148426268</v>
      </c>
      <c r="F132" s="25">
        <f t="shared" si="19"/>
        <v>-1876444.8838673357</v>
      </c>
      <c r="G132" s="25">
        <f t="shared" si="20"/>
        <v>-1845983.9254624501</v>
      </c>
      <c r="H132" s="25">
        <f t="shared" si="23"/>
        <v>-1818266.0872016544</v>
      </c>
      <c r="I132" s="25">
        <f t="shared" si="24"/>
        <v>-1792979.9278260004</v>
      </c>
      <c r="J132" s="25">
        <f t="shared" si="25"/>
        <v>-1769858.3847595335</v>
      </c>
      <c r="K132" s="25">
        <f t="shared" si="26"/>
        <v>-1729218.4807189677</v>
      </c>
      <c r="L132" s="25">
        <f t="shared" si="27"/>
        <v>-1694842.6638262491</v>
      </c>
      <c r="M132" s="25">
        <f t="shared" si="28"/>
        <v>-2366397.9551548176</v>
      </c>
      <c r="N132" s="25">
        <f t="shared" si="21"/>
        <v>-2034122.3292336357</v>
      </c>
      <c r="O132" s="25">
        <f t="shared" si="22"/>
        <v>-1729218.4807189677</v>
      </c>
    </row>
    <row r="133" spans="1:15" x14ac:dyDescent="0.2">
      <c r="A133" s="24">
        <f t="shared" ref="A133:A196" si="30">+A132+1000000</f>
        <v>131000000</v>
      </c>
      <c r="B133" s="25">
        <f t="shared" si="29"/>
        <v>-2049769.4240738943</v>
      </c>
      <c r="C133" s="25">
        <f t="shared" ref="C133:C196" si="31">(PMT($A$2,$C$2,A133,0,0))-(A133*$B$1)</f>
        <v>-2003582.6436773061</v>
      </c>
      <c r="D133" s="25">
        <f t="shared" si="17"/>
        <v>-1962102.1202472716</v>
      </c>
      <c r="E133" s="25">
        <f t="shared" si="18"/>
        <v>-1924706.8334183393</v>
      </c>
      <c r="F133" s="25">
        <f t="shared" si="19"/>
        <v>-1890879.0752816997</v>
      </c>
      <c r="G133" s="25">
        <f t="shared" si="20"/>
        <v>-1860183.8018121612</v>
      </c>
      <c r="H133" s="25">
        <f t="shared" si="23"/>
        <v>-1832252.7494108977</v>
      </c>
      <c r="I133" s="25">
        <f t="shared" si="24"/>
        <v>-1806772.0811169699</v>
      </c>
      <c r="J133" s="25">
        <f t="shared" si="25"/>
        <v>-1783472.6800269145</v>
      </c>
      <c r="K133" s="25">
        <f t="shared" si="26"/>
        <v>-1742520.1613398828</v>
      </c>
      <c r="L133" s="25">
        <f t="shared" si="27"/>
        <v>-1707879.915086451</v>
      </c>
      <c r="M133" s="25">
        <f t="shared" si="28"/>
        <v>-2384601.0163483163</v>
      </c>
      <c r="N133" s="25">
        <f t="shared" si="21"/>
        <v>-2049769.4240738943</v>
      </c>
      <c r="O133" s="25">
        <f t="shared" si="22"/>
        <v>-1742520.1613398828</v>
      </c>
    </row>
    <row r="134" spans="1:15" x14ac:dyDescent="0.2">
      <c r="A134" s="24">
        <f t="shared" si="30"/>
        <v>132000000</v>
      </c>
      <c r="B134" s="25">
        <f t="shared" si="29"/>
        <v>-2065416.5189141533</v>
      </c>
      <c r="C134" s="25">
        <f t="shared" si="31"/>
        <v>-2018877.1676748428</v>
      </c>
      <c r="D134" s="25">
        <f t="shared" ref="D134:D197" si="32">(PMT($A$2,$D$2,A134,0,0))-(A134*$B$1)</f>
        <v>-1977079.9990277851</v>
      </c>
      <c r="E134" s="25">
        <f t="shared" ref="E134:E197" si="33">(PMT($A$2,$E$2,A134,0,0))-(A134*$B$1)</f>
        <v>-1939399.2519940517</v>
      </c>
      <c r="F134" s="25">
        <f t="shared" si="19"/>
        <v>-1905313.2666960638</v>
      </c>
      <c r="G134" s="25">
        <f t="shared" si="20"/>
        <v>-1874383.6781618726</v>
      </c>
      <c r="H134" s="25">
        <f t="shared" si="23"/>
        <v>-1846239.4116201412</v>
      </c>
      <c r="I134" s="25">
        <f t="shared" si="24"/>
        <v>-1820564.234407939</v>
      </c>
      <c r="J134" s="25">
        <f t="shared" si="25"/>
        <v>-1797086.9752942957</v>
      </c>
      <c r="K134" s="25">
        <f t="shared" si="26"/>
        <v>-1755821.841960798</v>
      </c>
      <c r="L134" s="25">
        <f t="shared" si="27"/>
        <v>-1720917.1663466529</v>
      </c>
      <c r="M134" s="25">
        <f t="shared" si="28"/>
        <v>-2402804.0775418147</v>
      </c>
      <c r="N134" s="25">
        <f t="shared" si="21"/>
        <v>-2065416.5189141533</v>
      </c>
      <c r="O134" s="25">
        <f t="shared" si="22"/>
        <v>-1755821.841960798</v>
      </c>
    </row>
    <row r="135" spans="1:15" x14ac:dyDescent="0.2">
      <c r="A135" s="24">
        <f t="shared" si="30"/>
        <v>133000000</v>
      </c>
      <c r="B135" s="25">
        <f t="shared" si="29"/>
        <v>-2081063.6137544119</v>
      </c>
      <c r="C135" s="25">
        <f t="shared" si="31"/>
        <v>-2034171.6916723794</v>
      </c>
      <c r="D135" s="25">
        <f t="shared" si="32"/>
        <v>-1992057.8778082989</v>
      </c>
      <c r="E135" s="25">
        <f t="shared" si="33"/>
        <v>-1954091.6705697645</v>
      </c>
      <c r="F135" s="25">
        <f t="shared" ref="F135:F198" si="34">(PMT($A$2,$F$2,A135,0,0))-(A135*$B$1)</f>
        <v>-1919747.4581104279</v>
      </c>
      <c r="G135" s="25">
        <f t="shared" si="20"/>
        <v>-1888583.5545115839</v>
      </c>
      <c r="H135" s="25">
        <f t="shared" si="23"/>
        <v>-1860226.0738293848</v>
      </c>
      <c r="I135" s="25">
        <f t="shared" si="24"/>
        <v>-1834356.3876989081</v>
      </c>
      <c r="J135" s="25">
        <f t="shared" si="25"/>
        <v>-1810701.2705616767</v>
      </c>
      <c r="K135" s="25">
        <f t="shared" si="26"/>
        <v>-1769123.522581713</v>
      </c>
      <c r="L135" s="25">
        <f t="shared" si="27"/>
        <v>-1733954.4176068548</v>
      </c>
      <c r="M135" s="25">
        <f t="shared" si="28"/>
        <v>-2421007.138735313</v>
      </c>
      <c r="N135" s="25">
        <f t="shared" si="21"/>
        <v>-2081063.6137544119</v>
      </c>
      <c r="O135" s="25">
        <f t="shared" si="22"/>
        <v>-1769123.522581713</v>
      </c>
    </row>
    <row r="136" spans="1:15" x14ac:dyDescent="0.2">
      <c r="A136" s="24">
        <f t="shared" si="30"/>
        <v>134000000</v>
      </c>
      <c r="B136" s="25">
        <f t="shared" si="29"/>
        <v>-2096710.7085946705</v>
      </c>
      <c r="C136" s="25">
        <f t="shared" si="31"/>
        <v>-2049466.215669916</v>
      </c>
      <c r="D136" s="25">
        <f t="shared" si="32"/>
        <v>-2007035.7565888122</v>
      </c>
      <c r="E136" s="25">
        <f t="shared" si="33"/>
        <v>-1968784.0891454769</v>
      </c>
      <c r="F136" s="25">
        <f t="shared" si="34"/>
        <v>-1934181.6495247921</v>
      </c>
      <c r="G136" s="25">
        <f t="shared" ref="G136:G199" si="35">(PMT($A$2,$G$2,A136,0,0))-(A136*$B$1)</f>
        <v>-1902783.430861295</v>
      </c>
      <c r="H136" s="25">
        <f t="shared" si="23"/>
        <v>-1874212.7360386283</v>
      </c>
      <c r="I136" s="25">
        <f t="shared" si="24"/>
        <v>-1848148.5409898777</v>
      </c>
      <c r="J136" s="25">
        <f t="shared" si="25"/>
        <v>-1824315.5658290577</v>
      </c>
      <c r="K136" s="25">
        <f t="shared" si="26"/>
        <v>-1782425.2032026283</v>
      </c>
      <c r="L136" s="25">
        <f t="shared" si="27"/>
        <v>-1746991.6688670567</v>
      </c>
      <c r="M136" s="25">
        <f t="shared" si="28"/>
        <v>-2439210.1999288118</v>
      </c>
      <c r="N136" s="25">
        <f t="shared" ref="N136:N199" si="36">(PMT($A$2,$N$2,A136,0,0))-(A136*$B$1)</f>
        <v>-2096710.7085946705</v>
      </c>
      <c r="O136" s="25">
        <f t="shared" ref="O136:O199" si="37">(PMT($A$2,$O$2,A136,0,0))-(A136*$B$1)</f>
        <v>-1782425.2032026283</v>
      </c>
    </row>
    <row r="137" spans="1:15" x14ac:dyDescent="0.2">
      <c r="A137" s="24">
        <f t="shared" si="30"/>
        <v>135000000</v>
      </c>
      <c r="B137" s="25">
        <f t="shared" si="29"/>
        <v>-2112357.8034349293</v>
      </c>
      <c r="C137" s="25">
        <f t="shared" si="31"/>
        <v>-2064760.7396674529</v>
      </c>
      <c r="D137" s="25">
        <f t="shared" si="32"/>
        <v>-2022013.635369326</v>
      </c>
      <c r="E137" s="25">
        <f t="shared" si="33"/>
        <v>-1983476.5077211894</v>
      </c>
      <c r="F137" s="25">
        <f t="shared" si="34"/>
        <v>-1948615.8409391562</v>
      </c>
      <c r="G137" s="25">
        <f t="shared" si="35"/>
        <v>-1916983.3072110061</v>
      </c>
      <c r="H137" s="25">
        <f t="shared" si="23"/>
        <v>-1888199.3982478718</v>
      </c>
      <c r="I137" s="25">
        <f t="shared" si="24"/>
        <v>-1861940.6942808467</v>
      </c>
      <c r="J137" s="25">
        <f t="shared" si="25"/>
        <v>-1837929.8610964385</v>
      </c>
      <c r="K137" s="25">
        <f t="shared" si="26"/>
        <v>-1795726.8838235433</v>
      </c>
      <c r="L137" s="25">
        <f t="shared" si="27"/>
        <v>-1760028.9201272586</v>
      </c>
      <c r="M137" s="25">
        <f t="shared" si="28"/>
        <v>-2457413.2611223105</v>
      </c>
      <c r="N137" s="25">
        <f t="shared" si="36"/>
        <v>-2112357.8034349293</v>
      </c>
      <c r="O137" s="25">
        <f t="shared" si="37"/>
        <v>-1795726.8838235433</v>
      </c>
    </row>
    <row r="138" spans="1:15" x14ac:dyDescent="0.2">
      <c r="A138" s="24">
        <f t="shared" si="30"/>
        <v>136000000</v>
      </c>
      <c r="B138" s="25">
        <f t="shared" si="29"/>
        <v>-2128004.8982751882</v>
      </c>
      <c r="C138" s="25">
        <f t="shared" si="31"/>
        <v>-2080055.2636649895</v>
      </c>
      <c r="D138" s="25">
        <f t="shared" si="32"/>
        <v>-2036991.5141498393</v>
      </c>
      <c r="E138" s="25">
        <f t="shared" si="33"/>
        <v>-1998168.9262969017</v>
      </c>
      <c r="F138" s="25">
        <f t="shared" si="34"/>
        <v>-1963050.0323535204</v>
      </c>
      <c r="G138" s="25">
        <f t="shared" si="35"/>
        <v>-1931183.1835607172</v>
      </c>
      <c r="H138" s="25">
        <f t="shared" ref="H138:H201" si="38">(PMT($A$2,$H$2,A138,0,0))-(A138*$B$1)</f>
        <v>-1902186.0604571153</v>
      </c>
      <c r="I138" s="25">
        <f t="shared" si="24"/>
        <v>-1875732.8475718158</v>
      </c>
      <c r="J138" s="25">
        <f t="shared" si="25"/>
        <v>-1851544.1563638195</v>
      </c>
      <c r="K138" s="25">
        <f t="shared" si="26"/>
        <v>-1809028.5644444586</v>
      </c>
      <c r="L138" s="25">
        <f t="shared" si="27"/>
        <v>-1773066.1713874605</v>
      </c>
      <c r="M138" s="25">
        <f t="shared" si="28"/>
        <v>-2475616.3223158089</v>
      </c>
      <c r="N138" s="25">
        <f t="shared" si="36"/>
        <v>-2128004.8982751882</v>
      </c>
      <c r="O138" s="25">
        <f t="shared" si="37"/>
        <v>-1809028.5644444586</v>
      </c>
    </row>
    <row r="139" spans="1:15" x14ac:dyDescent="0.2">
      <c r="A139" s="24">
        <f t="shared" si="30"/>
        <v>137000000</v>
      </c>
      <c r="B139" s="25">
        <f t="shared" si="29"/>
        <v>-2143651.993115447</v>
      </c>
      <c r="C139" s="25">
        <f t="shared" si="31"/>
        <v>-2095349.7876625261</v>
      </c>
      <c r="D139" s="25">
        <f t="shared" si="32"/>
        <v>-2051969.3929303528</v>
      </c>
      <c r="E139" s="25">
        <f t="shared" si="33"/>
        <v>-2012861.3448726141</v>
      </c>
      <c r="F139" s="25">
        <f t="shared" si="34"/>
        <v>-1977484.2237678843</v>
      </c>
      <c r="G139" s="25">
        <f t="shared" si="35"/>
        <v>-1945383.0599104282</v>
      </c>
      <c r="H139" s="25">
        <f t="shared" si="38"/>
        <v>-1916172.7226663586</v>
      </c>
      <c r="I139" s="25">
        <f t="shared" ref="I139:I201" si="39">(PMT($A$2,$I$2,A139,0,0))-(A139*$B$1)</f>
        <v>-1889525.0008627854</v>
      </c>
      <c r="J139" s="25">
        <f t="shared" si="25"/>
        <v>-1865158.4516312007</v>
      </c>
      <c r="K139" s="25">
        <f t="shared" si="26"/>
        <v>-1822330.2450653736</v>
      </c>
      <c r="L139" s="25">
        <f t="shared" si="27"/>
        <v>-1786103.4226476625</v>
      </c>
      <c r="M139" s="25">
        <f t="shared" si="28"/>
        <v>-2493819.3835093076</v>
      </c>
      <c r="N139" s="25">
        <f t="shared" si="36"/>
        <v>-2143651.993115447</v>
      </c>
      <c r="O139" s="25">
        <f t="shared" si="37"/>
        <v>-1822330.2450653736</v>
      </c>
    </row>
    <row r="140" spans="1:15" x14ac:dyDescent="0.2">
      <c r="A140" s="24">
        <f t="shared" si="30"/>
        <v>138000000</v>
      </c>
      <c r="B140" s="25">
        <f t="shared" si="29"/>
        <v>-2159299.0879557058</v>
      </c>
      <c r="C140" s="25">
        <f t="shared" si="31"/>
        <v>-2110644.311660063</v>
      </c>
      <c r="D140" s="25">
        <f t="shared" si="32"/>
        <v>-2066947.2717108664</v>
      </c>
      <c r="E140" s="25">
        <f t="shared" si="33"/>
        <v>-2027553.7634483268</v>
      </c>
      <c r="F140" s="25">
        <f t="shared" si="34"/>
        <v>-1991918.4151822485</v>
      </c>
      <c r="G140" s="25">
        <f t="shared" si="35"/>
        <v>-1959582.9362601393</v>
      </c>
      <c r="H140" s="25">
        <f t="shared" si="38"/>
        <v>-1930159.3848756021</v>
      </c>
      <c r="I140" s="25">
        <f t="shared" si="39"/>
        <v>-1903317.1541537545</v>
      </c>
      <c r="J140" s="25">
        <f t="shared" si="25"/>
        <v>-1878772.7468985817</v>
      </c>
      <c r="K140" s="25">
        <f t="shared" si="26"/>
        <v>-1835631.9256862889</v>
      </c>
      <c r="L140" s="25">
        <f t="shared" si="27"/>
        <v>-1799140.6739078644</v>
      </c>
      <c r="M140" s="25">
        <f t="shared" si="28"/>
        <v>-2512022.4447028064</v>
      </c>
      <c r="N140" s="25">
        <f t="shared" si="36"/>
        <v>-2159299.0879557058</v>
      </c>
      <c r="O140" s="25">
        <f t="shared" si="37"/>
        <v>-1835631.9256862889</v>
      </c>
    </row>
    <row r="141" spans="1:15" x14ac:dyDescent="0.2">
      <c r="A141" s="24">
        <f t="shared" si="30"/>
        <v>139000000</v>
      </c>
      <c r="B141" s="25">
        <f t="shared" si="29"/>
        <v>-2174946.1827959642</v>
      </c>
      <c r="C141" s="25">
        <f t="shared" si="31"/>
        <v>-2125938.8356575994</v>
      </c>
      <c r="D141" s="25">
        <f t="shared" si="32"/>
        <v>-2081925.1504913799</v>
      </c>
      <c r="E141" s="25">
        <f t="shared" si="33"/>
        <v>-2042246.1820240393</v>
      </c>
      <c r="F141" s="25">
        <f t="shared" si="34"/>
        <v>-2006352.6065966126</v>
      </c>
      <c r="G141" s="25">
        <f t="shared" si="35"/>
        <v>-1973782.8126098504</v>
      </c>
      <c r="H141" s="25">
        <f t="shared" si="38"/>
        <v>-1944146.0470848456</v>
      </c>
      <c r="I141" s="25">
        <f t="shared" si="39"/>
        <v>-1917109.3074447236</v>
      </c>
      <c r="J141" s="25">
        <f t="shared" si="25"/>
        <v>-1892387.0421659627</v>
      </c>
      <c r="K141" s="25">
        <f t="shared" si="26"/>
        <v>-1848933.6063072039</v>
      </c>
      <c r="L141" s="25">
        <f t="shared" si="27"/>
        <v>-1812177.9251680663</v>
      </c>
      <c r="M141" s="25">
        <f t="shared" si="28"/>
        <v>-2530225.5058963047</v>
      </c>
      <c r="N141" s="25">
        <f t="shared" si="36"/>
        <v>-2174946.1827959642</v>
      </c>
      <c r="O141" s="25">
        <f t="shared" si="37"/>
        <v>-1848933.6063072039</v>
      </c>
    </row>
    <row r="142" spans="1:15" x14ac:dyDescent="0.2">
      <c r="A142" s="24">
        <f t="shared" si="30"/>
        <v>140000000</v>
      </c>
      <c r="B142" s="25">
        <f t="shared" si="29"/>
        <v>-2190593.2776362235</v>
      </c>
      <c r="C142" s="25">
        <f t="shared" si="31"/>
        <v>-2141233.3596551362</v>
      </c>
      <c r="D142" s="25">
        <f t="shared" si="32"/>
        <v>-2096903.0292718934</v>
      </c>
      <c r="E142" s="25">
        <f t="shared" si="33"/>
        <v>-2056938.6005997518</v>
      </c>
      <c r="F142" s="25">
        <f t="shared" si="34"/>
        <v>-2020786.7980109768</v>
      </c>
      <c r="G142" s="25">
        <f t="shared" si="35"/>
        <v>-1987982.6889595615</v>
      </c>
      <c r="H142" s="25">
        <f t="shared" si="38"/>
        <v>-1958132.7092940891</v>
      </c>
      <c r="I142" s="25">
        <f t="shared" si="39"/>
        <v>-1930901.4607356931</v>
      </c>
      <c r="J142" s="25">
        <f t="shared" si="25"/>
        <v>-1906001.3374333438</v>
      </c>
      <c r="K142" s="25">
        <f t="shared" si="26"/>
        <v>-1862235.2869281191</v>
      </c>
      <c r="L142" s="25">
        <f t="shared" si="27"/>
        <v>-1825215.176428268</v>
      </c>
      <c r="M142" s="25">
        <f t="shared" si="28"/>
        <v>-2548428.5670898031</v>
      </c>
      <c r="N142" s="25">
        <f t="shared" si="36"/>
        <v>-2190593.2776362235</v>
      </c>
      <c r="O142" s="25">
        <f t="shared" si="37"/>
        <v>-1862235.2869281191</v>
      </c>
    </row>
    <row r="143" spans="1:15" x14ac:dyDescent="0.2">
      <c r="A143" s="24">
        <f t="shared" si="30"/>
        <v>141000000</v>
      </c>
      <c r="B143" s="25">
        <f t="shared" si="29"/>
        <v>-2206240.3724764818</v>
      </c>
      <c r="C143" s="25">
        <f t="shared" si="31"/>
        <v>-2156527.8836526731</v>
      </c>
      <c r="D143" s="25">
        <f t="shared" si="32"/>
        <v>-2111880.9080524072</v>
      </c>
      <c r="E143" s="25">
        <f t="shared" si="33"/>
        <v>-2071631.0191754643</v>
      </c>
      <c r="F143" s="25">
        <f t="shared" si="34"/>
        <v>-2035220.9894253409</v>
      </c>
      <c r="G143" s="25">
        <f t="shared" si="35"/>
        <v>-2002182.5653092731</v>
      </c>
      <c r="H143" s="25">
        <f t="shared" si="38"/>
        <v>-1972119.3715033326</v>
      </c>
      <c r="I143" s="25">
        <f t="shared" si="39"/>
        <v>-1944693.6140266622</v>
      </c>
      <c r="J143" s="25">
        <f t="shared" si="25"/>
        <v>-1919615.6327007245</v>
      </c>
      <c r="K143" s="25">
        <f t="shared" si="26"/>
        <v>-1875536.9675490342</v>
      </c>
      <c r="L143" s="25">
        <f t="shared" si="27"/>
        <v>-1838252.4276884699</v>
      </c>
      <c r="M143" s="25">
        <f t="shared" si="28"/>
        <v>-2566631.6282833018</v>
      </c>
      <c r="N143" s="25">
        <f t="shared" si="36"/>
        <v>-2206240.3724764818</v>
      </c>
      <c r="O143" s="25">
        <f t="shared" si="37"/>
        <v>-1875536.9675490342</v>
      </c>
    </row>
    <row r="144" spans="1:15" x14ac:dyDescent="0.2">
      <c r="A144" s="24">
        <f t="shared" si="30"/>
        <v>142000000</v>
      </c>
      <c r="B144" s="25">
        <f t="shared" si="29"/>
        <v>-2221887.4673167402</v>
      </c>
      <c r="C144" s="25">
        <f t="shared" si="31"/>
        <v>-2171822.40765021</v>
      </c>
      <c r="D144" s="25">
        <f t="shared" si="32"/>
        <v>-2126858.7868329203</v>
      </c>
      <c r="E144" s="25">
        <f t="shared" si="33"/>
        <v>-2086323.437751177</v>
      </c>
      <c r="F144" s="25">
        <f t="shared" si="34"/>
        <v>-2049655.1808397048</v>
      </c>
      <c r="G144" s="25">
        <f t="shared" si="35"/>
        <v>-2016382.4416589842</v>
      </c>
      <c r="H144" s="25">
        <f t="shared" si="38"/>
        <v>-1986106.0337125761</v>
      </c>
      <c r="I144" s="25">
        <f t="shared" si="39"/>
        <v>-1958485.7673176313</v>
      </c>
      <c r="J144" s="25">
        <f t="shared" si="25"/>
        <v>-1933229.9279681058</v>
      </c>
      <c r="K144" s="25">
        <f t="shared" si="26"/>
        <v>-1888838.6481699494</v>
      </c>
      <c r="L144" s="25">
        <f t="shared" si="27"/>
        <v>-1851289.6789486718</v>
      </c>
      <c r="M144" s="25">
        <f t="shared" si="28"/>
        <v>-2584834.6894768006</v>
      </c>
      <c r="N144" s="25">
        <f t="shared" si="36"/>
        <v>-2221887.4673167402</v>
      </c>
      <c r="O144" s="25">
        <f t="shared" si="37"/>
        <v>-1888838.6481699494</v>
      </c>
    </row>
    <row r="145" spans="1:15" x14ac:dyDescent="0.2">
      <c r="A145" s="24">
        <f t="shared" si="30"/>
        <v>143000000</v>
      </c>
      <c r="B145" s="25">
        <f t="shared" si="29"/>
        <v>-2237534.5621569995</v>
      </c>
      <c r="C145" s="25">
        <f t="shared" si="31"/>
        <v>-2187116.9316477464</v>
      </c>
      <c r="D145" s="25">
        <f t="shared" si="32"/>
        <v>-2141836.6656134343</v>
      </c>
      <c r="E145" s="25">
        <f t="shared" si="33"/>
        <v>-2101015.8563268892</v>
      </c>
      <c r="F145" s="25">
        <f t="shared" si="34"/>
        <v>-2064089.3722540692</v>
      </c>
      <c r="G145" s="25">
        <f t="shared" si="35"/>
        <v>-2030582.3180086953</v>
      </c>
      <c r="H145" s="25">
        <f t="shared" si="38"/>
        <v>-2000092.6959218197</v>
      </c>
      <c r="I145" s="25">
        <f t="shared" si="39"/>
        <v>-1972277.9206086006</v>
      </c>
      <c r="J145" s="25">
        <f t="shared" ref="J145:J201" si="40">(PMT($A$2,$J$2,A145,0,0))-(A145*$B$1)</f>
        <v>-1946844.2232354868</v>
      </c>
      <c r="K145" s="25">
        <f t="shared" ref="K145:K201" si="41">(PMT($A$2,$K$2,A145,0,0))-(A145*$B$1)</f>
        <v>-1902140.3287908644</v>
      </c>
      <c r="L145" s="25">
        <f t="shared" si="27"/>
        <v>-1864326.9302088737</v>
      </c>
      <c r="M145" s="25">
        <f t="shared" si="28"/>
        <v>-2603037.7506702994</v>
      </c>
      <c r="N145" s="25">
        <f t="shared" si="36"/>
        <v>-2237534.5621569995</v>
      </c>
      <c r="O145" s="25">
        <f t="shared" si="37"/>
        <v>-1902140.3287908644</v>
      </c>
    </row>
    <row r="146" spans="1:15" x14ac:dyDescent="0.2">
      <c r="A146" s="24">
        <f t="shared" si="30"/>
        <v>144000000</v>
      </c>
      <c r="B146" s="25">
        <f t="shared" si="29"/>
        <v>-2253181.6569972578</v>
      </c>
      <c r="C146" s="25">
        <f t="shared" si="31"/>
        <v>-2202411.4556452828</v>
      </c>
      <c r="D146" s="25">
        <f t="shared" si="32"/>
        <v>-2156814.5443939473</v>
      </c>
      <c r="E146" s="25">
        <f t="shared" si="33"/>
        <v>-2115708.2749026017</v>
      </c>
      <c r="F146" s="25">
        <f t="shared" si="34"/>
        <v>-2078523.5636684331</v>
      </c>
      <c r="G146" s="25">
        <f t="shared" si="35"/>
        <v>-2044782.1943584064</v>
      </c>
      <c r="H146" s="25">
        <f t="shared" si="38"/>
        <v>-2014079.3581310629</v>
      </c>
      <c r="I146" s="25">
        <f t="shared" si="39"/>
        <v>-1986070.0738995699</v>
      </c>
      <c r="J146" s="25">
        <f t="shared" si="40"/>
        <v>-1960458.5185028678</v>
      </c>
      <c r="K146" s="25">
        <f t="shared" si="41"/>
        <v>-1915442.0094117797</v>
      </c>
      <c r="L146" s="25">
        <f t="shared" si="27"/>
        <v>-1877364.1814690756</v>
      </c>
      <c r="M146" s="25">
        <f t="shared" si="28"/>
        <v>-2621240.8118637977</v>
      </c>
      <c r="N146" s="25">
        <f t="shared" si="36"/>
        <v>-2253181.6569972578</v>
      </c>
      <c r="O146" s="25">
        <f t="shared" si="37"/>
        <v>-1915442.0094117797</v>
      </c>
    </row>
    <row r="147" spans="1:15" x14ac:dyDescent="0.2">
      <c r="A147" s="24">
        <f t="shared" si="30"/>
        <v>145000000</v>
      </c>
      <c r="B147" s="25">
        <f t="shared" si="29"/>
        <v>-2268828.7518375167</v>
      </c>
      <c r="C147" s="25">
        <f t="shared" si="31"/>
        <v>-2217705.9796428196</v>
      </c>
      <c r="D147" s="25">
        <f t="shared" si="32"/>
        <v>-2171792.4231744609</v>
      </c>
      <c r="E147" s="25">
        <f t="shared" si="33"/>
        <v>-2130400.6934783142</v>
      </c>
      <c r="F147" s="25">
        <f t="shared" si="34"/>
        <v>-2092957.7550827975</v>
      </c>
      <c r="G147" s="25">
        <f t="shared" si="35"/>
        <v>-2058982.0707081174</v>
      </c>
      <c r="H147" s="25">
        <f t="shared" si="38"/>
        <v>-2028066.0203403065</v>
      </c>
      <c r="I147" s="25">
        <f t="shared" si="39"/>
        <v>-1999862.227190539</v>
      </c>
      <c r="J147" s="25">
        <f t="shared" si="40"/>
        <v>-1974072.813770249</v>
      </c>
      <c r="K147" s="25">
        <f t="shared" si="41"/>
        <v>-1928743.6900326947</v>
      </c>
      <c r="L147" s="25">
        <f t="shared" si="27"/>
        <v>-1890401.4327292778</v>
      </c>
      <c r="M147" s="25">
        <f t="shared" si="28"/>
        <v>-2639443.8730572965</v>
      </c>
      <c r="N147" s="25">
        <f t="shared" si="36"/>
        <v>-2268828.7518375167</v>
      </c>
      <c r="O147" s="25">
        <f t="shared" si="37"/>
        <v>-1928743.6900326947</v>
      </c>
    </row>
    <row r="148" spans="1:15" x14ac:dyDescent="0.2">
      <c r="A148" s="24">
        <f t="shared" si="30"/>
        <v>146000000</v>
      </c>
      <c r="B148" s="25">
        <f t="shared" si="29"/>
        <v>-2284475.8466777755</v>
      </c>
      <c r="C148" s="25">
        <f t="shared" si="31"/>
        <v>-2233000.5036403565</v>
      </c>
      <c r="D148" s="25">
        <f t="shared" si="32"/>
        <v>-2186770.3019549744</v>
      </c>
      <c r="E148" s="25">
        <f t="shared" si="33"/>
        <v>-2145093.1120540272</v>
      </c>
      <c r="F148" s="25">
        <f t="shared" si="34"/>
        <v>-2107391.9464971614</v>
      </c>
      <c r="G148" s="25">
        <f t="shared" si="35"/>
        <v>-2073181.9470578285</v>
      </c>
      <c r="H148" s="25">
        <f t="shared" si="38"/>
        <v>-2042052.68254955</v>
      </c>
      <c r="I148" s="25">
        <f t="shared" si="39"/>
        <v>-2013654.3804815083</v>
      </c>
      <c r="J148" s="25">
        <f t="shared" si="40"/>
        <v>-1987687.10903763</v>
      </c>
      <c r="K148" s="25">
        <f t="shared" si="41"/>
        <v>-1942045.37065361</v>
      </c>
      <c r="L148" s="25">
        <f t="shared" si="27"/>
        <v>-1903438.6839894797</v>
      </c>
      <c r="M148" s="25">
        <f t="shared" si="28"/>
        <v>-2657646.9342507948</v>
      </c>
      <c r="N148" s="25">
        <f t="shared" si="36"/>
        <v>-2284475.8466777755</v>
      </c>
      <c r="O148" s="25">
        <f t="shared" si="37"/>
        <v>-1942045.37065361</v>
      </c>
    </row>
    <row r="149" spans="1:15" x14ac:dyDescent="0.2">
      <c r="A149" s="24">
        <f t="shared" si="30"/>
        <v>147000000</v>
      </c>
      <c r="B149" s="25">
        <f t="shared" si="29"/>
        <v>-2300122.9415180343</v>
      </c>
      <c r="C149" s="25">
        <f t="shared" si="31"/>
        <v>-2248295.0276378933</v>
      </c>
      <c r="D149" s="25">
        <f t="shared" si="32"/>
        <v>-2201748.180735488</v>
      </c>
      <c r="E149" s="25">
        <f t="shared" si="33"/>
        <v>-2159785.5306297392</v>
      </c>
      <c r="F149" s="25">
        <f t="shared" si="34"/>
        <v>-2121826.1379115256</v>
      </c>
      <c r="G149" s="25">
        <f t="shared" si="35"/>
        <v>-2087381.8234075399</v>
      </c>
      <c r="H149" s="25">
        <f t="shared" si="38"/>
        <v>-2056039.3447587937</v>
      </c>
      <c r="I149" s="25">
        <f t="shared" si="39"/>
        <v>-2027446.5337724776</v>
      </c>
      <c r="J149" s="25">
        <f t="shared" si="40"/>
        <v>-2001301.404305011</v>
      </c>
      <c r="K149" s="25">
        <f t="shared" si="41"/>
        <v>-1955347.051274525</v>
      </c>
      <c r="L149" s="25">
        <f t="shared" si="27"/>
        <v>-1916475.9352496816</v>
      </c>
      <c r="M149" s="25">
        <f t="shared" si="28"/>
        <v>-2675849.9954442936</v>
      </c>
      <c r="N149" s="25">
        <f t="shared" si="36"/>
        <v>-2300122.9415180343</v>
      </c>
      <c r="O149" s="25">
        <f t="shared" si="37"/>
        <v>-1955347.051274525</v>
      </c>
    </row>
    <row r="150" spans="1:15" x14ac:dyDescent="0.2">
      <c r="A150" s="24">
        <f t="shared" si="30"/>
        <v>148000000</v>
      </c>
      <c r="B150" s="25">
        <f t="shared" si="29"/>
        <v>-2315770.0363582931</v>
      </c>
      <c r="C150" s="25">
        <f t="shared" si="31"/>
        <v>-2263589.5516354302</v>
      </c>
      <c r="D150" s="25">
        <f t="shared" si="32"/>
        <v>-2216726.0595160015</v>
      </c>
      <c r="E150" s="25">
        <f t="shared" si="33"/>
        <v>-2174477.9492054516</v>
      </c>
      <c r="F150" s="25">
        <f t="shared" si="34"/>
        <v>-2136260.3293258897</v>
      </c>
      <c r="G150" s="25">
        <f t="shared" si="35"/>
        <v>-2101581.699757251</v>
      </c>
      <c r="H150" s="25">
        <f t="shared" si="38"/>
        <v>-2070026.0069680372</v>
      </c>
      <c r="I150" s="25">
        <f t="shared" si="39"/>
        <v>-2041238.6870634467</v>
      </c>
      <c r="J150" s="25">
        <f t="shared" si="40"/>
        <v>-2014915.6995723918</v>
      </c>
      <c r="K150" s="25">
        <f t="shared" si="41"/>
        <v>-1968648.73189544</v>
      </c>
      <c r="L150" s="25">
        <f t="shared" si="27"/>
        <v>-1929513.1865098835</v>
      </c>
      <c r="M150" s="25">
        <f t="shared" si="28"/>
        <v>-2694053.0566377919</v>
      </c>
      <c r="N150" s="25">
        <f t="shared" si="36"/>
        <v>-2315770.0363582931</v>
      </c>
      <c r="O150" s="25">
        <f t="shared" si="37"/>
        <v>-1968648.73189544</v>
      </c>
    </row>
    <row r="151" spans="1:15" x14ac:dyDescent="0.2">
      <c r="A151" s="24">
        <f t="shared" si="30"/>
        <v>149000000</v>
      </c>
      <c r="B151" s="25">
        <f t="shared" si="29"/>
        <v>-2331417.1311985515</v>
      </c>
      <c r="C151" s="25">
        <f t="shared" si="31"/>
        <v>-2278884.0756329666</v>
      </c>
      <c r="D151" s="25">
        <f t="shared" si="32"/>
        <v>-2231703.938296515</v>
      </c>
      <c r="E151" s="25">
        <f t="shared" si="33"/>
        <v>-2189170.3677811641</v>
      </c>
      <c r="F151" s="25">
        <f t="shared" si="34"/>
        <v>-2150694.5207402539</v>
      </c>
      <c r="G151" s="25">
        <f t="shared" si="35"/>
        <v>-2115781.5761069623</v>
      </c>
      <c r="H151" s="25">
        <f t="shared" si="38"/>
        <v>-2084012.6691772807</v>
      </c>
      <c r="I151" s="25">
        <f t="shared" si="39"/>
        <v>-2055030.8403544161</v>
      </c>
      <c r="J151" s="25">
        <f t="shared" si="40"/>
        <v>-2028529.9948397728</v>
      </c>
      <c r="K151" s="25">
        <f t="shared" si="41"/>
        <v>-1981950.4125163553</v>
      </c>
      <c r="L151" s="25">
        <f t="shared" ref="L151:L201" si="42">(PMT($A$2,$L$2,A151,0,0))-(A151*$B$1)</f>
        <v>-1942550.4377700854</v>
      </c>
      <c r="M151" s="25">
        <f t="shared" ref="M151:M201" si="43">(PMT($A$2,$M$2,A151,0,0))-(A151*$B$1)</f>
        <v>-2712256.1178312907</v>
      </c>
      <c r="N151" s="25">
        <f t="shared" si="36"/>
        <v>-2331417.1311985515</v>
      </c>
      <c r="O151" s="25">
        <f t="shared" si="37"/>
        <v>-1981950.4125163553</v>
      </c>
    </row>
    <row r="152" spans="1:15" x14ac:dyDescent="0.2">
      <c r="A152" s="24">
        <f t="shared" si="30"/>
        <v>150000000</v>
      </c>
      <c r="B152" s="25">
        <f t="shared" si="29"/>
        <v>-2347064.2260388103</v>
      </c>
      <c r="C152" s="25">
        <f t="shared" si="31"/>
        <v>-2294178.599630503</v>
      </c>
      <c r="D152" s="25">
        <f t="shared" si="32"/>
        <v>-2246681.8170770286</v>
      </c>
      <c r="E152" s="25">
        <f t="shared" si="33"/>
        <v>-2203862.7863568771</v>
      </c>
      <c r="F152" s="25">
        <f t="shared" si="34"/>
        <v>-2165128.712154618</v>
      </c>
      <c r="G152" s="25">
        <f t="shared" si="35"/>
        <v>-2129981.4524566736</v>
      </c>
      <c r="H152" s="25">
        <f t="shared" si="38"/>
        <v>-2097999.3313865243</v>
      </c>
      <c r="I152" s="25">
        <f t="shared" si="39"/>
        <v>-2068822.9936453851</v>
      </c>
      <c r="J152" s="25">
        <f t="shared" si="40"/>
        <v>-2042144.2901071541</v>
      </c>
      <c r="K152" s="25">
        <f t="shared" si="41"/>
        <v>-1995252.0931372703</v>
      </c>
      <c r="L152" s="25">
        <f t="shared" si="42"/>
        <v>-1955587.6890302873</v>
      </c>
      <c r="M152" s="25">
        <f t="shared" si="43"/>
        <v>-2730459.1790247895</v>
      </c>
      <c r="N152" s="25">
        <f t="shared" si="36"/>
        <v>-2347064.2260388103</v>
      </c>
      <c r="O152" s="25">
        <f t="shared" si="37"/>
        <v>-1995252.0931372703</v>
      </c>
    </row>
    <row r="153" spans="1:15" x14ac:dyDescent="0.2">
      <c r="A153" s="24">
        <f t="shared" si="30"/>
        <v>151000000</v>
      </c>
      <c r="B153" s="25">
        <f t="shared" si="29"/>
        <v>-2362711.3208790692</v>
      </c>
      <c r="C153" s="25">
        <f t="shared" si="31"/>
        <v>-2309473.1236280398</v>
      </c>
      <c r="D153" s="25">
        <f t="shared" si="32"/>
        <v>-2261659.6958575421</v>
      </c>
      <c r="E153" s="25">
        <f t="shared" si="33"/>
        <v>-2218555.2049325895</v>
      </c>
      <c r="F153" s="25">
        <f t="shared" si="34"/>
        <v>-2179562.9035689821</v>
      </c>
      <c r="G153" s="25">
        <f t="shared" si="35"/>
        <v>-2144181.3288063845</v>
      </c>
      <c r="H153" s="25">
        <f t="shared" si="38"/>
        <v>-2111985.9935957678</v>
      </c>
      <c r="I153" s="25">
        <f t="shared" si="39"/>
        <v>-2082615.1469363545</v>
      </c>
      <c r="J153" s="25">
        <f t="shared" si="40"/>
        <v>-2055758.5853745351</v>
      </c>
      <c r="K153" s="25">
        <f t="shared" si="41"/>
        <v>-2008553.7737581856</v>
      </c>
      <c r="L153" s="25">
        <f t="shared" si="42"/>
        <v>-1968624.9402904892</v>
      </c>
      <c r="M153" s="25">
        <f t="shared" si="43"/>
        <v>-2748662.2402182883</v>
      </c>
      <c r="N153" s="25">
        <f t="shared" si="36"/>
        <v>-2362711.3208790692</v>
      </c>
      <c r="O153" s="25">
        <f t="shared" si="37"/>
        <v>-2008553.7737581856</v>
      </c>
    </row>
    <row r="154" spans="1:15" x14ac:dyDescent="0.2">
      <c r="A154" s="24">
        <f t="shared" si="30"/>
        <v>152000000</v>
      </c>
      <c r="B154" s="25">
        <f t="shared" si="29"/>
        <v>-2378358.415719328</v>
      </c>
      <c r="C154" s="25">
        <f t="shared" si="31"/>
        <v>-2324767.6476255767</v>
      </c>
      <c r="D154" s="25">
        <f t="shared" si="32"/>
        <v>-2276637.5746380556</v>
      </c>
      <c r="E154" s="25">
        <f t="shared" si="33"/>
        <v>-2233247.623508302</v>
      </c>
      <c r="F154" s="25">
        <f t="shared" si="34"/>
        <v>-2193997.0949833463</v>
      </c>
      <c r="G154" s="25">
        <f t="shared" si="35"/>
        <v>-2158381.2051560953</v>
      </c>
      <c r="H154" s="25">
        <f t="shared" si="38"/>
        <v>-2125972.6558050113</v>
      </c>
      <c r="I154" s="25">
        <f t="shared" si="39"/>
        <v>-2096407.3002273238</v>
      </c>
      <c r="J154" s="25">
        <f t="shared" si="40"/>
        <v>-2069372.8806419161</v>
      </c>
      <c r="K154" s="25">
        <f t="shared" si="41"/>
        <v>-2021855.4543791006</v>
      </c>
      <c r="L154" s="25">
        <f t="shared" si="42"/>
        <v>-1981662.1915506911</v>
      </c>
      <c r="M154" s="25">
        <f t="shared" si="43"/>
        <v>-2766865.3014117866</v>
      </c>
      <c r="N154" s="25">
        <f t="shared" si="36"/>
        <v>-2378358.415719328</v>
      </c>
      <c r="O154" s="25">
        <f t="shared" si="37"/>
        <v>-2021855.4543791006</v>
      </c>
    </row>
    <row r="155" spans="1:15" x14ac:dyDescent="0.2">
      <c r="A155" s="24">
        <f t="shared" si="30"/>
        <v>153000000</v>
      </c>
      <c r="B155" s="25">
        <f t="shared" si="29"/>
        <v>-2394005.5105595868</v>
      </c>
      <c r="C155" s="25">
        <f t="shared" si="31"/>
        <v>-2340062.1716231131</v>
      </c>
      <c r="D155" s="25">
        <f t="shared" si="32"/>
        <v>-2291615.4534185696</v>
      </c>
      <c r="E155" s="25">
        <f t="shared" si="33"/>
        <v>-2247940.0420840145</v>
      </c>
      <c r="F155" s="25">
        <f t="shared" si="34"/>
        <v>-2208431.2863977104</v>
      </c>
      <c r="G155" s="25">
        <f t="shared" si="35"/>
        <v>-2172581.0815058071</v>
      </c>
      <c r="H155" s="25">
        <f t="shared" si="38"/>
        <v>-2139959.3180142548</v>
      </c>
      <c r="I155" s="25">
        <f t="shared" si="39"/>
        <v>-2110199.4535182929</v>
      </c>
      <c r="J155" s="25">
        <f t="shared" si="40"/>
        <v>-2082987.1759092973</v>
      </c>
      <c r="K155" s="25">
        <f t="shared" si="41"/>
        <v>-2035157.1350000158</v>
      </c>
      <c r="L155" s="25">
        <f t="shared" si="42"/>
        <v>-1994699.4428108931</v>
      </c>
      <c r="M155" s="25">
        <f t="shared" si="43"/>
        <v>-2785068.3626052849</v>
      </c>
      <c r="N155" s="25">
        <f t="shared" si="36"/>
        <v>-2394005.5105595868</v>
      </c>
      <c r="O155" s="25">
        <f t="shared" si="37"/>
        <v>-2035157.1350000158</v>
      </c>
    </row>
    <row r="156" spans="1:15" x14ac:dyDescent="0.2">
      <c r="A156" s="24">
        <f t="shared" si="30"/>
        <v>154000000</v>
      </c>
      <c r="B156" s="25">
        <f t="shared" si="29"/>
        <v>-2409652.6053998452</v>
      </c>
      <c r="C156" s="25">
        <f t="shared" si="31"/>
        <v>-2355356.69562065</v>
      </c>
      <c r="D156" s="25">
        <f t="shared" si="32"/>
        <v>-2306593.3321990827</v>
      </c>
      <c r="E156" s="25">
        <f t="shared" si="33"/>
        <v>-2262632.460659727</v>
      </c>
      <c r="F156" s="25">
        <f t="shared" si="34"/>
        <v>-2222865.4778120741</v>
      </c>
      <c r="G156" s="25">
        <f t="shared" si="35"/>
        <v>-2186780.957855518</v>
      </c>
      <c r="H156" s="25">
        <f t="shared" si="38"/>
        <v>-2153945.9802234983</v>
      </c>
      <c r="I156" s="25">
        <f t="shared" si="39"/>
        <v>-2123991.6068092622</v>
      </c>
      <c r="J156" s="25">
        <f t="shared" si="40"/>
        <v>-2096601.4711766781</v>
      </c>
      <c r="K156" s="25">
        <f t="shared" si="41"/>
        <v>-2048458.8156209309</v>
      </c>
      <c r="L156" s="25">
        <f t="shared" si="42"/>
        <v>-2007736.694071095</v>
      </c>
      <c r="M156" s="25">
        <f t="shared" si="43"/>
        <v>-2803271.4237987837</v>
      </c>
      <c r="N156" s="25">
        <f t="shared" si="36"/>
        <v>-2409652.6053998452</v>
      </c>
      <c r="O156" s="25">
        <f t="shared" si="37"/>
        <v>-2048458.8156209309</v>
      </c>
    </row>
    <row r="157" spans="1:15" x14ac:dyDescent="0.2">
      <c r="A157" s="24">
        <f t="shared" si="30"/>
        <v>155000000</v>
      </c>
      <c r="B157" s="25">
        <f t="shared" si="29"/>
        <v>-2425299.7002401045</v>
      </c>
      <c r="C157" s="25">
        <f t="shared" si="31"/>
        <v>-2370651.2196181868</v>
      </c>
      <c r="D157" s="25">
        <f t="shared" si="32"/>
        <v>-2321571.2109795962</v>
      </c>
      <c r="E157" s="25">
        <f t="shared" si="33"/>
        <v>-2277324.8792354399</v>
      </c>
      <c r="F157" s="25">
        <f t="shared" si="34"/>
        <v>-2237299.6692264387</v>
      </c>
      <c r="G157" s="25">
        <f t="shared" si="35"/>
        <v>-2200980.8342052288</v>
      </c>
      <c r="H157" s="25">
        <f t="shared" si="38"/>
        <v>-2167932.6424327418</v>
      </c>
      <c r="I157" s="25">
        <f t="shared" si="39"/>
        <v>-2137783.7601002315</v>
      </c>
      <c r="J157" s="25">
        <f t="shared" si="40"/>
        <v>-2110215.7664440591</v>
      </c>
      <c r="K157" s="25">
        <f t="shared" si="41"/>
        <v>-2061760.4962418461</v>
      </c>
      <c r="L157" s="25">
        <f t="shared" si="42"/>
        <v>-2020773.9453312969</v>
      </c>
      <c r="M157" s="25">
        <f t="shared" si="43"/>
        <v>-2821474.4849922825</v>
      </c>
      <c r="N157" s="25">
        <f t="shared" si="36"/>
        <v>-2425299.7002401045</v>
      </c>
      <c r="O157" s="25">
        <f t="shared" si="37"/>
        <v>-2061760.4962418461</v>
      </c>
    </row>
    <row r="158" spans="1:15" x14ac:dyDescent="0.2">
      <c r="A158" s="24">
        <f t="shared" si="30"/>
        <v>156000000</v>
      </c>
      <c r="B158" s="25">
        <f t="shared" si="29"/>
        <v>-2440946.7950803628</v>
      </c>
      <c r="C158" s="25">
        <f t="shared" si="31"/>
        <v>-2385945.7436157232</v>
      </c>
      <c r="D158" s="25">
        <f t="shared" si="32"/>
        <v>-2336549.0897601098</v>
      </c>
      <c r="E158" s="25">
        <f t="shared" si="33"/>
        <v>-2292017.2978111524</v>
      </c>
      <c r="F158" s="25">
        <f t="shared" si="34"/>
        <v>-2251733.8606408024</v>
      </c>
      <c r="G158" s="25">
        <f t="shared" si="35"/>
        <v>-2215180.7105549402</v>
      </c>
      <c r="H158" s="25">
        <f t="shared" si="38"/>
        <v>-2181919.3046419853</v>
      </c>
      <c r="I158" s="25">
        <f t="shared" si="39"/>
        <v>-2151575.9133912008</v>
      </c>
      <c r="J158" s="25">
        <f t="shared" si="40"/>
        <v>-2123830.0617114399</v>
      </c>
      <c r="K158" s="25">
        <f t="shared" si="41"/>
        <v>-2075062.1768627611</v>
      </c>
      <c r="L158" s="25">
        <f t="shared" si="42"/>
        <v>-2033811.1965914988</v>
      </c>
      <c r="M158" s="25">
        <f t="shared" si="43"/>
        <v>-2839677.5461857808</v>
      </c>
      <c r="N158" s="25">
        <f t="shared" si="36"/>
        <v>-2440946.7950803628</v>
      </c>
      <c r="O158" s="25">
        <f t="shared" si="37"/>
        <v>-2075062.1768627611</v>
      </c>
    </row>
    <row r="159" spans="1:15" x14ac:dyDescent="0.2">
      <c r="A159" s="24">
        <f t="shared" si="30"/>
        <v>157000000</v>
      </c>
      <c r="B159" s="25">
        <f t="shared" si="29"/>
        <v>-2456593.8899206216</v>
      </c>
      <c r="C159" s="25">
        <f t="shared" si="31"/>
        <v>-2401240.2676132601</v>
      </c>
      <c r="D159" s="25">
        <f t="shared" si="32"/>
        <v>-2351526.9685406233</v>
      </c>
      <c r="E159" s="25">
        <f t="shared" si="33"/>
        <v>-2306709.7163868644</v>
      </c>
      <c r="F159" s="25">
        <f t="shared" si="34"/>
        <v>-2266168.052055167</v>
      </c>
      <c r="G159" s="25">
        <f t="shared" si="35"/>
        <v>-2229380.5869046515</v>
      </c>
      <c r="H159" s="25">
        <f t="shared" si="38"/>
        <v>-2195905.9668512288</v>
      </c>
      <c r="I159" s="25">
        <f t="shared" si="39"/>
        <v>-2165368.0666821697</v>
      </c>
      <c r="J159" s="25">
        <f t="shared" si="40"/>
        <v>-2137444.3569788211</v>
      </c>
      <c r="K159" s="25">
        <f t="shared" si="41"/>
        <v>-2088363.8574836764</v>
      </c>
      <c r="L159" s="25">
        <f t="shared" si="42"/>
        <v>-2046848.4478517007</v>
      </c>
      <c r="M159" s="25">
        <f t="shared" si="43"/>
        <v>-2857880.6073792796</v>
      </c>
      <c r="N159" s="25">
        <f t="shared" si="36"/>
        <v>-2456593.8899206216</v>
      </c>
      <c r="O159" s="25">
        <f t="shared" si="37"/>
        <v>-2088363.8574836764</v>
      </c>
    </row>
    <row r="160" spans="1:15" x14ac:dyDescent="0.2">
      <c r="A160" s="24">
        <f t="shared" si="30"/>
        <v>158000000</v>
      </c>
      <c r="B160" s="25">
        <f t="shared" si="29"/>
        <v>-2472240.98476088</v>
      </c>
      <c r="C160" s="25">
        <f t="shared" si="31"/>
        <v>-2416534.7916107965</v>
      </c>
      <c r="D160" s="25">
        <f t="shared" si="32"/>
        <v>-2366504.8473211369</v>
      </c>
      <c r="E160" s="25">
        <f t="shared" si="33"/>
        <v>-2321402.1349625769</v>
      </c>
      <c r="F160" s="25">
        <f t="shared" si="34"/>
        <v>-2280602.2434695307</v>
      </c>
      <c r="G160" s="25">
        <f t="shared" si="35"/>
        <v>-2243580.4632543623</v>
      </c>
      <c r="H160" s="25">
        <f t="shared" si="38"/>
        <v>-2209892.6290604719</v>
      </c>
      <c r="I160" s="25">
        <f t="shared" si="39"/>
        <v>-2179160.2199731395</v>
      </c>
      <c r="J160" s="25">
        <f t="shared" si="40"/>
        <v>-2151058.6522462023</v>
      </c>
      <c r="K160" s="25">
        <f t="shared" si="41"/>
        <v>-2101665.5381045914</v>
      </c>
      <c r="L160" s="25">
        <f t="shared" si="42"/>
        <v>-2059885.6991119024</v>
      </c>
      <c r="M160" s="25">
        <f t="shared" si="43"/>
        <v>-2876083.6685727783</v>
      </c>
      <c r="N160" s="25">
        <f t="shared" si="36"/>
        <v>-2472240.98476088</v>
      </c>
      <c r="O160" s="25">
        <f t="shared" si="37"/>
        <v>-2101665.5381045914</v>
      </c>
    </row>
    <row r="161" spans="1:15" x14ac:dyDescent="0.2">
      <c r="A161" s="24">
        <f t="shared" si="30"/>
        <v>159000000</v>
      </c>
      <c r="B161" s="25">
        <f t="shared" si="29"/>
        <v>-2487888.0796011393</v>
      </c>
      <c r="C161" s="25">
        <f t="shared" si="31"/>
        <v>-2431829.3156083333</v>
      </c>
      <c r="D161" s="25">
        <f t="shared" si="32"/>
        <v>-2381482.7261016504</v>
      </c>
      <c r="E161" s="25">
        <f t="shared" si="33"/>
        <v>-2336094.5535382899</v>
      </c>
      <c r="F161" s="25">
        <f t="shared" si="34"/>
        <v>-2295036.4348838949</v>
      </c>
      <c r="G161" s="25">
        <f t="shared" si="35"/>
        <v>-2257780.3396040741</v>
      </c>
      <c r="H161" s="25">
        <f t="shared" si="38"/>
        <v>-2223879.2912697154</v>
      </c>
      <c r="I161" s="25">
        <f t="shared" si="39"/>
        <v>-2192952.3732641083</v>
      </c>
      <c r="J161" s="25">
        <f t="shared" si="40"/>
        <v>-2164672.9475135831</v>
      </c>
      <c r="K161" s="25">
        <f t="shared" si="41"/>
        <v>-2114967.2187255067</v>
      </c>
      <c r="L161" s="25">
        <f t="shared" si="42"/>
        <v>-2072922.9503721043</v>
      </c>
      <c r="M161" s="25">
        <f t="shared" si="43"/>
        <v>-2894286.7297662767</v>
      </c>
      <c r="N161" s="25">
        <f t="shared" si="36"/>
        <v>-2487888.0796011393</v>
      </c>
      <c r="O161" s="25">
        <f t="shared" si="37"/>
        <v>-2114967.2187255067</v>
      </c>
    </row>
    <row r="162" spans="1:15" x14ac:dyDescent="0.2">
      <c r="A162" s="24">
        <f t="shared" si="30"/>
        <v>160000000</v>
      </c>
      <c r="B162" s="25">
        <f t="shared" si="29"/>
        <v>-2503535.1744413977</v>
      </c>
      <c r="C162" s="25">
        <f t="shared" si="31"/>
        <v>-2447123.8396058702</v>
      </c>
      <c r="D162" s="25">
        <f t="shared" si="32"/>
        <v>-2396460.6048821639</v>
      </c>
      <c r="E162" s="25">
        <f t="shared" si="33"/>
        <v>-2350786.9721140023</v>
      </c>
      <c r="F162" s="25">
        <f t="shared" si="34"/>
        <v>-2309470.626298259</v>
      </c>
      <c r="G162" s="25">
        <f t="shared" si="35"/>
        <v>-2271980.215953785</v>
      </c>
      <c r="H162" s="25">
        <f t="shared" si="38"/>
        <v>-2237865.9534789589</v>
      </c>
      <c r="I162" s="25">
        <f t="shared" si="39"/>
        <v>-2206744.5265550772</v>
      </c>
      <c r="J162" s="25">
        <f t="shared" si="40"/>
        <v>-2178287.2427809644</v>
      </c>
      <c r="K162" s="25">
        <f t="shared" si="41"/>
        <v>-2128268.8993464215</v>
      </c>
      <c r="L162" s="25">
        <f t="shared" si="42"/>
        <v>-2085960.2016323062</v>
      </c>
      <c r="M162" s="25">
        <f t="shared" si="43"/>
        <v>-2912489.7909597754</v>
      </c>
      <c r="N162" s="25">
        <f t="shared" si="36"/>
        <v>-2503535.1744413977</v>
      </c>
      <c r="O162" s="25">
        <f t="shared" si="37"/>
        <v>-2128268.8993464215</v>
      </c>
    </row>
    <row r="163" spans="1:15" x14ac:dyDescent="0.2">
      <c r="A163" s="24">
        <f t="shared" si="30"/>
        <v>161000000</v>
      </c>
      <c r="B163" s="25">
        <f t="shared" si="29"/>
        <v>-2519182.2692816565</v>
      </c>
      <c r="C163" s="25">
        <f t="shared" si="31"/>
        <v>-2462418.3636034066</v>
      </c>
      <c r="D163" s="25">
        <f t="shared" si="32"/>
        <v>-2411438.4836626775</v>
      </c>
      <c r="E163" s="25">
        <f t="shared" si="33"/>
        <v>-2365479.3906897148</v>
      </c>
      <c r="F163" s="25">
        <f t="shared" si="34"/>
        <v>-2323904.8177126232</v>
      </c>
      <c r="G163" s="25">
        <f t="shared" si="35"/>
        <v>-2286180.0923034959</v>
      </c>
      <c r="H163" s="25">
        <f t="shared" si="38"/>
        <v>-2251852.6156882024</v>
      </c>
      <c r="I163" s="25">
        <f t="shared" si="39"/>
        <v>-2220536.679846047</v>
      </c>
      <c r="J163" s="25">
        <f t="shared" si="40"/>
        <v>-2191901.5380483451</v>
      </c>
      <c r="K163" s="25">
        <f t="shared" si="41"/>
        <v>-2141570.5799673367</v>
      </c>
      <c r="L163" s="25">
        <f t="shared" si="42"/>
        <v>-2098997.4528925084</v>
      </c>
      <c r="M163" s="25">
        <f t="shared" si="43"/>
        <v>-2930692.8521532738</v>
      </c>
      <c r="N163" s="25">
        <f t="shared" si="36"/>
        <v>-2519182.2692816565</v>
      </c>
      <c r="O163" s="25">
        <f t="shared" si="37"/>
        <v>-2141570.5799673367</v>
      </c>
    </row>
    <row r="164" spans="1:15" x14ac:dyDescent="0.2">
      <c r="A164" s="24">
        <f t="shared" si="30"/>
        <v>162000000</v>
      </c>
      <c r="B164" s="25">
        <f t="shared" si="29"/>
        <v>-2534829.3641219153</v>
      </c>
      <c r="C164" s="25">
        <f t="shared" si="31"/>
        <v>-2477712.8876009434</v>
      </c>
      <c r="D164" s="25">
        <f t="shared" si="32"/>
        <v>-2426416.362443191</v>
      </c>
      <c r="E164" s="25">
        <f t="shared" si="33"/>
        <v>-2380171.8092654268</v>
      </c>
      <c r="F164" s="25">
        <f t="shared" si="34"/>
        <v>-2338339.0091269873</v>
      </c>
      <c r="G164" s="25">
        <f t="shared" si="35"/>
        <v>-2300379.9686532072</v>
      </c>
      <c r="H164" s="25">
        <f t="shared" si="38"/>
        <v>-2265839.277897446</v>
      </c>
      <c r="I164" s="25">
        <f t="shared" si="39"/>
        <v>-2234328.8331370158</v>
      </c>
      <c r="J164" s="25">
        <f t="shared" si="40"/>
        <v>-2205515.8333157264</v>
      </c>
      <c r="K164" s="25">
        <f t="shared" si="41"/>
        <v>-2154872.260588252</v>
      </c>
      <c r="L164" s="25">
        <f t="shared" si="42"/>
        <v>-2112034.7041527103</v>
      </c>
      <c r="M164" s="25">
        <f t="shared" si="43"/>
        <v>-2948895.9133467721</v>
      </c>
      <c r="N164" s="25">
        <f t="shared" si="36"/>
        <v>-2534829.3641219153</v>
      </c>
      <c r="O164" s="25">
        <f t="shared" si="37"/>
        <v>-2154872.260588252</v>
      </c>
    </row>
    <row r="165" spans="1:15" x14ac:dyDescent="0.2">
      <c r="A165" s="24">
        <f t="shared" si="30"/>
        <v>163000000</v>
      </c>
      <c r="B165" s="25">
        <f t="shared" si="29"/>
        <v>-2550476.4589621741</v>
      </c>
      <c r="C165" s="25">
        <f t="shared" si="31"/>
        <v>-2493007.4115984803</v>
      </c>
      <c r="D165" s="25">
        <f t="shared" si="32"/>
        <v>-2441394.2412237045</v>
      </c>
      <c r="E165" s="25">
        <f t="shared" si="33"/>
        <v>-2394864.2278411398</v>
      </c>
      <c r="F165" s="25">
        <f t="shared" si="34"/>
        <v>-2352773.2005413515</v>
      </c>
      <c r="G165" s="25">
        <f t="shared" si="35"/>
        <v>-2314579.8450029185</v>
      </c>
      <c r="H165" s="25">
        <f t="shared" si="38"/>
        <v>-2279825.9401066895</v>
      </c>
      <c r="I165" s="25">
        <f t="shared" si="39"/>
        <v>-2248120.9864279851</v>
      </c>
      <c r="J165" s="25">
        <f t="shared" si="40"/>
        <v>-2219130.1285831071</v>
      </c>
      <c r="K165" s="25">
        <f t="shared" si="41"/>
        <v>-2168173.9412091672</v>
      </c>
      <c r="L165" s="25">
        <f t="shared" si="42"/>
        <v>-2125071.9554129122</v>
      </c>
      <c r="M165" s="25">
        <f t="shared" si="43"/>
        <v>-2967098.9745402713</v>
      </c>
      <c r="N165" s="25">
        <f t="shared" si="36"/>
        <v>-2550476.4589621741</v>
      </c>
      <c r="O165" s="25">
        <f t="shared" si="37"/>
        <v>-2168173.9412091672</v>
      </c>
    </row>
    <row r="166" spans="1:15" x14ac:dyDescent="0.2">
      <c r="A166" s="24">
        <f t="shared" si="30"/>
        <v>164000000</v>
      </c>
      <c r="B166" s="25">
        <f t="shared" si="29"/>
        <v>-2566123.553802433</v>
      </c>
      <c r="C166" s="25">
        <f t="shared" si="31"/>
        <v>-2508301.9355960167</v>
      </c>
      <c r="D166" s="25">
        <f t="shared" si="32"/>
        <v>-2456372.1200042181</v>
      </c>
      <c r="E166" s="25">
        <f t="shared" si="33"/>
        <v>-2409556.6464168523</v>
      </c>
      <c r="F166" s="25">
        <f t="shared" si="34"/>
        <v>-2367207.3919557156</v>
      </c>
      <c r="G166" s="25">
        <f t="shared" si="35"/>
        <v>-2328779.7213526294</v>
      </c>
      <c r="H166" s="25">
        <f t="shared" si="38"/>
        <v>-2293812.6023159325</v>
      </c>
      <c r="I166" s="25">
        <f t="shared" si="39"/>
        <v>-2261913.1397189545</v>
      </c>
      <c r="J166" s="25">
        <f t="shared" si="40"/>
        <v>-2232744.4238504884</v>
      </c>
      <c r="K166" s="25">
        <f t="shared" si="41"/>
        <v>-2181475.6218300825</v>
      </c>
      <c r="L166" s="25">
        <f t="shared" si="42"/>
        <v>-2138109.2066731141</v>
      </c>
      <c r="M166" s="25">
        <f t="shared" si="43"/>
        <v>-2985302.0357337696</v>
      </c>
      <c r="N166" s="25">
        <f t="shared" si="36"/>
        <v>-2566123.553802433</v>
      </c>
      <c r="O166" s="25">
        <f t="shared" si="37"/>
        <v>-2181475.6218300825</v>
      </c>
    </row>
    <row r="167" spans="1:15" x14ac:dyDescent="0.2">
      <c r="A167" s="24">
        <f t="shared" si="30"/>
        <v>165000000</v>
      </c>
      <c r="B167" s="25">
        <f t="shared" si="29"/>
        <v>-2581770.6486426913</v>
      </c>
      <c r="C167" s="25">
        <f t="shared" si="31"/>
        <v>-2523596.4595935536</v>
      </c>
      <c r="D167" s="25">
        <f t="shared" si="32"/>
        <v>-2471349.9987847316</v>
      </c>
      <c r="E167" s="25">
        <f t="shared" si="33"/>
        <v>-2424249.0649925647</v>
      </c>
      <c r="F167" s="25">
        <f t="shared" si="34"/>
        <v>-2381641.5833700798</v>
      </c>
      <c r="G167" s="25">
        <f t="shared" si="35"/>
        <v>-2342979.5977023407</v>
      </c>
      <c r="H167" s="25">
        <f t="shared" si="38"/>
        <v>-2307799.264525177</v>
      </c>
      <c r="I167" s="25">
        <f t="shared" si="39"/>
        <v>-2275705.2930099238</v>
      </c>
      <c r="J167" s="25">
        <f t="shared" si="40"/>
        <v>-2246358.7191178696</v>
      </c>
      <c r="K167" s="25">
        <f t="shared" si="41"/>
        <v>-2194777.3024509973</v>
      </c>
      <c r="L167" s="25">
        <f t="shared" si="42"/>
        <v>-2151146.457933316</v>
      </c>
      <c r="M167" s="25">
        <f t="shared" si="43"/>
        <v>-3003505.0969272684</v>
      </c>
      <c r="N167" s="25">
        <f t="shared" si="36"/>
        <v>-2581770.6486426913</v>
      </c>
      <c r="O167" s="25">
        <f t="shared" si="37"/>
        <v>-2194777.3024509973</v>
      </c>
    </row>
    <row r="168" spans="1:15" x14ac:dyDescent="0.2">
      <c r="A168" s="24">
        <f t="shared" si="30"/>
        <v>166000000</v>
      </c>
      <c r="B168" s="25">
        <f t="shared" si="29"/>
        <v>-2597417.7434829506</v>
      </c>
      <c r="C168" s="25">
        <f t="shared" si="31"/>
        <v>-2538890.9835910904</v>
      </c>
      <c r="D168" s="25">
        <f t="shared" si="32"/>
        <v>-2486327.8775652451</v>
      </c>
      <c r="E168" s="25">
        <f t="shared" si="33"/>
        <v>-2438941.4835682772</v>
      </c>
      <c r="F168" s="25">
        <f t="shared" si="34"/>
        <v>-2396075.7747844439</v>
      </c>
      <c r="G168" s="25">
        <f t="shared" si="35"/>
        <v>-2357179.474052052</v>
      </c>
      <c r="H168" s="25">
        <f t="shared" si="38"/>
        <v>-2321785.92673442</v>
      </c>
      <c r="I168" s="25">
        <f t="shared" si="39"/>
        <v>-2289497.4463008931</v>
      </c>
      <c r="J168" s="25">
        <f t="shared" si="40"/>
        <v>-2259973.0143852504</v>
      </c>
      <c r="K168" s="25">
        <f t="shared" si="41"/>
        <v>-2208078.9830719125</v>
      </c>
      <c r="L168" s="25">
        <f t="shared" si="42"/>
        <v>-2164183.7091935179</v>
      </c>
      <c r="M168" s="25">
        <f t="shared" si="43"/>
        <v>-3021708.1581207667</v>
      </c>
      <c r="N168" s="25">
        <f t="shared" si="36"/>
        <v>-2597417.7434829506</v>
      </c>
      <c r="O168" s="25">
        <f t="shared" si="37"/>
        <v>-2208078.9830719125</v>
      </c>
    </row>
    <row r="169" spans="1:15" x14ac:dyDescent="0.2">
      <c r="A169" s="24">
        <f t="shared" si="30"/>
        <v>167000000</v>
      </c>
      <c r="B169" s="25">
        <f t="shared" si="29"/>
        <v>-2613064.838323209</v>
      </c>
      <c r="C169" s="25">
        <f t="shared" si="31"/>
        <v>-2554185.5075886268</v>
      </c>
      <c r="D169" s="25">
        <f t="shared" si="32"/>
        <v>-2501305.7563457587</v>
      </c>
      <c r="E169" s="25">
        <f t="shared" si="33"/>
        <v>-2453633.9021439897</v>
      </c>
      <c r="F169" s="25">
        <f t="shared" si="34"/>
        <v>-2410509.966198808</v>
      </c>
      <c r="G169" s="25">
        <f t="shared" si="35"/>
        <v>-2371379.3504017629</v>
      </c>
      <c r="H169" s="25">
        <f t="shared" si="38"/>
        <v>-2335772.5889436635</v>
      </c>
      <c r="I169" s="25">
        <f t="shared" si="39"/>
        <v>-2303289.5995918624</v>
      </c>
      <c r="J169" s="25">
        <f t="shared" si="40"/>
        <v>-2273587.3096526312</v>
      </c>
      <c r="K169" s="25">
        <f t="shared" si="41"/>
        <v>-2221380.6636928273</v>
      </c>
      <c r="L169" s="25">
        <f t="shared" si="42"/>
        <v>-2177220.9604537198</v>
      </c>
      <c r="M169" s="25">
        <f t="shared" si="43"/>
        <v>-3039911.2193142655</v>
      </c>
      <c r="N169" s="25">
        <f t="shared" si="36"/>
        <v>-2613064.838323209</v>
      </c>
      <c r="O169" s="25">
        <f t="shared" si="37"/>
        <v>-2221380.6636928273</v>
      </c>
    </row>
    <row r="170" spans="1:15" x14ac:dyDescent="0.2">
      <c r="A170" s="24">
        <f t="shared" si="30"/>
        <v>168000000</v>
      </c>
      <c r="B170" s="25">
        <f t="shared" si="29"/>
        <v>-2628711.9331634678</v>
      </c>
      <c r="C170" s="25">
        <f t="shared" si="31"/>
        <v>-2569480.0315861632</v>
      </c>
      <c r="D170" s="25">
        <f t="shared" si="32"/>
        <v>-2516283.6351262722</v>
      </c>
      <c r="E170" s="25">
        <f t="shared" si="33"/>
        <v>-2468326.3207197022</v>
      </c>
      <c r="F170" s="25">
        <f t="shared" si="34"/>
        <v>-2424944.1576131722</v>
      </c>
      <c r="G170" s="25">
        <f t="shared" si="35"/>
        <v>-2385579.2267514742</v>
      </c>
      <c r="H170" s="25">
        <f t="shared" si="38"/>
        <v>-2349759.251152907</v>
      </c>
      <c r="I170" s="25">
        <f t="shared" si="39"/>
        <v>-2317081.7528828313</v>
      </c>
      <c r="J170" s="25">
        <f t="shared" si="40"/>
        <v>-2287201.6049200124</v>
      </c>
      <c r="K170" s="25">
        <f t="shared" si="41"/>
        <v>-2234682.3443137426</v>
      </c>
      <c r="L170" s="25">
        <f t="shared" si="42"/>
        <v>-2190258.2117139217</v>
      </c>
      <c r="M170" s="25">
        <f t="shared" si="43"/>
        <v>-3058114.2805077643</v>
      </c>
      <c r="N170" s="25">
        <f t="shared" si="36"/>
        <v>-2628711.9331634678</v>
      </c>
      <c r="O170" s="25">
        <f t="shared" si="37"/>
        <v>-2234682.3443137426</v>
      </c>
    </row>
    <row r="171" spans="1:15" x14ac:dyDescent="0.2">
      <c r="A171" s="24">
        <f t="shared" si="30"/>
        <v>169000000</v>
      </c>
      <c r="B171" s="25">
        <f t="shared" si="29"/>
        <v>-2644359.0280037262</v>
      </c>
      <c r="C171" s="25">
        <f t="shared" si="31"/>
        <v>-2584774.5555837001</v>
      </c>
      <c r="D171" s="25">
        <f t="shared" si="32"/>
        <v>-2531261.5139067858</v>
      </c>
      <c r="E171" s="25">
        <f t="shared" si="33"/>
        <v>-2483018.7392954146</v>
      </c>
      <c r="F171" s="25">
        <f t="shared" si="34"/>
        <v>-2439378.3490275363</v>
      </c>
      <c r="G171" s="25">
        <f t="shared" si="35"/>
        <v>-2399779.1031011855</v>
      </c>
      <c r="H171" s="25">
        <f t="shared" si="38"/>
        <v>-2363745.9133621505</v>
      </c>
      <c r="I171" s="25">
        <f t="shared" si="39"/>
        <v>-2330873.9061738006</v>
      </c>
      <c r="J171" s="25">
        <f t="shared" si="40"/>
        <v>-2300815.9001873937</v>
      </c>
      <c r="K171" s="25">
        <f t="shared" si="41"/>
        <v>-2247984.0249346578</v>
      </c>
      <c r="L171" s="25">
        <f t="shared" si="42"/>
        <v>-2203295.4629741237</v>
      </c>
      <c r="M171" s="25">
        <f t="shared" si="43"/>
        <v>-3076317.3417012626</v>
      </c>
      <c r="N171" s="25">
        <f t="shared" si="36"/>
        <v>-2644359.0280037262</v>
      </c>
      <c r="O171" s="25">
        <f t="shared" si="37"/>
        <v>-2247984.0249346578</v>
      </c>
    </row>
    <row r="172" spans="1:15" x14ac:dyDescent="0.2">
      <c r="A172" s="24">
        <f t="shared" si="30"/>
        <v>170000000</v>
      </c>
      <c r="B172" s="25">
        <f t="shared" si="29"/>
        <v>-2660006.1228439854</v>
      </c>
      <c r="C172" s="25">
        <f t="shared" si="31"/>
        <v>-2600069.0795812369</v>
      </c>
      <c r="D172" s="25">
        <f t="shared" si="32"/>
        <v>-2546239.3926872988</v>
      </c>
      <c r="E172" s="25">
        <f t="shared" si="33"/>
        <v>-2497711.1578711271</v>
      </c>
      <c r="F172" s="25">
        <f t="shared" si="34"/>
        <v>-2453812.5404419</v>
      </c>
      <c r="G172" s="25">
        <f t="shared" si="35"/>
        <v>-2413978.9794508964</v>
      </c>
      <c r="H172" s="25">
        <f t="shared" si="38"/>
        <v>-2377732.5755713941</v>
      </c>
      <c r="I172" s="25">
        <f t="shared" si="39"/>
        <v>-2344666.0594647699</v>
      </c>
      <c r="J172" s="25">
        <f t="shared" si="40"/>
        <v>-2314430.1954547744</v>
      </c>
      <c r="K172" s="25">
        <f t="shared" si="41"/>
        <v>-2261285.7055555731</v>
      </c>
      <c r="L172" s="25">
        <f t="shared" si="42"/>
        <v>-2216332.7142343256</v>
      </c>
      <c r="M172" s="25">
        <f t="shared" si="43"/>
        <v>-3094520.4028947609</v>
      </c>
      <c r="N172" s="25">
        <f t="shared" si="36"/>
        <v>-2660006.1228439854</v>
      </c>
      <c r="O172" s="25">
        <f t="shared" si="37"/>
        <v>-2261285.7055555731</v>
      </c>
    </row>
    <row r="173" spans="1:15" x14ac:dyDescent="0.2">
      <c r="A173" s="24">
        <f t="shared" si="30"/>
        <v>171000000</v>
      </c>
      <c r="B173" s="25">
        <f t="shared" si="29"/>
        <v>-2675653.2176842438</v>
      </c>
      <c r="C173" s="25">
        <f t="shared" si="31"/>
        <v>-2615363.6035787733</v>
      </c>
      <c r="D173" s="25">
        <f t="shared" si="32"/>
        <v>-2561217.2714678128</v>
      </c>
      <c r="E173" s="25">
        <f t="shared" si="33"/>
        <v>-2512403.5764468401</v>
      </c>
      <c r="F173" s="25">
        <f t="shared" si="34"/>
        <v>-2468246.7318562646</v>
      </c>
      <c r="G173" s="25">
        <f t="shared" si="35"/>
        <v>-2428178.8558006077</v>
      </c>
      <c r="H173" s="25">
        <f t="shared" si="38"/>
        <v>-2391719.2377806376</v>
      </c>
      <c r="I173" s="25">
        <f t="shared" si="39"/>
        <v>-2358458.2127557392</v>
      </c>
      <c r="J173" s="25">
        <f t="shared" si="40"/>
        <v>-2328044.4907221557</v>
      </c>
      <c r="K173" s="25">
        <f t="shared" si="41"/>
        <v>-2274587.3861764884</v>
      </c>
      <c r="L173" s="25">
        <f t="shared" si="42"/>
        <v>-2229369.9654945275</v>
      </c>
      <c r="M173" s="25">
        <f t="shared" si="43"/>
        <v>-3112723.4640882602</v>
      </c>
      <c r="N173" s="25">
        <f t="shared" si="36"/>
        <v>-2675653.2176842438</v>
      </c>
      <c r="O173" s="25">
        <f t="shared" si="37"/>
        <v>-2274587.3861764884</v>
      </c>
    </row>
    <row r="174" spans="1:15" x14ac:dyDescent="0.2">
      <c r="A174" s="24">
        <f t="shared" si="30"/>
        <v>172000000</v>
      </c>
      <c r="B174" s="25">
        <f t="shared" si="29"/>
        <v>-2691300.3125245026</v>
      </c>
      <c r="C174" s="25">
        <f t="shared" si="31"/>
        <v>-2630658.1275763102</v>
      </c>
      <c r="D174" s="25">
        <f t="shared" si="32"/>
        <v>-2576195.1502483259</v>
      </c>
      <c r="E174" s="25">
        <f t="shared" si="33"/>
        <v>-2527095.9950225526</v>
      </c>
      <c r="F174" s="25">
        <f t="shared" si="34"/>
        <v>-2482680.9232706283</v>
      </c>
      <c r="G174" s="25">
        <f t="shared" si="35"/>
        <v>-2442378.7321503186</v>
      </c>
      <c r="H174" s="25">
        <f t="shared" si="38"/>
        <v>-2405705.8999898811</v>
      </c>
      <c r="I174" s="25">
        <f t="shared" si="39"/>
        <v>-2372250.3660467081</v>
      </c>
      <c r="J174" s="25">
        <f t="shared" si="40"/>
        <v>-2341658.7859895369</v>
      </c>
      <c r="K174" s="25">
        <f t="shared" si="41"/>
        <v>-2287889.0667974036</v>
      </c>
      <c r="L174" s="25">
        <f t="shared" si="42"/>
        <v>-2242407.2167547294</v>
      </c>
      <c r="M174" s="25">
        <f t="shared" si="43"/>
        <v>-3130926.5252817585</v>
      </c>
      <c r="N174" s="25">
        <f t="shared" si="36"/>
        <v>-2691300.3125245026</v>
      </c>
      <c r="O174" s="25">
        <f t="shared" si="37"/>
        <v>-2287889.0667974036</v>
      </c>
    </row>
    <row r="175" spans="1:15" x14ac:dyDescent="0.2">
      <c r="A175" s="24">
        <f t="shared" si="30"/>
        <v>173000000</v>
      </c>
      <c r="B175" s="25">
        <f t="shared" si="29"/>
        <v>-2706947.4073647615</v>
      </c>
      <c r="C175" s="25">
        <f t="shared" si="31"/>
        <v>-2645952.651573847</v>
      </c>
      <c r="D175" s="25">
        <f t="shared" si="32"/>
        <v>-2591173.0290288399</v>
      </c>
      <c r="E175" s="25">
        <f t="shared" si="33"/>
        <v>-2541788.413598265</v>
      </c>
      <c r="F175" s="25">
        <f t="shared" si="34"/>
        <v>-2497115.1146849929</v>
      </c>
      <c r="G175" s="25">
        <f t="shared" si="35"/>
        <v>-2456578.6085000299</v>
      </c>
      <c r="H175" s="25">
        <f t="shared" si="38"/>
        <v>-2419692.5621991246</v>
      </c>
      <c r="I175" s="25">
        <f t="shared" si="39"/>
        <v>-2386042.5193376779</v>
      </c>
      <c r="J175" s="25">
        <f t="shared" si="40"/>
        <v>-2355273.0812569177</v>
      </c>
      <c r="K175" s="25">
        <f t="shared" si="41"/>
        <v>-2301190.7474183184</v>
      </c>
      <c r="L175" s="25">
        <f t="shared" si="42"/>
        <v>-2255444.4680149313</v>
      </c>
      <c r="M175" s="25">
        <f t="shared" si="43"/>
        <v>-3149129.5864752573</v>
      </c>
      <c r="N175" s="25">
        <f t="shared" si="36"/>
        <v>-2706947.4073647615</v>
      </c>
      <c r="O175" s="25">
        <f t="shared" si="37"/>
        <v>-2301190.7474183184</v>
      </c>
    </row>
    <row r="176" spans="1:15" x14ac:dyDescent="0.2">
      <c r="A176" s="24">
        <f t="shared" si="30"/>
        <v>174000000</v>
      </c>
      <c r="B176" s="25">
        <f t="shared" si="29"/>
        <v>-2722594.5022050203</v>
      </c>
      <c r="C176" s="25">
        <f t="shared" si="31"/>
        <v>-2661247.1755713834</v>
      </c>
      <c r="D176" s="25">
        <f t="shared" si="32"/>
        <v>-2606150.9078093534</v>
      </c>
      <c r="E176" s="25">
        <f t="shared" si="33"/>
        <v>-2556480.832173977</v>
      </c>
      <c r="F176" s="25">
        <f t="shared" si="34"/>
        <v>-2511549.3060993566</v>
      </c>
      <c r="G176" s="25">
        <f t="shared" si="35"/>
        <v>-2470778.4848497408</v>
      </c>
      <c r="H176" s="25">
        <f t="shared" si="38"/>
        <v>-2433679.2244083681</v>
      </c>
      <c r="I176" s="25">
        <f t="shared" si="39"/>
        <v>-2399834.6726286467</v>
      </c>
      <c r="J176" s="25">
        <f t="shared" si="40"/>
        <v>-2368887.3765242985</v>
      </c>
      <c r="K176" s="25">
        <f t="shared" si="41"/>
        <v>-2314492.4280392337</v>
      </c>
      <c r="L176" s="25">
        <f t="shared" si="42"/>
        <v>-2268481.7192751337</v>
      </c>
      <c r="M176" s="25">
        <f t="shared" si="43"/>
        <v>-3167332.6476687556</v>
      </c>
      <c r="N176" s="25">
        <f t="shared" si="36"/>
        <v>-2722594.5022050203</v>
      </c>
      <c r="O176" s="25">
        <f t="shared" si="37"/>
        <v>-2314492.4280392337</v>
      </c>
    </row>
    <row r="177" spans="1:15" x14ac:dyDescent="0.2">
      <c r="A177" s="24">
        <f t="shared" si="30"/>
        <v>175000000</v>
      </c>
      <c r="B177" s="25">
        <f t="shared" si="29"/>
        <v>-2738241.5970452791</v>
      </c>
      <c r="C177" s="25">
        <f t="shared" si="31"/>
        <v>-2676541.6995689203</v>
      </c>
      <c r="D177" s="25">
        <f t="shared" si="32"/>
        <v>-2621128.7865898665</v>
      </c>
      <c r="E177" s="25">
        <f t="shared" si="33"/>
        <v>-2571173.2507496895</v>
      </c>
      <c r="F177" s="25">
        <f t="shared" si="34"/>
        <v>-2525983.4975137212</v>
      </c>
      <c r="G177" s="25">
        <f t="shared" si="35"/>
        <v>-2484978.3611994525</v>
      </c>
      <c r="H177" s="25">
        <f t="shared" si="38"/>
        <v>-2447665.8866176112</v>
      </c>
      <c r="I177" s="25">
        <f t="shared" si="39"/>
        <v>-2413626.825919616</v>
      </c>
      <c r="J177" s="25">
        <f t="shared" si="40"/>
        <v>-2382501.6717916797</v>
      </c>
      <c r="K177" s="25">
        <f t="shared" si="41"/>
        <v>-2327794.1086601489</v>
      </c>
      <c r="L177" s="25">
        <f t="shared" si="42"/>
        <v>-2281518.9705353351</v>
      </c>
      <c r="M177" s="25">
        <f t="shared" si="43"/>
        <v>-3185535.7088622539</v>
      </c>
      <c r="N177" s="25">
        <f t="shared" si="36"/>
        <v>-2738241.5970452791</v>
      </c>
      <c r="O177" s="25">
        <f t="shared" si="37"/>
        <v>-2327794.1086601489</v>
      </c>
    </row>
    <row r="178" spans="1:15" x14ac:dyDescent="0.2">
      <c r="A178" s="24">
        <f t="shared" si="30"/>
        <v>176000000</v>
      </c>
      <c r="B178" s="25">
        <f t="shared" si="29"/>
        <v>-2753888.6918855375</v>
      </c>
      <c r="C178" s="25">
        <f t="shared" si="31"/>
        <v>-2691836.2235664572</v>
      </c>
      <c r="D178" s="25">
        <f t="shared" si="32"/>
        <v>-2636106.6653703805</v>
      </c>
      <c r="E178" s="25">
        <f t="shared" si="33"/>
        <v>-2585865.6693254025</v>
      </c>
      <c r="F178" s="25">
        <f t="shared" si="34"/>
        <v>-2540417.6889280849</v>
      </c>
      <c r="G178" s="25">
        <f t="shared" si="35"/>
        <v>-2499178.2375491634</v>
      </c>
      <c r="H178" s="25">
        <f t="shared" si="38"/>
        <v>-2461652.5488268547</v>
      </c>
      <c r="I178" s="25">
        <f t="shared" si="39"/>
        <v>-2427418.9792105854</v>
      </c>
      <c r="J178" s="25">
        <f t="shared" si="40"/>
        <v>-2396115.9670590605</v>
      </c>
      <c r="K178" s="25">
        <f t="shared" si="41"/>
        <v>-2341095.7892810642</v>
      </c>
      <c r="L178" s="25">
        <f t="shared" si="42"/>
        <v>-2294556.2217955375</v>
      </c>
      <c r="M178" s="25">
        <f t="shared" si="43"/>
        <v>-3203738.7700557532</v>
      </c>
      <c r="N178" s="25">
        <f t="shared" si="36"/>
        <v>-2753888.6918855375</v>
      </c>
      <c r="O178" s="25">
        <f t="shared" si="37"/>
        <v>-2341095.7892810642</v>
      </c>
    </row>
    <row r="179" spans="1:15" x14ac:dyDescent="0.2">
      <c r="A179" s="24">
        <f t="shared" si="30"/>
        <v>177000000</v>
      </c>
      <c r="B179" s="25">
        <f t="shared" si="29"/>
        <v>-2769535.7867257963</v>
      </c>
      <c r="C179" s="25">
        <f t="shared" si="31"/>
        <v>-2707130.7475639936</v>
      </c>
      <c r="D179" s="25">
        <f t="shared" si="32"/>
        <v>-2651084.5441508936</v>
      </c>
      <c r="E179" s="25">
        <f t="shared" si="33"/>
        <v>-2600558.087901115</v>
      </c>
      <c r="F179" s="25">
        <f t="shared" si="34"/>
        <v>-2554851.8803424495</v>
      </c>
      <c r="G179" s="25">
        <f t="shared" si="35"/>
        <v>-2513378.1138988747</v>
      </c>
      <c r="H179" s="25">
        <f t="shared" si="38"/>
        <v>-2475639.2110360982</v>
      </c>
      <c r="I179" s="25">
        <f t="shared" si="39"/>
        <v>-2441211.1325015547</v>
      </c>
      <c r="J179" s="25">
        <f t="shared" si="40"/>
        <v>-2409730.2623264417</v>
      </c>
      <c r="K179" s="25">
        <f t="shared" si="41"/>
        <v>-2354397.469901979</v>
      </c>
      <c r="L179" s="25">
        <f t="shared" si="42"/>
        <v>-2307593.473055739</v>
      </c>
      <c r="M179" s="25">
        <f t="shared" si="43"/>
        <v>-3221941.8312492515</v>
      </c>
      <c r="N179" s="25">
        <f t="shared" si="36"/>
        <v>-2769535.7867257963</v>
      </c>
      <c r="O179" s="25">
        <f t="shared" si="37"/>
        <v>-2354397.469901979</v>
      </c>
    </row>
    <row r="180" spans="1:15" x14ac:dyDescent="0.2">
      <c r="A180" s="24">
        <f t="shared" si="30"/>
        <v>178000000</v>
      </c>
      <c r="B180" s="25">
        <f t="shared" si="29"/>
        <v>-2785182.8815660551</v>
      </c>
      <c r="C180" s="25">
        <f t="shared" si="31"/>
        <v>-2722425.2715615304</v>
      </c>
      <c r="D180" s="25">
        <f t="shared" si="32"/>
        <v>-2666062.4229314076</v>
      </c>
      <c r="E180" s="25">
        <f t="shared" si="33"/>
        <v>-2615250.5064768274</v>
      </c>
      <c r="F180" s="25">
        <f t="shared" si="34"/>
        <v>-2569286.0717568132</v>
      </c>
      <c r="G180" s="25">
        <f t="shared" si="35"/>
        <v>-2527577.9902485856</v>
      </c>
      <c r="H180" s="25">
        <f t="shared" si="38"/>
        <v>-2489625.8732453417</v>
      </c>
      <c r="I180" s="25">
        <f t="shared" si="39"/>
        <v>-2455003.2857925235</v>
      </c>
      <c r="J180" s="25">
        <f t="shared" si="40"/>
        <v>-2423344.5575938229</v>
      </c>
      <c r="K180" s="25">
        <f t="shared" si="41"/>
        <v>-2367699.1505228942</v>
      </c>
      <c r="L180" s="25">
        <f t="shared" si="42"/>
        <v>-2320630.7243159409</v>
      </c>
      <c r="M180" s="25">
        <f t="shared" si="43"/>
        <v>-3240144.8924427498</v>
      </c>
      <c r="N180" s="25">
        <f t="shared" si="36"/>
        <v>-2785182.8815660551</v>
      </c>
      <c r="O180" s="25">
        <f t="shared" si="37"/>
        <v>-2367699.1505228942</v>
      </c>
    </row>
    <row r="181" spans="1:15" x14ac:dyDescent="0.2">
      <c r="A181" s="24">
        <f t="shared" si="30"/>
        <v>179000000</v>
      </c>
      <c r="B181" s="25">
        <f t="shared" si="29"/>
        <v>-2800829.9764063139</v>
      </c>
      <c r="C181" s="25">
        <f t="shared" si="31"/>
        <v>-2737719.7955590673</v>
      </c>
      <c r="D181" s="25">
        <f t="shared" si="32"/>
        <v>-2681040.3017119206</v>
      </c>
      <c r="E181" s="25">
        <f t="shared" si="33"/>
        <v>-2629942.9250525399</v>
      </c>
      <c r="F181" s="25">
        <f t="shared" si="34"/>
        <v>-2583720.2631711774</v>
      </c>
      <c r="G181" s="25">
        <f t="shared" si="35"/>
        <v>-2541777.8665982969</v>
      </c>
      <c r="H181" s="25">
        <f t="shared" si="38"/>
        <v>-2503612.5354545852</v>
      </c>
      <c r="I181" s="25">
        <f t="shared" si="39"/>
        <v>-2468795.4390834933</v>
      </c>
      <c r="J181" s="25">
        <f t="shared" si="40"/>
        <v>-2436958.8528612037</v>
      </c>
      <c r="K181" s="25">
        <f t="shared" si="41"/>
        <v>-2381000.8311438095</v>
      </c>
      <c r="L181" s="25">
        <f t="shared" si="42"/>
        <v>-2333667.9755761428</v>
      </c>
      <c r="M181" s="25">
        <f t="shared" si="43"/>
        <v>-3258347.9536362486</v>
      </c>
      <c r="N181" s="25">
        <f t="shared" si="36"/>
        <v>-2800829.9764063139</v>
      </c>
      <c r="O181" s="25">
        <f t="shared" si="37"/>
        <v>-2381000.8311438095</v>
      </c>
    </row>
    <row r="182" spans="1:15" x14ac:dyDescent="0.2">
      <c r="A182" s="24">
        <f t="shared" si="30"/>
        <v>180000000</v>
      </c>
      <c r="B182" s="25">
        <f t="shared" si="29"/>
        <v>-2816477.0712465723</v>
      </c>
      <c r="C182" s="25">
        <f t="shared" si="31"/>
        <v>-2753014.3195566037</v>
      </c>
      <c r="D182" s="25">
        <f t="shared" si="32"/>
        <v>-2696018.1804924342</v>
      </c>
      <c r="E182" s="25">
        <f t="shared" si="33"/>
        <v>-2644635.3436282524</v>
      </c>
      <c r="F182" s="25">
        <f t="shared" si="34"/>
        <v>-2598154.4545855415</v>
      </c>
      <c r="G182" s="25">
        <f t="shared" si="35"/>
        <v>-2555977.7429480078</v>
      </c>
      <c r="H182" s="25">
        <f t="shared" si="38"/>
        <v>-2517599.1976638287</v>
      </c>
      <c r="I182" s="25">
        <f t="shared" si="39"/>
        <v>-2482587.5923744622</v>
      </c>
      <c r="J182" s="25">
        <f t="shared" si="40"/>
        <v>-2450573.1481285845</v>
      </c>
      <c r="K182" s="25">
        <f t="shared" si="41"/>
        <v>-2394302.5117647243</v>
      </c>
      <c r="L182" s="25">
        <f t="shared" si="42"/>
        <v>-2346705.2268363447</v>
      </c>
      <c r="M182" s="25">
        <f t="shared" si="43"/>
        <v>-3276551.0148297469</v>
      </c>
      <c r="N182" s="25">
        <f t="shared" si="36"/>
        <v>-2816477.0712465723</v>
      </c>
      <c r="O182" s="25">
        <f t="shared" si="37"/>
        <v>-2394302.5117647243</v>
      </c>
    </row>
    <row r="183" spans="1:15" x14ac:dyDescent="0.2">
      <c r="A183" s="24">
        <f t="shared" si="30"/>
        <v>181000000</v>
      </c>
      <c r="B183" s="25">
        <f t="shared" si="29"/>
        <v>-2832124.1660868311</v>
      </c>
      <c r="C183" s="25">
        <f t="shared" si="31"/>
        <v>-2768308.8435541405</v>
      </c>
      <c r="D183" s="25">
        <f t="shared" si="32"/>
        <v>-2710996.0592729482</v>
      </c>
      <c r="E183" s="25">
        <f t="shared" si="33"/>
        <v>-2659327.7622039649</v>
      </c>
      <c r="F183" s="25">
        <f t="shared" si="34"/>
        <v>-2612588.6459999057</v>
      </c>
      <c r="G183" s="25">
        <f t="shared" si="35"/>
        <v>-2570177.6192977191</v>
      </c>
      <c r="H183" s="25">
        <f t="shared" si="38"/>
        <v>-2531585.8598730722</v>
      </c>
      <c r="I183" s="25">
        <f t="shared" si="39"/>
        <v>-2496379.7456654315</v>
      </c>
      <c r="J183" s="25">
        <f t="shared" si="40"/>
        <v>-2464187.4433959657</v>
      </c>
      <c r="K183" s="25">
        <f t="shared" si="41"/>
        <v>-2407604.1923856395</v>
      </c>
      <c r="L183" s="25">
        <f t="shared" si="42"/>
        <v>-2359742.4780965466</v>
      </c>
      <c r="M183" s="25">
        <f t="shared" si="43"/>
        <v>-3294754.0760232462</v>
      </c>
      <c r="N183" s="25">
        <f t="shared" si="36"/>
        <v>-2832124.1660868311</v>
      </c>
      <c r="O183" s="25">
        <f t="shared" si="37"/>
        <v>-2407604.1923856395</v>
      </c>
    </row>
    <row r="184" spans="1:15" x14ac:dyDescent="0.2">
      <c r="A184" s="24">
        <f t="shared" si="30"/>
        <v>182000000</v>
      </c>
      <c r="B184" s="25">
        <f t="shared" si="29"/>
        <v>-2847771.26092709</v>
      </c>
      <c r="C184" s="25">
        <f t="shared" si="31"/>
        <v>-2783603.3675516774</v>
      </c>
      <c r="D184" s="25">
        <f t="shared" si="32"/>
        <v>-2725973.9380534613</v>
      </c>
      <c r="E184" s="25">
        <f t="shared" si="33"/>
        <v>-2674020.1807796774</v>
      </c>
      <c r="F184" s="25">
        <f t="shared" si="34"/>
        <v>-2627022.8374142698</v>
      </c>
      <c r="G184" s="25">
        <f t="shared" si="35"/>
        <v>-2584377.49564743</v>
      </c>
      <c r="H184" s="25">
        <f t="shared" si="38"/>
        <v>-2545572.5220823162</v>
      </c>
      <c r="I184" s="25">
        <f t="shared" si="39"/>
        <v>-2510171.8989564008</v>
      </c>
      <c r="J184" s="25">
        <f t="shared" si="40"/>
        <v>-2477801.738663347</v>
      </c>
      <c r="K184" s="25">
        <f t="shared" si="41"/>
        <v>-2420905.8730065548</v>
      </c>
      <c r="L184" s="25">
        <f t="shared" si="42"/>
        <v>-2372779.7293567485</v>
      </c>
      <c r="M184" s="25">
        <f t="shared" si="43"/>
        <v>-3312957.1372167445</v>
      </c>
      <c r="N184" s="25">
        <f t="shared" si="36"/>
        <v>-2847771.26092709</v>
      </c>
      <c r="O184" s="25">
        <f t="shared" si="37"/>
        <v>-2420905.8730065548</v>
      </c>
    </row>
    <row r="185" spans="1:15" x14ac:dyDescent="0.2">
      <c r="A185" s="24">
        <f t="shared" si="30"/>
        <v>183000000</v>
      </c>
      <c r="B185" s="25">
        <f t="shared" si="29"/>
        <v>-2863418.3557673488</v>
      </c>
      <c r="C185" s="25">
        <f t="shared" si="31"/>
        <v>-2798897.8915492138</v>
      </c>
      <c r="D185" s="25">
        <f t="shared" si="32"/>
        <v>-2740951.8168339753</v>
      </c>
      <c r="E185" s="25">
        <f t="shared" si="33"/>
        <v>-2688712.5993553898</v>
      </c>
      <c r="F185" s="25">
        <f t="shared" si="34"/>
        <v>-2641457.0288286339</v>
      </c>
      <c r="G185" s="25">
        <f t="shared" si="35"/>
        <v>-2598577.3719971417</v>
      </c>
      <c r="H185" s="25">
        <f t="shared" si="38"/>
        <v>-2559559.1842915597</v>
      </c>
      <c r="I185" s="25">
        <f t="shared" si="39"/>
        <v>-2523964.0522473701</v>
      </c>
      <c r="J185" s="25">
        <f t="shared" si="40"/>
        <v>-2491416.0339307277</v>
      </c>
      <c r="K185" s="25">
        <f t="shared" si="41"/>
        <v>-2434207.55362747</v>
      </c>
      <c r="L185" s="25">
        <f t="shared" si="42"/>
        <v>-2385816.9806169504</v>
      </c>
      <c r="M185" s="25">
        <f t="shared" si="43"/>
        <v>-3331160.1984102428</v>
      </c>
      <c r="N185" s="25">
        <f t="shared" si="36"/>
        <v>-2863418.3557673488</v>
      </c>
      <c r="O185" s="25">
        <f t="shared" si="37"/>
        <v>-2434207.55362747</v>
      </c>
    </row>
    <row r="186" spans="1:15" x14ac:dyDescent="0.2">
      <c r="A186" s="24">
        <f t="shared" si="30"/>
        <v>184000000</v>
      </c>
      <c r="B186" s="25">
        <f t="shared" si="29"/>
        <v>-2879065.4506076076</v>
      </c>
      <c r="C186" s="25">
        <f t="shared" si="31"/>
        <v>-2814192.4155467506</v>
      </c>
      <c r="D186" s="25">
        <f t="shared" si="32"/>
        <v>-2755929.6956144883</v>
      </c>
      <c r="E186" s="25">
        <f t="shared" si="33"/>
        <v>-2703405.0179311028</v>
      </c>
      <c r="F186" s="25">
        <f t="shared" si="34"/>
        <v>-2655891.2202429981</v>
      </c>
      <c r="G186" s="25">
        <f t="shared" si="35"/>
        <v>-2612777.2483468526</v>
      </c>
      <c r="H186" s="25">
        <f t="shared" si="38"/>
        <v>-2573545.8465008028</v>
      </c>
      <c r="I186" s="25">
        <f t="shared" si="39"/>
        <v>-2537756.2055383394</v>
      </c>
      <c r="J186" s="25">
        <f t="shared" si="40"/>
        <v>-2505030.329198109</v>
      </c>
      <c r="K186" s="25">
        <f t="shared" si="41"/>
        <v>-2447509.2342483848</v>
      </c>
      <c r="L186" s="25">
        <f t="shared" si="42"/>
        <v>-2398854.2318771523</v>
      </c>
      <c r="M186" s="25">
        <f t="shared" si="43"/>
        <v>-3349363.259603742</v>
      </c>
      <c r="N186" s="25">
        <f t="shared" si="36"/>
        <v>-2879065.4506076076</v>
      </c>
      <c r="O186" s="25">
        <f t="shared" si="37"/>
        <v>-2447509.2342483848</v>
      </c>
    </row>
    <row r="187" spans="1:15" x14ac:dyDescent="0.2">
      <c r="A187" s="24">
        <f t="shared" si="30"/>
        <v>185000000</v>
      </c>
      <c r="B187" s="25">
        <f t="shared" si="29"/>
        <v>-2894712.5454478664</v>
      </c>
      <c r="C187" s="25">
        <f t="shared" si="31"/>
        <v>-2829486.939544287</v>
      </c>
      <c r="D187" s="25">
        <f t="shared" si="32"/>
        <v>-2770907.5743950019</v>
      </c>
      <c r="E187" s="25">
        <f t="shared" si="33"/>
        <v>-2718097.4365068148</v>
      </c>
      <c r="F187" s="25">
        <f t="shared" si="34"/>
        <v>-2670325.4116573622</v>
      </c>
      <c r="G187" s="25">
        <f t="shared" si="35"/>
        <v>-2626977.1246965639</v>
      </c>
      <c r="H187" s="25">
        <f t="shared" si="38"/>
        <v>-2587532.5087100463</v>
      </c>
      <c r="I187" s="25">
        <f t="shared" si="39"/>
        <v>-2551548.3588293083</v>
      </c>
      <c r="J187" s="25">
        <f t="shared" si="40"/>
        <v>-2518644.6244654902</v>
      </c>
      <c r="K187" s="25">
        <f t="shared" si="41"/>
        <v>-2460810.9148693001</v>
      </c>
      <c r="L187" s="25">
        <f t="shared" si="42"/>
        <v>-2411891.4831373543</v>
      </c>
      <c r="M187" s="25">
        <f t="shared" si="43"/>
        <v>-3367566.3207972404</v>
      </c>
      <c r="N187" s="25">
        <f t="shared" si="36"/>
        <v>-2894712.5454478664</v>
      </c>
      <c r="O187" s="25">
        <f t="shared" si="37"/>
        <v>-2460810.9148693001</v>
      </c>
    </row>
    <row r="188" spans="1:15" x14ac:dyDescent="0.2">
      <c r="A188" s="24">
        <f t="shared" si="30"/>
        <v>186000000</v>
      </c>
      <c r="B188" s="25">
        <f t="shared" si="29"/>
        <v>-2910359.6402881253</v>
      </c>
      <c r="C188" s="25">
        <f t="shared" si="31"/>
        <v>-2844781.4635418239</v>
      </c>
      <c r="D188" s="25">
        <f t="shared" si="32"/>
        <v>-2785885.4531755154</v>
      </c>
      <c r="E188" s="25">
        <f t="shared" si="33"/>
        <v>-2732789.8550825273</v>
      </c>
      <c r="F188" s="25">
        <f t="shared" si="34"/>
        <v>-2684759.6030717264</v>
      </c>
      <c r="G188" s="25">
        <f t="shared" si="35"/>
        <v>-2641177.0010462748</v>
      </c>
      <c r="H188" s="25">
        <f t="shared" si="38"/>
        <v>-2601519.1709192898</v>
      </c>
      <c r="I188" s="25">
        <f t="shared" si="39"/>
        <v>-2565340.5121202776</v>
      </c>
      <c r="J188" s="25">
        <f t="shared" si="40"/>
        <v>-2532258.919732871</v>
      </c>
      <c r="K188" s="25">
        <f t="shared" si="41"/>
        <v>-2474112.5954902153</v>
      </c>
      <c r="L188" s="25">
        <f t="shared" si="42"/>
        <v>-2424928.7343975562</v>
      </c>
      <c r="M188" s="25">
        <f t="shared" si="43"/>
        <v>-3385769.3819907387</v>
      </c>
      <c r="N188" s="25">
        <f t="shared" si="36"/>
        <v>-2910359.6402881253</v>
      </c>
      <c r="O188" s="25">
        <f t="shared" si="37"/>
        <v>-2474112.5954902153</v>
      </c>
    </row>
    <row r="189" spans="1:15" x14ac:dyDescent="0.2">
      <c r="A189" s="24">
        <f t="shared" si="30"/>
        <v>187000000</v>
      </c>
      <c r="B189" s="25">
        <f t="shared" si="29"/>
        <v>-2926006.7351283836</v>
      </c>
      <c r="C189" s="25">
        <f t="shared" si="31"/>
        <v>-2860075.9875393608</v>
      </c>
      <c r="D189" s="25">
        <f t="shared" si="32"/>
        <v>-2800863.3319560289</v>
      </c>
      <c r="E189" s="25">
        <f t="shared" si="33"/>
        <v>-2747482.2736582397</v>
      </c>
      <c r="F189" s="25">
        <f t="shared" si="34"/>
        <v>-2699193.7944860901</v>
      </c>
      <c r="G189" s="25">
        <f t="shared" si="35"/>
        <v>-2655376.8773959861</v>
      </c>
      <c r="H189" s="25">
        <f t="shared" si="38"/>
        <v>-2615505.8331285333</v>
      </c>
      <c r="I189" s="25">
        <f t="shared" si="39"/>
        <v>-2579132.6654112469</v>
      </c>
      <c r="J189" s="25">
        <f t="shared" si="40"/>
        <v>-2545873.2150002518</v>
      </c>
      <c r="K189" s="25">
        <f t="shared" si="41"/>
        <v>-2487414.2761111306</v>
      </c>
      <c r="L189" s="25">
        <f t="shared" si="42"/>
        <v>-2437965.9856577581</v>
      </c>
      <c r="M189" s="25">
        <f t="shared" si="43"/>
        <v>-3403972.4431842375</v>
      </c>
      <c r="N189" s="25">
        <f t="shared" si="36"/>
        <v>-2926006.7351283836</v>
      </c>
      <c r="O189" s="25">
        <f t="shared" si="37"/>
        <v>-2487414.2761111306</v>
      </c>
    </row>
    <row r="190" spans="1:15" x14ac:dyDescent="0.2">
      <c r="A190" s="24">
        <f t="shared" si="30"/>
        <v>188000000</v>
      </c>
      <c r="B190" s="25">
        <f t="shared" si="29"/>
        <v>-2941653.8299686424</v>
      </c>
      <c r="C190" s="25">
        <f t="shared" si="31"/>
        <v>-2875370.5115368972</v>
      </c>
      <c r="D190" s="25">
        <f t="shared" si="32"/>
        <v>-2815841.2107365425</v>
      </c>
      <c r="E190" s="25">
        <f t="shared" si="33"/>
        <v>-2762174.6922339527</v>
      </c>
      <c r="F190" s="25">
        <f t="shared" si="34"/>
        <v>-2713627.9859004547</v>
      </c>
      <c r="G190" s="25">
        <f t="shared" si="35"/>
        <v>-2669576.753745697</v>
      </c>
      <c r="H190" s="25">
        <f t="shared" si="38"/>
        <v>-2629492.4953377768</v>
      </c>
      <c r="I190" s="25">
        <f t="shared" si="39"/>
        <v>-2592924.8187022163</v>
      </c>
      <c r="J190" s="25">
        <f t="shared" si="40"/>
        <v>-2559487.510267633</v>
      </c>
      <c r="K190" s="25">
        <f t="shared" si="41"/>
        <v>-2500715.9567320454</v>
      </c>
      <c r="L190" s="25">
        <f t="shared" si="42"/>
        <v>-2451003.23691796</v>
      </c>
      <c r="M190" s="25">
        <f t="shared" si="43"/>
        <v>-3422175.5043777358</v>
      </c>
      <c r="N190" s="25">
        <f t="shared" si="36"/>
        <v>-2941653.8299686424</v>
      </c>
      <c r="O190" s="25">
        <f t="shared" si="37"/>
        <v>-2500715.9567320454</v>
      </c>
    </row>
    <row r="191" spans="1:15" x14ac:dyDescent="0.2">
      <c r="A191" s="24">
        <f t="shared" si="30"/>
        <v>189000000</v>
      </c>
      <c r="B191" s="25">
        <f t="shared" si="29"/>
        <v>-2957300.9248089008</v>
      </c>
      <c r="C191" s="25">
        <f t="shared" si="31"/>
        <v>-2890665.035534434</v>
      </c>
      <c r="D191" s="25">
        <f t="shared" si="32"/>
        <v>-2830819.089517056</v>
      </c>
      <c r="E191" s="25">
        <f t="shared" si="33"/>
        <v>-2776867.1108096652</v>
      </c>
      <c r="F191" s="25">
        <f t="shared" si="34"/>
        <v>-2728062.1773148184</v>
      </c>
      <c r="G191" s="25">
        <f t="shared" si="35"/>
        <v>-2683776.6300954083</v>
      </c>
      <c r="H191" s="25">
        <f t="shared" si="38"/>
        <v>-2643479.1575470204</v>
      </c>
      <c r="I191" s="25">
        <f t="shared" si="39"/>
        <v>-2606716.9719931851</v>
      </c>
      <c r="J191" s="25">
        <f t="shared" si="40"/>
        <v>-2573101.8055350143</v>
      </c>
      <c r="K191" s="25">
        <f t="shared" si="41"/>
        <v>-2514017.6373529606</v>
      </c>
      <c r="L191" s="25">
        <f t="shared" si="42"/>
        <v>-2464040.4881781619</v>
      </c>
      <c r="M191" s="25">
        <f t="shared" si="43"/>
        <v>-3440378.565571235</v>
      </c>
      <c r="N191" s="25">
        <f t="shared" si="36"/>
        <v>-2957300.9248089008</v>
      </c>
      <c r="O191" s="25">
        <f t="shared" si="37"/>
        <v>-2514017.6373529606</v>
      </c>
    </row>
    <row r="192" spans="1:15" x14ac:dyDescent="0.2">
      <c r="A192" s="24">
        <f t="shared" si="30"/>
        <v>190000000</v>
      </c>
      <c r="B192" s="25">
        <f t="shared" si="29"/>
        <v>-2972948.0196491601</v>
      </c>
      <c r="C192" s="25">
        <f t="shared" si="31"/>
        <v>-2905959.5595319709</v>
      </c>
      <c r="D192" s="25">
        <f t="shared" si="32"/>
        <v>-2845796.9682975695</v>
      </c>
      <c r="E192" s="25">
        <f t="shared" si="33"/>
        <v>-2791559.5293853777</v>
      </c>
      <c r="F192" s="25">
        <f t="shared" si="34"/>
        <v>-2742496.368729183</v>
      </c>
      <c r="G192" s="25">
        <f t="shared" si="35"/>
        <v>-2697976.5064451196</v>
      </c>
      <c r="H192" s="25">
        <f t="shared" si="38"/>
        <v>-2657465.8197562639</v>
      </c>
      <c r="I192" s="25">
        <f t="shared" si="39"/>
        <v>-2620509.1252841549</v>
      </c>
      <c r="J192" s="25">
        <f t="shared" si="40"/>
        <v>-2586716.100802395</v>
      </c>
      <c r="K192" s="25">
        <f t="shared" si="41"/>
        <v>-2527319.3179738759</v>
      </c>
      <c r="L192" s="25">
        <f t="shared" si="42"/>
        <v>-2477077.7394383638</v>
      </c>
      <c r="M192" s="25">
        <f t="shared" si="43"/>
        <v>-3458581.6267647333</v>
      </c>
      <c r="N192" s="25">
        <f t="shared" si="36"/>
        <v>-2972948.0196491601</v>
      </c>
      <c r="O192" s="25">
        <f t="shared" si="37"/>
        <v>-2527319.3179738759</v>
      </c>
    </row>
    <row r="193" spans="1:15" x14ac:dyDescent="0.2">
      <c r="A193" s="24">
        <f t="shared" si="30"/>
        <v>191000000</v>
      </c>
      <c r="B193" s="25">
        <f t="shared" si="29"/>
        <v>-2988595.1144894189</v>
      </c>
      <c r="C193" s="25">
        <f t="shared" si="31"/>
        <v>-2921254.0835295073</v>
      </c>
      <c r="D193" s="25">
        <f t="shared" si="32"/>
        <v>-2860774.8470780831</v>
      </c>
      <c r="E193" s="25">
        <f t="shared" si="33"/>
        <v>-2806251.9479610901</v>
      </c>
      <c r="F193" s="25">
        <f t="shared" si="34"/>
        <v>-2756930.5601435467</v>
      </c>
      <c r="G193" s="25">
        <f t="shared" si="35"/>
        <v>-2712176.3827948305</v>
      </c>
      <c r="H193" s="25">
        <f t="shared" si="38"/>
        <v>-2671452.4819655074</v>
      </c>
      <c r="I193" s="25">
        <f t="shared" si="39"/>
        <v>-2634301.2785751238</v>
      </c>
      <c r="J193" s="25">
        <f t="shared" si="40"/>
        <v>-2600330.3960697763</v>
      </c>
      <c r="K193" s="25">
        <f t="shared" si="41"/>
        <v>-2540620.9985947912</v>
      </c>
      <c r="L193" s="25">
        <f t="shared" si="42"/>
        <v>-2490114.9906985657</v>
      </c>
      <c r="M193" s="25">
        <f t="shared" si="43"/>
        <v>-3476784.6879582317</v>
      </c>
      <c r="N193" s="25">
        <f t="shared" si="36"/>
        <v>-2988595.1144894189</v>
      </c>
      <c r="O193" s="25">
        <f t="shared" si="37"/>
        <v>-2540620.9985947912</v>
      </c>
    </row>
    <row r="194" spans="1:15" x14ac:dyDescent="0.2">
      <c r="A194" s="24">
        <f t="shared" si="30"/>
        <v>192000000</v>
      </c>
      <c r="B194" s="25">
        <f t="shared" si="29"/>
        <v>-3004242.2093296773</v>
      </c>
      <c r="C194" s="25">
        <f t="shared" si="31"/>
        <v>-2936548.6075270437</v>
      </c>
      <c r="D194" s="25">
        <f t="shared" si="32"/>
        <v>-2875752.7258585966</v>
      </c>
      <c r="E194" s="25">
        <f t="shared" si="33"/>
        <v>-2820944.3665368026</v>
      </c>
      <c r="F194" s="25">
        <f t="shared" si="34"/>
        <v>-2771364.7515579113</v>
      </c>
      <c r="G194" s="25">
        <f t="shared" si="35"/>
        <v>-2726376.2591445418</v>
      </c>
      <c r="H194" s="25">
        <f t="shared" si="38"/>
        <v>-2685439.1441747509</v>
      </c>
      <c r="I194" s="25">
        <f t="shared" si="39"/>
        <v>-2648093.4318660931</v>
      </c>
      <c r="J194" s="25">
        <f t="shared" si="40"/>
        <v>-2613944.691337157</v>
      </c>
      <c r="K194" s="25">
        <f t="shared" si="41"/>
        <v>-2553922.679215706</v>
      </c>
      <c r="L194" s="25">
        <f t="shared" si="42"/>
        <v>-2503152.2419587676</v>
      </c>
      <c r="M194" s="25">
        <f t="shared" si="43"/>
        <v>-3494987.7491517304</v>
      </c>
      <c r="N194" s="25">
        <f t="shared" si="36"/>
        <v>-3004242.2093296773</v>
      </c>
      <c r="O194" s="25">
        <f t="shared" si="37"/>
        <v>-2553922.679215706</v>
      </c>
    </row>
    <row r="195" spans="1:15" x14ac:dyDescent="0.2">
      <c r="A195" s="24">
        <f t="shared" si="30"/>
        <v>193000000</v>
      </c>
      <c r="B195" s="25">
        <f t="shared" si="29"/>
        <v>-3019889.3041699361</v>
      </c>
      <c r="C195" s="25">
        <f t="shared" si="31"/>
        <v>-2951843.131524581</v>
      </c>
      <c r="D195" s="25">
        <f t="shared" si="32"/>
        <v>-2890730.6046391102</v>
      </c>
      <c r="E195" s="25">
        <f t="shared" si="33"/>
        <v>-2835636.7851125151</v>
      </c>
      <c r="F195" s="25">
        <f t="shared" si="34"/>
        <v>-2785798.942972275</v>
      </c>
      <c r="G195" s="25">
        <f t="shared" si="35"/>
        <v>-2740576.1354942531</v>
      </c>
      <c r="H195" s="25">
        <f t="shared" si="38"/>
        <v>-2699425.8063839944</v>
      </c>
      <c r="I195" s="25">
        <f t="shared" si="39"/>
        <v>-2661885.5851570624</v>
      </c>
      <c r="J195" s="25">
        <f t="shared" si="40"/>
        <v>-2627558.9866045378</v>
      </c>
      <c r="K195" s="25">
        <f t="shared" si="41"/>
        <v>-2567224.3598366212</v>
      </c>
      <c r="L195" s="25">
        <f t="shared" si="42"/>
        <v>-2516189.4932189696</v>
      </c>
      <c r="M195" s="25">
        <f t="shared" si="43"/>
        <v>-3513190.8103452288</v>
      </c>
      <c r="N195" s="25">
        <f t="shared" si="36"/>
        <v>-3019889.3041699361</v>
      </c>
      <c r="O195" s="25">
        <f t="shared" si="37"/>
        <v>-2567224.3598366212</v>
      </c>
    </row>
    <row r="196" spans="1:15" x14ac:dyDescent="0.2">
      <c r="A196" s="24">
        <f t="shared" si="30"/>
        <v>194000000</v>
      </c>
      <c r="B196" s="25">
        <f t="shared" ref="B196:B202" si="44">(PMT($A$2,$B$2,A196,0,0))-(A196*$B$1)</f>
        <v>-3035536.3990101945</v>
      </c>
      <c r="C196" s="25">
        <f t="shared" si="31"/>
        <v>-2967137.6555221179</v>
      </c>
      <c r="D196" s="25">
        <f t="shared" si="32"/>
        <v>-2905708.4834196237</v>
      </c>
      <c r="E196" s="25">
        <f t="shared" si="33"/>
        <v>-2850329.2036882276</v>
      </c>
      <c r="F196" s="25">
        <f t="shared" si="34"/>
        <v>-2800233.1343866396</v>
      </c>
      <c r="G196" s="25">
        <f t="shared" si="35"/>
        <v>-2754776.011843964</v>
      </c>
      <c r="H196" s="25">
        <f t="shared" si="38"/>
        <v>-2713412.4685932379</v>
      </c>
      <c r="I196" s="25">
        <f t="shared" si="39"/>
        <v>-2675677.7384480317</v>
      </c>
      <c r="J196" s="25">
        <f t="shared" si="40"/>
        <v>-2641173.2818719191</v>
      </c>
      <c r="K196" s="25">
        <f t="shared" si="41"/>
        <v>-2580526.0404575365</v>
      </c>
      <c r="L196" s="25">
        <f t="shared" si="42"/>
        <v>-2529226.7444791715</v>
      </c>
      <c r="M196" s="25">
        <f t="shared" si="43"/>
        <v>-3531393.8715387275</v>
      </c>
      <c r="N196" s="25">
        <f t="shared" si="36"/>
        <v>-3035536.3990101945</v>
      </c>
      <c r="O196" s="25">
        <f t="shared" si="37"/>
        <v>-2580526.0404575365</v>
      </c>
    </row>
    <row r="197" spans="1:15" x14ac:dyDescent="0.2">
      <c r="A197" s="24">
        <f t="shared" ref="A197:A260" si="45">+A196+1000000</f>
        <v>195000000</v>
      </c>
      <c r="B197" s="25">
        <f t="shared" si="44"/>
        <v>-3051183.4938504538</v>
      </c>
      <c r="C197" s="25">
        <f t="shared" ref="C197:C201" si="46">(PMT($A$2,$C$2,A197,0,0))-(A197*$B$1)</f>
        <v>-2982432.1795196538</v>
      </c>
      <c r="D197" s="25">
        <f t="shared" si="32"/>
        <v>-2920686.3622001372</v>
      </c>
      <c r="E197" s="25">
        <f t="shared" si="33"/>
        <v>-2865021.6222639401</v>
      </c>
      <c r="F197" s="25">
        <f t="shared" si="34"/>
        <v>-2814667.3258010033</v>
      </c>
      <c r="G197" s="25">
        <f t="shared" si="35"/>
        <v>-2768975.8881936753</v>
      </c>
      <c r="H197" s="25">
        <f t="shared" si="38"/>
        <v>-2727399.1308024814</v>
      </c>
      <c r="I197" s="25">
        <f t="shared" si="39"/>
        <v>-2689469.8917390006</v>
      </c>
      <c r="J197" s="25">
        <f t="shared" si="40"/>
        <v>-2654787.5771393003</v>
      </c>
      <c r="K197" s="25">
        <f t="shared" si="41"/>
        <v>-2593827.7210784513</v>
      </c>
      <c r="L197" s="25">
        <f t="shared" si="42"/>
        <v>-2542263.9957393734</v>
      </c>
      <c r="M197" s="25">
        <f t="shared" si="43"/>
        <v>-3549596.9327322263</v>
      </c>
      <c r="N197" s="25">
        <f t="shared" si="36"/>
        <v>-3051183.4938504538</v>
      </c>
      <c r="O197" s="25">
        <f t="shared" si="37"/>
        <v>-2593827.7210784513</v>
      </c>
    </row>
    <row r="198" spans="1:15" x14ac:dyDescent="0.2">
      <c r="A198" s="24">
        <f t="shared" si="45"/>
        <v>196000000</v>
      </c>
      <c r="B198" s="25">
        <f t="shared" si="44"/>
        <v>-3066830.5886907126</v>
      </c>
      <c r="C198" s="25">
        <f t="shared" si="46"/>
        <v>-2997726.7035171906</v>
      </c>
      <c r="D198" s="25">
        <f t="shared" ref="D198:D201" si="47">(PMT($A$2,$D$2,A198,0,0))-(A198*$B$1)</f>
        <v>-2935664.2409806508</v>
      </c>
      <c r="E198" s="25">
        <f t="shared" ref="E198:E201" si="48">(PMT($A$2,$E$2,A198,0,0))-(A198*$B$1)</f>
        <v>-2879714.0408396525</v>
      </c>
      <c r="F198" s="25">
        <f t="shared" si="34"/>
        <v>-2829101.5172153674</v>
      </c>
      <c r="G198" s="25">
        <f t="shared" si="35"/>
        <v>-2783175.7645433866</v>
      </c>
      <c r="H198" s="25">
        <f t="shared" si="38"/>
        <v>-2741385.7930117245</v>
      </c>
      <c r="I198" s="25">
        <f t="shared" si="39"/>
        <v>-2703262.0450299704</v>
      </c>
      <c r="J198" s="25">
        <f t="shared" si="40"/>
        <v>-2668401.8724066811</v>
      </c>
      <c r="K198" s="25">
        <f t="shared" si="41"/>
        <v>-2607129.4016993665</v>
      </c>
      <c r="L198" s="25">
        <f t="shared" si="42"/>
        <v>-2555301.2469995753</v>
      </c>
      <c r="M198" s="25">
        <f t="shared" si="43"/>
        <v>-3567799.9939257246</v>
      </c>
      <c r="N198" s="25">
        <f t="shared" si="36"/>
        <v>-3066830.5886907126</v>
      </c>
      <c r="O198" s="25">
        <f t="shared" si="37"/>
        <v>-2607129.4016993665</v>
      </c>
    </row>
    <row r="199" spans="1:15" x14ac:dyDescent="0.2">
      <c r="A199" s="24">
        <f t="shared" si="45"/>
        <v>197000000</v>
      </c>
      <c r="B199" s="25">
        <f t="shared" si="44"/>
        <v>-3082477.6835309709</v>
      </c>
      <c r="C199" s="25">
        <f t="shared" si="46"/>
        <v>-3013021.227514727</v>
      </c>
      <c r="D199" s="25">
        <f t="shared" si="47"/>
        <v>-2950642.1197611643</v>
      </c>
      <c r="E199" s="25">
        <f t="shared" si="48"/>
        <v>-2894406.459415365</v>
      </c>
      <c r="F199" s="25">
        <f t="shared" ref="F199:F201" si="49">(PMT($A$2,$F$2,A199,0,0))-(A199*$B$1)</f>
        <v>-2843535.7086297316</v>
      </c>
      <c r="G199" s="25">
        <f t="shared" si="35"/>
        <v>-2797375.6408930975</v>
      </c>
      <c r="H199" s="25">
        <f t="shared" si="38"/>
        <v>-2755372.455220968</v>
      </c>
      <c r="I199" s="25">
        <f t="shared" si="39"/>
        <v>-2717054.1983209392</v>
      </c>
      <c r="J199" s="25">
        <f t="shared" si="40"/>
        <v>-2682016.1676740623</v>
      </c>
      <c r="K199" s="25">
        <f t="shared" si="41"/>
        <v>-2620431.0823202818</v>
      </c>
      <c r="L199" s="25">
        <f t="shared" si="42"/>
        <v>-2568338.4982597772</v>
      </c>
      <c r="M199" s="25">
        <f t="shared" si="43"/>
        <v>-3586003.0551192239</v>
      </c>
      <c r="N199" s="25">
        <f t="shared" si="36"/>
        <v>-3082477.6835309709</v>
      </c>
      <c r="O199" s="25">
        <f t="shared" si="37"/>
        <v>-2620431.0823202818</v>
      </c>
    </row>
    <row r="200" spans="1:15" x14ac:dyDescent="0.2">
      <c r="A200" s="24">
        <f t="shared" si="45"/>
        <v>198000000</v>
      </c>
      <c r="B200" s="25">
        <f t="shared" si="44"/>
        <v>-3098124.7783712298</v>
      </c>
      <c r="C200" s="25">
        <f t="shared" si="46"/>
        <v>-3028315.7515122639</v>
      </c>
      <c r="D200" s="25">
        <f t="shared" si="47"/>
        <v>-2965619.9985416778</v>
      </c>
      <c r="E200" s="25">
        <f t="shared" si="48"/>
        <v>-2909098.8779910775</v>
      </c>
      <c r="F200" s="25">
        <f t="shared" si="49"/>
        <v>-2857969.9000440957</v>
      </c>
      <c r="G200" s="25">
        <f t="shared" ref="G200:G201" si="50">(PMT($A$2,$G$2,A200,0,0))-(A200*$B$1)</f>
        <v>-2811575.5172428088</v>
      </c>
      <c r="H200" s="25">
        <f t="shared" si="38"/>
        <v>-2769359.1174302115</v>
      </c>
      <c r="I200" s="25">
        <f t="shared" si="39"/>
        <v>-2730846.3516119085</v>
      </c>
      <c r="J200" s="25">
        <f t="shared" si="40"/>
        <v>-2695630.4629414435</v>
      </c>
      <c r="K200" s="25">
        <f t="shared" si="41"/>
        <v>-2633732.762941197</v>
      </c>
      <c r="L200" s="25">
        <f t="shared" si="42"/>
        <v>-2581375.7495199791</v>
      </c>
      <c r="M200" s="25">
        <f t="shared" si="43"/>
        <v>-3604206.1163127222</v>
      </c>
      <c r="N200" s="25">
        <f t="shared" ref="N200:N201" si="51">(PMT($A$2,$N$2,A200,0,0))-(A200*$B$1)</f>
        <v>-3098124.7783712298</v>
      </c>
      <c r="O200" s="25">
        <f t="shared" ref="O200:O201" si="52">(PMT($A$2,$O$2,A200,0,0))-(A200*$B$1)</f>
        <v>-2633732.762941197</v>
      </c>
    </row>
    <row r="201" spans="1:15" x14ac:dyDescent="0.2">
      <c r="A201" s="24">
        <f t="shared" si="45"/>
        <v>199000000</v>
      </c>
      <c r="B201" s="25">
        <f t="shared" si="44"/>
        <v>-3113771.8732114886</v>
      </c>
      <c r="C201" s="25">
        <f t="shared" si="46"/>
        <v>-3043610.2755098008</v>
      </c>
      <c r="D201" s="25">
        <f t="shared" si="47"/>
        <v>-2980597.8773221909</v>
      </c>
      <c r="E201" s="25">
        <f t="shared" si="48"/>
        <v>-2923791.29656679</v>
      </c>
      <c r="F201" s="25">
        <f t="shared" si="49"/>
        <v>-2872404.0914584599</v>
      </c>
      <c r="G201" s="25">
        <f t="shared" si="50"/>
        <v>-2825775.3935925197</v>
      </c>
      <c r="H201" s="25">
        <f t="shared" si="38"/>
        <v>-2783345.7796394555</v>
      </c>
      <c r="I201" s="25">
        <f t="shared" si="39"/>
        <v>-2744638.5049028778</v>
      </c>
      <c r="J201" s="25">
        <f t="shared" si="40"/>
        <v>-2709244.7582088243</v>
      </c>
      <c r="K201" s="25">
        <f t="shared" si="41"/>
        <v>-2647034.4435621118</v>
      </c>
      <c r="L201" s="25">
        <f t="shared" si="42"/>
        <v>-2594413.000780181</v>
      </c>
      <c r="M201" s="25">
        <f t="shared" si="43"/>
        <v>-3622409.1775062205</v>
      </c>
      <c r="N201" s="25">
        <f t="shared" si="51"/>
        <v>-3113771.8732114886</v>
      </c>
      <c r="O201" s="25">
        <f t="shared" si="52"/>
        <v>-2647034.4435621118</v>
      </c>
    </row>
    <row r="202" spans="1:15" x14ac:dyDescent="0.2">
      <c r="A202" s="24">
        <f t="shared" si="45"/>
        <v>200000000</v>
      </c>
      <c r="B202" s="25">
        <f t="shared" si="44"/>
        <v>-3129418.968051747</v>
      </c>
      <c r="C202" s="25">
        <f t="shared" ref="C202" si="53">(PMT($A$2,$C$2,A202,0,0))-(A202*$B$1)</f>
        <v>-3058904.7995073372</v>
      </c>
      <c r="D202" s="25">
        <f t="shared" ref="D202" si="54">(PMT($A$2,$D$2,A202,0,0))-(A202*$B$1)</f>
        <v>-2995575.7561027049</v>
      </c>
      <c r="E202" s="25">
        <f t="shared" ref="E202" si="55">(PMT($A$2,$E$2,A202,0,0))-(A202*$B$1)</f>
        <v>-2938483.7151425024</v>
      </c>
      <c r="F202" s="25">
        <f t="shared" ref="F202" si="56">(PMT($A$2,$F$2,A202,0,0))-(A202*$B$1)</f>
        <v>-2886838.282872824</v>
      </c>
      <c r="G202" s="25">
        <f t="shared" ref="G202" si="57">(PMT($A$2,$G$2,A202,0,0))-(A202*$B$1)</f>
        <v>-2839975.269942231</v>
      </c>
      <c r="H202" s="25">
        <f t="shared" ref="H202" si="58">(PMT($A$2,$H$2,A202,0,0))-(A202*$B$1)</f>
        <v>-2797332.441848699</v>
      </c>
      <c r="I202" s="25">
        <f t="shared" ref="I202" si="59">(PMT($A$2,$I$2,A202,0,0))-(A202*$B$1)</f>
        <v>-2758430.6581938472</v>
      </c>
      <c r="J202" s="25">
        <f t="shared" ref="J202" si="60">(PMT($A$2,$J$2,A202,0,0))-(A202*$B$1)</f>
        <v>-2722859.0534762051</v>
      </c>
      <c r="K202" s="25">
        <f t="shared" ref="K202" si="61">(PMT($A$2,$K$2,A202,0,0))-(A202*$B$1)</f>
        <v>-2660336.1241830271</v>
      </c>
      <c r="L202" s="25">
        <f t="shared" ref="L202" si="62">(PMT($A$2,$L$2,A202,0,0))-(A202*$B$1)</f>
        <v>-2607450.2520403829</v>
      </c>
      <c r="M202" s="25">
        <f t="shared" ref="M202" si="63">(PMT($A$2,$M$2,A202,0,0))-(A202*$B$1)</f>
        <v>-3640612.2386997193</v>
      </c>
      <c r="N202" s="25">
        <f t="shared" ref="N202" si="64">(PMT($A$2,$N$2,A202,0,0))-(A202*$B$1)</f>
        <v>-3129418.968051747</v>
      </c>
      <c r="O202" s="25">
        <f t="shared" ref="O202" si="65">(PMT($A$2,$O$2,A202,0,0))-(A202*$B$1)</f>
        <v>-2660336.1241830271</v>
      </c>
    </row>
    <row r="203" spans="1:15" x14ac:dyDescent="0.2">
      <c r="A203" s="24">
        <f t="shared" si="45"/>
        <v>201000000</v>
      </c>
      <c r="B203" s="25">
        <f t="shared" ref="B203:B266" si="66">(PMT($A$2,$B$2,A203,0,0))-(A203*$B$1)</f>
        <v>-3145066.0628920062</v>
      </c>
      <c r="C203" s="25">
        <f t="shared" ref="C203:C266" si="67">(PMT($A$2,$C$2,A203,0,0))-(A203*$B$1)</f>
        <v>-3074199.323504874</v>
      </c>
      <c r="D203" s="25">
        <f t="shared" ref="D203:D266" si="68">(PMT($A$2,$D$2,A203,0,0))-(A203*$B$1)</f>
        <v>-3010553.6348832184</v>
      </c>
      <c r="E203" s="25">
        <f t="shared" ref="E203:E266" si="69">(PMT($A$2,$E$2,A203,0,0))-(A203*$B$1)</f>
        <v>-2953176.1337182154</v>
      </c>
      <c r="F203" s="25">
        <f t="shared" ref="F203:F266" si="70">(PMT($A$2,$F$2,A203,0,0))-(A203*$B$1)</f>
        <v>-2901272.4742871881</v>
      </c>
      <c r="G203" s="25">
        <f t="shared" ref="G203:G266" si="71">(PMT($A$2,$G$2,A203,0,0))-(A203*$B$1)</f>
        <v>-2854175.1462919423</v>
      </c>
      <c r="H203" s="25">
        <f t="shared" ref="H203:H266" si="72">(PMT($A$2,$H$2,A203,0,0))-(A203*$B$1)</f>
        <v>-2811319.1040579425</v>
      </c>
      <c r="I203" s="25">
        <f t="shared" ref="I203:I266" si="73">(PMT($A$2,$I$2,A203,0,0))-(A203*$B$1)</f>
        <v>-2772222.811484816</v>
      </c>
      <c r="J203" s="25">
        <f t="shared" ref="J203:J266" si="74">(PMT($A$2,$J$2,A203,0,0))-(A203*$B$1)</f>
        <v>-2736473.3487435863</v>
      </c>
      <c r="K203" s="25">
        <f t="shared" ref="K203:K266" si="75">(PMT($A$2,$K$2,A203,0,0))-(A203*$B$1)</f>
        <v>-2673637.8048039423</v>
      </c>
      <c r="L203" s="25">
        <f t="shared" ref="L203:L266" si="76">(PMT($A$2,$L$2,A203,0,0))-(A203*$B$1)</f>
        <v>-2620487.5033005849</v>
      </c>
      <c r="M203" s="25">
        <f t="shared" ref="M203:M266" si="77">(PMT($A$2,$M$2,A203,0,0))-(A203*$B$1)</f>
        <v>-3658815.2998932176</v>
      </c>
      <c r="N203" s="25">
        <f t="shared" ref="N203:N266" si="78">(PMT($A$2,$N$2,A203,0,0))-(A203*$B$1)</f>
        <v>-3145066.0628920062</v>
      </c>
      <c r="O203" s="25">
        <f t="shared" ref="O203:O266" si="79">(PMT($A$2,$O$2,A203,0,0))-(A203*$B$1)</f>
        <v>-2673637.8048039423</v>
      </c>
    </row>
    <row r="204" spans="1:15" x14ac:dyDescent="0.2">
      <c r="A204" s="24">
        <f t="shared" si="45"/>
        <v>202000000</v>
      </c>
      <c r="B204" s="25">
        <f t="shared" si="66"/>
        <v>-3160713.1577322651</v>
      </c>
      <c r="C204" s="25">
        <f t="shared" si="67"/>
        <v>-3089493.8475024109</v>
      </c>
      <c r="D204" s="25">
        <f t="shared" si="68"/>
        <v>-3025531.513663732</v>
      </c>
      <c r="E204" s="25">
        <f t="shared" si="69"/>
        <v>-2967868.5522939279</v>
      </c>
      <c r="F204" s="25">
        <f t="shared" si="70"/>
        <v>-2915706.6657015523</v>
      </c>
      <c r="G204" s="25">
        <f t="shared" si="71"/>
        <v>-2868375.0226416537</v>
      </c>
      <c r="H204" s="25">
        <f t="shared" si="72"/>
        <v>-2825305.766267186</v>
      </c>
      <c r="I204" s="25">
        <f t="shared" si="73"/>
        <v>-2786014.9647757853</v>
      </c>
      <c r="J204" s="25">
        <f t="shared" si="74"/>
        <v>-2750087.6440109676</v>
      </c>
      <c r="K204" s="25">
        <f t="shared" si="75"/>
        <v>-2686939.4854248576</v>
      </c>
      <c r="L204" s="25">
        <f t="shared" si="76"/>
        <v>-2633524.7545607868</v>
      </c>
      <c r="M204" s="25">
        <f t="shared" si="77"/>
        <v>-3677018.3610867159</v>
      </c>
      <c r="N204" s="25">
        <f t="shared" si="78"/>
        <v>-3160713.1577322651</v>
      </c>
      <c r="O204" s="25">
        <f t="shared" si="79"/>
        <v>-2686939.4854248576</v>
      </c>
    </row>
    <row r="205" spans="1:15" x14ac:dyDescent="0.2">
      <c r="A205" s="24">
        <f t="shared" si="45"/>
        <v>203000000</v>
      </c>
      <c r="B205" s="25">
        <f t="shared" si="66"/>
        <v>-3176360.2525725234</v>
      </c>
      <c r="C205" s="25">
        <f t="shared" si="67"/>
        <v>-3104788.3714999473</v>
      </c>
      <c r="D205" s="25">
        <f t="shared" si="68"/>
        <v>-3040509.3924442451</v>
      </c>
      <c r="E205" s="25">
        <f t="shared" si="69"/>
        <v>-2982560.9708696404</v>
      </c>
      <c r="F205" s="25">
        <f t="shared" si="70"/>
        <v>-2930140.8571159164</v>
      </c>
      <c r="G205" s="25">
        <f t="shared" si="71"/>
        <v>-2882574.8989913645</v>
      </c>
      <c r="H205" s="25">
        <f t="shared" si="72"/>
        <v>-2839292.4284764295</v>
      </c>
      <c r="I205" s="25">
        <f t="shared" si="73"/>
        <v>-2799807.1180667547</v>
      </c>
      <c r="J205" s="25">
        <f t="shared" si="74"/>
        <v>-2763701.9392783483</v>
      </c>
      <c r="K205" s="25">
        <f t="shared" si="75"/>
        <v>-2700241.1660457724</v>
      </c>
      <c r="L205" s="25">
        <f t="shared" si="76"/>
        <v>-2646562.0058209887</v>
      </c>
      <c r="M205" s="25">
        <f t="shared" si="77"/>
        <v>-3695221.4222802152</v>
      </c>
      <c r="N205" s="25">
        <f t="shared" si="78"/>
        <v>-3176360.2525725234</v>
      </c>
      <c r="O205" s="25">
        <f t="shared" si="79"/>
        <v>-2700241.1660457724</v>
      </c>
    </row>
    <row r="206" spans="1:15" x14ac:dyDescent="0.2">
      <c r="A206" s="24">
        <f t="shared" si="45"/>
        <v>204000000</v>
      </c>
      <c r="B206" s="25">
        <f t="shared" si="66"/>
        <v>-3192007.3474127823</v>
      </c>
      <c r="C206" s="25">
        <f t="shared" si="67"/>
        <v>-3120082.8954974841</v>
      </c>
      <c r="D206" s="25">
        <f t="shared" si="68"/>
        <v>-3055487.2712247586</v>
      </c>
      <c r="E206" s="25">
        <f t="shared" si="69"/>
        <v>-2997253.3894453528</v>
      </c>
      <c r="F206" s="25">
        <f t="shared" si="70"/>
        <v>-2944575.0485302801</v>
      </c>
      <c r="G206" s="25">
        <f t="shared" si="71"/>
        <v>-2896774.7753410758</v>
      </c>
      <c r="H206" s="25">
        <f t="shared" si="72"/>
        <v>-2853279.0906856726</v>
      </c>
      <c r="I206" s="25">
        <f t="shared" si="73"/>
        <v>-2813599.271357724</v>
      </c>
      <c r="J206" s="25">
        <f t="shared" si="74"/>
        <v>-2777316.2345457296</v>
      </c>
      <c r="K206" s="25">
        <f t="shared" si="75"/>
        <v>-2713542.8466666876</v>
      </c>
      <c r="L206" s="25">
        <f t="shared" si="76"/>
        <v>-2659599.2570811906</v>
      </c>
      <c r="M206" s="25">
        <f t="shared" si="77"/>
        <v>-3713424.4834737135</v>
      </c>
      <c r="N206" s="25">
        <f t="shared" si="78"/>
        <v>-3192007.3474127823</v>
      </c>
      <c r="O206" s="25">
        <f t="shared" si="79"/>
        <v>-2713542.8466666876</v>
      </c>
    </row>
    <row r="207" spans="1:15" x14ac:dyDescent="0.2">
      <c r="A207" s="24">
        <f t="shared" si="45"/>
        <v>205000000</v>
      </c>
      <c r="B207" s="25">
        <f t="shared" si="66"/>
        <v>-3207654.4422530406</v>
      </c>
      <c r="C207" s="25">
        <f t="shared" si="67"/>
        <v>-3135377.419495021</v>
      </c>
      <c r="D207" s="25">
        <f t="shared" si="68"/>
        <v>-3070465.1500052726</v>
      </c>
      <c r="E207" s="25">
        <f t="shared" si="69"/>
        <v>-3011945.8080210648</v>
      </c>
      <c r="F207" s="25">
        <f t="shared" si="70"/>
        <v>-2959009.2399446447</v>
      </c>
      <c r="G207" s="25">
        <f t="shared" si="71"/>
        <v>-2910974.6516907867</v>
      </c>
      <c r="H207" s="25">
        <f t="shared" si="72"/>
        <v>-2867265.7528949161</v>
      </c>
      <c r="I207" s="25">
        <f t="shared" si="73"/>
        <v>-2827391.4246486933</v>
      </c>
      <c r="J207" s="25">
        <f t="shared" si="74"/>
        <v>-2790930.5298131104</v>
      </c>
      <c r="K207" s="25">
        <f t="shared" si="75"/>
        <v>-2726844.5272876029</v>
      </c>
      <c r="L207" s="25">
        <f t="shared" si="76"/>
        <v>-2672636.5083413925</v>
      </c>
      <c r="M207" s="25">
        <f t="shared" si="77"/>
        <v>-3731627.5446672118</v>
      </c>
      <c r="N207" s="25">
        <f t="shared" si="78"/>
        <v>-3207654.4422530406</v>
      </c>
      <c r="O207" s="25">
        <f t="shared" si="79"/>
        <v>-2726844.5272876029</v>
      </c>
    </row>
    <row r="208" spans="1:15" x14ac:dyDescent="0.2">
      <c r="A208" s="24">
        <f t="shared" si="45"/>
        <v>206000000</v>
      </c>
      <c r="B208" s="25">
        <f t="shared" si="66"/>
        <v>-3223301.5370932999</v>
      </c>
      <c r="C208" s="25">
        <f t="shared" si="67"/>
        <v>-3150671.9434925574</v>
      </c>
      <c r="D208" s="25">
        <f t="shared" si="68"/>
        <v>-3085443.0287857861</v>
      </c>
      <c r="E208" s="25">
        <f t="shared" si="69"/>
        <v>-3026638.2265967773</v>
      </c>
      <c r="F208" s="25">
        <f t="shared" si="70"/>
        <v>-2973443.4313590084</v>
      </c>
      <c r="G208" s="25">
        <f t="shared" si="71"/>
        <v>-2925174.528040498</v>
      </c>
      <c r="H208" s="25">
        <f t="shared" si="72"/>
        <v>-2881252.4151041596</v>
      </c>
      <c r="I208" s="25">
        <f t="shared" si="73"/>
        <v>-2841183.5779396626</v>
      </c>
      <c r="J208" s="25">
        <f t="shared" si="74"/>
        <v>-2804544.8250804911</v>
      </c>
      <c r="K208" s="25">
        <f t="shared" si="75"/>
        <v>-2740146.2079085181</v>
      </c>
      <c r="L208" s="25">
        <f t="shared" si="76"/>
        <v>-2685673.7596015944</v>
      </c>
      <c r="M208" s="25">
        <f t="shared" si="77"/>
        <v>-3749830.6058607106</v>
      </c>
      <c r="N208" s="25">
        <f t="shared" si="78"/>
        <v>-3223301.5370932999</v>
      </c>
      <c r="O208" s="25">
        <f t="shared" si="79"/>
        <v>-2740146.2079085181</v>
      </c>
    </row>
    <row r="209" spans="1:15" x14ac:dyDescent="0.2">
      <c r="A209" s="24">
        <f t="shared" si="45"/>
        <v>207000000</v>
      </c>
      <c r="B209" s="25">
        <f t="shared" si="66"/>
        <v>-3238948.6319335587</v>
      </c>
      <c r="C209" s="25">
        <f t="shared" si="67"/>
        <v>-3165966.4674900942</v>
      </c>
      <c r="D209" s="25">
        <f t="shared" si="68"/>
        <v>-3100420.9075662997</v>
      </c>
      <c r="E209" s="25">
        <f t="shared" si="69"/>
        <v>-3041330.6451724907</v>
      </c>
      <c r="F209" s="25">
        <f t="shared" si="70"/>
        <v>-2987877.6227733726</v>
      </c>
      <c r="G209" s="25">
        <f t="shared" si="71"/>
        <v>-2939374.4043902089</v>
      </c>
      <c r="H209" s="25">
        <f t="shared" si="72"/>
        <v>-2895239.0773134031</v>
      </c>
      <c r="I209" s="25">
        <f t="shared" si="73"/>
        <v>-2854975.7312306315</v>
      </c>
      <c r="J209" s="25">
        <f t="shared" si="74"/>
        <v>-2818159.1203478724</v>
      </c>
      <c r="K209" s="25">
        <f t="shared" si="75"/>
        <v>-2753447.8885294329</v>
      </c>
      <c r="L209" s="25">
        <f t="shared" si="76"/>
        <v>-2698711.0108617963</v>
      </c>
      <c r="M209" s="25">
        <f t="shared" si="77"/>
        <v>-3768033.6670542094</v>
      </c>
      <c r="N209" s="25">
        <f t="shared" si="78"/>
        <v>-3238948.6319335587</v>
      </c>
      <c r="O209" s="25">
        <f t="shared" si="79"/>
        <v>-2753447.8885294329</v>
      </c>
    </row>
    <row r="210" spans="1:15" x14ac:dyDescent="0.2">
      <c r="A210" s="24">
        <f t="shared" si="45"/>
        <v>208000000</v>
      </c>
      <c r="B210" s="25">
        <f t="shared" si="66"/>
        <v>-3254595.7267738171</v>
      </c>
      <c r="C210" s="25">
        <f t="shared" si="67"/>
        <v>-3181260.9914876311</v>
      </c>
      <c r="D210" s="25">
        <f t="shared" si="68"/>
        <v>-3115398.7863468127</v>
      </c>
      <c r="E210" s="25">
        <f t="shared" si="69"/>
        <v>-3056023.0637482028</v>
      </c>
      <c r="F210" s="25">
        <f t="shared" si="70"/>
        <v>-3002311.8141877372</v>
      </c>
      <c r="G210" s="25">
        <f t="shared" si="71"/>
        <v>-2953574.2807399202</v>
      </c>
      <c r="H210" s="25">
        <f t="shared" si="72"/>
        <v>-2909225.7395226466</v>
      </c>
      <c r="I210" s="25">
        <f t="shared" si="73"/>
        <v>-2868767.8845216008</v>
      </c>
      <c r="J210" s="25">
        <f t="shared" si="74"/>
        <v>-2831773.4156152536</v>
      </c>
      <c r="K210" s="25">
        <f t="shared" si="75"/>
        <v>-2766749.5691503482</v>
      </c>
      <c r="L210" s="25">
        <f t="shared" si="76"/>
        <v>-2711748.2621219982</v>
      </c>
      <c r="M210" s="25">
        <f t="shared" si="77"/>
        <v>-3786236.7282477082</v>
      </c>
      <c r="N210" s="25">
        <f t="shared" si="78"/>
        <v>-3254595.7267738171</v>
      </c>
      <c r="O210" s="25">
        <f t="shared" si="79"/>
        <v>-2766749.5691503482</v>
      </c>
    </row>
    <row r="211" spans="1:15" x14ac:dyDescent="0.2">
      <c r="A211" s="24">
        <f t="shared" si="45"/>
        <v>209000000</v>
      </c>
      <c r="B211" s="25">
        <f t="shared" si="66"/>
        <v>-3270242.8216140759</v>
      </c>
      <c r="C211" s="25">
        <f t="shared" si="67"/>
        <v>-3196555.5154851675</v>
      </c>
      <c r="D211" s="25">
        <f t="shared" si="68"/>
        <v>-3130376.6651273263</v>
      </c>
      <c r="E211" s="25">
        <f t="shared" si="69"/>
        <v>-3070715.4823239152</v>
      </c>
      <c r="F211" s="25">
        <f t="shared" si="70"/>
        <v>-3016746.0056021013</v>
      </c>
      <c r="G211" s="25">
        <f t="shared" si="71"/>
        <v>-2967774.1570896315</v>
      </c>
      <c r="H211" s="25">
        <f t="shared" si="72"/>
        <v>-2923212.4017318902</v>
      </c>
      <c r="I211" s="25">
        <f t="shared" si="73"/>
        <v>-2882560.0378125701</v>
      </c>
      <c r="J211" s="25">
        <f t="shared" si="74"/>
        <v>-2845387.7108826344</v>
      </c>
      <c r="K211" s="25">
        <f t="shared" si="75"/>
        <v>-2780051.2497712635</v>
      </c>
      <c r="L211" s="25">
        <f t="shared" si="76"/>
        <v>-2724785.5133822002</v>
      </c>
      <c r="M211" s="25">
        <f t="shared" si="77"/>
        <v>-3804439.7894412065</v>
      </c>
      <c r="N211" s="25">
        <f t="shared" si="78"/>
        <v>-3270242.8216140759</v>
      </c>
      <c r="O211" s="25">
        <f t="shared" si="79"/>
        <v>-2780051.2497712635</v>
      </c>
    </row>
    <row r="212" spans="1:15" x14ac:dyDescent="0.2">
      <c r="A212" s="24">
        <f t="shared" si="45"/>
        <v>210000000</v>
      </c>
      <c r="B212" s="25">
        <f t="shared" si="66"/>
        <v>-3285889.9164543347</v>
      </c>
      <c r="C212" s="25">
        <f t="shared" si="67"/>
        <v>-3211850.0394827044</v>
      </c>
      <c r="D212" s="25">
        <f t="shared" si="68"/>
        <v>-3145354.5439078403</v>
      </c>
      <c r="E212" s="25">
        <f t="shared" si="69"/>
        <v>-3085407.9008996277</v>
      </c>
      <c r="F212" s="25">
        <f t="shared" si="70"/>
        <v>-3031180.197016465</v>
      </c>
      <c r="G212" s="25">
        <f t="shared" si="71"/>
        <v>-2981974.0334393424</v>
      </c>
      <c r="H212" s="25">
        <f t="shared" si="72"/>
        <v>-2937199.0639411337</v>
      </c>
      <c r="I212" s="25">
        <f t="shared" si="73"/>
        <v>-2896352.1911035394</v>
      </c>
      <c r="J212" s="25">
        <f t="shared" si="74"/>
        <v>-2859002.0061500156</v>
      </c>
      <c r="K212" s="25">
        <f t="shared" si="75"/>
        <v>-2793352.9303921787</v>
      </c>
      <c r="L212" s="25">
        <f t="shared" si="76"/>
        <v>-2737822.7646424021</v>
      </c>
      <c r="M212" s="25">
        <f t="shared" si="77"/>
        <v>-3822642.8506347048</v>
      </c>
      <c r="N212" s="25">
        <f t="shared" si="78"/>
        <v>-3285889.9164543347</v>
      </c>
      <c r="O212" s="25">
        <f t="shared" si="79"/>
        <v>-2793352.9303921787</v>
      </c>
    </row>
    <row r="213" spans="1:15" x14ac:dyDescent="0.2">
      <c r="A213" s="24">
        <f t="shared" si="45"/>
        <v>211000000</v>
      </c>
      <c r="B213" s="25">
        <f t="shared" si="66"/>
        <v>-3301537.0112945931</v>
      </c>
      <c r="C213" s="25">
        <f t="shared" si="67"/>
        <v>-3227144.5634802412</v>
      </c>
      <c r="D213" s="25">
        <f t="shared" si="68"/>
        <v>-3160332.4226883538</v>
      </c>
      <c r="E213" s="25">
        <f t="shared" si="69"/>
        <v>-3100100.3194753402</v>
      </c>
      <c r="F213" s="25">
        <f t="shared" si="70"/>
        <v>-3045614.3884308292</v>
      </c>
      <c r="G213" s="25">
        <f t="shared" si="71"/>
        <v>-2996173.9097890537</v>
      </c>
      <c r="H213" s="25">
        <f t="shared" si="72"/>
        <v>-2951185.7261503772</v>
      </c>
      <c r="I213" s="25">
        <f t="shared" si="73"/>
        <v>-2910144.3443945087</v>
      </c>
      <c r="J213" s="25">
        <f t="shared" si="74"/>
        <v>-2872616.3014173969</v>
      </c>
      <c r="K213" s="25">
        <f t="shared" si="75"/>
        <v>-2806654.6110130935</v>
      </c>
      <c r="L213" s="25">
        <f t="shared" si="76"/>
        <v>-2750860.0159026044</v>
      </c>
      <c r="M213" s="25">
        <f t="shared" si="77"/>
        <v>-3840845.9118282041</v>
      </c>
      <c r="N213" s="25">
        <f t="shared" si="78"/>
        <v>-3301537.0112945931</v>
      </c>
      <c r="O213" s="25">
        <f t="shared" si="79"/>
        <v>-2806654.6110130935</v>
      </c>
    </row>
    <row r="214" spans="1:15" x14ac:dyDescent="0.2">
      <c r="A214" s="24">
        <f t="shared" si="45"/>
        <v>212000000</v>
      </c>
      <c r="B214" s="25">
        <f t="shared" si="66"/>
        <v>-3317184.1061348524</v>
      </c>
      <c r="C214" s="25">
        <f t="shared" si="67"/>
        <v>-3242439.0874777776</v>
      </c>
      <c r="D214" s="25">
        <f t="shared" si="68"/>
        <v>-3175310.3014688673</v>
      </c>
      <c r="E214" s="25">
        <f t="shared" si="69"/>
        <v>-3114792.7380510527</v>
      </c>
      <c r="F214" s="25">
        <f t="shared" si="70"/>
        <v>-3060048.5798451933</v>
      </c>
      <c r="G214" s="25">
        <f t="shared" si="71"/>
        <v>-3010373.7861387646</v>
      </c>
      <c r="H214" s="25">
        <f t="shared" si="72"/>
        <v>-2965172.3883596207</v>
      </c>
      <c r="I214" s="25">
        <f t="shared" si="73"/>
        <v>-2923936.4976854776</v>
      </c>
      <c r="J214" s="25">
        <f t="shared" si="74"/>
        <v>-2886230.5966847776</v>
      </c>
      <c r="K214" s="25">
        <f t="shared" si="75"/>
        <v>-2819956.2916340088</v>
      </c>
      <c r="L214" s="25">
        <f t="shared" si="76"/>
        <v>-2763897.2671628064</v>
      </c>
      <c r="M214" s="25">
        <f t="shared" si="77"/>
        <v>-3859048.9730217024</v>
      </c>
      <c r="N214" s="25">
        <f t="shared" si="78"/>
        <v>-3317184.1061348524</v>
      </c>
      <c r="O214" s="25">
        <f t="shared" si="79"/>
        <v>-2819956.2916340088</v>
      </c>
    </row>
    <row r="215" spans="1:15" x14ac:dyDescent="0.2">
      <c r="A215" s="24">
        <f t="shared" si="45"/>
        <v>213000000</v>
      </c>
      <c r="B215" s="25">
        <f t="shared" si="66"/>
        <v>-3332831.2009751108</v>
      </c>
      <c r="C215" s="25">
        <f t="shared" si="67"/>
        <v>-3257733.6114753145</v>
      </c>
      <c r="D215" s="25">
        <f t="shared" si="68"/>
        <v>-3190288.1802493804</v>
      </c>
      <c r="E215" s="25">
        <f t="shared" si="69"/>
        <v>-3129485.1566267652</v>
      </c>
      <c r="F215" s="25">
        <f t="shared" si="70"/>
        <v>-3074482.7712595575</v>
      </c>
      <c r="G215" s="25">
        <f t="shared" si="71"/>
        <v>-3024573.6624884759</v>
      </c>
      <c r="H215" s="25">
        <f t="shared" si="72"/>
        <v>-2979159.0505688642</v>
      </c>
      <c r="I215" s="25">
        <f t="shared" si="73"/>
        <v>-2937728.6509764469</v>
      </c>
      <c r="J215" s="25">
        <f t="shared" si="74"/>
        <v>-2899844.8919521584</v>
      </c>
      <c r="K215" s="25">
        <f t="shared" si="75"/>
        <v>-2833257.972254924</v>
      </c>
      <c r="L215" s="25">
        <f t="shared" si="76"/>
        <v>-2776934.5184230083</v>
      </c>
      <c r="M215" s="25">
        <f t="shared" si="77"/>
        <v>-3877252.0342152007</v>
      </c>
      <c r="N215" s="25">
        <f t="shared" si="78"/>
        <v>-3332831.2009751108</v>
      </c>
      <c r="O215" s="25">
        <f t="shared" si="79"/>
        <v>-2833257.972254924</v>
      </c>
    </row>
    <row r="216" spans="1:15" x14ac:dyDescent="0.2">
      <c r="A216" s="24">
        <f t="shared" si="45"/>
        <v>214000000</v>
      </c>
      <c r="B216" s="25">
        <f t="shared" si="66"/>
        <v>-3348478.2958153696</v>
      </c>
      <c r="C216" s="25">
        <f t="shared" si="67"/>
        <v>-3273028.1354728509</v>
      </c>
      <c r="D216" s="25">
        <f t="shared" si="68"/>
        <v>-3205266.0590298939</v>
      </c>
      <c r="E216" s="25">
        <f t="shared" si="69"/>
        <v>-3144177.5752024776</v>
      </c>
      <c r="F216" s="25">
        <f t="shared" si="70"/>
        <v>-3088916.9626739216</v>
      </c>
      <c r="G216" s="25">
        <f t="shared" si="71"/>
        <v>-3038773.5388381877</v>
      </c>
      <c r="H216" s="25">
        <f t="shared" si="72"/>
        <v>-2993145.7127781077</v>
      </c>
      <c r="I216" s="25">
        <f t="shared" si="73"/>
        <v>-2951520.8042674162</v>
      </c>
      <c r="J216" s="25">
        <f t="shared" si="74"/>
        <v>-2913459.1872195397</v>
      </c>
      <c r="K216" s="25">
        <f t="shared" si="75"/>
        <v>-2846559.6528758388</v>
      </c>
      <c r="L216" s="25">
        <f t="shared" si="76"/>
        <v>-2789971.7696832097</v>
      </c>
      <c r="M216" s="25">
        <f t="shared" si="77"/>
        <v>-3895455.0954086995</v>
      </c>
      <c r="N216" s="25">
        <f t="shared" si="78"/>
        <v>-3348478.2958153696</v>
      </c>
      <c r="O216" s="25">
        <f t="shared" si="79"/>
        <v>-2846559.6528758388</v>
      </c>
    </row>
    <row r="217" spans="1:15" x14ac:dyDescent="0.2">
      <c r="A217" s="24">
        <f t="shared" si="45"/>
        <v>215000000</v>
      </c>
      <c r="B217" s="25">
        <f t="shared" si="66"/>
        <v>-3364125.3906556284</v>
      </c>
      <c r="C217" s="25">
        <f t="shared" si="67"/>
        <v>-3288322.6594703877</v>
      </c>
      <c r="D217" s="25">
        <f t="shared" si="68"/>
        <v>-3220243.937810408</v>
      </c>
      <c r="E217" s="25">
        <f t="shared" si="69"/>
        <v>-3158869.9937781901</v>
      </c>
      <c r="F217" s="25">
        <f t="shared" si="70"/>
        <v>-3103351.1540882858</v>
      </c>
      <c r="G217" s="25">
        <f t="shared" si="71"/>
        <v>-3052973.4151878986</v>
      </c>
      <c r="H217" s="25">
        <f t="shared" si="72"/>
        <v>-3007132.3749873512</v>
      </c>
      <c r="I217" s="25">
        <f t="shared" si="73"/>
        <v>-2965312.9575583856</v>
      </c>
      <c r="J217" s="25">
        <f t="shared" si="74"/>
        <v>-2927073.4824869209</v>
      </c>
      <c r="K217" s="25">
        <f t="shared" si="75"/>
        <v>-2859861.3334967541</v>
      </c>
      <c r="L217" s="25">
        <f t="shared" si="76"/>
        <v>-2803009.0209434116</v>
      </c>
      <c r="M217" s="25">
        <f t="shared" si="77"/>
        <v>-3913658.1566021978</v>
      </c>
      <c r="N217" s="25">
        <f t="shared" si="78"/>
        <v>-3364125.3906556284</v>
      </c>
      <c r="O217" s="25">
        <f t="shared" si="79"/>
        <v>-2859861.3334967541</v>
      </c>
    </row>
    <row r="218" spans="1:15" x14ac:dyDescent="0.2">
      <c r="A218" s="24">
        <f t="shared" si="45"/>
        <v>216000000</v>
      </c>
      <c r="B218" s="25">
        <f t="shared" si="66"/>
        <v>-3379772.4854958868</v>
      </c>
      <c r="C218" s="25">
        <f t="shared" si="67"/>
        <v>-3303617.1834679246</v>
      </c>
      <c r="D218" s="25">
        <f t="shared" si="68"/>
        <v>-3235221.8165909215</v>
      </c>
      <c r="E218" s="25">
        <f t="shared" si="69"/>
        <v>-3173562.4123539031</v>
      </c>
      <c r="F218" s="25">
        <f t="shared" si="70"/>
        <v>-3117785.3455026494</v>
      </c>
      <c r="G218" s="25">
        <f t="shared" si="71"/>
        <v>-3067173.2915376099</v>
      </c>
      <c r="H218" s="25">
        <f t="shared" si="72"/>
        <v>-3021119.0371965948</v>
      </c>
      <c r="I218" s="25">
        <f t="shared" si="73"/>
        <v>-2979105.1108493549</v>
      </c>
      <c r="J218" s="25">
        <f t="shared" si="74"/>
        <v>-2940687.7777543017</v>
      </c>
      <c r="K218" s="25">
        <f t="shared" si="75"/>
        <v>-2873163.0141176693</v>
      </c>
      <c r="L218" s="25">
        <f t="shared" si="76"/>
        <v>-2816046.2722036135</v>
      </c>
      <c r="M218" s="25">
        <f t="shared" si="77"/>
        <v>-3931861.217795697</v>
      </c>
      <c r="N218" s="25">
        <f t="shared" si="78"/>
        <v>-3379772.4854958868</v>
      </c>
      <c r="O218" s="25">
        <f t="shared" si="79"/>
        <v>-2873163.0141176693</v>
      </c>
    </row>
    <row r="219" spans="1:15" x14ac:dyDescent="0.2">
      <c r="A219" s="24">
        <f t="shared" si="45"/>
        <v>217000000</v>
      </c>
      <c r="B219" s="25">
        <f t="shared" si="66"/>
        <v>-3395419.5803361456</v>
      </c>
      <c r="C219" s="25">
        <f t="shared" si="67"/>
        <v>-3318911.707465461</v>
      </c>
      <c r="D219" s="25">
        <f t="shared" si="68"/>
        <v>-3250199.6953714346</v>
      </c>
      <c r="E219" s="25">
        <f t="shared" si="69"/>
        <v>-3188254.8309296155</v>
      </c>
      <c r="F219" s="25">
        <f t="shared" si="70"/>
        <v>-3132219.536917014</v>
      </c>
      <c r="G219" s="25">
        <f t="shared" si="71"/>
        <v>-3081373.1678873207</v>
      </c>
      <c r="H219" s="25">
        <f t="shared" si="72"/>
        <v>-3035105.6994058383</v>
      </c>
      <c r="I219" s="25">
        <f t="shared" si="73"/>
        <v>-2992897.2641403242</v>
      </c>
      <c r="J219" s="25">
        <f t="shared" si="74"/>
        <v>-2954302.0730216829</v>
      </c>
      <c r="K219" s="25">
        <f t="shared" si="75"/>
        <v>-2886464.6947385846</v>
      </c>
      <c r="L219" s="25">
        <f t="shared" si="76"/>
        <v>-2829083.5234638155</v>
      </c>
      <c r="M219" s="25">
        <f t="shared" si="77"/>
        <v>-3950064.2789891954</v>
      </c>
      <c r="N219" s="25">
        <f t="shared" si="78"/>
        <v>-3395419.5803361456</v>
      </c>
      <c r="O219" s="25">
        <f t="shared" si="79"/>
        <v>-2886464.6947385846</v>
      </c>
    </row>
    <row r="220" spans="1:15" x14ac:dyDescent="0.2">
      <c r="A220" s="24">
        <f t="shared" si="45"/>
        <v>218000000</v>
      </c>
      <c r="B220" s="25">
        <f t="shared" si="66"/>
        <v>-3411066.6751764049</v>
      </c>
      <c r="C220" s="25">
        <f t="shared" si="67"/>
        <v>-3334206.2314629979</v>
      </c>
      <c r="D220" s="25">
        <f t="shared" si="68"/>
        <v>-3265177.5741519481</v>
      </c>
      <c r="E220" s="25">
        <f t="shared" si="69"/>
        <v>-3202947.249505328</v>
      </c>
      <c r="F220" s="25">
        <f t="shared" si="70"/>
        <v>-3146653.7283313782</v>
      </c>
      <c r="G220" s="25">
        <f t="shared" si="71"/>
        <v>-3095573.0442370321</v>
      </c>
      <c r="H220" s="25">
        <f t="shared" si="72"/>
        <v>-3049092.3616150813</v>
      </c>
      <c r="I220" s="25">
        <f t="shared" si="73"/>
        <v>-3006689.4174312931</v>
      </c>
      <c r="J220" s="25">
        <f t="shared" si="74"/>
        <v>-2967916.3682890637</v>
      </c>
      <c r="K220" s="25">
        <f t="shared" si="75"/>
        <v>-2899766.3753594994</v>
      </c>
      <c r="L220" s="25">
        <f t="shared" si="76"/>
        <v>-2842120.7747240174</v>
      </c>
      <c r="M220" s="25">
        <f t="shared" si="77"/>
        <v>-3968267.3401826937</v>
      </c>
      <c r="N220" s="25">
        <f t="shared" si="78"/>
        <v>-3411066.6751764049</v>
      </c>
      <c r="O220" s="25">
        <f t="shared" si="79"/>
        <v>-2899766.3753594994</v>
      </c>
    </row>
    <row r="221" spans="1:15" x14ac:dyDescent="0.2">
      <c r="A221" s="24">
        <f t="shared" si="45"/>
        <v>219000000</v>
      </c>
      <c r="B221" s="25">
        <f t="shared" si="66"/>
        <v>-3426713.7700166632</v>
      </c>
      <c r="C221" s="25">
        <f t="shared" si="67"/>
        <v>-3349500.7554605347</v>
      </c>
      <c r="D221" s="25">
        <f t="shared" si="68"/>
        <v>-3280155.4529324616</v>
      </c>
      <c r="E221" s="25">
        <f t="shared" si="69"/>
        <v>-3217639.6680810405</v>
      </c>
      <c r="F221" s="25">
        <f t="shared" si="70"/>
        <v>-3161087.9197457423</v>
      </c>
      <c r="G221" s="25">
        <f t="shared" si="71"/>
        <v>-3109772.9205867429</v>
      </c>
      <c r="H221" s="25">
        <f t="shared" si="72"/>
        <v>-3063079.0238243253</v>
      </c>
      <c r="I221" s="25">
        <f t="shared" si="73"/>
        <v>-3020481.5707222624</v>
      </c>
      <c r="J221" s="25">
        <f t="shared" si="74"/>
        <v>-2981530.6635564449</v>
      </c>
      <c r="K221" s="25">
        <f t="shared" si="75"/>
        <v>-2913068.0559804146</v>
      </c>
      <c r="L221" s="25">
        <f t="shared" si="76"/>
        <v>-2855158.0259842193</v>
      </c>
      <c r="M221" s="25">
        <f t="shared" si="77"/>
        <v>-3986470.4013761925</v>
      </c>
      <c r="N221" s="25">
        <f t="shared" si="78"/>
        <v>-3426713.7700166632</v>
      </c>
      <c r="O221" s="25">
        <f t="shared" si="79"/>
        <v>-2913068.0559804146</v>
      </c>
    </row>
    <row r="222" spans="1:15" x14ac:dyDescent="0.2">
      <c r="A222" s="24">
        <f t="shared" si="45"/>
        <v>220000000</v>
      </c>
      <c r="B222" s="25">
        <f t="shared" si="66"/>
        <v>-3442360.8648569221</v>
      </c>
      <c r="C222" s="25">
        <f t="shared" si="67"/>
        <v>-3364795.2794580711</v>
      </c>
      <c r="D222" s="25">
        <f t="shared" si="68"/>
        <v>-3295133.3317129756</v>
      </c>
      <c r="E222" s="25">
        <f t="shared" si="69"/>
        <v>-3232332.086656753</v>
      </c>
      <c r="F222" s="25">
        <f t="shared" si="70"/>
        <v>-3175522.111160106</v>
      </c>
      <c r="G222" s="25">
        <f t="shared" si="71"/>
        <v>-3123972.7969364543</v>
      </c>
      <c r="H222" s="25">
        <f t="shared" si="72"/>
        <v>-3077065.6860335683</v>
      </c>
      <c r="I222" s="25">
        <f t="shared" si="73"/>
        <v>-3034273.7240132312</v>
      </c>
      <c r="J222" s="25">
        <f t="shared" si="74"/>
        <v>-2995144.9588238257</v>
      </c>
      <c r="K222" s="25">
        <f t="shared" si="75"/>
        <v>-2926369.7366013299</v>
      </c>
      <c r="L222" s="25">
        <f t="shared" si="76"/>
        <v>-2868195.2772444212</v>
      </c>
      <c r="M222" s="25">
        <f t="shared" si="77"/>
        <v>-4004673.4625696912</v>
      </c>
      <c r="N222" s="25">
        <f t="shared" si="78"/>
        <v>-3442360.8648569221</v>
      </c>
      <c r="O222" s="25">
        <f t="shared" si="79"/>
        <v>-2926369.7366013299</v>
      </c>
    </row>
    <row r="223" spans="1:15" x14ac:dyDescent="0.2">
      <c r="A223" s="24">
        <f t="shared" si="45"/>
        <v>221000000</v>
      </c>
      <c r="B223" s="25">
        <f t="shared" si="66"/>
        <v>-3458007.9596971804</v>
      </c>
      <c r="C223" s="25">
        <f t="shared" si="67"/>
        <v>-3380089.803455608</v>
      </c>
      <c r="D223" s="25">
        <f t="shared" si="68"/>
        <v>-3310111.2104934892</v>
      </c>
      <c r="E223" s="25">
        <f t="shared" si="69"/>
        <v>-3247024.5052324655</v>
      </c>
      <c r="F223" s="25">
        <f t="shared" si="70"/>
        <v>-3189956.3025744706</v>
      </c>
      <c r="G223" s="25">
        <f t="shared" si="71"/>
        <v>-3138172.6732861656</v>
      </c>
      <c r="H223" s="25">
        <f t="shared" si="72"/>
        <v>-3091052.3482428123</v>
      </c>
      <c r="I223" s="25">
        <f t="shared" si="73"/>
        <v>-3048065.877304201</v>
      </c>
      <c r="J223" s="25">
        <f t="shared" si="74"/>
        <v>-3008759.2540912069</v>
      </c>
      <c r="K223" s="25">
        <f t="shared" si="75"/>
        <v>-2939671.4172222451</v>
      </c>
      <c r="L223" s="25">
        <f t="shared" si="76"/>
        <v>-2881232.5285046231</v>
      </c>
      <c r="M223" s="25">
        <f t="shared" si="77"/>
        <v>-4022876.5237631896</v>
      </c>
      <c r="N223" s="25">
        <f t="shared" si="78"/>
        <v>-3458007.9596971804</v>
      </c>
      <c r="O223" s="25">
        <f t="shared" si="79"/>
        <v>-2939671.4172222451</v>
      </c>
    </row>
    <row r="224" spans="1:15" x14ac:dyDescent="0.2">
      <c r="A224" s="24">
        <f t="shared" si="45"/>
        <v>222000000</v>
      </c>
      <c r="B224" s="25">
        <f t="shared" si="66"/>
        <v>-3473655.0545374393</v>
      </c>
      <c r="C224" s="25">
        <f t="shared" si="67"/>
        <v>-3395384.3274531448</v>
      </c>
      <c r="D224" s="25">
        <f t="shared" si="68"/>
        <v>-3325089.0892740022</v>
      </c>
      <c r="E224" s="25">
        <f t="shared" si="69"/>
        <v>-3261716.9238081779</v>
      </c>
      <c r="F224" s="25">
        <f t="shared" si="70"/>
        <v>-3204390.4939888348</v>
      </c>
      <c r="G224" s="25">
        <f t="shared" si="71"/>
        <v>-3152372.5496358764</v>
      </c>
      <c r="H224" s="25">
        <f t="shared" si="72"/>
        <v>-3105039.0104520554</v>
      </c>
      <c r="I224" s="25">
        <f t="shared" si="73"/>
        <v>-3061858.0305951703</v>
      </c>
      <c r="J224" s="25">
        <f t="shared" si="74"/>
        <v>-3022373.5493585877</v>
      </c>
      <c r="K224" s="25">
        <f t="shared" si="75"/>
        <v>-2952973.0978431599</v>
      </c>
      <c r="L224" s="25">
        <f t="shared" si="76"/>
        <v>-2894269.779764825</v>
      </c>
      <c r="M224" s="25">
        <f t="shared" si="77"/>
        <v>-4041079.5849566883</v>
      </c>
      <c r="N224" s="25">
        <f t="shared" si="78"/>
        <v>-3473655.0545374393</v>
      </c>
      <c r="O224" s="25">
        <f t="shared" si="79"/>
        <v>-2952973.0978431599</v>
      </c>
    </row>
    <row r="225" spans="1:15" x14ac:dyDescent="0.2">
      <c r="A225" s="24">
        <f t="shared" si="45"/>
        <v>223000000</v>
      </c>
      <c r="B225" s="25">
        <f t="shared" si="66"/>
        <v>-3489302.1493776985</v>
      </c>
      <c r="C225" s="25">
        <f t="shared" si="67"/>
        <v>-3410678.8514506812</v>
      </c>
      <c r="D225" s="25">
        <f t="shared" si="68"/>
        <v>-3340066.9680545158</v>
      </c>
      <c r="E225" s="25">
        <f t="shared" si="69"/>
        <v>-3276409.3423838904</v>
      </c>
      <c r="F225" s="25">
        <f t="shared" si="70"/>
        <v>-3218824.6854031985</v>
      </c>
      <c r="G225" s="25">
        <f t="shared" si="71"/>
        <v>-3166572.4259855878</v>
      </c>
      <c r="H225" s="25">
        <f t="shared" si="72"/>
        <v>-3119025.6726612994</v>
      </c>
      <c r="I225" s="25">
        <f t="shared" si="73"/>
        <v>-3075650.1838861397</v>
      </c>
      <c r="J225" s="25">
        <f t="shared" si="74"/>
        <v>-3035987.844625969</v>
      </c>
      <c r="K225" s="25">
        <f t="shared" si="75"/>
        <v>-2966274.7784640752</v>
      </c>
      <c r="L225" s="25">
        <f t="shared" si="76"/>
        <v>-2907307.0310250269</v>
      </c>
      <c r="M225" s="25">
        <f t="shared" si="77"/>
        <v>-4059282.6461501867</v>
      </c>
      <c r="N225" s="25">
        <f t="shared" si="78"/>
        <v>-3489302.1493776985</v>
      </c>
      <c r="O225" s="25">
        <f t="shared" si="79"/>
        <v>-2966274.7784640752</v>
      </c>
    </row>
    <row r="226" spans="1:15" x14ac:dyDescent="0.2">
      <c r="A226" s="24">
        <f t="shared" si="45"/>
        <v>224000000</v>
      </c>
      <c r="B226" s="25">
        <f t="shared" si="66"/>
        <v>-3504949.2442179569</v>
      </c>
      <c r="C226" s="25">
        <f t="shared" si="67"/>
        <v>-3425973.3754482181</v>
      </c>
      <c r="D226" s="25">
        <f t="shared" si="68"/>
        <v>-3355044.8468350293</v>
      </c>
      <c r="E226" s="25">
        <f t="shared" si="69"/>
        <v>-3291101.7609596034</v>
      </c>
      <c r="F226" s="25">
        <f t="shared" si="70"/>
        <v>-3233258.8768175626</v>
      </c>
      <c r="G226" s="25">
        <f t="shared" si="71"/>
        <v>-3180772.3023352986</v>
      </c>
      <c r="H226" s="25">
        <f t="shared" si="72"/>
        <v>-3133012.3348705424</v>
      </c>
      <c r="I226" s="25">
        <f t="shared" si="73"/>
        <v>-3089442.3371771085</v>
      </c>
      <c r="J226" s="25">
        <f t="shared" si="74"/>
        <v>-3049602.1398933502</v>
      </c>
      <c r="K226" s="25">
        <f t="shared" si="75"/>
        <v>-2979576.4590849909</v>
      </c>
      <c r="L226" s="25">
        <f t="shared" si="76"/>
        <v>-2920344.2822852288</v>
      </c>
      <c r="M226" s="25">
        <f t="shared" si="77"/>
        <v>-4077485.7073436859</v>
      </c>
      <c r="N226" s="25">
        <f t="shared" si="78"/>
        <v>-3504949.2442179569</v>
      </c>
      <c r="O226" s="25">
        <f t="shared" si="79"/>
        <v>-2979576.4590849909</v>
      </c>
    </row>
    <row r="227" spans="1:15" x14ac:dyDescent="0.2">
      <c r="A227" s="24">
        <f t="shared" si="45"/>
        <v>225000000</v>
      </c>
      <c r="B227" s="25">
        <f t="shared" si="66"/>
        <v>-3520596.3390582157</v>
      </c>
      <c r="C227" s="25">
        <f t="shared" si="67"/>
        <v>-3441267.8994457549</v>
      </c>
      <c r="D227" s="25">
        <f t="shared" si="68"/>
        <v>-3370022.7256155433</v>
      </c>
      <c r="E227" s="25">
        <f t="shared" si="69"/>
        <v>-3305794.1795353158</v>
      </c>
      <c r="F227" s="25">
        <f t="shared" si="70"/>
        <v>-3247693.0682319272</v>
      </c>
      <c r="G227" s="25">
        <f t="shared" si="71"/>
        <v>-3194972.1786850099</v>
      </c>
      <c r="H227" s="25">
        <f t="shared" si="72"/>
        <v>-3146998.9970797859</v>
      </c>
      <c r="I227" s="25">
        <f t="shared" si="73"/>
        <v>-3103234.4904680778</v>
      </c>
      <c r="J227" s="25">
        <f t="shared" si="74"/>
        <v>-3063216.435160731</v>
      </c>
      <c r="K227" s="25">
        <f t="shared" si="75"/>
        <v>-2992878.1397059052</v>
      </c>
      <c r="L227" s="25">
        <f t="shared" si="76"/>
        <v>-2933381.5335454307</v>
      </c>
      <c r="M227" s="25">
        <f t="shared" si="77"/>
        <v>-4095688.7685371842</v>
      </c>
      <c r="N227" s="25">
        <f t="shared" si="78"/>
        <v>-3520596.3390582157</v>
      </c>
      <c r="O227" s="25">
        <f t="shared" si="79"/>
        <v>-2992878.1397059052</v>
      </c>
    </row>
    <row r="228" spans="1:15" x14ac:dyDescent="0.2">
      <c r="A228" s="24">
        <f t="shared" si="45"/>
        <v>226000000</v>
      </c>
      <c r="B228" s="25">
        <f t="shared" si="66"/>
        <v>-3536243.4338984746</v>
      </c>
      <c r="C228" s="25">
        <f t="shared" si="67"/>
        <v>-3456562.4234432913</v>
      </c>
      <c r="D228" s="25">
        <f t="shared" si="68"/>
        <v>-3385000.6043960564</v>
      </c>
      <c r="E228" s="25">
        <f t="shared" si="69"/>
        <v>-3320486.5981110283</v>
      </c>
      <c r="F228" s="25">
        <f t="shared" si="70"/>
        <v>-3262127.2596462914</v>
      </c>
      <c r="G228" s="25">
        <f t="shared" si="71"/>
        <v>-3209172.0550347208</v>
      </c>
      <c r="H228" s="25">
        <f t="shared" si="72"/>
        <v>-3160985.6592890299</v>
      </c>
      <c r="I228" s="25">
        <f t="shared" si="73"/>
        <v>-3117026.6437590467</v>
      </c>
      <c r="J228" s="25">
        <f t="shared" si="74"/>
        <v>-3076830.7304281122</v>
      </c>
      <c r="K228" s="25">
        <f t="shared" si="75"/>
        <v>-3006179.8203268205</v>
      </c>
      <c r="L228" s="25">
        <f t="shared" si="76"/>
        <v>-2946418.7848056327</v>
      </c>
      <c r="M228" s="25">
        <f t="shared" si="77"/>
        <v>-4113891.8297306825</v>
      </c>
      <c r="N228" s="25">
        <f t="shared" si="78"/>
        <v>-3536243.4338984746</v>
      </c>
      <c r="O228" s="25">
        <f t="shared" si="79"/>
        <v>-3006179.8203268205</v>
      </c>
    </row>
    <row r="229" spans="1:15" x14ac:dyDescent="0.2">
      <c r="A229" s="24">
        <f t="shared" si="45"/>
        <v>227000000</v>
      </c>
      <c r="B229" s="25">
        <f t="shared" si="66"/>
        <v>-3551890.5287387329</v>
      </c>
      <c r="C229" s="25">
        <f t="shared" si="67"/>
        <v>-3471856.9474408282</v>
      </c>
      <c r="D229" s="25">
        <f t="shared" si="68"/>
        <v>-3399978.4831765699</v>
      </c>
      <c r="E229" s="25">
        <f t="shared" si="69"/>
        <v>-3335179.0166867408</v>
      </c>
      <c r="F229" s="25">
        <f t="shared" si="70"/>
        <v>-3276561.4510606551</v>
      </c>
      <c r="G229" s="25">
        <f t="shared" si="71"/>
        <v>-3223371.9313844326</v>
      </c>
      <c r="H229" s="25">
        <f t="shared" si="72"/>
        <v>-3174972.3214982729</v>
      </c>
      <c r="I229" s="25">
        <f t="shared" si="73"/>
        <v>-3130818.7970500165</v>
      </c>
      <c r="J229" s="25">
        <f t="shared" si="74"/>
        <v>-3090445.0256954934</v>
      </c>
      <c r="K229" s="25">
        <f t="shared" si="75"/>
        <v>-3019481.5009477357</v>
      </c>
      <c r="L229" s="25">
        <f t="shared" si="76"/>
        <v>-2959456.036065835</v>
      </c>
      <c r="M229" s="25">
        <f t="shared" si="77"/>
        <v>-4132094.8909241813</v>
      </c>
      <c r="N229" s="25">
        <f t="shared" si="78"/>
        <v>-3551890.5287387329</v>
      </c>
      <c r="O229" s="25">
        <f t="shared" si="79"/>
        <v>-3019481.5009477357</v>
      </c>
    </row>
    <row r="230" spans="1:15" x14ac:dyDescent="0.2">
      <c r="A230" s="24">
        <f t="shared" si="45"/>
        <v>228000000</v>
      </c>
      <c r="B230" s="25">
        <f t="shared" si="66"/>
        <v>-3567537.6235789917</v>
      </c>
      <c r="C230" s="25">
        <f t="shared" si="67"/>
        <v>-3487151.4714383651</v>
      </c>
      <c r="D230" s="25">
        <f t="shared" si="68"/>
        <v>-3414956.3619570835</v>
      </c>
      <c r="E230" s="25">
        <f t="shared" si="69"/>
        <v>-3349871.4352624528</v>
      </c>
      <c r="F230" s="25">
        <f t="shared" si="70"/>
        <v>-3290995.6424750192</v>
      </c>
      <c r="G230" s="25">
        <f t="shared" si="71"/>
        <v>-3237571.807734143</v>
      </c>
      <c r="H230" s="25">
        <f t="shared" si="72"/>
        <v>-3188958.9837075169</v>
      </c>
      <c r="I230" s="25">
        <f t="shared" si="73"/>
        <v>-3144610.9503409858</v>
      </c>
      <c r="J230" s="25">
        <f t="shared" si="74"/>
        <v>-3104059.3209628742</v>
      </c>
      <c r="K230" s="25">
        <f t="shared" si="75"/>
        <v>-3032783.1815686505</v>
      </c>
      <c r="L230" s="25">
        <f t="shared" si="76"/>
        <v>-2972493.287326037</v>
      </c>
      <c r="M230" s="25">
        <f t="shared" si="77"/>
        <v>-4150297.9521176796</v>
      </c>
      <c r="N230" s="25">
        <f t="shared" si="78"/>
        <v>-3567537.6235789917</v>
      </c>
      <c r="O230" s="25">
        <f t="shared" si="79"/>
        <v>-3032783.1815686505</v>
      </c>
    </row>
    <row r="231" spans="1:15" x14ac:dyDescent="0.2">
      <c r="A231" s="24">
        <f t="shared" si="45"/>
        <v>229000000</v>
      </c>
      <c r="B231" s="25">
        <f t="shared" si="66"/>
        <v>-3583184.718419251</v>
      </c>
      <c r="C231" s="25">
        <f t="shared" si="67"/>
        <v>-3502445.9954359015</v>
      </c>
      <c r="D231" s="25">
        <f t="shared" si="68"/>
        <v>-3429934.240737597</v>
      </c>
      <c r="E231" s="25">
        <f t="shared" si="69"/>
        <v>-3364563.8538381653</v>
      </c>
      <c r="F231" s="25">
        <f t="shared" si="70"/>
        <v>-3305429.8338893834</v>
      </c>
      <c r="G231" s="25">
        <f t="shared" si="71"/>
        <v>-3251771.6840838548</v>
      </c>
      <c r="H231" s="25">
        <f t="shared" si="72"/>
        <v>-3202945.64591676</v>
      </c>
      <c r="I231" s="25">
        <f t="shared" si="73"/>
        <v>-3158403.1036319546</v>
      </c>
      <c r="J231" s="25">
        <f t="shared" si="74"/>
        <v>-3117673.616230255</v>
      </c>
      <c r="K231" s="25">
        <f t="shared" si="75"/>
        <v>-3046084.8621895658</v>
      </c>
      <c r="L231" s="25">
        <f t="shared" si="76"/>
        <v>-2985530.5385862389</v>
      </c>
      <c r="M231" s="25">
        <f t="shared" si="77"/>
        <v>-4168501.013311178</v>
      </c>
      <c r="N231" s="25">
        <f t="shared" si="78"/>
        <v>-3583184.718419251</v>
      </c>
      <c r="O231" s="25">
        <f t="shared" si="79"/>
        <v>-3046084.8621895658</v>
      </c>
    </row>
    <row r="232" spans="1:15" x14ac:dyDescent="0.2">
      <c r="A232" s="24">
        <f t="shared" si="45"/>
        <v>230000000</v>
      </c>
      <c r="B232" s="25">
        <f t="shared" si="66"/>
        <v>-3598831.8132595094</v>
      </c>
      <c r="C232" s="25">
        <f t="shared" si="67"/>
        <v>-3517740.5194334383</v>
      </c>
      <c r="D232" s="25">
        <f t="shared" si="68"/>
        <v>-3444912.119518111</v>
      </c>
      <c r="E232" s="25">
        <f t="shared" si="69"/>
        <v>-3379256.2724138778</v>
      </c>
      <c r="F232" s="25">
        <f t="shared" si="70"/>
        <v>-3319864.0253037475</v>
      </c>
      <c r="G232" s="25">
        <f t="shared" si="71"/>
        <v>-3265971.5604335661</v>
      </c>
      <c r="H232" s="25">
        <f t="shared" si="72"/>
        <v>-3216932.3081260039</v>
      </c>
      <c r="I232" s="25">
        <f t="shared" si="73"/>
        <v>-3172195.256922924</v>
      </c>
      <c r="J232" s="25">
        <f t="shared" si="74"/>
        <v>-3131287.9114976358</v>
      </c>
      <c r="K232" s="25">
        <f t="shared" si="75"/>
        <v>-3059386.542810481</v>
      </c>
      <c r="L232" s="25">
        <f t="shared" si="76"/>
        <v>-2998567.7898464408</v>
      </c>
      <c r="M232" s="25">
        <f t="shared" si="77"/>
        <v>-4186704.0745046772</v>
      </c>
      <c r="N232" s="25">
        <f t="shared" si="78"/>
        <v>-3598831.8132595094</v>
      </c>
      <c r="O232" s="25">
        <f t="shared" si="79"/>
        <v>-3059386.542810481</v>
      </c>
    </row>
    <row r="233" spans="1:15" x14ac:dyDescent="0.2">
      <c r="A233" s="24">
        <f t="shared" si="45"/>
        <v>231000000</v>
      </c>
      <c r="B233" s="25">
        <f t="shared" si="66"/>
        <v>-3614478.9080997682</v>
      </c>
      <c r="C233" s="25">
        <f t="shared" si="67"/>
        <v>-3533035.0434309747</v>
      </c>
      <c r="D233" s="25">
        <f t="shared" si="68"/>
        <v>-3459889.9982986241</v>
      </c>
      <c r="E233" s="25">
        <f t="shared" si="69"/>
        <v>-3393948.6909895902</v>
      </c>
      <c r="F233" s="25">
        <f t="shared" si="70"/>
        <v>-3334298.2167181117</v>
      </c>
      <c r="G233" s="25">
        <f t="shared" si="71"/>
        <v>-3280171.436783277</v>
      </c>
      <c r="H233" s="25">
        <f t="shared" si="72"/>
        <v>-3230918.970335247</v>
      </c>
      <c r="I233" s="25">
        <f t="shared" si="73"/>
        <v>-3185987.4102138933</v>
      </c>
      <c r="J233" s="25">
        <f t="shared" si="74"/>
        <v>-3144902.206765017</v>
      </c>
      <c r="K233" s="25">
        <f t="shared" si="75"/>
        <v>-3072688.2234313968</v>
      </c>
      <c r="L233" s="25">
        <f t="shared" si="76"/>
        <v>-3011605.0411066427</v>
      </c>
      <c r="M233" s="25">
        <f t="shared" si="77"/>
        <v>-4204907.1356981751</v>
      </c>
      <c r="N233" s="25">
        <f t="shared" si="78"/>
        <v>-3614478.9080997682</v>
      </c>
      <c r="O233" s="25">
        <f t="shared" si="79"/>
        <v>-3072688.2234313968</v>
      </c>
    </row>
    <row r="234" spans="1:15" x14ac:dyDescent="0.2">
      <c r="A234" s="24">
        <f t="shared" si="45"/>
        <v>232000000</v>
      </c>
      <c r="B234" s="25">
        <f t="shared" si="66"/>
        <v>-3630126.0029400266</v>
      </c>
      <c r="C234" s="25">
        <f t="shared" si="67"/>
        <v>-3548329.5674285116</v>
      </c>
      <c r="D234" s="25">
        <f t="shared" si="68"/>
        <v>-3474867.8770791376</v>
      </c>
      <c r="E234" s="25">
        <f t="shared" si="69"/>
        <v>-3408641.1095653027</v>
      </c>
      <c r="F234" s="25">
        <f t="shared" si="70"/>
        <v>-3348732.4081324758</v>
      </c>
      <c r="G234" s="25">
        <f t="shared" si="71"/>
        <v>-3294371.3131329883</v>
      </c>
      <c r="H234" s="25">
        <f t="shared" si="72"/>
        <v>-3244905.632544491</v>
      </c>
      <c r="I234" s="25">
        <f t="shared" si="73"/>
        <v>-3199779.5635048621</v>
      </c>
      <c r="J234" s="25">
        <f t="shared" si="74"/>
        <v>-3158516.5020323982</v>
      </c>
      <c r="K234" s="25">
        <f t="shared" si="75"/>
        <v>-3085989.9040523111</v>
      </c>
      <c r="L234" s="25">
        <f t="shared" si="76"/>
        <v>-3024642.2923668446</v>
      </c>
      <c r="M234" s="25">
        <f t="shared" si="77"/>
        <v>-4223110.1968916748</v>
      </c>
      <c r="N234" s="25">
        <f t="shared" si="78"/>
        <v>-3630126.0029400266</v>
      </c>
      <c r="O234" s="25">
        <f t="shared" si="79"/>
        <v>-3085989.9040523111</v>
      </c>
    </row>
    <row r="235" spans="1:15" x14ac:dyDescent="0.2">
      <c r="A235" s="24">
        <f t="shared" si="45"/>
        <v>233000000</v>
      </c>
      <c r="B235" s="25">
        <f t="shared" si="66"/>
        <v>-3645773.0977802854</v>
      </c>
      <c r="C235" s="25">
        <f t="shared" si="67"/>
        <v>-3563624.0914260484</v>
      </c>
      <c r="D235" s="25">
        <f t="shared" si="68"/>
        <v>-3489845.7558596511</v>
      </c>
      <c r="E235" s="25">
        <f t="shared" si="69"/>
        <v>-3423333.5281410157</v>
      </c>
      <c r="F235" s="25">
        <f t="shared" si="70"/>
        <v>-3363166.5995468395</v>
      </c>
      <c r="G235" s="25">
        <f t="shared" si="71"/>
        <v>-3308571.1894826991</v>
      </c>
      <c r="H235" s="25">
        <f t="shared" si="72"/>
        <v>-3258892.294753734</v>
      </c>
      <c r="I235" s="25">
        <f t="shared" si="73"/>
        <v>-3213571.7167958319</v>
      </c>
      <c r="J235" s="25">
        <f t="shared" si="74"/>
        <v>-3172130.797299779</v>
      </c>
      <c r="K235" s="25">
        <f t="shared" si="75"/>
        <v>-3099291.5846732263</v>
      </c>
      <c r="L235" s="25">
        <f t="shared" si="76"/>
        <v>-3037679.5436270465</v>
      </c>
      <c r="M235" s="25">
        <f t="shared" si="77"/>
        <v>-4241313.2580851726</v>
      </c>
      <c r="N235" s="25">
        <f t="shared" si="78"/>
        <v>-3645773.0977802854</v>
      </c>
      <c r="O235" s="25">
        <f t="shared" si="79"/>
        <v>-3099291.5846732263</v>
      </c>
    </row>
    <row r="236" spans="1:15" x14ac:dyDescent="0.2">
      <c r="A236" s="24">
        <f t="shared" si="45"/>
        <v>234000000</v>
      </c>
      <c r="B236" s="25">
        <f t="shared" si="66"/>
        <v>-3661420.1926205447</v>
      </c>
      <c r="C236" s="25">
        <f t="shared" si="67"/>
        <v>-3578918.6154235848</v>
      </c>
      <c r="D236" s="25">
        <f t="shared" si="68"/>
        <v>-3504823.6346401647</v>
      </c>
      <c r="E236" s="25">
        <f t="shared" si="69"/>
        <v>-3438025.9467167282</v>
      </c>
      <c r="F236" s="25">
        <f t="shared" si="70"/>
        <v>-3377600.7909612041</v>
      </c>
      <c r="G236" s="25">
        <f t="shared" si="71"/>
        <v>-3322771.0658324105</v>
      </c>
      <c r="H236" s="25">
        <f t="shared" si="72"/>
        <v>-3272878.9569629775</v>
      </c>
      <c r="I236" s="25">
        <f t="shared" si="73"/>
        <v>-3227363.8700868012</v>
      </c>
      <c r="J236" s="25">
        <f t="shared" si="74"/>
        <v>-3185745.0925671603</v>
      </c>
      <c r="K236" s="25">
        <f t="shared" si="75"/>
        <v>-3112593.2652941416</v>
      </c>
      <c r="L236" s="25">
        <f t="shared" si="76"/>
        <v>-3050716.7948872484</v>
      </c>
      <c r="M236" s="25">
        <f t="shared" si="77"/>
        <v>-4259516.3192786714</v>
      </c>
      <c r="N236" s="25">
        <f t="shared" si="78"/>
        <v>-3661420.1926205447</v>
      </c>
      <c r="O236" s="25">
        <f t="shared" si="79"/>
        <v>-3112593.2652941416</v>
      </c>
    </row>
    <row r="237" spans="1:15" x14ac:dyDescent="0.2">
      <c r="A237" s="24">
        <f t="shared" si="45"/>
        <v>235000000</v>
      </c>
      <c r="B237" s="25">
        <f t="shared" si="66"/>
        <v>-3677067.2874608031</v>
      </c>
      <c r="C237" s="25">
        <f t="shared" si="67"/>
        <v>-3594213.1394211217</v>
      </c>
      <c r="D237" s="25">
        <f t="shared" si="68"/>
        <v>-3519801.5134206787</v>
      </c>
      <c r="E237" s="25">
        <f t="shared" si="69"/>
        <v>-3452718.3652924406</v>
      </c>
      <c r="F237" s="25">
        <f t="shared" si="70"/>
        <v>-3392034.9823755682</v>
      </c>
      <c r="G237" s="25">
        <f t="shared" si="71"/>
        <v>-3336970.9421821213</v>
      </c>
      <c r="H237" s="25">
        <f t="shared" si="72"/>
        <v>-3286865.619172221</v>
      </c>
      <c r="I237" s="25">
        <f t="shared" si="73"/>
        <v>-3241156.0233777701</v>
      </c>
      <c r="J237" s="25">
        <f t="shared" si="74"/>
        <v>-3199359.387834541</v>
      </c>
      <c r="K237" s="25">
        <f t="shared" si="75"/>
        <v>-3125894.9459150573</v>
      </c>
      <c r="L237" s="25">
        <f t="shared" si="76"/>
        <v>-3063754.0461474503</v>
      </c>
      <c r="M237" s="25">
        <f t="shared" si="77"/>
        <v>-4277719.3804721702</v>
      </c>
      <c r="N237" s="25">
        <f t="shared" si="78"/>
        <v>-3677067.2874608031</v>
      </c>
      <c r="O237" s="25">
        <f t="shared" si="79"/>
        <v>-3125894.9459150573</v>
      </c>
    </row>
    <row r="238" spans="1:15" x14ac:dyDescent="0.2">
      <c r="A238" s="24">
        <f t="shared" si="45"/>
        <v>236000000</v>
      </c>
      <c r="B238" s="25">
        <f t="shared" si="66"/>
        <v>-3692714.3823010619</v>
      </c>
      <c r="C238" s="25">
        <f t="shared" si="67"/>
        <v>-3609507.6634186585</v>
      </c>
      <c r="D238" s="25">
        <f t="shared" si="68"/>
        <v>-3534779.3922011917</v>
      </c>
      <c r="E238" s="25">
        <f t="shared" si="69"/>
        <v>-3467410.7838681531</v>
      </c>
      <c r="F238" s="25">
        <f t="shared" si="70"/>
        <v>-3406469.1737899324</v>
      </c>
      <c r="G238" s="25">
        <f t="shared" si="71"/>
        <v>-3351170.8185318327</v>
      </c>
      <c r="H238" s="25">
        <f t="shared" si="72"/>
        <v>-3300852.2813814646</v>
      </c>
      <c r="I238" s="25">
        <f t="shared" si="73"/>
        <v>-3254948.1766687394</v>
      </c>
      <c r="J238" s="25">
        <f t="shared" si="74"/>
        <v>-3212973.6831019223</v>
      </c>
      <c r="K238" s="25">
        <f t="shared" si="75"/>
        <v>-3139196.6265359716</v>
      </c>
      <c r="L238" s="25">
        <f t="shared" si="76"/>
        <v>-3076791.2974076523</v>
      </c>
      <c r="M238" s="25">
        <f t="shared" si="77"/>
        <v>-4295922.441665668</v>
      </c>
      <c r="N238" s="25">
        <f t="shared" si="78"/>
        <v>-3692714.3823010619</v>
      </c>
      <c r="O238" s="25">
        <f t="shared" si="79"/>
        <v>-3139196.6265359716</v>
      </c>
    </row>
    <row r="239" spans="1:15" x14ac:dyDescent="0.2">
      <c r="A239" s="24">
        <f t="shared" si="45"/>
        <v>237000000</v>
      </c>
      <c r="B239" s="25">
        <f t="shared" si="66"/>
        <v>-3708361.4771413207</v>
      </c>
      <c r="C239" s="25">
        <f t="shared" si="67"/>
        <v>-3624802.1874161949</v>
      </c>
      <c r="D239" s="25">
        <f t="shared" si="68"/>
        <v>-3549757.2709817053</v>
      </c>
      <c r="E239" s="25">
        <f t="shared" si="69"/>
        <v>-3482103.2024438656</v>
      </c>
      <c r="F239" s="25">
        <f t="shared" si="70"/>
        <v>-3420903.3652042961</v>
      </c>
      <c r="G239" s="25">
        <f t="shared" si="71"/>
        <v>-3365370.6948815435</v>
      </c>
      <c r="H239" s="25">
        <f t="shared" si="72"/>
        <v>-3314838.9435907076</v>
      </c>
      <c r="I239" s="25">
        <f t="shared" si="73"/>
        <v>-3268740.3299597087</v>
      </c>
      <c r="J239" s="25">
        <f t="shared" si="74"/>
        <v>-3226587.9783693035</v>
      </c>
      <c r="K239" s="25">
        <f t="shared" si="75"/>
        <v>-3152498.3071568869</v>
      </c>
      <c r="L239" s="25">
        <f t="shared" si="76"/>
        <v>-3089828.5486678542</v>
      </c>
      <c r="M239" s="25">
        <f t="shared" si="77"/>
        <v>-4314125.5028591668</v>
      </c>
      <c r="N239" s="25">
        <f t="shared" si="78"/>
        <v>-3708361.4771413207</v>
      </c>
      <c r="O239" s="25">
        <f t="shared" si="79"/>
        <v>-3152498.3071568869</v>
      </c>
    </row>
    <row r="240" spans="1:15" x14ac:dyDescent="0.2">
      <c r="A240" s="24">
        <f t="shared" si="45"/>
        <v>238000000</v>
      </c>
      <c r="B240" s="25">
        <f t="shared" si="66"/>
        <v>-3724008.5719815791</v>
      </c>
      <c r="C240" s="25">
        <f t="shared" si="67"/>
        <v>-3640096.7114137318</v>
      </c>
      <c r="D240" s="25">
        <f t="shared" si="68"/>
        <v>-3564735.1497622188</v>
      </c>
      <c r="E240" s="25">
        <f t="shared" si="69"/>
        <v>-3496795.6210195781</v>
      </c>
      <c r="F240" s="25">
        <f t="shared" si="70"/>
        <v>-3435337.5566186607</v>
      </c>
      <c r="G240" s="25">
        <f t="shared" si="71"/>
        <v>-3379570.5712312548</v>
      </c>
      <c r="H240" s="25">
        <f t="shared" si="72"/>
        <v>-3328825.6057999516</v>
      </c>
      <c r="I240" s="25">
        <f t="shared" si="73"/>
        <v>-3282532.4832506776</v>
      </c>
      <c r="J240" s="25">
        <f t="shared" si="74"/>
        <v>-3240202.2736366843</v>
      </c>
      <c r="K240" s="25">
        <f t="shared" si="75"/>
        <v>-3165799.9877778026</v>
      </c>
      <c r="L240" s="25">
        <f t="shared" si="76"/>
        <v>-3102865.7999280561</v>
      </c>
      <c r="M240" s="25">
        <f t="shared" si="77"/>
        <v>-4332328.5640526656</v>
      </c>
      <c r="N240" s="25">
        <f t="shared" si="78"/>
        <v>-3724008.5719815791</v>
      </c>
      <c r="O240" s="25">
        <f t="shared" si="79"/>
        <v>-3165799.9877778026</v>
      </c>
    </row>
    <row r="241" spans="1:15" x14ac:dyDescent="0.2">
      <c r="A241" s="24">
        <f t="shared" si="45"/>
        <v>239000000</v>
      </c>
      <c r="B241" s="25">
        <f t="shared" si="66"/>
        <v>-3739655.6668218379</v>
      </c>
      <c r="C241" s="25">
        <f t="shared" si="67"/>
        <v>-3655391.2354112687</v>
      </c>
      <c r="D241" s="25">
        <f t="shared" si="68"/>
        <v>-3579713.0285427319</v>
      </c>
      <c r="E241" s="25">
        <f t="shared" si="69"/>
        <v>-3511488.0395952906</v>
      </c>
      <c r="F241" s="25">
        <f t="shared" si="70"/>
        <v>-3449771.7480330248</v>
      </c>
      <c r="G241" s="25">
        <f t="shared" si="71"/>
        <v>-3393770.4475809666</v>
      </c>
      <c r="H241" s="25">
        <f t="shared" si="72"/>
        <v>-3342812.2680091946</v>
      </c>
      <c r="I241" s="25">
        <f t="shared" si="73"/>
        <v>-3296324.6365416474</v>
      </c>
      <c r="J241" s="25">
        <f t="shared" si="74"/>
        <v>-3253816.5689040655</v>
      </c>
      <c r="K241" s="25">
        <f t="shared" si="75"/>
        <v>-3179101.6683987179</v>
      </c>
      <c r="L241" s="25">
        <f t="shared" si="76"/>
        <v>-3115903.051188258</v>
      </c>
      <c r="M241" s="25">
        <f t="shared" si="77"/>
        <v>-4350531.6252461644</v>
      </c>
      <c r="N241" s="25">
        <f t="shared" si="78"/>
        <v>-3739655.6668218379</v>
      </c>
      <c r="O241" s="25">
        <f t="shared" si="79"/>
        <v>-3179101.6683987179</v>
      </c>
    </row>
    <row r="242" spans="1:15" x14ac:dyDescent="0.2">
      <c r="A242" s="24">
        <f t="shared" si="45"/>
        <v>240000000</v>
      </c>
      <c r="B242" s="25">
        <f t="shared" si="66"/>
        <v>-3755302.7616620963</v>
      </c>
      <c r="C242" s="25">
        <f t="shared" si="67"/>
        <v>-3670685.7594088051</v>
      </c>
      <c r="D242" s="25">
        <f t="shared" si="68"/>
        <v>-3594690.9073232459</v>
      </c>
      <c r="E242" s="25">
        <f t="shared" si="69"/>
        <v>-3526180.458171003</v>
      </c>
      <c r="F242" s="25">
        <f t="shared" si="70"/>
        <v>-3464205.9394473885</v>
      </c>
      <c r="G242" s="25">
        <f t="shared" si="71"/>
        <v>-3407970.323930677</v>
      </c>
      <c r="H242" s="25">
        <f t="shared" si="72"/>
        <v>-3356798.9302184386</v>
      </c>
      <c r="I242" s="25">
        <f t="shared" si="73"/>
        <v>-3310116.7898326167</v>
      </c>
      <c r="J242" s="25">
        <f t="shared" si="74"/>
        <v>-3267430.8641714468</v>
      </c>
      <c r="K242" s="25">
        <f t="shared" si="75"/>
        <v>-3192403.3490196322</v>
      </c>
      <c r="L242" s="25">
        <f t="shared" si="76"/>
        <v>-3128940.3024484599</v>
      </c>
      <c r="M242" s="25">
        <f t="shared" si="77"/>
        <v>-4368734.6864396632</v>
      </c>
      <c r="N242" s="25">
        <f t="shared" si="78"/>
        <v>-3755302.7616620963</v>
      </c>
      <c r="O242" s="25">
        <f t="shared" si="79"/>
        <v>-3192403.3490196322</v>
      </c>
    </row>
    <row r="243" spans="1:15" x14ac:dyDescent="0.2">
      <c r="A243" s="24">
        <f t="shared" si="45"/>
        <v>241000000</v>
      </c>
      <c r="B243" s="25">
        <f t="shared" si="66"/>
        <v>-3770949.8565023555</v>
      </c>
      <c r="C243" s="25">
        <f t="shared" si="67"/>
        <v>-3685980.2834063419</v>
      </c>
      <c r="D243" s="25">
        <f t="shared" si="68"/>
        <v>-3609668.7861037594</v>
      </c>
      <c r="E243" s="25">
        <f t="shared" si="69"/>
        <v>-3540872.876746716</v>
      </c>
      <c r="F243" s="25">
        <f t="shared" si="70"/>
        <v>-3478640.1308617527</v>
      </c>
      <c r="G243" s="25">
        <f t="shared" si="71"/>
        <v>-3422170.2002803888</v>
      </c>
      <c r="H243" s="25">
        <f t="shared" si="72"/>
        <v>-3370785.5924276817</v>
      </c>
      <c r="I243" s="25">
        <f t="shared" si="73"/>
        <v>-3323908.9431235855</v>
      </c>
      <c r="J243" s="25">
        <f t="shared" si="74"/>
        <v>-3281045.1594388275</v>
      </c>
      <c r="K243" s="25">
        <f t="shared" si="75"/>
        <v>-3205705.0296405475</v>
      </c>
      <c r="L243" s="25">
        <f t="shared" si="76"/>
        <v>-3141977.5537086618</v>
      </c>
      <c r="M243" s="25">
        <f t="shared" si="77"/>
        <v>-4386937.747633161</v>
      </c>
      <c r="N243" s="25">
        <f t="shared" si="78"/>
        <v>-3770949.8565023555</v>
      </c>
      <c r="O243" s="25">
        <f t="shared" si="79"/>
        <v>-3205705.0296405475</v>
      </c>
    </row>
    <row r="244" spans="1:15" x14ac:dyDescent="0.2">
      <c r="A244" s="24">
        <f t="shared" si="45"/>
        <v>242000000</v>
      </c>
      <c r="B244" s="25">
        <f t="shared" si="66"/>
        <v>-3786596.9513426144</v>
      </c>
      <c r="C244" s="25">
        <f t="shared" si="67"/>
        <v>-3701274.8074038788</v>
      </c>
      <c r="D244" s="25">
        <f t="shared" si="68"/>
        <v>-3624646.664884273</v>
      </c>
      <c r="E244" s="25">
        <f t="shared" si="69"/>
        <v>-3555565.2953224285</v>
      </c>
      <c r="F244" s="25">
        <f t="shared" si="70"/>
        <v>-3493074.3222761173</v>
      </c>
      <c r="G244" s="25">
        <f t="shared" si="71"/>
        <v>-3436370.0766300997</v>
      </c>
      <c r="H244" s="25">
        <f t="shared" si="72"/>
        <v>-3384772.2546369256</v>
      </c>
      <c r="I244" s="25">
        <f t="shared" si="73"/>
        <v>-3337701.0964145549</v>
      </c>
      <c r="J244" s="25">
        <f t="shared" si="74"/>
        <v>-3294659.4547062083</v>
      </c>
      <c r="K244" s="25">
        <f t="shared" si="75"/>
        <v>-3219006.7102614632</v>
      </c>
      <c r="L244" s="25">
        <f t="shared" si="76"/>
        <v>-3155014.8049688633</v>
      </c>
      <c r="M244" s="25">
        <f t="shared" si="77"/>
        <v>-4405140.8088266598</v>
      </c>
      <c r="N244" s="25">
        <f t="shared" si="78"/>
        <v>-3786596.9513426144</v>
      </c>
      <c r="O244" s="25">
        <f t="shared" si="79"/>
        <v>-3219006.7102614632</v>
      </c>
    </row>
    <row r="245" spans="1:15" x14ac:dyDescent="0.2">
      <c r="A245" s="24">
        <f t="shared" si="45"/>
        <v>243000000</v>
      </c>
      <c r="B245" s="25">
        <f t="shared" si="66"/>
        <v>-3802244.0461828727</v>
      </c>
      <c r="C245" s="25">
        <f t="shared" si="67"/>
        <v>-3716569.3314014152</v>
      </c>
      <c r="D245" s="25">
        <f t="shared" si="68"/>
        <v>-3639624.5436647865</v>
      </c>
      <c r="E245" s="25">
        <f t="shared" si="69"/>
        <v>-3570257.7138981409</v>
      </c>
      <c r="F245" s="25">
        <f t="shared" si="70"/>
        <v>-3507508.5136904814</v>
      </c>
      <c r="G245" s="25">
        <f t="shared" si="71"/>
        <v>-3450569.952979811</v>
      </c>
      <c r="H245" s="25">
        <f t="shared" si="72"/>
        <v>-3398758.9168461692</v>
      </c>
      <c r="I245" s="25">
        <f t="shared" si="73"/>
        <v>-3351493.2497055237</v>
      </c>
      <c r="J245" s="25">
        <f t="shared" si="74"/>
        <v>-3308273.7499735891</v>
      </c>
      <c r="K245" s="25">
        <f t="shared" si="75"/>
        <v>-3232308.3908823784</v>
      </c>
      <c r="L245" s="25">
        <f t="shared" si="76"/>
        <v>-3168052.0562290652</v>
      </c>
      <c r="M245" s="25">
        <f t="shared" si="77"/>
        <v>-4423343.8700201586</v>
      </c>
      <c r="N245" s="25">
        <f t="shared" si="78"/>
        <v>-3802244.0461828727</v>
      </c>
      <c r="O245" s="25">
        <f t="shared" si="79"/>
        <v>-3232308.3908823784</v>
      </c>
    </row>
    <row r="246" spans="1:15" x14ac:dyDescent="0.2">
      <c r="A246" s="24">
        <f t="shared" si="45"/>
        <v>244000000</v>
      </c>
      <c r="B246" s="25">
        <f t="shared" si="66"/>
        <v>-3817891.1410231316</v>
      </c>
      <c r="C246" s="25">
        <f t="shared" si="67"/>
        <v>-3731863.855398952</v>
      </c>
      <c r="D246" s="25">
        <f t="shared" si="68"/>
        <v>-3654602.4224452996</v>
      </c>
      <c r="E246" s="25">
        <f t="shared" si="69"/>
        <v>-3584950.1324738534</v>
      </c>
      <c r="F246" s="25">
        <f t="shared" si="70"/>
        <v>-3521942.7051048451</v>
      </c>
      <c r="G246" s="25">
        <f t="shared" si="71"/>
        <v>-3464769.8293295219</v>
      </c>
      <c r="H246" s="25">
        <f t="shared" si="72"/>
        <v>-3412745.5790554127</v>
      </c>
      <c r="I246" s="25">
        <f t="shared" si="73"/>
        <v>-3365285.402996493</v>
      </c>
      <c r="J246" s="25">
        <f t="shared" si="74"/>
        <v>-3321888.0452409703</v>
      </c>
      <c r="K246" s="25">
        <f t="shared" si="75"/>
        <v>-3245610.0715032928</v>
      </c>
      <c r="L246" s="25">
        <f t="shared" si="76"/>
        <v>-3181089.3074892671</v>
      </c>
      <c r="M246" s="25">
        <f t="shared" si="77"/>
        <v>-4441546.9312136574</v>
      </c>
      <c r="N246" s="25">
        <f t="shared" si="78"/>
        <v>-3817891.1410231316</v>
      </c>
      <c r="O246" s="25">
        <f t="shared" si="79"/>
        <v>-3245610.0715032928</v>
      </c>
    </row>
    <row r="247" spans="1:15" x14ac:dyDescent="0.2">
      <c r="A247" s="24">
        <f t="shared" si="45"/>
        <v>245000000</v>
      </c>
      <c r="B247" s="25">
        <f t="shared" si="66"/>
        <v>-3833538.2358633908</v>
      </c>
      <c r="C247" s="25">
        <f t="shared" si="67"/>
        <v>-3747158.3793964889</v>
      </c>
      <c r="D247" s="25">
        <f t="shared" si="68"/>
        <v>-3669580.3012258136</v>
      </c>
      <c r="E247" s="25">
        <f t="shared" si="69"/>
        <v>-3599642.5510495659</v>
      </c>
      <c r="F247" s="25">
        <f t="shared" si="70"/>
        <v>-3536376.8965192093</v>
      </c>
      <c r="G247" s="25">
        <f t="shared" si="71"/>
        <v>-3478969.7056792332</v>
      </c>
      <c r="H247" s="25">
        <f t="shared" si="72"/>
        <v>-3426732.2412646562</v>
      </c>
      <c r="I247" s="25">
        <f t="shared" si="73"/>
        <v>-3379077.5562874628</v>
      </c>
      <c r="J247" s="25">
        <f t="shared" si="74"/>
        <v>-3335502.3405083516</v>
      </c>
      <c r="K247" s="25">
        <f t="shared" si="75"/>
        <v>-3258911.7521242085</v>
      </c>
      <c r="L247" s="25">
        <f t="shared" si="76"/>
        <v>-3194126.558749469</v>
      </c>
      <c r="M247" s="25">
        <f t="shared" si="77"/>
        <v>-4459749.9924071562</v>
      </c>
      <c r="N247" s="25">
        <f t="shared" si="78"/>
        <v>-3833538.2358633908</v>
      </c>
      <c r="O247" s="25">
        <f t="shared" si="79"/>
        <v>-3258911.7521242085</v>
      </c>
    </row>
    <row r="248" spans="1:15" x14ac:dyDescent="0.2">
      <c r="A248" s="24">
        <f t="shared" si="45"/>
        <v>246000000</v>
      </c>
      <c r="B248" s="25">
        <f t="shared" si="66"/>
        <v>-3849185.3307036492</v>
      </c>
      <c r="C248" s="25">
        <f t="shared" si="67"/>
        <v>-3762452.9033940248</v>
      </c>
      <c r="D248" s="25">
        <f t="shared" si="68"/>
        <v>-3684558.1800063271</v>
      </c>
      <c r="E248" s="25">
        <f t="shared" si="69"/>
        <v>-3614334.9696252784</v>
      </c>
      <c r="F248" s="25">
        <f t="shared" si="70"/>
        <v>-3550811.0879335734</v>
      </c>
      <c r="G248" s="25">
        <f t="shared" si="71"/>
        <v>-3493169.582028944</v>
      </c>
      <c r="H248" s="25">
        <f t="shared" si="72"/>
        <v>-3440718.9034738992</v>
      </c>
      <c r="I248" s="25">
        <f t="shared" si="73"/>
        <v>-3392869.7095784317</v>
      </c>
      <c r="J248" s="25">
        <f t="shared" si="74"/>
        <v>-3349116.6357757323</v>
      </c>
      <c r="K248" s="25">
        <f t="shared" si="75"/>
        <v>-3272213.4327451237</v>
      </c>
      <c r="L248" s="25">
        <f t="shared" si="76"/>
        <v>-3207163.8100096709</v>
      </c>
      <c r="M248" s="25">
        <f t="shared" si="77"/>
        <v>-4477953.053600654</v>
      </c>
      <c r="N248" s="25">
        <f t="shared" si="78"/>
        <v>-3849185.3307036492</v>
      </c>
      <c r="O248" s="25">
        <f t="shared" si="79"/>
        <v>-3272213.4327451237</v>
      </c>
    </row>
    <row r="249" spans="1:15" x14ac:dyDescent="0.2">
      <c r="A249" s="24">
        <f t="shared" si="45"/>
        <v>247000000</v>
      </c>
      <c r="B249" s="25">
        <f t="shared" si="66"/>
        <v>-3864832.425543908</v>
      </c>
      <c r="C249" s="25">
        <f t="shared" si="67"/>
        <v>-3777747.4273915621</v>
      </c>
      <c r="D249" s="25">
        <f t="shared" si="68"/>
        <v>-3699536.0587868406</v>
      </c>
      <c r="E249" s="25">
        <f t="shared" si="69"/>
        <v>-3629027.3882009909</v>
      </c>
      <c r="F249" s="25">
        <f t="shared" si="70"/>
        <v>-3565245.2793479376</v>
      </c>
      <c r="G249" s="25">
        <f t="shared" si="71"/>
        <v>-3507369.4583786554</v>
      </c>
      <c r="H249" s="25">
        <f t="shared" si="72"/>
        <v>-3454705.5656831432</v>
      </c>
      <c r="I249" s="25">
        <f t="shared" si="73"/>
        <v>-3406661.862869401</v>
      </c>
      <c r="J249" s="25">
        <f t="shared" si="74"/>
        <v>-3362730.9310431136</v>
      </c>
      <c r="K249" s="25">
        <f t="shared" si="75"/>
        <v>-3285515.1133660381</v>
      </c>
      <c r="L249" s="25">
        <f t="shared" si="76"/>
        <v>-3220201.0612698728</v>
      </c>
      <c r="M249" s="25">
        <f t="shared" si="77"/>
        <v>-4496156.1147941537</v>
      </c>
      <c r="N249" s="25">
        <f t="shared" si="78"/>
        <v>-3864832.425543908</v>
      </c>
      <c r="O249" s="25">
        <f t="shared" si="79"/>
        <v>-3285515.1133660381</v>
      </c>
    </row>
    <row r="250" spans="1:15" x14ac:dyDescent="0.2">
      <c r="A250" s="24">
        <f t="shared" si="45"/>
        <v>248000000</v>
      </c>
      <c r="B250" s="25">
        <f t="shared" si="66"/>
        <v>-3880479.5203841669</v>
      </c>
      <c r="C250" s="25">
        <f t="shared" si="67"/>
        <v>-3793041.9513890981</v>
      </c>
      <c r="D250" s="25">
        <f t="shared" si="68"/>
        <v>-3714513.9375673537</v>
      </c>
      <c r="E250" s="25">
        <f t="shared" si="69"/>
        <v>-3643719.8067767029</v>
      </c>
      <c r="F250" s="25">
        <f t="shared" si="70"/>
        <v>-3579679.4707623017</v>
      </c>
      <c r="G250" s="25">
        <f t="shared" si="71"/>
        <v>-3521569.3347283667</v>
      </c>
      <c r="H250" s="25">
        <f t="shared" si="72"/>
        <v>-3468692.2278923863</v>
      </c>
      <c r="I250" s="25">
        <f t="shared" si="73"/>
        <v>-3420454.0161603703</v>
      </c>
      <c r="J250" s="25">
        <f t="shared" si="74"/>
        <v>-3376345.2263104948</v>
      </c>
      <c r="K250" s="25">
        <f t="shared" si="75"/>
        <v>-3298816.7939869533</v>
      </c>
      <c r="L250" s="25">
        <f t="shared" si="76"/>
        <v>-3233238.3125300747</v>
      </c>
      <c r="M250" s="25">
        <f t="shared" si="77"/>
        <v>-4514359.1759876516</v>
      </c>
      <c r="N250" s="25">
        <f t="shared" si="78"/>
        <v>-3880479.5203841669</v>
      </c>
      <c r="O250" s="25">
        <f t="shared" si="79"/>
        <v>-3298816.7939869533</v>
      </c>
    </row>
    <row r="251" spans="1:15" x14ac:dyDescent="0.2">
      <c r="A251" s="24">
        <f t="shared" si="45"/>
        <v>249000000</v>
      </c>
      <c r="B251" s="25">
        <f t="shared" si="66"/>
        <v>-3896126.6152244252</v>
      </c>
      <c r="C251" s="25">
        <f t="shared" si="67"/>
        <v>-3808336.4753866349</v>
      </c>
      <c r="D251" s="25">
        <f t="shared" si="68"/>
        <v>-3729491.8163478673</v>
      </c>
      <c r="E251" s="25">
        <f t="shared" si="69"/>
        <v>-3658412.2253524153</v>
      </c>
      <c r="F251" s="25">
        <f t="shared" si="70"/>
        <v>-3594113.6621766658</v>
      </c>
      <c r="G251" s="25">
        <f t="shared" si="71"/>
        <v>-3535769.2110780776</v>
      </c>
      <c r="H251" s="25">
        <f t="shared" si="72"/>
        <v>-3482678.8901016302</v>
      </c>
      <c r="I251" s="25">
        <f t="shared" si="73"/>
        <v>-3434246.1694513392</v>
      </c>
      <c r="J251" s="25">
        <f t="shared" si="74"/>
        <v>-3389959.5215778756</v>
      </c>
      <c r="K251" s="25">
        <f t="shared" si="75"/>
        <v>-3312118.4746078691</v>
      </c>
      <c r="L251" s="25">
        <f t="shared" si="76"/>
        <v>-3246275.5637902766</v>
      </c>
      <c r="M251" s="25">
        <f t="shared" si="77"/>
        <v>-4532562.2371811504</v>
      </c>
      <c r="N251" s="25">
        <f t="shared" si="78"/>
        <v>-3896126.6152244252</v>
      </c>
      <c r="O251" s="25">
        <f t="shared" si="79"/>
        <v>-3312118.4746078691</v>
      </c>
    </row>
    <row r="252" spans="1:15" x14ac:dyDescent="0.2">
      <c r="A252" s="24">
        <f t="shared" si="45"/>
        <v>250000000</v>
      </c>
      <c r="B252" s="25">
        <f t="shared" si="66"/>
        <v>-3911773.710064684</v>
      </c>
      <c r="C252" s="25">
        <f t="shared" si="67"/>
        <v>-3823630.9993841723</v>
      </c>
      <c r="D252" s="25">
        <f t="shared" si="68"/>
        <v>-3744469.6951283813</v>
      </c>
      <c r="E252" s="25">
        <f t="shared" si="69"/>
        <v>-3673104.6439281288</v>
      </c>
      <c r="F252" s="25">
        <f t="shared" si="70"/>
        <v>-3608547.8535910295</v>
      </c>
      <c r="G252" s="25">
        <f t="shared" si="71"/>
        <v>-3549969.0874277889</v>
      </c>
      <c r="H252" s="25">
        <f t="shared" si="72"/>
        <v>-3496665.5523108733</v>
      </c>
      <c r="I252" s="25">
        <f t="shared" si="73"/>
        <v>-3448038.3227423085</v>
      </c>
      <c r="J252" s="25">
        <f t="shared" si="74"/>
        <v>-3403573.8168452568</v>
      </c>
      <c r="K252" s="25">
        <f t="shared" si="75"/>
        <v>-3325420.1552287843</v>
      </c>
      <c r="L252" s="25">
        <f t="shared" si="76"/>
        <v>-3259312.8150504786</v>
      </c>
      <c r="M252" s="25">
        <f t="shared" si="77"/>
        <v>-4550765.2983746491</v>
      </c>
      <c r="N252" s="25">
        <f t="shared" si="78"/>
        <v>-3911773.710064684</v>
      </c>
      <c r="O252" s="25">
        <f t="shared" si="79"/>
        <v>-3325420.1552287843</v>
      </c>
    </row>
    <row r="253" spans="1:15" x14ac:dyDescent="0.2">
      <c r="A253" s="24">
        <f t="shared" si="45"/>
        <v>251000000</v>
      </c>
      <c r="B253" s="25">
        <f t="shared" si="66"/>
        <v>-3927420.8049049424</v>
      </c>
      <c r="C253" s="25">
        <f t="shared" si="67"/>
        <v>-3838925.5233817082</v>
      </c>
      <c r="D253" s="25">
        <f t="shared" si="68"/>
        <v>-3759447.5739088948</v>
      </c>
      <c r="E253" s="25">
        <f t="shared" si="69"/>
        <v>-3687797.0625038408</v>
      </c>
      <c r="F253" s="25">
        <f t="shared" si="70"/>
        <v>-3622982.0450053941</v>
      </c>
      <c r="G253" s="25">
        <f t="shared" si="71"/>
        <v>-3564168.9637774997</v>
      </c>
      <c r="H253" s="25">
        <f t="shared" si="72"/>
        <v>-3510652.2145201173</v>
      </c>
      <c r="I253" s="25">
        <f t="shared" si="73"/>
        <v>-3461830.4760332783</v>
      </c>
      <c r="J253" s="25">
        <f t="shared" si="74"/>
        <v>-3417188.1121126376</v>
      </c>
      <c r="K253" s="25">
        <f t="shared" si="75"/>
        <v>-3338721.8358496986</v>
      </c>
      <c r="L253" s="25">
        <f t="shared" si="76"/>
        <v>-3272350.0663106805</v>
      </c>
      <c r="M253" s="25">
        <f t="shared" si="77"/>
        <v>-4568968.3595681479</v>
      </c>
      <c r="N253" s="25">
        <f t="shared" si="78"/>
        <v>-3927420.8049049424</v>
      </c>
      <c r="O253" s="25">
        <f t="shared" si="79"/>
        <v>-3338721.8358496986</v>
      </c>
    </row>
    <row r="254" spans="1:15" x14ac:dyDescent="0.2">
      <c r="A254" s="24">
        <f t="shared" si="45"/>
        <v>252000000</v>
      </c>
      <c r="B254" s="25">
        <f t="shared" si="66"/>
        <v>-3943067.8997452017</v>
      </c>
      <c r="C254" s="25">
        <f t="shared" si="67"/>
        <v>-3854220.0473792451</v>
      </c>
      <c r="D254" s="25">
        <f t="shared" si="68"/>
        <v>-3774425.4526894083</v>
      </c>
      <c r="E254" s="25">
        <f t="shared" si="69"/>
        <v>-3702489.4810795533</v>
      </c>
      <c r="F254" s="25">
        <f t="shared" si="70"/>
        <v>-3637416.2364197583</v>
      </c>
      <c r="G254" s="25">
        <f t="shared" si="71"/>
        <v>-3578368.8401272111</v>
      </c>
      <c r="H254" s="25">
        <f t="shared" si="72"/>
        <v>-3524638.8767293603</v>
      </c>
      <c r="I254" s="25">
        <f t="shared" si="73"/>
        <v>-3475622.6293242471</v>
      </c>
      <c r="J254" s="25">
        <f t="shared" si="74"/>
        <v>-3430802.4073800188</v>
      </c>
      <c r="K254" s="25">
        <f t="shared" si="75"/>
        <v>-3352023.5164706144</v>
      </c>
      <c r="L254" s="25">
        <f t="shared" si="76"/>
        <v>-3285387.3175708824</v>
      </c>
      <c r="M254" s="25">
        <f t="shared" si="77"/>
        <v>-4587171.4207616458</v>
      </c>
      <c r="N254" s="25">
        <f t="shared" si="78"/>
        <v>-3943067.8997452017</v>
      </c>
      <c r="O254" s="25">
        <f t="shared" si="79"/>
        <v>-3352023.5164706144</v>
      </c>
    </row>
    <row r="255" spans="1:15" x14ac:dyDescent="0.2">
      <c r="A255" s="24">
        <f t="shared" si="45"/>
        <v>253000000</v>
      </c>
      <c r="B255" s="25">
        <f t="shared" si="66"/>
        <v>-3958714.9945854605</v>
      </c>
      <c r="C255" s="25">
        <f t="shared" si="67"/>
        <v>-3869514.5713767819</v>
      </c>
      <c r="D255" s="25">
        <f t="shared" si="68"/>
        <v>-3789403.3314699214</v>
      </c>
      <c r="E255" s="25">
        <f t="shared" si="69"/>
        <v>-3717181.8996552657</v>
      </c>
      <c r="F255" s="25">
        <f t="shared" si="70"/>
        <v>-3651850.4278341224</v>
      </c>
      <c r="G255" s="25">
        <f t="shared" si="71"/>
        <v>-3592568.7164769219</v>
      </c>
      <c r="H255" s="25">
        <f t="shared" si="72"/>
        <v>-3538625.5389386043</v>
      </c>
      <c r="I255" s="25">
        <f t="shared" si="73"/>
        <v>-3489414.7826152164</v>
      </c>
      <c r="J255" s="25">
        <f t="shared" si="74"/>
        <v>-3444416.7026474001</v>
      </c>
      <c r="K255" s="25">
        <f t="shared" si="75"/>
        <v>-3365325.1970915296</v>
      </c>
      <c r="L255" s="25">
        <f t="shared" si="76"/>
        <v>-3298424.5688310843</v>
      </c>
      <c r="M255" s="25">
        <f t="shared" si="77"/>
        <v>-4605374.4819551446</v>
      </c>
      <c r="N255" s="25">
        <f t="shared" si="78"/>
        <v>-3958714.9945854605</v>
      </c>
      <c r="O255" s="25">
        <f t="shared" si="79"/>
        <v>-3365325.1970915296</v>
      </c>
    </row>
    <row r="256" spans="1:15" x14ac:dyDescent="0.2">
      <c r="A256" s="24">
        <f t="shared" si="45"/>
        <v>254000000</v>
      </c>
      <c r="B256" s="25">
        <f t="shared" si="66"/>
        <v>-3974362.0894257189</v>
      </c>
      <c r="C256" s="25">
        <f t="shared" si="67"/>
        <v>-3884809.0953743183</v>
      </c>
      <c r="D256" s="25">
        <f t="shared" si="68"/>
        <v>-3804381.2102504349</v>
      </c>
      <c r="E256" s="25">
        <f t="shared" si="69"/>
        <v>-3731874.3182309782</v>
      </c>
      <c r="F256" s="25">
        <f t="shared" si="70"/>
        <v>-3666284.6192484861</v>
      </c>
      <c r="G256" s="25">
        <f t="shared" si="71"/>
        <v>-3606768.5928266337</v>
      </c>
      <c r="H256" s="25">
        <f t="shared" si="72"/>
        <v>-3552612.2011478473</v>
      </c>
      <c r="I256" s="25">
        <f t="shared" si="73"/>
        <v>-3503206.9359061858</v>
      </c>
      <c r="J256" s="25">
        <f t="shared" si="74"/>
        <v>-3458030.9979147809</v>
      </c>
      <c r="K256" s="25">
        <f t="shared" si="75"/>
        <v>-3378626.8777124449</v>
      </c>
      <c r="L256" s="25">
        <f t="shared" si="76"/>
        <v>-3311461.8200912862</v>
      </c>
      <c r="M256" s="25">
        <f t="shared" si="77"/>
        <v>-4623577.5431486433</v>
      </c>
      <c r="N256" s="25">
        <f t="shared" si="78"/>
        <v>-3974362.0894257189</v>
      </c>
      <c r="O256" s="25">
        <f t="shared" si="79"/>
        <v>-3378626.8777124449</v>
      </c>
    </row>
    <row r="257" spans="1:15" x14ac:dyDescent="0.2">
      <c r="A257" s="24">
        <f t="shared" si="45"/>
        <v>255000000</v>
      </c>
      <c r="B257" s="25">
        <f t="shared" si="66"/>
        <v>-3990009.1842659777</v>
      </c>
      <c r="C257" s="25">
        <f t="shared" si="67"/>
        <v>-3900103.6193718552</v>
      </c>
      <c r="D257" s="25">
        <f t="shared" si="68"/>
        <v>-3819359.0890309489</v>
      </c>
      <c r="E257" s="25">
        <f t="shared" si="69"/>
        <v>-3746566.7368066907</v>
      </c>
      <c r="F257" s="25">
        <f t="shared" si="70"/>
        <v>-3680718.8106628507</v>
      </c>
      <c r="G257" s="25">
        <f t="shared" si="71"/>
        <v>-3620968.469176345</v>
      </c>
      <c r="H257" s="25">
        <f t="shared" si="72"/>
        <v>-3566598.8633570909</v>
      </c>
      <c r="I257" s="25">
        <f t="shared" si="73"/>
        <v>-3516999.0891971546</v>
      </c>
      <c r="J257" s="25">
        <f t="shared" si="74"/>
        <v>-3471645.2931821616</v>
      </c>
      <c r="K257" s="25">
        <f t="shared" si="75"/>
        <v>-3391928.5583333592</v>
      </c>
      <c r="L257" s="25">
        <f t="shared" si="76"/>
        <v>-3324499.0713514881</v>
      </c>
      <c r="M257" s="25">
        <f t="shared" si="77"/>
        <v>-4641780.6043421421</v>
      </c>
      <c r="N257" s="25">
        <f t="shared" si="78"/>
        <v>-3990009.1842659777</v>
      </c>
      <c r="O257" s="25">
        <f t="shared" si="79"/>
        <v>-3391928.5583333592</v>
      </c>
    </row>
    <row r="258" spans="1:15" x14ac:dyDescent="0.2">
      <c r="A258" s="24">
        <f t="shared" si="45"/>
        <v>256000000</v>
      </c>
      <c r="B258" s="25">
        <f t="shared" si="66"/>
        <v>-4005656.279106237</v>
      </c>
      <c r="C258" s="25">
        <f t="shared" si="67"/>
        <v>-3915398.143369392</v>
      </c>
      <c r="D258" s="25">
        <f t="shared" si="68"/>
        <v>-3834336.9678114625</v>
      </c>
      <c r="E258" s="25">
        <f t="shared" si="69"/>
        <v>-3761259.1553824032</v>
      </c>
      <c r="F258" s="25">
        <f t="shared" si="70"/>
        <v>-3695153.0020772149</v>
      </c>
      <c r="G258" s="25">
        <f t="shared" si="71"/>
        <v>-3635168.3455260559</v>
      </c>
      <c r="H258" s="25">
        <f t="shared" si="72"/>
        <v>-3580585.5255663344</v>
      </c>
      <c r="I258" s="25">
        <f t="shared" si="73"/>
        <v>-3530791.2424881239</v>
      </c>
      <c r="J258" s="25">
        <f t="shared" si="74"/>
        <v>-3485259.5884495424</v>
      </c>
      <c r="K258" s="25">
        <f t="shared" si="75"/>
        <v>-3405230.2389542749</v>
      </c>
      <c r="L258" s="25">
        <f t="shared" si="76"/>
        <v>-3337536.32261169</v>
      </c>
      <c r="M258" s="25">
        <f t="shared" si="77"/>
        <v>-4659983.6655356409</v>
      </c>
      <c r="N258" s="25">
        <f t="shared" si="78"/>
        <v>-4005656.279106237</v>
      </c>
      <c r="O258" s="25">
        <f t="shared" si="79"/>
        <v>-3405230.2389542749</v>
      </c>
    </row>
    <row r="259" spans="1:15" x14ac:dyDescent="0.2">
      <c r="A259" s="24">
        <f t="shared" si="45"/>
        <v>257000000</v>
      </c>
      <c r="B259" s="25">
        <f t="shared" si="66"/>
        <v>-4021303.3739464954</v>
      </c>
      <c r="C259" s="25">
        <f t="shared" si="67"/>
        <v>-3930692.6673669284</v>
      </c>
      <c r="D259" s="25">
        <f t="shared" si="68"/>
        <v>-3849314.8465919755</v>
      </c>
      <c r="E259" s="25">
        <f t="shared" si="69"/>
        <v>-3775951.5739581157</v>
      </c>
      <c r="F259" s="25">
        <f t="shared" si="70"/>
        <v>-3709587.1934915786</v>
      </c>
      <c r="G259" s="25">
        <f t="shared" si="71"/>
        <v>-3649368.2218757672</v>
      </c>
      <c r="H259" s="25">
        <f t="shared" si="72"/>
        <v>-3594572.1877755779</v>
      </c>
      <c r="I259" s="25">
        <f t="shared" si="73"/>
        <v>-3544583.3957790937</v>
      </c>
      <c r="J259" s="25">
        <f t="shared" si="74"/>
        <v>-3498873.8837169237</v>
      </c>
      <c r="K259" s="25">
        <f t="shared" si="75"/>
        <v>-3418531.9195751902</v>
      </c>
      <c r="L259" s="25">
        <f t="shared" si="76"/>
        <v>-3350573.5738718919</v>
      </c>
      <c r="M259" s="25">
        <f t="shared" si="77"/>
        <v>-4678186.7267291388</v>
      </c>
      <c r="N259" s="25">
        <f t="shared" si="78"/>
        <v>-4021303.3739464954</v>
      </c>
      <c r="O259" s="25">
        <f t="shared" si="79"/>
        <v>-3418531.9195751902</v>
      </c>
    </row>
    <row r="260" spans="1:15" x14ac:dyDescent="0.2">
      <c r="A260" s="24">
        <f t="shared" si="45"/>
        <v>258000000</v>
      </c>
      <c r="B260" s="25">
        <f t="shared" si="66"/>
        <v>-4036950.4687867542</v>
      </c>
      <c r="C260" s="25">
        <f t="shared" si="67"/>
        <v>-3945987.1913644653</v>
      </c>
      <c r="D260" s="25">
        <f t="shared" si="68"/>
        <v>-3864292.7253724891</v>
      </c>
      <c r="E260" s="25">
        <f t="shared" si="69"/>
        <v>-3790643.9925338286</v>
      </c>
      <c r="F260" s="25">
        <f t="shared" si="70"/>
        <v>-3724021.3849059427</v>
      </c>
      <c r="G260" s="25">
        <f t="shared" si="71"/>
        <v>-3663568.0982254781</v>
      </c>
      <c r="H260" s="25">
        <f t="shared" si="72"/>
        <v>-3608558.8499848209</v>
      </c>
      <c r="I260" s="25">
        <f t="shared" si="73"/>
        <v>-3558375.5490700626</v>
      </c>
      <c r="J260" s="25">
        <f t="shared" si="74"/>
        <v>-3512488.1789843049</v>
      </c>
      <c r="K260" s="25">
        <f t="shared" si="75"/>
        <v>-3431833.6001961054</v>
      </c>
      <c r="L260" s="25">
        <f t="shared" si="76"/>
        <v>-3363610.8251320939</v>
      </c>
      <c r="M260" s="25">
        <f t="shared" si="77"/>
        <v>-4696389.7879226375</v>
      </c>
      <c r="N260" s="25">
        <f t="shared" si="78"/>
        <v>-4036950.4687867542</v>
      </c>
      <c r="O260" s="25">
        <f t="shared" si="79"/>
        <v>-3431833.6001961054</v>
      </c>
    </row>
    <row r="261" spans="1:15" x14ac:dyDescent="0.2">
      <c r="A261" s="24">
        <f t="shared" ref="A261:A275" si="80">+A260+1000000</f>
        <v>259000000</v>
      </c>
      <c r="B261" s="25">
        <f t="shared" si="66"/>
        <v>-4052597.5636270125</v>
      </c>
      <c r="C261" s="25">
        <f t="shared" si="67"/>
        <v>-3961281.7153620021</v>
      </c>
      <c r="D261" s="25">
        <f t="shared" si="68"/>
        <v>-3879270.6041530026</v>
      </c>
      <c r="E261" s="25">
        <f t="shared" si="69"/>
        <v>-3805336.4111095411</v>
      </c>
      <c r="F261" s="25">
        <f t="shared" si="70"/>
        <v>-3738455.5763203069</v>
      </c>
      <c r="G261" s="25">
        <f t="shared" si="71"/>
        <v>-3677767.9745751894</v>
      </c>
      <c r="H261" s="25">
        <f t="shared" si="72"/>
        <v>-3622545.5121940649</v>
      </c>
      <c r="I261" s="25">
        <f t="shared" si="73"/>
        <v>-3572167.7023610319</v>
      </c>
      <c r="J261" s="25">
        <f t="shared" si="74"/>
        <v>-3526102.4742516857</v>
      </c>
      <c r="K261" s="25">
        <f t="shared" si="75"/>
        <v>-3445135.2808170202</v>
      </c>
      <c r="L261" s="25">
        <f t="shared" si="76"/>
        <v>-3376648.0763922962</v>
      </c>
      <c r="M261" s="25">
        <f t="shared" si="77"/>
        <v>-4714592.8491161363</v>
      </c>
      <c r="N261" s="25">
        <f t="shared" si="78"/>
        <v>-4052597.5636270125</v>
      </c>
      <c r="O261" s="25">
        <f t="shared" si="79"/>
        <v>-3445135.2808170202</v>
      </c>
    </row>
    <row r="262" spans="1:15" x14ac:dyDescent="0.2">
      <c r="A262" s="24">
        <f t="shared" si="80"/>
        <v>260000000</v>
      </c>
      <c r="B262" s="25">
        <f t="shared" si="66"/>
        <v>-4068244.6584672714</v>
      </c>
      <c r="C262" s="25">
        <f t="shared" si="67"/>
        <v>-3976576.2393595385</v>
      </c>
      <c r="D262" s="25">
        <f t="shared" si="68"/>
        <v>-3894248.4829335166</v>
      </c>
      <c r="E262" s="25">
        <f t="shared" si="69"/>
        <v>-3820028.8296852536</v>
      </c>
      <c r="F262" s="25">
        <f t="shared" si="70"/>
        <v>-3752889.7677346715</v>
      </c>
      <c r="G262" s="25">
        <f t="shared" si="71"/>
        <v>-3691967.8509249003</v>
      </c>
      <c r="H262" s="25">
        <f t="shared" si="72"/>
        <v>-3636532.1744033089</v>
      </c>
      <c r="I262" s="25">
        <f t="shared" si="73"/>
        <v>-3585959.8556520008</v>
      </c>
      <c r="J262" s="25">
        <f t="shared" si="74"/>
        <v>-3539716.7695190669</v>
      </c>
      <c r="K262" s="25">
        <f t="shared" si="75"/>
        <v>-3458436.9614379355</v>
      </c>
      <c r="L262" s="25">
        <f t="shared" si="76"/>
        <v>-3389685.3276524981</v>
      </c>
      <c r="M262" s="25">
        <f t="shared" si="77"/>
        <v>-4732795.9103096351</v>
      </c>
      <c r="N262" s="25">
        <f t="shared" si="78"/>
        <v>-4068244.6584672714</v>
      </c>
      <c r="O262" s="25">
        <f t="shared" si="79"/>
        <v>-3458436.9614379355</v>
      </c>
    </row>
    <row r="263" spans="1:15" x14ac:dyDescent="0.2">
      <c r="A263" s="24">
        <f t="shared" si="80"/>
        <v>261000000</v>
      </c>
      <c r="B263" s="25">
        <f t="shared" si="66"/>
        <v>-4083891.7533075302</v>
      </c>
      <c r="C263" s="25">
        <f t="shared" si="67"/>
        <v>-3991870.7633570754</v>
      </c>
      <c r="D263" s="25">
        <f t="shared" si="68"/>
        <v>-3909226.3617140302</v>
      </c>
      <c r="E263" s="25">
        <f t="shared" si="69"/>
        <v>-3834721.248260966</v>
      </c>
      <c r="F263" s="25">
        <f t="shared" si="70"/>
        <v>-3767323.9591490352</v>
      </c>
      <c r="G263" s="25">
        <f t="shared" si="71"/>
        <v>-3706167.7272746116</v>
      </c>
      <c r="H263" s="25">
        <f t="shared" si="72"/>
        <v>-3650518.8366125519</v>
      </c>
      <c r="I263" s="25">
        <f t="shared" si="73"/>
        <v>-3599752.0089429701</v>
      </c>
      <c r="J263" s="25">
        <f t="shared" si="74"/>
        <v>-3553331.0647864481</v>
      </c>
      <c r="K263" s="25">
        <f t="shared" si="75"/>
        <v>-3471738.6420588507</v>
      </c>
      <c r="L263" s="25">
        <f t="shared" si="76"/>
        <v>-3402722.5789127001</v>
      </c>
      <c r="M263" s="25">
        <f t="shared" si="77"/>
        <v>-4750998.971503133</v>
      </c>
      <c r="N263" s="25">
        <f t="shared" si="78"/>
        <v>-4083891.7533075302</v>
      </c>
      <c r="O263" s="25">
        <f t="shared" si="79"/>
        <v>-3471738.6420588507</v>
      </c>
    </row>
    <row r="264" spans="1:15" x14ac:dyDescent="0.2">
      <c r="A264" s="24">
        <f t="shared" si="80"/>
        <v>262000000</v>
      </c>
      <c r="B264" s="25">
        <f t="shared" si="66"/>
        <v>-4099538.8481477886</v>
      </c>
      <c r="C264" s="25">
        <f t="shared" si="67"/>
        <v>-4007165.2873546123</v>
      </c>
      <c r="D264" s="25">
        <f t="shared" si="68"/>
        <v>-3924204.2404945432</v>
      </c>
      <c r="E264" s="25">
        <f t="shared" si="69"/>
        <v>-3849413.6668366785</v>
      </c>
      <c r="F264" s="25">
        <f t="shared" si="70"/>
        <v>-3781758.1505633993</v>
      </c>
      <c r="G264" s="25">
        <f t="shared" si="71"/>
        <v>-3720367.6036243225</v>
      </c>
      <c r="H264" s="25">
        <f t="shared" si="72"/>
        <v>-3664505.4988217955</v>
      </c>
      <c r="I264" s="25">
        <f t="shared" si="73"/>
        <v>-3613544.1622339399</v>
      </c>
      <c r="J264" s="25">
        <f t="shared" si="74"/>
        <v>-3566945.3600538289</v>
      </c>
      <c r="K264" s="25">
        <f t="shared" si="75"/>
        <v>-3485040.3226797655</v>
      </c>
      <c r="L264" s="25">
        <f t="shared" si="76"/>
        <v>-3415759.830172902</v>
      </c>
      <c r="M264" s="25">
        <f t="shared" si="77"/>
        <v>-4769202.0326966327</v>
      </c>
      <c r="N264" s="25">
        <f t="shared" si="78"/>
        <v>-4099538.8481477886</v>
      </c>
      <c r="O264" s="25">
        <f t="shared" si="79"/>
        <v>-3485040.3226797655</v>
      </c>
    </row>
    <row r="265" spans="1:15" x14ac:dyDescent="0.2">
      <c r="A265" s="24">
        <f t="shared" si="80"/>
        <v>263000000</v>
      </c>
      <c r="B265" s="25">
        <f t="shared" si="66"/>
        <v>-4115185.9429880478</v>
      </c>
      <c r="C265" s="25">
        <f t="shared" si="67"/>
        <v>-4022459.8113521487</v>
      </c>
      <c r="D265" s="25">
        <f t="shared" si="68"/>
        <v>-3939182.1192750568</v>
      </c>
      <c r="E265" s="25">
        <f t="shared" si="69"/>
        <v>-3864106.085412391</v>
      </c>
      <c r="F265" s="25">
        <f t="shared" si="70"/>
        <v>-3796192.3419777635</v>
      </c>
      <c r="G265" s="25">
        <f t="shared" si="71"/>
        <v>-3734567.4799740338</v>
      </c>
      <c r="H265" s="25">
        <f t="shared" si="72"/>
        <v>-3678492.161031039</v>
      </c>
      <c r="I265" s="25">
        <f t="shared" si="73"/>
        <v>-3627336.3155249092</v>
      </c>
      <c r="J265" s="25">
        <f t="shared" si="74"/>
        <v>-3580559.6553212102</v>
      </c>
      <c r="K265" s="25">
        <f t="shared" si="75"/>
        <v>-3498342.0033006808</v>
      </c>
      <c r="L265" s="25">
        <f t="shared" si="76"/>
        <v>-3428797.0814331039</v>
      </c>
      <c r="M265" s="25">
        <f t="shared" si="77"/>
        <v>-4787405.0938901305</v>
      </c>
      <c r="N265" s="25">
        <f t="shared" si="78"/>
        <v>-4115185.9429880478</v>
      </c>
      <c r="O265" s="25">
        <f t="shared" si="79"/>
        <v>-3498342.0033006808</v>
      </c>
    </row>
    <row r="266" spans="1:15" x14ac:dyDescent="0.2">
      <c r="A266" s="24">
        <f t="shared" si="80"/>
        <v>264000000</v>
      </c>
      <c r="B266" s="25">
        <f t="shared" si="66"/>
        <v>-4130833.0378283067</v>
      </c>
      <c r="C266" s="25">
        <f t="shared" si="67"/>
        <v>-4037754.3353496855</v>
      </c>
      <c r="D266" s="25">
        <f t="shared" si="68"/>
        <v>-3954159.9980555703</v>
      </c>
      <c r="E266" s="25">
        <f t="shared" si="69"/>
        <v>-3878798.5039881035</v>
      </c>
      <c r="F266" s="25">
        <f t="shared" si="70"/>
        <v>-3810626.5333921276</v>
      </c>
      <c r="G266" s="25">
        <f t="shared" si="71"/>
        <v>-3748767.3563237451</v>
      </c>
      <c r="H266" s="25">
        <f t="shared" si="72"/>
        <v>-3692478.8232402825</v>
      </c>
      <c r="I266" s="25">
        <f t="shared" si="73"/>
        <v>-3641128.468815878</v>
      </c>
      <c r="J266" s="25">
        <f t="shared" si="74"/>
        <v>-3594173.9505885914</v>
      </c>
      <c r="K266" s="25">
        <f t="shared" si="75"/>
        <v>-3511643.683921596</v>
      </c>
      <c r="L266" s="25">
        <f t="shared" si="76"/>
        <v>-3441834.3326933058</v>
      </c>
      <c r="M266" s="25">
        <f t="shared" si="77"/>
        <v>-4805608.1550836293</v>
      </c>
      <c r="N266" s="25">
        <f t="shared" si="78"/>
        <v>-4130833.0378283067</v>
      </c>
      <c r="O266" s="25">
        <f t="shared" si="79"/>
        <v>-3511643.683921596</v>
      </c>
    </row>
    <row r="267" spans="1:15" x14ac:dyDescent="0.2">
      <c r="A267" s="24">
        <f t="shared" si="80"/>
        <v>265000000</v>
      </c>
      <c r="B267" s="25">
        <f t="shared" ref="B267" si="81">(PMT($A$2,$B$2,A267,0,0))-(A267*$B$1)</f>
        <v>-4146480.132668565</v>
      </c>
      <c r="C267" s="25">
        <f t="shared" ref="C267" si="82">(PMT($A$2,$C$2,A267,0,0))-(A267*$B$1)</f>
        <v>-4053048.8593472219</v>
      </c>
      <c r="D267" s="25">
        <f t="shared" ref="D267" si="83">(PMT($A$2,$D$2,A267,0,0))-(A267*$B$1)</f>
        <v>-3969137.8768360843</v>
      </c>
      <c r="E267" s="25">
        <f t="shared" ref="E267" si="84">(PMT($A$2,$E$2,A267,0,0))-(A267*$B$1)</f>
        <v>-3893490.922563816</v>
      </c>
      <c r="F267" s="25">
        <f t="shared" ref="F267" si="85">(PMT($A$2,$F$2,A267,0,0))-(A267*$B$1)</f>
        <v>-3825060.7248064918</v>
      </c>
      <c r="G267" s="25">
        <f t="shared" ref="G267" si="86">(PMT($A$2,$G$2,A267,0,0))-(A267*$B$1)</f>
        <v>-3762967.232673456</v>
      </c>
      <c r="H267" s="25">
        <f t="shared" ref="H267" si="87">(PMT($A$2,$H$2,A267,0,0))-(A267*$B$1)</f>
        <v>-3706465.485449526</v>
      </c>
      <c r="I267" s="25">
        <f t="shared" ref="I267" si="88">(PMT($A$2,$I$2,A267,0,0))-(A267*$B$1)</f>
        <v>-3654920.6221068474</v>
      </c>
      <c r="J267" s="25">
        <f t="shared" ref="J267" si="89">(PMT($A$2,$J$2,A267,0,0))-(A267*$B$1)</f>
        <v>-3607788.2458559722</v>
      </c>
      <c r="K267" s="25">
        <f t="shared" ref="K267" si="90">(PMT($A$2,$K$2,A267,0,0))-(A267*$B$1)</f>
        <v>-3524945.3645425113</v>
      </c>
      <c r="L267" s="25">
        <f t="shared" ref="L267" si="91">(PMT($A$2,$L$2,A267,0,0))-(A267*$B$1)</f>
        <v>-3454871.5839535077</v>
      </c>
      <c r="M267" s="25">
        <f t="shared" ref="M267" si="92">(PMT($A$2,$M$2,A267,0,0))-(A267*$B$1)</f>
        <v>-4823811.2162771281</v>
      </c>
      <c r="N267" s="25">
        <f t="shared" ref="N267" si="93">(PMT($A$2,$N$2,A267,0,0))-(A267*$B$1)</f>
        <v>-4146480.132668565</v>
      </c>
      <c r="O267" s="25">
        <f t="shared" ref="O267" si="94">(PMT($A$2,$O$2,A267,0,0))-(A267*$B$1)</f>
        <v>-3524945.3645425113</v>
      </c>
    </row>
    <row r="268" spans="1:15" x14ac:dyDescent="0.2">
      <c r="A268" s="24">
        <f t="shared" si="80"/>
        <v>266000000</v>
      </c>
      <c r="B268" s="25">
        <f t="shared" ref="B268:B275" si="95">(PMT($A$2,$B$2,A268,0,0))-(A268*$B$1)</f>
        <v>-4162127.2275088239</v>
      </c>
      <c r="C268" s="25">
        <f t="shared" ref="C268:C275" si="96">(PMT($A$2,$C$2,A268,0,0))-(A268*$B$1)</f>
        <v>-4068343.3833447588</v>
      </c>
      <c r="D268" s="25">
        <f t="shared" ref="D268:D275" si="97">(PMT($A$2,$D$2,A268,0,0))-(A268*$B$1)</f>
        <v>-3984115.7556165978</v>
      </c>
      <c r="E268" s="25">
        <f t="shared" ref="E268:E275" si="98">(PMT($A$2,$E$2,A268,0,0))-(A268*$B$1)</f>
        <v>-3908183.3411395289</v>
      </c>
      <c r="F268" s="25">
        <f t="shared" ref="F268:F275" si="99">(PMT($A$2,$F$2,A268,0,0))-(A268*$B$1)</f>
        <v>-3839494.9162208559</v>
      </c>
      <c r="G268" s="25">
        <f t="shared" ref="G268:G275" si="100">(PMT($A$2,$G$2,A268,0,0))-(A268*$B$1)</f>
        <v>-3777167.1090231678</v>
      </c>
      <c r="H268" s="25">
        <f t="shared" ref="H268:H275" si="101">(PMT($A$2,$H$2,A268,0,0))-(A268*$B$1)</f>
        <v>-3720452.1476587695</v>
      </c>
      <c r="I268" s="25">
        <f t="shared" ref="I268:I275" si="102">(PMT($A$2,$I$2,A268,0,0))-(A268*$B$1)</f>
        <v>-3668712.7753978162</v>
      </c>
      <c r="J268" s="25">
        <f t="shared" ref="J268:J275" si="103">(PMT($A$2,$J$2,A268,0,0))-(A268*$B$1)</f>
        <v>-3621402.5411233534</v>
      </c>
      <c r="K268" s="25">
        <f t="shared" ref="K268:K275" si="104">(PMT($A$2,$K$2,A268,0,0))-(A268*$B$1)</f>
        <v>-3538247.0451634261</v>
      </c>
      <c r="L268" s="25">
        <f t="shared" ref="L268:L275" si="105">(PMT($A$2,$L$2,A268,0,0))-(A268*$B$1)</f>
        <v>-3467908.8352137096</v>
      </c>
      <c r="M268" s="25">
        <f t="shared" ref="M268:M275" si="106">(PMT($A$2,$M$2,A268,0,0))-(A268*$B$1)</f>
        <v>-4842014.2774706259</v>
      </c>
      <c r="N268" s="25">
        <f t="shared" ref="N268:N275" si="107">(PMT($A$2,$N$2,A268,0,0))-(A268*$B$1)</f>
        <v>-4162127.2275088239</v>
      </c>
      <c r="O268" s="25">
        <f t="shared" ref="O268:O275" si="108">(PMT($A$2,$O$2,A268,0,0))-(A268*$B$1)</f>
        <v>-3538247.0451634261</v>
      </c>
    </row>
    <row r="269" spans="1:15" x14ac:dyDescent="0.2">
      <c r="A269" s="24">
        <f t="shared" si="80"/>
        <v>267000000</v>
      </c>
      <c r="B269" s="25">
        <f t="shared" si="95"/>
        <v>-4177774.3223490827</v>
      </c>
      <c r="C269" s="25">
        <f t="shared" si="96"/>
        <v>-4083637.9073422956</v>
      </c>
      <c r="D269" s="25">
        <f t="shared" si="97"/>
        <v>-3999093.6343971109</v>
      </c>
      <c r="E269" s="25">
        <f t="shared" si="98"/>
        <v>-3922875.7597152414</v>
      </c>
      <c r="F269" s="25">
        <f t="shared" si="99"/>
        <v>-3853929.1076352196</v>
      </c>
      <c r="G269" s="25">
        <f t="shared" si="100"/>
        <v>-3791366.9853728786</v>
      </c>
      <c r="H269" s="25">
        <f t="shared" si="101"/>
        <v>-3734438.8098680126</v>
      </c>
      <c r="I269" s="25">
        <f t="shared" si="102"/>
        <v>-3682504.9286887855</v>
      </c>
      <c r="J269" s="25">
        <f t="shared" si="103"/>
        <v>-3635016.8363907342</v>
      </c>
      <c r="K269" s="25">
        <f t="shared" si="104"/>
        <v>-3551548.7257843413</v>
      </c>
      <c r="L269" s="25">
        <f t="shared" si="105"/>
        <v>-3480946.0864739115</v>
      </c>
      <c r="M269" s="25">
        <f t="shared" si="106"/>
        <v>-4860217.3386641257</v>
      </c>
      <c r="N269" s="25">
        <f t="shared" si="107"/>
        <v>-4177774.3223490827</v>
      </c>
      <c r="O269" s="25">
        <f t="shared" si="108"/>
        <v>-3551548.7257843413</v>
      </c>
    </row>
    <row r="270" spans="1:15" x14ac:dyDescent="0.2">
      <c r="A270" s="24">
        <f t="shared" si="80"/>
        <v>268000000</v>
      </c>
      <c r="B270" s="25">
        <f t="shared" si="95"/>
        <v>-4193421.417189341</v>
      </c>
      <c r="C270" s="25">
        <f t="shared" si="96"/>
        <v>-4098932.431339832</v>
      </c>
      <c r="D270" s="25">
        <f t="shared" si="97"/>
        <v>-4014071.5131776244</v>
      </c>
      <c r="E270" s="25">
        <f t="shared" si="98"/>
        <v>-3937568.1782909539</v>
      </c>
      <c r="F270" s="25">
        <f t="shared" si="99"/>
        <v>-3868363.2990495842</v>
      </c>
      <c r="G270" s="25">
        <f t="shared" si="100"/>
        <v>-3805566.8617225899</v>
      </c>
      <c r="H270" s="25">
        <f t="shared" si="101"/>
        <v>-3748425.4720772565</v>
      </c>
      <c r="I270" s="25">
        <f t="shared" si="102"/>
        <v>-3696297.0819797553</v>
      </c>
      <c r="J270" s="25">
        <f t="shared" si="103"/>
        <v>-3648631.1316581154</v>
      </c>
      <c r="K270" s="25">
        <f t="shared" si="104"/>
        <v>-3564850.4064052566</v>
      </c>
      <c r="L270" s="25">
        <f t="shared" si="105"/>
        <v>-3493983.3377341134</v>
      </c>
      <c r="M270" s="25">
        <f t="shared" si="106"/>
        <v>-4878420.3998576235</v>
      </c>
      <c r="N270" s="25">
        <f t="shared" si="107"/>
        <v>-4193421.417189341</v>
      </c>
      <c r="O270" s="25">
        <f t="shared" si="108"/>
        <v>-3564850.4064052566</v>
      </c>
    </row>
    <row r="271" spans="1:15" x14ac:dyDescent="0.2">
      <c r="A271" s="24">
        <f t="shared" si="80"/>
        <v>269000000</v>
      </c>
      <c r="B271" s="25">
        <f t="shared" si="95"/>
        <v>-4209068.5120296003</v>
      </c>
      <c r="C271" s="25">
        <f t="shared" si="96"/>
        <v>-4114226.9553373689</v>
      </c>
      <c r="D271" s="25">
        <f t="shared" si="97"/>
        <v>-4029049.391958138</v>
      </c>
      <c r="E271" s="25">
        <f t="shared" si="98"/>
        <v>-3952260.5968666663</v>
      </c>
      <c r="F271" s="25">
        <f t="shared" si="99"/>
        <v>-3882797.4904639483</v>
      </c>
      <c r="G271" s="25">
        <f t="shared" si="100"/>
        <v>-3819766.7380723008</v>
      </c>
      <c r="H271" s="25">
        <f t="shared" si="101"/>
        <v>-3762412.1342864996</v>
      </c>
      <c r="I271" s="25">
        <f t="shared" si="102"/>
        <v>-3710089.2352707242</v>
      </c>
      <c r="J271" s="25">
        <f t="shared" si="103"/>
        <v>-3662245.4269254957</v>
      </c>
      <c r="K271" s="25">
        <f t="shared" si="104"/>
        <v>-3578152.0870261719</v>
      </c>
      <c r="L271" s="25">
        <f t="shared" si="105"/>
        <v>-3507020.5889943154</v>
      </c>
      <c r="M271" s="25">
        <f t="shared" si="106"/>
        <v>-4896623.4610511223</v>
      </c>
      <c r="N271" s="25">
        <f t="shared" si="107"/>
        <v>-4209068.5120296003</v>
      </c>
      <c r="O271" s="25">
        <f t="shared" si="108"/>
        <v>-3578152.0870261719</v>
      </c>
    </row>
    <row r="272" spans="1:15" x14ac:dyDescent="0.2">
      <c r="A272" s="24">
        <f t="shared" si="80"/>
        <v>270000000</v>
      </c>
      <c r="B272" s="25">
        <f t="shared" si="95"/>
        <v>-4224715.6068698587</v>
      </c>
      <c r="C272" s="25">
        <f t="shared" si="96"/>
        <v>-4129521.4793349057</v>
      </c>
      <c r="D272" s="25">
        <f t="shared" si="97"/>
        <v>-4044027.270738652</v>
      </c>
      <c r="E272" s="25">
        <f t="shared" si="98"/>
        <v>-3966953.0154423788</v>
      </c>
      <c r="F272" s="25">
        <f t="shared" si="99"/>
        <v>-3897231.6818783125</v>
      </c>
      <c r="G272" s="25">
        <f t="shared" si="100"/>
        <v>-3833966.6144220121</v>
      </c>
      <c r="H272" s="25">
        <f t="shared" si="101"/>
        <v>-3776398.7964957436</v>
      </c>
      <c r="I272" s="25">
        <f t="shared" si="102"/>
        <v>-3723881.3885616935</v>
      </c>
      <c r="J272" s="25">
        <f t="shared" si="103"/>
        <v>-3675859.722192877</v>
      </c>
      <c r="K272" s="25">
        <f t="shared" si="104"/>
        <v>-3591453.7676470866</v>
      </c>
      <c r="L272" s="25">
        <f t="shared" si="105"/>
        <v>-3520057.8402545173</v>
      </c>
      <c r="M272" s="25">
        <f t="shared" si="106"/>
        <v>-4914826.5222446211</v>
      </c>
      <c r="N272" s="25">
        <f t="shared" si="107"/>
        <v>-4224715.6068698587</v>
      </c>
      <c r="O272" s="25">
        <f t="shared" si="108"/>
        <v>-3591453.7676470866</v>
      </c>
    </row>
    <row r="273" spans="1:15" x14ac:dyDescent="0.2">
      <c r="A273" s="24">
        <f t="shared" si="80"/>
        <v>271000000</v>
      </c>
      <c r="B273" s="25">
        <f t="shared" si="95"/>
        <v>-4240362.701710118</v>
      </c>
      <c r="C273" s="25">
        <f t="shared" si="96"/>
        <v>-4144816.0033324421</v>
      </c>
      <c r="D273" s="25">
        <f t="shared" si="97"/>
        <v>-4059005.149519165</v>
      </c>
      <c r="E273" s="25">
        <f t="shared" si="98"/>
        <v>-3981645.4340180908</v>
      </c>
      <c r="F273" s="25">
        <f t="shared" si="99"/>
        <v>-3911665.8732926762</v>
      </c>
      <c r="G273" s="25">
        <f t="shared" si="100"/>
        <v>-3848166.490771723</v>
      </c>
      <c r="H273" s="25">
        <f t="shared" si="101"/>
        <v>-3790385.4587049866</v>
      </c>
      <c r="I273" s="25">
        <f t="shared" si="102"/>
        <v>-3737673.5418526628</v>
      </c>
      <c r="J273" s="25">
        <f t="shared" si="103"/>
        <v>-3689474.0174602582</v>
      </c>
      <c r="K273" s="25">
        <f t="shared" si="104"/>
        <v>-3604755.4482680019</v>
      </c>
      <c r="L273" s="25">
        <f t="shared" si="105"/>
        <v>-3533095.0915147192</v>
      </c>
      <c r="M273" s="25">
        <f t="shared" si="106"/>
        <v>-4933029.5834381199</v>
      </c>
      <c r="N273" s="25">
        <f t="shared" si="107"/>
        <v>-4240362.701710118</v>
      </c>
      <c r="O273" s="25">
        <f t="shared" si="108"/>
        <v>-3604755.4482680019</v>
      </c>
    </row>
    <row r="274" spans="1:15" x14ac:dyDescent="0.2">
      <c r="A274" s="24">
        <f t="shared" si="80"/>
        <v>272000000</v>
      </c>
      <c r="B274" s="25">
        <f t="shared" si="95"/>
        <v>-4256009.7965503763</v>
      </c>
      <c r="C274" s="25">
        <f t="shared" si="96"/>
        <v>-4160110.527329979</v>
      </c>
      <c r="D274" s="25">
        <f t="shared" si="97"/>
        <v>-4073983.0282996786</v>
      </c>
      <c r="E274" s="25">
        <f t="shared" si="98"/>
        <v>-3996337.8525938033</v>
      </c>
      <c r="F274" s="25">
        <f t="shared" si="99"/>
        <v>-3926100.0647070408</v>
      </c>
      <c r="G274" s="25">
        <f t="shared" si="100"/>
        <v>-3862366.3671214343</v>
      </c>
      <c r="H274" s="25">
        <f t="shared" si="101"/>
        <v>-3804372.1209142306</v>
      </c>
      <c r="I274" s="25">
        <f t="shared" si="102"/>
        <v>-3751465.6951436317</v>
      </c>
      <c r="J274" s="25">
        <f t="shared" si="103"/>
        <v>-3703088.312727639</v>
      </c>
      <c r="K274" s="25">
        <f t="shared" si="104"/>
        <v>-3618057.1288889172</v>
      </c>
      <c r="L274" s="25">
        <f t="shared" si="105"/>
        <v>-3546132.3427749211</v>
      </c>
      <c r="M274" s="25">
        <f t="shared" si="106"/>
        <v>-4951232.6446316177</v>
      </c>
      <c r="N274" s="25">
        <f t="shared" si="107"/>
        <v>-4256009.7965503763</v>
      </c>
      <c r="O274" s="25">
        <f t="shared" si="108"/>
        <v>-3618057.1288889172</v>
      </c>
    </row>
    <row r="275" spans="1:15" x14ac:dyDescent="0.2">
      <c r="A275" s="24">
        <f t="shared" si="80"/>
        <v>273000000</v>
      </c>
      <c r="B275" s="25">
        <f t="shared" si="95"/>
        <v>-4271656.8913906347</v>
      </c>
      <c r="C275" s="25">
        <f t="shared" si="96"/>
        <v>-4175405.0513275159</v>
      </c>
      <c r="D275" s="25">
        <f t="shared" si="97"/>
        <v>-4088960.9070801921</v>
      </c>
      <c r="E275" s="25">
        <f t="shared" si="98"/>
        <v>-4011030.2711695158</v>
      </c>
      <c r="F275" s="25">
        <f t="shared" si="99"/>
        <v>-3940534.2561214049</v>
      </c>
      <c r="G275" s="25">
        <f t="shared" si="100"/>
        <v>-3876566.2434711456</v>
      </c>
      <c r="H275" s="25">
        <f t="shared" si="101"/>
        <v>-3818358.7831234736</v>
      </c>
      <c r="I275" s="25">
        <f t="shared" si="102"/>
        <v>-3765257.848434601</v>
      </c>
      <c r="J275" s="25">
        <f t="shared" si="103"/>
        <v>-3716702.6079950202</v>
      </c>
      <c r="K275" s="25">
        <f t="shared" si="104"/>
        <v>-3631358.8095098324</v>
      </c>
      <c r="L275" s="25">
        <f t="shared" si="105"/>
        <v>-3559169.594035123</v>
      </c>
      <c r="M275" s="25">
        <f t="shared" si="106"/>
        <v>-4969435.7058251165</v>
      </c>
      <c r="N275" s="25">
        <f t="shared" si="107"/>
        <v>-4271656.8913906347</v>
      </c>
      <c r="O275" s="25">
        <f t="shared" si="108"/>
        <v>-3631358.8095098324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00B050"/>
  </sheetPr>
  <dimension ref="A1:P63"/>
  <sheetViews>
    <sheetView showGridLines="0" topLeftCell="B1" zoomScale="90" zoomScaleNormal="90" workbookViewId="0">
      <pane ySplit="4" topLeftCell="A47" activePane="bottomLeft" state="frozen"/>
      <selection activeCell="J11" sqref="J11:K12"/>
      <selection pane="bottomLeft" activeCell="I17" sqref="I17:I18"/>
    </sheetView>
  </sheetViews>
  <sheetFormatPr baseColWidth="10" defaultColWidth="11" defaultRowHeight="19.5" customHeight="1" x14ac:dyDescent="0.35"/>
  <cols>
    <col min="1" max="1" width="1.375" style="33" customWidth="1"/>
    <col min="2" max="2" width="11" style="33" customWidth="1"/>
    <col min="3" max="3" width="6.375" style="33" customWidth="1"/>
    <col min="4" max="4" width="10.875" style="33" customWidth="1"/>
    <col min="5" max="5" width="8.5" style="33" customWidth="1"/>
    <col min="6" max="6" width="11.375" style="33" customWidth="1"/>
    <col min="7" max="7" width="13" style="33" customWidth="1"/>
    <col min="8" max="8" width="16.5" style="33" customWidth="1"/>
    <col min="9" max="9" width="14.125" style="225" customWidth="1"/>
    <col min="10" max="12" width="12.125" style="60" customWidth="1"/>
    <col min="13" max="13" width="13.625" style="33" customWidth="1"/>
    <col min="14" max="14" width="15.75" style="33" customWidth="1"/>
    <col min="15" max="16384" width="11" style="33"/>
  </cols>
  <sheetData>
    <row r="1" spans="1:16" ht="19.5" customHeight="1" x14ac:dyDescent="0.25">
      <c r="B1" s="441" t="s">
        <v>268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191"/>
      <c r="P1" s="191"/>
    </row>
    <row r="2" spans="1:16" ht="19.5" customHeight="1" x14ac:dyDescent="0.25">
      <c r="B2" s="441" t="s">
        <v>269</v>
      </c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191"/>
      <c r="P2" s="191"/>
    </row>
    <row r="3" spans="1:16" ht="19.5" customHeight="1" x14ac:dyDescent="0.25">
      <c r="B3" s="441" t="s">
        <v>270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</row>
    <row r="4" spans="1:16" ht="19.5" customHeight="1" x14ac:dyDescent="0.35">
      <c r="A4" s="28"/>
      <c r="B4" s="29"/>
      <c r="C4" s="29"/>
      <c r="D4" s="442"/>
      <c r="E4" s="442"/>
      <c r="F4" s="30"/>
      <c r="G4" s="31">
        <v>828116</v>
      </c>
      <c r="H4" s="32" t="s">
        <v>271</v>
      </c>
      <c r="I4" s="192"/>
      <c r="J4" s="185"/>
      <c r="K4" s="185"/>
      <c r="L4" s="185"/>
      <c r="M4" s="28"/>
      <c r="N4" s="28"/>
    </row>
    <row r="5" spans="1:16" ht="19.5" customHeight="1" x14ac:dyDescent="0.25">
      <c r="B5" s="443" t="s">
        <v>170</v>
      </c>
      <c r="C5" s="443"/>
      <c r="D5" s="444" t="s">
        <v>171</v>
      </c>
      <c r="E5" s="444"/>
      <c r="F5" s="445" t="s">
        <v>172</v>
      </c>
      <c r="G5" s="447" t="s">
        <v>173</v>
      </c>
      <c r="H5" s="448"/>
      <c r="I5" s="449" t="s">
        <v>174</v>
      </c>
      <c r="J5" s="447" t="s">
        <v>175</v>
      </c>
      <c r="K5" s="448"/>
      <c r="L5" s="451" t="s">
        <v>176</v>
      </c>
      <c r="M5" s="451" t="s">
        <v>177</v>
      </c>
      <c r="N5" s="451" t="s">
        <v>178</v>
      </c>
      <c r="O5" s="398" t="s">
        <v>179</v>
      </c>
      <c r="P5" s="398"/>
    </row>
    <row r="6" spans="1:16" ht="19.5" customHeight="1" x14ac:dyDescent="0.25">
      <c r="B6" s="443"/>
      <c r="C6" s="443"/>
      <c r="D6" s="443"/>
      <c r="E6" s="443"/>
      <c r="F6" s="446"/>
      <c r="G6" s="190" t="s">
        <v>180</v>
      </c>
      <c r="H6" s="187" t="s">
        <v>181</v>
      </c>
      <c r="I6" s="450"/>
      <c r="J6" s="190" t="s">
        <v>180</v>
      </c>
      <c r="K6" s="187" t="s">
        <v>181</v>
      </c>
      <c r="L6" s="452"/>
      <c r="M6" s="452"/>
      <c r="N6" s="452"/>
      <c r="O6" s="187" t="s">
        <v>182</v>
      </c>
      <c r="P6" s="187" t="s">
        <v>183</v>
      </c>
    </row>
    <row r="7" spans="1:16" ht="19.5" customHeight="1" x14ac:dyDescent="0.35">
      <c r="B7" s="399" t="s">
        <v>184</v>
      </c>
      <c r="C7" s="400"/>
      <c r="D7" s="405" t="s">
        <v>41</v>
      </c>
      <c r="E7" s="406"/>
      <c r="F7" s="409">
        <v>2.0500000000000001E-2</v>
      </c>
      <c r="G7" s="34">
        <v>0.14504500000000001</v>
      </c>
      <c r="H7" s="35">
        <v>2.9009999999999998</v>
      </c>
      <c r="I7" s="193">
        <f>(NOMINAL(I8,12)/12)</f>
        <v>2.1301653562546985E-2</v>
      </c>
      <c r="J7" s="411">
        <v>1</v>
      </c>
      <c r="K7" s="411">
        <v>18</v>
      </c>
      <c r="L7" s="413" t="s">
        <v>185</v>
      </c>
      <c r="M7" s="417" t="s">
        <v>186</v>
      </c>
      <c r="N7" s="352" t="s">
        <v>187</v>
      </c>
      <c r="O7" s="36">
        <v>1</v>
      </c>
      <c r="P7" s="36">
        <v>30</v>
      </c>
    </row>
    <row r="8" spans="1:16" ht="19.5" customHeight="1" thickBot="1" x14ac:dyDescent="0.3">
      <c r="B8" s="401"/>
      <c r="C8" s="402"/>
      <c r="D8" s="407"/>
      <c r="E8" s="408"/>
      <c r="F8" s="410"/>
      <c r="G8" s="194">
        <f>+$G$4*G7</f>
        <v>120114.08522000001</v>
      </c>
      <c r="H8" s="194">
        <f>+G4*H7</f>
        <v>2402364.5159999998</v>
      </c>
      <c r="I8" s="195">
        <v>0.2878</v>
      </c>
      <c r="J8" s="412"/>
      <c r="K8" s="412"/>
      <c r="L8" s="414"/>
      <c r="M8" s="418"/>
      <c r="N8" s="353"/>
      <c r="O8" s="37">
        <v>18</v>
      </c>
      <c r="P8" s="37">
        <v>540</v>
      </c>
    </row>
    <row r="9" spans="1:16" ht="19.5" customHeight="1" x14ac:dyDescent="0.25">
      <c r="B9" s="401"/>
      <c r="C9" s="402"/>
      <c r="D9" s="419" t="s">
        <v>188</v>
      </c>
      <c r="E9" s="420"/>
      <c r="F9" s="425" t="s">
        <v>272</v>
      </c>
      <c r="G9" s="196">
        <v>3.255814</v>
      </c>
      <c r="H9" s="197">
        <v>9.3023249999999997</v>
      </c>
      <c r="I9" s="428">
        <f>(NOMINAL(I11,12)/12)</f>
        <v>1.0378287748235682E-2</v>
      </c>
      <c r="J9" s="291">
        <v>12</v>
      </c>
      <c r="K9" s="294">
        <v>24</v>
      </c>
      <c r="L9" s="415"/>
      <c r="M9" s="360" t="s">
        <v>189</v>
      </c>
      <c r="N9" s="430" t="s">
        <v>190</v>
      </c>
      <c r="O9" s="38">
        <f>+J9</f>
        <v>12</v>
      </c>
      <c r="P9" s="39">
        <f>+O9*30</f>
        <v>360</v>
      </c>
    </row>
    <row r="10" spans="1:16" ht="19.5" customHeight="1" x14ac:dyDescent="0.25">
      <c r="B10" s="401"/>
      <c r="C10" s="402"/>
      <c r="D10" s="421"/>
      <c r="E10" s="422"/>
      <c r="F10" s="426"/>
      <c r="G10" s="198">
        <f>+$G$4*G9</f>
        <v>2696191.6664240002</v>
      </c>
      <c r="H10" s="40">
        <f>+$G$4*H9</f>
        <v>7703404.1696999995</v>
      </c>
      <c r="I10" s="429"/>
      <c r="J10" s="293"/>
      <c r="K10" s="288"/>
      <c r="L10" s="415"/>
      <c r="M10" s="361"/>
      <c r="N10" s="431"/>
      <c r="O10" s="41"/>
      <c r="P10" s="42"/>
    </row>
    <row r="11" spans="1:16" ht="19.5" customHeight="1" x14ac:dyDescent="0.25">
      <c r="B11" s="401"/>
      <c r="C11" s="402"/>
      <c r="D11" s="421"/>
      <c r="E11" s="422"/>
      <c r="F11" s="426"/>
      <c r="G11" s="199">
        <v>9.4573649999999994</v>
      </c>
      <c r="H11" s="43">
        <v>15.503876</v>
      </c>
      <c r="I11" s="433">
        <f>+[2]Tasas!E251</f>
        <v>0.13189999999999799</v>
      </c>
      <c r="J11" s="318">
        <v>25</v>
      </c>
      <c r="K11" s="392">
        <v>36</v>
      </c>
      <c r="L11" s="415"/>
      <c r="M11" s="361"/>
      <c r="N11" s="431"/>
      <c r="O11" s="41"/>
      <c r="P11" s="42"/>
    </row>
    <row r="12" spans="1:16" ht="19.5" customHeight="1" thickBot="1" x14ac:dyDescent="0.3">
      <c r="B12" s="401"/>
      <c r="C12" s="402"/>
      <c r="D12" s="421"/>
      <c r="E12" s="422"/>
      <c r="F12" s="426"/>
      <c r="G12" s="200">
        <f>+$G$4*G11</f>
        <v>7831795.2743399991</v>
      </c>
      <c r="H12" s="201">
        <f>+$G$4*H11</f>
        <v>12839007.777616</v>
      </c>
      <c r="I12" s="434"/>
      <c r="J12" s="319"/>
      <c r="K12" s="393"/>
      <c r="L12" s="415"/>
      <c r="M12" s="361"/>
      <c r="N12" s="431"/>
      <c r="O12" s="44">
        <f>+K11</f>
        <v>36</v>
      </c>
      <c r="P12" s="45">
        <f>+O12*30</f>
        <v>1080</v>
      </c>
    </row>
    <row r="13" spans="1:16" ht="19.5" customHeight="1" x14ac:dyDescent="0.25">
      <c r="B13" s="401"/>
      <c r="C13" s="402"/>
      <c r="D13" s="421"/>
      <c r="E13" s="422"/>
      <c r="F13" s="426"/>
      <c r="G13" s="196">
        <v>15.658915</v>
      </c>
      <c r="H13" s="202">
        <v>23.255814000000001</v>
      </c>
      <c r="I13" s="394">
        <f>(NOMINAL(I15,12)/12)</f>
        <v>1.3608757506131663E-2</v>
      </c>
      <c r="J13" s="291">
        <v>37</v>
      </c>
      <c r="K13" s="294">
        <v>48</v>
      </c>
      <c r="L13" s="415"/>
      <c r="M13" s="361"/>
      <c r="N13" s="431"/>
      <c r="O13" s="46">
        <f>+J13</f>
        <v>37</v>
      </c>
      <c r="P13" s="39">
        <f>+O13*30</f>
        <v>1110</v>
      </c>
    </row>
    <row r="14" spans="1:16" ht="19.5" customHeight="1" x14ac:dyDescent="0.25">
      <c r="B14" s="401"/>
      <c r="C14" s="402"/>
      <c r="D14" s="421"/>
      <c r="E14" s="422"/>
      <c r="F14" s="426"/>
      <c r="G14" s="198">
        <f>+$G$4*G13</f>
        <v>12967398.05414</v>
      </c>
      <c r="H14" s="40">
        <f>+$G$4*H13</f>
        <v>19258511.666424002</v>
      </c>
      <c r="I14" s="395"/>
      <c r="J14" s="293"/>
      <c r="K14" s="288"/>
      <c r="L14" s="415"/>
      <c r="M14" s="361"/>
      <c r="N14" s="431"/>
      <c r="O14" s="47"/>
      <c r="P14" s="42"/>
    </row>
    <row r="15" spans="1:16" ht="19.5" customHeight="1" x14ac:dyDescent="0.25">
      <c r="B15" s="401"/>
      <c r="C15" s="402"/>
      <c r="D15" s="421"/>
      <c r="E15" s="422"/>
      <c r="F15" s="426"/>
      <c r="G15" s="199">
        <v>23.410852999999999</v>
      </c>
      <c r="H15" s="43">
        <v>46.511628000000002</v>
      </c>
      <c r="I15" s="396">
        <f>+[2]Tasas!E693</f>
        <v>0.17609999999999312</v>
      </c>
      <c r="J15" s="318">
        <v>48</v>
      </c>
      <c r="K15" s="392">
        <v>60</v>
      </c>
      <c r="L15" s="415"/>
      <c r="M15" s="361"/>
      <c r="N15" s="431"/>
      <c r="O15" s="47"/>
      <c r="P15" s="42"/>
    </row>
    <row r="16" spans="1:16" ht="19.5" customHeight="1" thickBot="1" x14ac:dyDescent="0.3">
      <c r="B16" s="401"/>
      <c r="C16" s="402"/>
      <c r="D16" s="421"/>
      <c r="E16" s="422"/>
      <c r="F16" s="426"/>
      <c r="G16" s="200">
        <f>+$G$4*G15</f>
        <v>19386901.942947999</v>
      </c>
      <c r="H16" s="201">
        <f>+$G$4*H15</f>
        <v>38517023.332848005</v>
      </c>
      <c r="I16" s="397"/>
      <c r="J16" s="319"/>
      <c r="K16" s="393"/>
      <c r="L16" s="415"/>
      <c r="M16" s="362"/>
      <c r="N16" s="431"/>
      <c r="O16" s="48">
        <f>+K15</f>
        <v>60</v>
      </c>
      <c r="P16" s="45">
        <f>+O16*30</f>
        <v>1800</v>
      </c>
    </row>
    <row r="17" spans="2:16" ht="19.5" customHeight="1" x14ac:dyDescent="0.25">
      <c r="B17" s="401"/>
      <c r="C17" s="402"/>
      <c r="D17" s="421"/>
      <c r="E17" s="422"/>
      <c r="F17" s="426"/>
      <c r="G17" s="196">
        <v>46.666666999999997</v>
      </c>
      <c r="H17" s="202">
        <v>62.015503879999997</v>
      </c>
      <c r="I17" s="435">
        <f>(NOMINAL(I19,12)/12)</f>
        <v>1.4117273378721151E-2</v>
      </c>
      <c r="J17" s="346">
        <v>61</v>
      </c>
      <c r="K17" s="348">
        <v>72</v>
      </c>
      <c r="L17" s="415"/>
      <c r="M17" s="417" t="s">
        <v>186</v>
      </c>
      <c r="N17" s="431"/>
      <c r="O17" s="49">
        <f>+J17</f>
        <v>61</v>
      </c>
      <c r="P17" s="39">
        <f>+O17*30</f>
        <v>1830</v>
      </c>
    </row>
    <row r="18" spans="2:16" ht="19.5" customHeight="1" x14ac:dyDescent="0.25">
      <c r="B18" s="401"/>
      <c r="C18" s="402"/>
      <c r="D18" s="421"/>
      <c r="E18" s="422"/>
      <c r="F18" s="426"/>
      <c r="G18" s="198">
        <f>+$G$4*G17</f>
        <v>38645413.609371997</v>
      </c>
      <c r="H18" s="40">
        <f>+$G$4*H17</f>
        <v>51356031.011090077</v>
      </c>
      <c r="I18" s="436"/>
      <c r="J18" s="325"/>
      <c r="K18" s="326"/>
      <c r="L18" s="415"/>
      <c r="M18" s="418"/>
      <c r="N18" s="431"/>
      <c r="O18" s="50"/>
      <c r="P18" s="42"/>
    </row>
    <row r="19" spans="2:16" ht="19.5" customHeight="1" x14ac:dyDescent="0.25">
      <c r="B19" s="401"/>
      <c r="C19" s="402"/>
      <c r="D19" s="421"/>
      <c r="E19" s="422"/>
      <c r="F19" s="426"/>
      <c r="G19" s="199">
        <v>62.170542640000001</v>
      </c>
      <c r="H19" s="43">
        <v>77.519379839999999</v>
      </c>
      <c r="I19" s="437">
        <f>+[2]Tasas!E764</f>
        <v>0.18319999999999234</v>
      </c>
      <c r="J19" s="325">
        <v>72</v>
      </c>
      <c r="K19" s="439">
        <v>84</v>
      </c>
      <c r="L19" s="415"/>
      <c r="M19" s="390" t="s">
        <v>191</v>
      </c>
      <c r="N19" s="431"/>
      <c r="O19" s="50"/>
      <c r="P19" s="42"/>
    </row>
    <row r="20" spans="2:16" ht="19.5" customHeight="1" thickBot="1" x14ac:dyDescent="0.3">
      <c r="B20" s="401"/>
      <c r="C20" s="402"/>
      <c r="D20" s="423"/>
      <c r="E20" s="424"/>
      <c r="F20" s="426"/>
      <c r="G20" s="200">
        <f>+$G$4*G19</f>
        <v>51484421.088866241</v>
      </c>
      <c r="H20" s="201">
        <f>+$G$4*H19</f>
        <v>64195038.755581439</v>
      </c>
      <c r="I20" s="438"/>
      <c r="J20" s="347"/>
      <c r="K20" s="440"/>
      <c r="L20" s="415"/>
      <c r="M20" s="391"/>
      <c r="N20" s="431"/>
      <c r="O20" s="51">
        <f>+K19</f>
        <v>84</v>
      </c>
      <c r="P20" s="45">
        <f>+O20*30</f>
        <v>2520</v>
      </c>
    </row>
    <row r="21" spans="2:16" ht="19.5" customHeight="1" x14ac:dyDescent="0.25">
      <c r="B21" s="401"/>
      <c r="C21" s="402"/>
      <c r="D21" s="280" t="s">
        <v>89</v>
      </c>
      <c r="E21" s="281"/>
      <c r="F21" s="426"/>
      <c r="G21" s="196">
        <v>77.674418599999996</v>
      </c>
      <c r="H21" s="202">
        <v>124.0310078</v>
      </c>
      <c r="I21" s="381">
        <f>(NOMINAL(I23,12)/12)</f>
        <v>1.5626210679989594E-2</v>
      </c>
      <c r="J21" s="346">
        <v>85</v>
      </c>
      <c r="K21" s="348">
        <v>96</v>
      </c>
      <c r="L21" s="415"/>
      <c r="M21" s="383" t="s">
        <v>192</v>
      </c>
      <c r="N21" s="431"/>
      <c r="O21" s="52">
        <f>+J21</f>
        <v>85</v>
      </c>
      <c r="P21" s="39">
        <f>+O21*30</f>
        <v>2550</v>
      </c>
    </row>
    <row r="22" spans="2:16" ht="19.5" customHeight="1" x14ac:dyDescent="0.25">
      <c r="B22" s="401"/>
      <c r="C22" s="402"/>
      <c r="D22" s="282"/>
      <c r="E22" s="283"/>
      <c r="F22" s="426"/>
      <c r="G22" s="198">
        <f>+$G$4*G21</f>
        <v>64323428.833357595</v>
      </c>
      <c r="H22" s="40">
        <f>+$G$4*H21</f>
        <v>102712062.0553048</v>
      </c>
      <c r="I22" s="382"/>
      <c r="J22" s="325"/>
      <c r="K22" s="326"/>
      <c r="L22" s="415"/>
      <c r="M22" s="384"/>
      <c r="N22" s="431"/>
      <c r="O22" s="53"/>
      <c r="P22" s="42"/>
    </row>
    <row r="23" spans="2:16" ht="19.5" customHeight="1" x14ac:dyDescent="0.25">
      <c r="B23" s="401"/>
      <c r="C23" s="402"/>
      <c r="D23" s="282"/>
      <c r="E23" s="283"/>
      <c r="F23" s="426"/>
      <c r="G23" s="198">
        <v>124.1860465</v>
      </c>
      <c r="H23" s="40">
        <v>155.03875970000001</v>
      </c>
      <c r="I23" s="386">
        <f>+[2]Tasas!E977</f>
        <v>0.20449999999999</v>
      </c>
      <c r="J23" s="318">
        <v>96</v>
      </c>
      <c r="K23" s="320">
        <v>120</v>
      </c>
      <c r="L23" s="415"/>
      <c r="M23" s="384"/>
      <c r="N23" s="431"/>
      <c r="O23" s="53"/>
      <c r="P23" s="42"/>
    </row>
    <row r="24" spans="2:16" ht="19.5" customHeight="1" thickBot="1" x14ac:dyDescent="0.3">
      <c r="B24" s="401"/>
      <c r="C24" s="402"/>
      <c r="D24" s="284"/>
      <c r="E24" s="285"/>
      <c r="F24" s="427"/>
      <c r="G24" s="200">
        <f>+$G$4*G23</f>
        <v>102840452.08339401</v>
      </c>
      <c r="H24" s="201">
        <f>+$G$4*H23</f>
        <v>128390077.5277252</v>
      </c>
      <c r="I24" s="387"/>
      <c r="J24" s="319"/>
      <c r="K24" s="321"/>
      <c r="L24" s="416"/>
      <c r="M24" s="385"/>
      <c r="N24" s="432"/>
      <c r="O24" s="54">
        <f>+K23</f>
        <v>120</v>
      </c>
      <c r="P24" s="45">
        <f>+O24*30</f>
        <v>3600</v>
      </c>
    </row>
    <row r="25" spans="2:16" ht="19.5" customHeight="1" x14ac:dyDescent="0.35">
      <c r="B25" s="401"/>
      <c r="C25" s="402"/>
      <c r="D25" s="368" t="s">
        <v>41</v>
      </c>
      <c r="E25" s="369"/>
      <c r="F25" s="372" t="s">
        <v>193</v>
      </c>
      <c r="G25" s="203">
        <v>0.31007750000000001</v>
      </c>
      <c r="H25" s="204">
        <v>2.3255813949999999</v>
      </c>
      <c r="I25" s="205">
        <f>+I7</f>
        <v>2.1301653562546985E-2</v>
      </c>
      <c r="J25" s="374">
        <v>1</v>
      </c>
      <c r="K25" s="374">
        <v>12</v>
      </c>
      <c r="L25" s="375" t="s">
        <v>194</v>
      </c>
      <c r="M25" s="297" t="s">
        <v>186</v>
      </c>
      <c r="N25" s="352" t="s">
        <v>187</v>
      </c>
      <c r="O25" s="36">
        <v>1</v>
      </c>
      <c r="P25" s="36">
        <f>+O25*30</f>
        <v>30</v>
      </c>
    </row>
    <row r="26" spans="2:16" ht="19.5" customHeight="1" thickBot="1" x14ac:dyDescent="0.3">
      <c r="B26" s="401"/>
      <c r="C26" s="402"/>
      <c r="D26" s="370"/>
      <c r="E26" s="371"/>
      <c r="F26" s="373"/>
      <c r="G26" s="206">
        <f>+$G$4*G25</f>
        <v>256780.13899000001</v>
      </c>
      <c r="H26" s="206">
        <f>+$G$4*H25</f>
        <v>1925851.1625018199</v>
      </c>
      <c r="I26" s="207">
        <f>+I8</f>
        <v>0.2878</v>
      </c>
      <c r="J26" s="374"/>
      <c r="K26" s="374"/>
      <c r="L26" s="376"/>
      <c r="M26" s="299"/>
      <c r="N26" s="353"/>
      <c r="O26" s="37">
        <v>12</v>
      </c>
      <c r="P26" s="37">
        <f>+O26*30</f>
        <v>360</v>
      </c>
    </row>
    <row r="27" spans="2:16" ht="19.5" customHeight="1" x14ac:dyDescent="0.25">
      <c r="B27" s="401"/>
      <c r="C27" s="402"/>
      <c r="D27" s="354" t="s">
        <v>195</v>
      </c>
      <c r="E27" s="354"/>
      <c r="F27" s="355" t="s">
        <v>273</v>
      </c>
      <c r="G27" s="208">
        <v>3.255814</v>
      </c>
      <c r="H27" s="209">
        <v>9.3023249999999997</v>
      </c>
      <c r="I27" s="358">
        <f>(NOMINAL(I29,12)/12)</f>
        <v>1.512596843511349E-2</v>
      </c>
      <c r="J27" s="346">
        <v>12</v>
      </c>
      <c r="K27" s="348">
        <v>24</v>
      </c>
      <c r="L27" s="377"/>
      <c r="M27" s="360" t="s">
        <v>189</v>
      </c>
      <c r="N27" s="363" t="s">
        <v>198</v>
      </c>
      <c r="O27" s="38">
        <f>+J27</f>
        <v>12</v>
      </c>
      <c r="P27" s="39">
        <f>+O27*30</f>
        <v>360</v>
      </c>
    </row>
    <row r="28" spans="2:16" ht="19.5" customHeight="1" x14ac:dyDescent="0.25">
      <c r="B28" s="401"/>
      <c r="C28" s="402"/>
      <c r="D28" s="354"/>
      <c r="E28" s="354"/>
      <c r="F28" s="356"/>
      <c r="G28" s="210">
        <f>+$G$4*G27</f>
        <v>2696191.6664240002</v>
      </c>
      <c r="H28" s="55">
        <f>+$G$4*H27</f>
        <v>7703404.1696999995</v>
      </c>
      <c r="I28" s="359"/>
      <c r="J28" s="325"/>
      <c r="K28" s="326"/>
      <c r="L28" s="377"/>
      <c r="M28" s="361"/>
      <c r="N28" s="364"/>
      <c r="O28" s="41"/>
      <c r="P28" s="42"/>
    </row>
    <row r="29" spans="2:16" ht="19.5" customHeight="1" x14ac:dyDescent="0.25">
      <c r="B29" s="401"/>
      <c r="C29" s="402"/>
      <c r="D29" s="354"/>
      <c r="E29" s="354"/>
      <c r="F29" s="356"/>
      <c r="G29" s="211">
        <v>9.4573649999999994</v>
      </c>
      <c r="H29" s="56">
        <v>15.503876</v>
      </c>
      <c r="I29" s="366">
        <f>+[2]Tasas!E906</f>
        <v>0.19739999999999078</v>
      </c>
      <c r="J29" s="325">
        <v>24</v>
      </c>
      <c r="K29" s="326">
        <v>36</v>
      </c>
      <c r="L29" s="377"/>
      <c r="M29" s="361"/>
      <c r="N29" s="364"/>
      <c r="O29" s="41"/>
      <c r="P29" s="42"/>
    </row>
    <row r="30" spans="2:16" ht="19.5" customHeight="1" thickBot="1" x14ac:dyDescent="0.3">
      <c r="B30" s="401"/>
      <c r="C30" s="402"/>
      <c r="D30" s="354"/>
      <c r="E30" s="354"/>
      <c r="F30" s="356"/>
      <c r="G30" s="212">
        <f>+$G$4*G29</f>
        <v>7831795.2743399991</v>
      </c>
      <c r="H30" s="213">
        <f>+$G$4*H29</f>
        <v>12839007.777616</v>
      </c>
      <c r="I30" s="367"/>
      <c r="J30" s="347"/>
      <c r="K30" s="349"/>
      <c r="L30" s="377"/>
      <c r="M30" s="362"/>
      <c r="N30" s="364"/>
      <c r="O30" s="44">
        <f>+K29</f>
        <v>36</v>
      </c>
      <c r="P30" s="45">
        <f>+O30*30</f>
        <v>1080</v>
      </c>
    </row>
    <row r="31" spans="2:16" ht="19.5" customHeight="1" x14ac:dyDescent="0.25">
      <c r="B31" s="401"/>
      <c r="C31" s="402"/>
      <c r="D31" s="354"/>
      <c r="E31" s="354"/>
      <c r="F31" s="356"/>
      <c r="G31" s="208">
        <v>15.658915</v>
      </c>
      <c r="H31" s="214">
        <v>23.255814000000001</v>
      </c>
      <c r="I31" s="379">
        <f>(NOMINAL(I33,12)/12)</f>
        <v>1.6437721627991397E-2</v>
      </c>
      <c r="J31" s="346">
        <v>37</v>
      </c>
      <c r="K31" s="348">
        <v>48</v>
      </c>
      <c r="L31" s="377"/>
      <c r="M31" s="297" t="s">
        <v>196</v>
      </c>
      <c r="N31" s="364"/>
      <c r="O31" s="46">
        <f>+J31</f>
        <v>37</v>
      </c>
      <c r="P31" s="39">
        <f>+O31*30</f>
        <v>1110</v>
      </c>
    </row>
    <row r="32" spans="2:16" ht="19.5" customHeight="1" x14ac:dyDescent="0.25">
      <c r="B32" s="401"/>
      <c r="C32" s="402"/>
      <c r="D32" s="354"/>
      <c r="E32" s="354"/>
      <c r="F32" s="356"/>
      <c r="G32" s="210">
        <f>+$G$4*G31</f>
        <v>12967398.05414</v>
      </c>
      <c r="H32" s="55">
        <f>+$G$4*H31</f>
        <v>19258511.666424002</v>
      </c>
      <c r="I32" s="380"/>
      <c r="J32" s="325"/>
      <c r="K32" s="326"/>
      <c r="L32" s="377"/>
      <c r="M32" s="298"/>
      <c r="N32" s="364"/>
      <c r="O32" s="47"/>
      <c r="P32" s="42"/>
    </row>
    <row r="33" spans="2:16" ht="19.5" customHeight="1" x14ac:dyDescent="0.25">
      <c r="B33" s="401"/>
      <c r="C33" s="402"/>
      <c r="D33" s="354"/>
      <c r="E33" s="354"/>
      <c r="F33" s="356"/>
      <c r="G33" s="211">
        <v>23.410852999999999</v>
      </c>
      <c r="H33" s="56">
        <v>31.007751939999999</v>
      </c>
      <c r="I33" s="388">
        <f>+[2]Tasas!E1093</f>
        <v>0.21609999999998872</v>
      </c>
      <c r="J33" s="325">
        <v>48</v>
      </c>
      <c r="K33" s="326">
        <v>60</v>
      </c>
      <c r="L33" s="377"/>
      <c r="M33" s="298"/>
      <c r="N33" s="364"/>
      <c r="O33" s="47"/>
      <c r="P33" s="42"/>
    </row>
    <row r="34" spans="2:16" ht="19.5" customHeight="1" thickBot="1" x14ac:dyDescent="0.3">
      <c r="B34" s="401"/>
      <c r="C34" s="402"/>
      <c r="D34" s="354"/>
      <c r="E34" s="354"/>
      <c r="F34" s="356"/>
      <c r="G34" s="212">
        <f>+$G$4*G33</f>
        <v>19386901.942947999</v>
      </c>
      <c r="H34" s="213">
        <f>+$G$4*H33</f>
        <v>25678015.505545039</v>
      </c>
      <c r="I34" s="389"/>
      <c r="J34" s="347"/>
      <c r="K34" s="349"/>
      <c r="L34" s="377"/>
      <c r="M34" s="299"/>
      <c r="N34" s="364"/>
      <c r="O34" s="48">
        <f>+K33</f>
        <v>60</v>
      </c>
      <c r="P34" s="45">
        <f t="shared" ref="P34:P39" si="0">+O34*30</f>
        <v>1800</v>
      </c>
    </row>
    <row r="35" spans="2:16" ht="19.5" customHeight="1" x14ac:dyDescent="0.25">
      <c r="B35" s="401"/>
      <c r="C35" s="402"/>
      <c r="D35" s="354"/>
      <c r="E35" s="354"/>
      <c r="F35" s="356"/>
      <c r="G35" s="208">
        <v>31.162790699999999</v>
      </c>
      <c r="H35" s="214">
        <v>54.263565890000002</v>
      </c>
      <c r="I35" s="215">
        <f>(NOMINAL(I36,12)/12)</f>
        <v>1.7449079908460785E-2</v>
      </c>
      <c r="J35" s="346">
        <v>61</v>
      </c>
      <c r="K35" s="348">
        <v>72</v>
      </c>
      <c r="L35" s="377"/>
      <c r="M35" s="350" t="s">
        <v>191</v>
      </c>
      <c r="N35" s="364"/>
      <c r="O35" s="49">
        <f>+J35</f>
        <v>61</v>
      </c>
      <c r="P35" s="39">
        <f t="shared" si="0"/>
        <v>1830</v>
      </c>
    </row>
    <row r="36" spans="2:16" ht="19.5" customHeight="1" thickBot="1" x14ac:dyDescent="0.3">
      <c r="B36" s="401"/>
      <c r="C36" s="402"/>
      <c r="D36" s="354"/>
      <c r="E36" s="354"/>
      <c r="F36" s="356"/>
      <c r="G36" s="212">
        <f>+$G$4*G35</f>
        <v>25806405.583321199</v>
      </c>
      <c r="H36" s="213">
        <f>+$G$4*H35</f>
        <v>44936527.130563244</v>
      </c>
      <c r="I36" s="216">
        <f>+[2]Tasas!E1239</f>
        <v>0.23069999999998711</v>
      </c>
      <c r="J36" s="347"/>
      <c r="K36" s="349"/>
      <c r="L36" s="377"/>
      <c r="M36" s="351"/>
      <c r="N36" s="364"/>
      <c r="O36" s="51">
        <f>+K35</f>
        <v>72</v>
      </c>
      <c r="P36" s="45">
        <f t="shared" si="0"/>
        <v>2160</v>
      </c>
    </row>
    <row r="37" spans="2:16" ht="19.5" customHeight="1" x14ac:dyDescent="0.25">
      <c r="B37" s="401"/>
      <c r="C37" s="402"/>
      <c r="D37" s="280" t="s">
        <v>89</v>
      </c>
      <c r="E37" s="281"/>
      <c r="F37" s="356"/>
      <c r="G37" s="208">
        <v>54.418604649999999</v>
      </c>
      <c r="H37" s="214">
        <v>77.519379839999999</v>
      </c>
      <c r="I37" s="289">
        <f>+I21</f>
        <v>1.5626210679989594E-2</v>
      </c>
      <c r="J37" s="346">
        <v>73</v>
      </c>
      <c r="K37" s="348">
        <v>84</v>
      </c>
      <c r="L37" s="377"/>
      <c r="M37" s="322" t="s">
        <v>192</v>
      </c>
      <c r="N37" s="364"/>
      <c r="O37" s="57">
        <f>+J37</f>
        <v>73</v>
      </c>
      <c r="P37" s="39">
        <f t="shared" si="0"/>
        <v>2190</v>
      </c>
    </row>
    <row r="38" spans="2:16" ht="19.5" customHeight="1" x14ac:dyDescent="0.25">
      <c r="B38" s="401"/>
      <c r="C38" s="402"/>
      <c r="D38" s="282"/>
      <c r="E38" s="283"/>
      <c r="F38" s="356"/>
      <c r="G38" s="210">
        <f>+$G$4*G37</f>
        <v>45064917.208339401</v>
      </c>
      <c r="H38" s="55">
        <f>+$G$4*H37</f>
        <v>64195038.755581439</v>
      </c>
      <c r="I38" s="290"/>
      <c r="J38" s="325"/>
      <c r="K38" s="326"/>
      <c r="L38" s="377"/>
      <c r="M38" s="323"/>
      <c r="N38" s="364"/>
      <c r="O38" s="58"/>
      <c r="P38" s="42">
        <f t="shared" si="0"/>
        <v>0</v>
      </c>
    </row>
    <row r="39" spans="2:16" ht="19.5" customHeight="1" x14ac:dyDescent="0.25">
      <c r="B39" s="401"/>
      <c r="C39" s="402"/>
      <c r="D39" s="282"/>
      <c r="E39" s="283"/>
      <c r="F39" s="356"/>
      <c r="G39" s="211">
        <v>77.674418599999996</v>
      </c>
      <c r="H39" s="56">
        <v>124.0310078</v>
      </c>
      <c r="I39" s="290"/>
      <c r="J39" s="325">
        <v>85</v>
      </c>
      <c r="K39" s="326">
        <v>96</v>
      </c>
      <c r="L39" s="377"/>
      <c r="M39" s="323"/>
      <c r="N39" s="364"/>
      <c r="O39" s="58"/>
      <c r="P39" s="42">
        <f t="shared" si="0"/>
        <v>0</v>
      </c>
    </row>
    <row r="40" spans="2:16" ht="19.5" customHeight="1" x14ac:dyDescent="0.25">
      <c r="B40" s="401"/>
      <c r="C40" s="402"/>
      <c r="D40" s="282"/>
      <c r="E40" s="283"/>
      <c r="F40" s="356"/>
      <c r="G40" s="210">
        <f>+$G$4*G39</f>
        <v>64323428.833357595</v>
      </c>
      <c r="H40" s="55">
        <f>+$G$4*H39</f>
        <v>102712062.0553048</v>
      </c>
      <c r="I40" s="327">
        <f>+I23</f>
        <v>0.20449999999999</v>
      </c>
      <c r="J40" s="325"/>
      <c r="K40" s="326"/>
      <c r="L40" s="377"/>
      <c r="M40" s="323"/>
      <c r="N40" s="364"/>
      <c r="O40" s="58"/>
      <c r="P40" s="42"/>
    </row>
    <row r="41" spans="2:16" ht="19.5" customHeight="1" x14ac:dyDescent="0.25">
      <c r="B41" s="401"/>
      <c r="C41" s="402"/>
      <c r="D41" s="282"/>
      <c r="E41" s="283"/>
      <c r="F41" s="356"/>
      <c r="G41" s="210">
        <v>124.1860465</v>
      </c>
      <c r="H41" s="55">
        <v>155.03875970000001</v>
      </c>
      <c r="I41" s="327"/>
      <c r="J41" s="318">
        <v>96</v>
      </c>
      <c r="K41" s="320">
        <v>120</v>
      </c>
      <c r="L41" s="377"/>
      <c r="M41" s="323"/>
      <c r="N41" s="364"/>
      <c r="O41" s="58"/>
      <c r="P41" s="42"/>
    </row>
    <row r="42" spans="2:16" ht="19.5" customHeight="1" thickBot="1" x14ac:dyDescent="0.3">
      <c r="B42" s="401"/>
      <c r="C42" s="402"/>
      <c r="D42" s="284"/>
      <c r="E42" s="285"/>
      <c r="F42" s="357"/>
      <c r="G42" s="212">
        <f>+$G$4*G41</f>
        <v>102840452.08339401</v>
      </c>
      <c r="H42" s="213">
        <f>+$G$4*H41</f>
        <v>128390077.5277252</v>
      </c>
      <c r="I42" s="328"/>
      <c r="J42" s="319"/>
      <c r="K42" s="321"/>
      <c r="L42" s="378"/>
      <c r="M42" s="324"/>
      <c r="N42" s="365"/>
      <c r="O42" s="59">
        <f>+K41</f>
        <v>120</v>
      </c>
      <c r="P42" s="45">
        <f>+O42*30</f>
        <v>3600</v>
      </c>
    </row>
    <row r="43" spans="2:16" ht="19.5" customHeight="1" x14ac:dyDescent="0.35">
      <c r="B43" s="401"/>
      <c r="C43" s="402"/>
      <c r="D43" s="300" t="s">
        <v>41</v>
      </c>
      <c r="E43" s="301"/>
      <c r="F43" s="304">
        <v>2.0500000000000001E-2</v>
      </c>
      <c r="G43" s="217">
        <v>0.31007750000000001</v>
      </c>
      <c r="H43" s="218">
        <v>2.3255813949999999</v>
      </c>
      <c r="I43" s="219">
        <f>+I25</f>
        <v>2.1301653562546985E-2</v>
      </c>
      <c r="J43" s="306">
        <v>1</v>
      </c>
      <c r="K43" s="306">
        <v>12</v>
      </c>
      <c r="L43" s="220"/>
      <c r="M43" s="189"/>
      <c r="N43" s="188"/>
      <c r="O43" s="58"/>
      <c r="P43" s="42"/>
    </row>
    <row r="44" spans="2:16" ht="19.5" customHeight="1" thickBot="1" x14ac:dyDescent="0.3">
      <c r="B44" s="401"/>
      <c r="C44" s="402"/>
      <c r="D44" s="302"/>
      <c r="E44" s="303"/>
      <c r="F44" s="305"/>
      <c r="G44" s="221">
        <f>+$G$4*G43</f>
        <v>256780.13899000001</v>
      </c>
      <c r="H44" s="221">
        <f>+$G$4*H43</f>
        <v>1925851.1625018199</v>
      </c>
      <c r="I44" s="222">
        <f>+I26</f>
        <v>0.2878</v>
      </c>
      <c r="J44" s="306"/>
      <c r="K44" s="306"/>
      <c r="L44" s="220"/>
      <c r="M44" s="189"/>
      <c r="N44" s="188"/>
      <c r="O44" s="58"/>
      <c r="P44" s="42"/>
    </row>
    <row r="45" spans="2:16" ht="19.5" customHeight="1" x14ac:dyDescent="0.25">
      <c r="B45" s="401"/>
      <c r="C45" s="402"/>
      <c r="D45" s="307" t="s">
        <v>197</v>
      </c>
      <c r="E45" s="308"/>
      <c r="F45" s="313" t="s">
        <v>274</v>
      </c>
      <c r="G45" s="196">
        <v>3.255814</v>
      </c>
      <c r="H45" s="197">
        <v>9.3023249999999997</v>
      </c>
      <c r="I45" s="314">
        <f>(NOMINAL(I47,12)/12)</f>
        <v>1.7648656060572643E-2</v>
      </c>
      <c r="J45" s="291">
        <v>12</v>
      </c>
      <c r="K45" s="294">
        <v>24</v>
      </c>
      <c r="L45" s="295" t="s">
        <v>275</v>
      </c>
      <c r="M45" s="297" t="s">
        <v>186</v>
      </c>
      <c r="N45" s="329" t="s">
        <v>276</v>
      </c>
      <c r="O45" s="38">
        <f>+J45</f>
        <v>12</v>
      </c>
      <c r="P45" s="39">
        <f>+O45*30</f>
        <v>360</v>
      </c>
    </row>
    <row r="46" spans="2:16" ht="19.5" customHeight="1" x14ac:dyDescent="0.25">
      <c r="B46" s="401"/>
      <c r="C46" s="402"/>
      <c r="D46" s="309"/>
      <c r="E46" s="310"/>
      <c r="F46" s="313"/>
      <c r="G46" s="198">
        <f>+$G$4*G45</f>
        <v>2696191.6664240002</v>
      </c>
      <c r="H46" s="40">
        <f>+$G$4*H45</f>
        <v>7703404.1696999995</v>
      </c>
      <c r="I46" s="315"/>
      <c r="J46" s="293"/>
      <c r="K46" s="288"/>
      <c r="L46" s="295"/>
      <c r="M46" s="298"/>
      <c r="N46" s="330"/>
      <c r="O46" s="41"/>
      <c r="P46" s="42"/>
    </row>
    <row r="47" spans="2:16" ht="19.5" customHeight="1" x14ac:dyDescent="0.25">
      <c r="B47" s="401"/>
      <c r="C47" s="402"/>
      <c r="D47" s="309"/>
      <c r="E47" s="310"/>
      <c r="F47" s="313"/>
      <c r="G47" s="199">
        <v>9.4573649999999994</v>
      </c>
      <c r="H47" s="43">
        <v>15.503876</v>
      </c>
      <c r="I47" s="332">
        <f>+[2]Tasas!E1268</f>
        <v>0.23359999999998679</v>
      </c>
      <c r="J47" s="318">
        <v>24</v>
      </c>
      <c r="K47" s="320">
        <v>36</v>
      </c>
      <c r="L47" s="295"/>
      <c r="M47" s="298"/>
      <c r="N47" s="330"/>
      <c r="O47" s="41"/>
      <c r="P47" s="42"/>
    </row>
    <row r="48" spans="2:16" ht="19.5" customHeight="1" thickBot="1" x14ac:dyDescent="0.3">
      <c r="B48" s="401"/>
      <c r="C48" s="402"/>
      <c r="D48" s="309"/>
      <c r="E48" s="310"/>
      <c r="F48" s="313"/>
      <c r="G48" s="200">
        <f>+$G$4*G47</f>
        <v>7831795.2743399991</v>
      </c>
      <c r="H48" s="201">
        <f>+$G$4*H47</f>
        <v>12839007.777616</v>
      </c>
      <c r="I48" s="333"/>
      <c r="J48" s="319"/>
      <c r="K48" s="321"/>
      <c r="L48" s="295"/>
      <c r="M48" s="299"/>
      <c r="N48" s="330"/>
      <c r="O48" s="44">
        <f>+K47</f>
        <v>36</v>
      </c>
      <c r="P48" s="45">
        <f>+O48*30</f>
        <v>1080</v>
      </c>
    </row>
    <row r="49" spans="2:16" ht="19.5" customHeight="1" x14ac:dyDescent="0.25">
      <c r="B49" s="401"/>
      <c r="C49" s="402"/>
      <c r="D49" s="309"/>
      <c r="E49" s="310"/>
      <c r="F49" s="313"/>
      <c r="G49" s="196">
        <v>15.658915</v>
      </c>
      <c r="H49" s="202">
        <v>23.255814000000001</v>
      </c>
      <c r="I49" s="334">
        <f>(NOMINAL(I51,12)/12)</f>
        <v>2.0471852092970089E-2</v>
      </c>
      <c r="J49" s="291">
        <v>37</v>
      </c>
      <c r="K49" s="294">
        <v>48</v>
      </c>
      <c r="L49" s="295"/>
      <c r="M49" s="336" t="s">
        <v>191</v>
      </c>
      <c r="N49" s="330"/>
      <c r="O49" s="46">
        <f>+J49</f>
        <v>37</v>
      </c>
      <c r="P49" s="39">
        <f>+O49*30</f>
        <v>1110</v>
      </c>
    </row>
    <row r="50" spans="2:16" ht="19.5" customHeight="1" x14ac:dyDescent="0.25">
      <c r="B50" s="401"/>
      <c r="C50" s="402"/>
      <c r="D50" s="309"/>
      <c r="E50" s="310"/>
      <c r="F50" s="313"/>
      <c r="G50" s="198">
        <f>+$G$4*G49</f>
        <v>12967398.05414</v>
      </c>
      <c r="H50" s="40">
        <f>+$G$4*H49</f>
        <v>19258511.666424002</v>
      </c>
      <c r="I50" s="335"/>
      <c r="J50" s="293"/>
      <c r="K50" s="288"/>
      <c r="L50" s="295"/>
      <c r="M50" s="337"/>
      <c r="N50" s="330"/>
      <c r="O50" s="47"/>
      <c r="P50" s="42"/>
    </row>
    <row r="51" spans="2:16" ht="19.5" customHeight="1" x14ac:dyDescent="0.25">
      <c r="B51" s="401"/>
      <c r="C51" s="402"/>
      <c r="D51" s="309"/>
      <c r="E51" s="310"/>
      <c r="F51" s="313"/>
      <c r="G51" s="199">
        <v>23.410852999999999</v>
      </c>
      <c r="H51" s="43">
        <v>31.007751939999999</v>
      </c>
      <c r="I51" s="316">
        <f>+[2]Tasas!E1685</f>
        <v>0.27529999999998223</v>
      </c>
      <c r="J51" s="318">
        <v>49</v>
      </c>
      <c r="K51" s="320">
        <v>60</v>
      </c>
      <c r="L51" s="295"/>
      <c r="M51" s="337"/>
      <c r="N51" s="330"/>
      <c r="O51" s="47"/>
      <c r="P51" s="42"/>
    </row>
    <row r="52" spans="2:16" ht="19.5" customHeight="1" thickBot="1" x14ac:dyDescent="0.3">
      <c r="B52" s="401"/>
      <c r="C52" s="402"/>
      <c r="D52" s="311"/>
      <c r="E52" s="312"/>
      <c r="F52" s="313"/>
      <c r="G52" s="200">
        <f>+$G$4*G51</f>
        <v>19386901.942947999</v>
      </c>
      <c r="H52" s="201">
        <f>+$G$4*H51</f>
        <v>25678015.505545039</v>
      </c>
      <c r="I52" s="317"/>
      <c r="J52" s="319"/>
      <c r="K52" s="321"/>
      <c r="L52" s="295"/>
      <c r="M52" s="337"/>
      <c r="N52" s="330"/>
      <c r="O52" s="48">
        <f>+K51</f>
        <v>60</v>
      </c>
      <c r="P52" s="45">
        <f>+O52*30</f>
        <v>1800</v>
      </c>
    </row>
    <row r="53" spans="2:16" ht="19.5" customHeight="1" x14ac:dyDescent="0.25">
      <c r="B53" s="401"/>
      <c r="C53" s="402"/>
      <c r="D53" s="280" t="s">
        <v>89</v>
      </c>
      <c r="E53" s="281"/>
      <c r="F53" s="286">
        <v>1.5599999999999999E-2</v>
      </c>
      <c r="G53" s="196">
        <v>31.162790699999999</v>
      </c>
      <c r="H53" s="202">
        <v>62.015503879999997</v>
      </c>
      <c r="I53" s="289">
        <f>+I37</f>
        <v>1.5626210679989594E-2</v>
      </c>
      <c r="J53" s="291">
        <v>61</v>
      </c>
      <c r="K53" s="294">
        <v>72</v>
      </c>
      <c r="L53" s="295"/>
      <c r="M53" s="322" t="s">
        <v>192</v>
      </c>
      <c r="N53" s="330"/>
      <c r="O53" s="49">
        <f>+J53</f>
        <v>61</v>
      </c>
      <c r="P53" s="39">
        <f>+O53*30</f>
        <v>1830</v>
      </c>
    </row>
    <row r="54" spans="2:16" ht="19.5" customHeight="1" x14ac:dyDescent="0.25">
      <c r="B54" s="401"/>
      <c r="C54" s="402"/>
      <c r="D54" s="282"/>
      <c r="E54" s="283"/>
      <c r="F54" s="287"/>
      <c r="G54" s="198">
        <f>+$G$4*G53</f>
        <v>25806405.583321199</v>
      </c>
      <c r="H54" s="40">
        <f>+$G$4*H53</f>
        <v>51356031.011090077</v>
      </c>
      <c r="I54" s="290"/>
      <c r="J54" s="292"/>
      <c r="K54" s="287"/>
      <c r="L54" s="295"/>
      <c r="M54" s="323"/>
      <c r="N54" s="330"/>
      <c r="O54" s="50"/>
      <c r="P54" s="42"/>
    </row>
    <row r="55" spans="2:16" ht="19.5" customHeight="1" x14ac:dyDescent="0.25">
      <c r="B55" s="401"/>
      <c r="C55" s="402"/>
      <c r="D55" s="282"/>
      <c r="E55" s="283"/>
      <c r="F55" s="287"/>
      <c r="G55" s="223">
        <v>62.170542640000001</v>
      </c>
      <c r="H55" s="43">
        <v>77.519379839999999</v>
      </c>
      <c r="I55" s="290"/>
      <c r="J55" s="293"/>
      <c r="K55" s="288"/>
      <c r="L55" s="295"/>
      <c r="M55" s="323"/>
      <c r="N55" s="330"/>
      <c r="O55" s="50"/>
      <c r="P55" s="42"/>
    </row>
    <row r="56" spans="2:16" ht="19.5" customHeight="1" x14ac:dyDescent="0.25">
      <c r="B56" s="401"/>
      <c r="C56" s="402"/>
      <c r="D56" s="282"/>
      <c r="E56" s="283"/>
      <c r="F56" s="287"/>
      <c r="G56" s="198">
        <f>+$G$4*G55</f>
        <v>51484421.088866241</v>
      </c>
      <c r="H56" s="40">
        <f>+$G$4*H55</f>
        <v>64195038.755581439</v>
      </c>
      <c r="I56" s="338">
        <f>+I40</f>
        <v>0.20449999999999</v>
      </c>
      <c r="J56" s="340">
        <v>72</v>
      </c>
      <c r="K56" s="343">
        <v>84</v>
      </c>
      <c r="L56" s="295"/>
      <c r="M56" s="323"/>
      <c r="N56" s="330"/>
      <c r="O56" s="50"/>
      <c r="P56" s="42"/>
    </row>
    <row r="57" spans="2:16" ht="19.5" customHeight="1" x14ac:dyDescent="0.25">
      <c r="B57" s="401"/>
      <c r="C57" s="402"/>
      <c r="D57" s="282"/>
      <c r="E57" s="283"/>
      <c r="F57" s="287"/>
      <c r="G57" s="199">
        <v>77.674418599999996</v>
      </c>
      <c r="H57" s="43">
        <v>124.0310078</v>
      </c>
      <c r="I57" s="338"/>
      <c r="J57" s="341"/>
      <c r="K57" s="344"/>
      <c r="L57" s="295"/>
      <c r="M57" s="323"/>
      <c r="N57" s="330"/>
      <c r="O57" s="50"/>
      <c r="P57" s="42"/>
    </row>
    <row r="58" spans="2:16" ht="19.5" customHeight="1" thickBot="1" x14ac:dyDescent="0.3">
      <c r="B58" s="403"/>
      <c r="C58" s="404"/>
      <c r="D58" s="284"/>
      <c r="E58" s="285"/>
      <c r="F58" s="288"/>
      <c r="G58" s="200">
        <f>+$G$4*G57</f>
        <v>64323428.833357595</v>
      </c>
      <c r="H58" s="201">
        <f>+$G$4*H57</f>
        <v>102712062.0553048</v>
      </c>
      <c r="I58" s="339"/>
      <c r="J58" s="342"/>
      <c r="K58" s="345"/>
      <c r="L58" s="296"/>
      <c r="M58" s="324"/>
      <c r="N58" s="331"/>
      <c r="O58" s="51">
        <f>+K55</f>
        <v>0</v>
      </c>
      <c r="P58" s="45">
        <f>+O58*30</f>
        <v>0</v>
      </c>
    </row>
    <row r="59" spans="2:16" ht="19.5" customHeight="1" x14ac:dyDescent="0.35">
      <c r="I59" s="224"/>
    </row>
    <row r="60" spans="2:16" ht="19.5" customHeight="1" x14ac:dyDescent="0.35">
      <c r="I60" s="224"/>
    </row>
    <row r="61" spans="2:16" ht="19.5" customHeight="1" x14ac:dyDescent="0.35">
      <c r="I61" s="224"/>
    </row>
    <row r="62" spans="2:16" ht="19.5" customHeight="1" x14ac:dyDescent="0.35">
      <c r="I62" s="224"/>
    </row>
    <row r="63" spans="2:16" ht="19.5" customHeight="1" x14ac:dyDescent="0.35">
      <c r="I63" s="224"/>
    </row>
  </sheetData>
  <mergeCells count="122">
    <mergeCell ref="B1:N1"/>
    <mergeCell ref="B2:N2"/>
    <mergeCell ref="B3:N3"/>
    <mergeCell ref="D4:E4"/>
    <mergeCell ref="B5:C6"/>
    <mergeCell ref="D5:E6"/>
    <mergeCell ref="F5:F6"/>
    <mergeCell ref="G5:H5"/>
    <mergeCell ref="I5:I6"/>
    <mergeCell ref="J5:K5"/>
    <mergeCell ref="L5:L6"/>
    <mergeCell ref="M5:M6"/>
    <mergeCell ref="N5:N6"/>
    <mergeCell ref="O5:P5"/>
    <mergeCell ref="B7:C58"/>
    <mergeCell ref="D7:E8"/>
    <mergeCell ref="F7:F8"/>
    <mergeCell ref="J7:J8"/>
    <mergeCell ref="K7:K8"/>
    <mergeCell ref="L7:L24"/>
    <mergeCell ref="M7:M8"/>
    <mergeCell ref="N7:N8"/>
    <mergeCell ref="D9:E20"/>
    <mergeCell ref="F9:F24"/>
    <mergeCell ref="I9:I10"/>
    <mergeCell ref="J9:J10"/>
    <mergeCell ref="K9:K10"/>
    <mergeCell ref="M9:M16"/>
    <mergeCell ref="N9:N24"/>
    <mergeCell ref="I11:I12"/>
    <mergeCell ref="I17:I18"/>
    <mergeCell ref="J17:J18"/>
    <mergeCell ref="K17:K18"/>
    <mergeCell ref="M17:M18"/>
    <mergeCell ref="I19:I20"/>
    <mergeCell ref="J19:J20"/>
    <mergeCell ref="K19:K20"/>
    <mergeCell ref="M19:M20"/>
    <mergeCell ref="J11:J12"/>
    <mergeCell ref="K11:K12"/>
    <mergeCell ref="I13:I14"/>
    <mergeCell ref="J13:J14"/>
    <mergeCell ref="K13:K14"/>
    <mergeCell ref="I15:I16"/>
    <mergeCell ref="J15:J16"/>
    <mergeCell ref="K15:K16"/>
    <mergeCell ref="I31:I32"/>
    <mergeCell ref="J31:J32"/>
    <mergeCell ref="K31:K32"/>
    <mergeCell ref="D21:E24"/>
    <mergeCell ref="I21:I22"/>
    <mergeCell ref="J21:J22"/>
    <mergeCell ref="K21:K22"/>
    <mergeCell ref="M21:M24"/>
    <mergeCell ref="I23:I24"/>
    <mergeCell ref="J23:J24"/>
    <mergeCell ref="K23:K24"/>
    <mergeCell ref="M31:M34"/>
    <mergeCell ref="I33:I34"/>
    <mergeCell ref="J33:J34"/>
    <mergeCell ref="K33:K34"/>
    <mergeCell ref="J35:J36"/>
    <mergeCell ref="K35:K36"/>
    <mergeCell ref="M35:M36"/>
    <mergeCell ref="N25:N26"/>
    <mergeCell ref="D27:E36"/>
    <mergeCell ref="F27:F42"/>
    <mergeCell ref="I27:I28"/>
    <mergeCell ref="J27:J28"/>
    <mergeCell ref="K27:K28"/>
    <mergeCell ref="M27:M30"/>
    <mergeCell ref="N27:N42"/>
    <mergeCell ref="I29:I30"/>
    <mergeCell ref="J29:J30"/>
    <mergeCell ref="D25:E26"/>
    <mergeCell ref="F25:F26"/>
    <mergeCell ref="J25:J26"/>
    <mergeCell ref="K25:K26"/>
    <mergeCell ref="L25:L42"/>
    <mergeCell ref="M25:M26"/>
    <mergeCell ref="K29:K30"/>
    <mergeCell ref="D37:E42"/>
    <mergeCell ref="I37:I39"/>
    <mergeCell ref="J37:J38"/>
    <mergeCell ref="K37:K38"/>
    <mergeCell ref="M37:M42"/>
    <mergeCell ref="J39:J40"/>
    <mergeCell ref="K39:K40"/>
    <mergeCell ref="I40:I42"/>
    <mergeCell ref="J41:J42"/>
    <mergeCell ref="K41:K42"/>
    <mergeCell ref="N45:N58"/>
    <mergeCell ref="I47:I48"/>
    <mergeCell ref="J47:J48"/>
    <mergeCell ref="K47:K48"/>
    <mergeCell ref="I49:I50"/>
    <mergeCell ref="J49:J50"/>
    <mergeCell ref="K49:K50"/>
    <mergeCell ref="M49:M52"/>
    <mergeCell ref="M53:M58"/>
    <mergeCell ref="I56:I58"/>
    <mergeCell ref="J56:J58"/>
    <mergeCell ref="K56:K58"/>
    <mergeCell ref="D53:E58"/>
    <mergeCell ref="F53:F58"/>
    <mergeCell ref="I53:I55"/>
    <mergeCell ref="J53:J55"/>
    <mergeCell ref="K53:K55"/>
    <mergeCell ref="L45:L58"/>
    <mergeCell ref="M45:M48"/>
    <mergeCell ref="D43:E44"/>
    <mergeCell ref="F43:F44"/>
    <mergeCell ref="J43:J44"/>
    <mergeCell ref="K43:K44"/>
    <mergeCell ref="D45:E52"/>
    <mergeCell ref="F45:F52"/>
    <mergeCell ref="I45:I46"/>
    <mergeCell ref="J45:J46"/>
    <mergeCell ref="K45:K46"/>
    <mergeCell ref="I51:I52"/>
    <mergeCell ref="J51:J52"/>
    <mergeCell ref="K51:K52"/>
  </mergeCells>
  <pageMargins left="0.25" right="0.25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FF0000"/>
  </sheetPr>
  <dimension ref="B1:P38"/>
  <sheetViews>
    <sheetView showGridLines="0" zoomScale="83" zoomScaleNormal="83" workbookViewId="0">
      <pane ySplit="6" topLeftCell="A25" activePane="bottomLeft" state="frozen"/>
      <selection activeCell="J11" sqref="J11:K12"/>
      <selection pane="bottomLeft" activeCell="C19" sqref="C19:D26"/>
    </sheetView>
  </sheetViews>
  <sheetFormatPr baseColWidth="10" defaultRowHeight="19.5" customHeight="1" x14ac:dyDescent="0.35"/>
  <cols>
    <col min="1" max="1" width="3.75" style="33" customWidth="1"/>
    <col min="2" max="2" width="14.25" style="33" customWidth="1"/>
    <col min="3" max="3" width="11" style="33"/>
    <col min="4" max="4" width="7.25" style="33" customWidth="1"/>
    <col min="5" max="5" width="11.625" style="33" customWidth="1"/>
    <col min="6" max="6" width="11.5" style="33" customWidth="1"/>
    <col min="7" max="7" width="15" style="33" customWidth="1"/>
    <col min="8" max="8" width="12.625" style="226" customWidth="1"/>
    <col min="9" max="9" width="7.375" style="33" bestFit="1" customWidth="1"/>
    <col min="10" max="10" width="6" style="33" bestFit="1" customWidth="1"/>
    <col min="11" max="11" width="15.75" style="33" customWidth="1"/>
    <col min="12" max="12" width="7.25" style="33" hidden="1" customWidth="1"/>
    <col min="13" max="13" width="15.125" style="61" customWidth="1"/>
    <col min="14" max="14" width="12.875" style="62" customWidth="1"/>
    <col min="15" max="15" width="12.875" style="63" customWidth="1"/>
    <col min="16" max="16" width="8.25" style="64" bestFit="1" customWidth="1"/>
    <col min="17" max="16384" width="11" style="33"/>
  </cols>
  <sheetData>
    <row r="1" spans="2:16" ht="19.5" customHeight="1" x14ac:dyDescent="0.25">
      <c r="B1" s="441" t="s">
        <v>277</v>
      </c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</row>
    <row r="2" spans="2:16" ht="19.5" customHeight="1" x14ac:dyDescent="0.25">
      <c r="B2" s="441" t="s">
        <v>278</v>
      </c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</row>
    <row r="4" spans="2:16" ht="19.5" customHeight="1" x14ac:dyDescent="0.35">
      <c r="F4" s="190">
        <f>+'Libranza Sec Educacion'!G4</f>
        <v>828116</v>
      </c>
      <c r="G4" s="187" t="str">
        <f>+'Libranza Sec Educacion'!H4</f>
        <v>SMMLV (2017)</v>
      </c>
    </row>
    <row r="5" spans="2:16" ht="19.5" customHeight="1" x14ac:dyDescent="0.25">
      <c r="B5" s="502" t="s">
        <v>170</v>
      </c>
      <c r="C5" s="443" t="s">
        <v>171</v>
      </c>
      <c r="D5" s="443"/>
      <c r="E5" s="503" t="s">
        <v>172</v>
      </c>
      <c r="F5" s="504" t="s">
        <v>173</v>
      </c>
      <c r="G5" s="505"/>
      <c r="H5" s="506" t="s">
        <v>174</v>
      </c>
      <c r="I5" s="508" t="s">
        <v>175</v>
      </c>
      <c r="J5" s="508"/>
      <c r="K5" s="398" t="s">
        <v>176</v>
      </c>
      <c r="L5" s="187" t="s">
        <v>176</v>
      </c>
      <c r="M5" s="398" t="s">
        <v>177</v>
      </c>
      <c r="N5" s="509" t="s">
        <v>178</v>
      </c>
      <c r="O5" s="398" t="s">
        <v>179</v>
      </c>
      <c r="P5" s="398"/>
    </row>
    <row r="6" spans="2:16" ht="19.5" customHeight="1" thickBot="1" x14ac:dyDescent="0.3">
      <c r="B6" s="444"/>
      <c r="C6" s="443"/>
      <c r="D6" s="443"/>
      <c r="E6" s="446"/>
      <c r="F6" s="66" t="s">
        <v>180</v>
      </c>
      <c r="G6" s="186" t="s">
        <v>181</v>
      </c>
      <c r="H6" s="507"/>
      <c r="I6" s="66" t="s">
        <v>180</v>
      </c>
      <c r="J6" s="186" t="s">
        <v>181</v>
      </c>
      <c r="K6" s="398"/>
      <c r="L6" s="187"/>
      <c r="M6" s="398"/>
      <c r="N6" s="509"/>
      <c r="O6" s="65" t="s">
        <v>182</v>
      </c>
      <c r="P6" s="66" t="s">
        <v>183</v>
      </c>
    </row>
    <row r="7" spans="2:16" ht="19.5" customHeight="1" x14ac:dyDescent="0.3">
      <c r="B7" s="481" t="s">
        <v>184</v>
      </c>
      <c r="C7" s="485" t="s">
        <v>41</v>
      </c>
      <c r="D7" s="486"/>
      <c r="E7" s="489">
        <v>0.02</v>
      </c>
      <c r="F7" s="227">
        <v>0.31007750000000001</v>
      </c>
      <c r="G7" s="228">
        <v>2.9</v>
      </c>
      <c r="H7" s="229">
        <f>(NOMINAL(H8,12)/12)</f>
        <v>2.1301653562546985E-2</v>
      </c>
      <c r="I7" s="491">
        <v>1</v>
      </c>
      <c r="J7" s="493">
        <v>18</v>
      </c>
      <c r="K7" s="495" t="s">
        <v>199</v>
      </c>
      <c r="L7" s="67"/>
      <c r="M7" s="417" t="s">
        <v>186</v>
      </c>
      <c r="N7" s="352" t="s">
        <v>187</v>
      </c>
      <c r="O7" s="68">
        <v>1</v>
      </c>
      <c r="P7" s="69">
        <f>+O7*30</f>
        <v>30</v>
      </c>
    </row>
    <row r="8" spans="2:16" ht="19.5" customHeight="1" thickBot="1" x14ac:dyDescent="0.35">
      <c r="B8" s="481"/>
      <c r="C8" s="487"/>
      <c r="D8" s="488"/>
      <c r="E8" s="490"/>
      <c r="F8" s="230">
        <f>+$F$4*F7</f>
        <v>256780.13899000001</v>
      </c>
      <c r="G8" s="231">
        <f>+$F$4*G7</f>
        <v>2401536.4</v>
      </c>
      <c r="H8" s="232">
        <v>0.2878</v>
      </c>
      <c r="I8" s="492"/>
      <c r="J8" s="494"/>
      <c r="K8" s="496"/>
      <c r="L8" s="67"/>
      <c r="M8" s="418"/>
      <c r="N8" s="497"/>
      <c r="O8" s="70">
        <v>10</v>
      </c>
      <c r="P8" s="71">
        <f>+O8*30</f>
        <v>300</v>
      </c>
    </row>
    <row r="9" spans="2:16" ht="19.5" customHeight="1" x14ac:dyDescent="0.3">
      <c r="B9" s="481"/>
      <c r="C9" s="470" t="s">
        <v>200</v>
      </c>
      <c r="D9" s="471"/>
      <c r="E9" s="425" t="s">
        <v>279</v>
      </c>
      <c r="F9" s="196">
        <v>3.255814</v>
      </c>
      <c r="G9" s="197">
        <v>3.875969</v>
      </c>
      <c r="H9" s="474">
        <f>(NOMINAL(H11,12)/12)</f>
        <v>1.8456314351866787E-2</v>
      </c>
      <c r="I9" s="291">
        <v>18</v>
      </c>
      <c r="J9" s="294">
        <v>24</v>
      </c>
      <c r="K9" s="496"/>
      <c r="L9" s="72"/>
      <c r="M9" s="297" t="s">
        <v>186</v>
      </c>
      <c r="N9" s="497"/>
      <c r="O9" s="73">
        <v>12</v>
      </c>
      <c r="P9" s="74">
        <f>+O9*30</f>
        <v>360</v>
      </c>
    </row>
    <row r="10" spans="2:16" ht="19.5" customHeight="1" x14ac:dyDescent="0.3">
      <c r="B10" s="481"/>
      <c r="C10" s="472"/>
      <c r="D10" s="473"/>
      <c r="E10" s="426"/>
      <c r="F10" s="198">
        <f>+$F$4*F9</f>
        <v>2696191.6664240002</v>
      </c>
      <c r="G10" s="40">
        <f>+$F$4*G9</f>
        <v>3209751.944404</v>
      </c>
      <c r="H10" s="475"/>
      <c r="I10" s="293"/>
      <c r="J10" s="288"/>
      <c r="K10" s="496"/>
      <c r="L10" s="72"/>
      <c r="M10" s="298"/>
      <c r="N10" s="497"/>
      <c r="O10" s="75"/>
      <c r="P10" s="74"/>
    </row>
    <row r="11" spans="2:16" ht="19.5" customHeight="1" x14ac:dyDescent="0.3">
      <c r="B11" s="481"/>
      <c r="C11" s="472"/>
      <c r="D11" s="473"/>
      <c r="E11" s="426"/>
      <c r="F11" s="199">
        <v>4.0310079999999999</v>
      </c>
      <c r="G11" s="43">
        <v>7.751938</v>
      </c>
      <c r="H11" s="498">
        <f>+[2]Tasas!E1386</f>
        <v>0.24539999999998552</v>
      </c>
      <c r="I11" s="318">
        <v>25</v>
      </c>
      <c r="J11" s="320">
        <v>30</v>
      </c>
      <c r="K11" s="496"/>
      <c r="L11" s="76"/>
      <c r="M11" s="298"/>
      <c r="N11" s="497"/>
      <c r="O11" s="75"/>
      <c r="P11" s="74"/>
    </row>
    <row r="12" spans="2:16" ht="19.5" customHeight="1" thickBot="1" x14ac:dyDescent="0.35">
      <c r="B12" s="481"/>
      <c r="C12" s="472"/>
      <c r="D12" s="473"/>
      <c r="E12" s="426"/>
      <c r="F12" s="200">
        <f>+$F$4*F11</f>
        <v>3338142.2209279998</v>
      </c>
      <c r="G12" s="201">
        <f>+$F$4*G11</f>
        <v>6419503.8888079999</v>
      </c>
      <c r="H12" s="499"/>
      <c r="I12" s="319"/>
      <c r="J12" s="321"/>
      <c r="K12" s="496"/>
      <c r="L12" s="72"/>
      <c r="M12" s="298"/>
      <c r="N12" s="497"/>
      <c r="O12" s="77">
        <v>30</v>
      </c>
      <c r="P12" s="71">
        <f>+O12*30</f>
        <v>900</v>
      </c>
    </row>
    <row r="13" spans="2:16" ht="19.5" customHeight="1" x14ac:dyDescent="0.3">
      <c r="B13" s="481"/>
      <c r="C13" s="472"/>
      <c r="D13" s="473"/>
      <c r="E13" s="426"/>
      <c r="F13" s="196">
        <v>7.9069770000000004</v>
      </c>
      <c r="G13" s="202">
        <v>12.4031</v>
      </c>
      <c r="H13" s="500">
        <f>(NOMINAL(H15,12)/12)</f>
        <v>1.9162353967143053E-2</v>
      </c>
      <c r="I13" s="291">
        <v>31</v>
      </c>
      <c r="J13" s="294">
        <v>36</v>
      </c>
      <c r="K13" s="496"/>
      <c r="L13" s="67"/>
      <c r="M13" s="298"/>
      <c r="N13" s="497"/>
      <c r="O13" s="73">
        <v>31</v>
      </c>
      <c r="P13" s="69">
        <f>+O13*30</f>
        <v>930</v>
      </c>
    </row>
    <row r="14" spans="2:16" ht="19.5" customHeight="1" x14ac:dyDescent="0.3">
      <c r="B14" s="481"/>
      <c r="C14" s="472"/>
      <c r="D14" s="473"/>
      <c r="E14" s="426"/>
      <c r="F14" s="198">
        <f>+$F$4*F13</f>
        <v>6547894.1653320007</v>
      </c>
      <c r="G14" s="40">
        <f>+$F$4*G13</f>
        <v>10271205.559599999</v>
      </c>
      <c r="H14" s="501"/>
      <c r="I14" s="293"/>
      <c r="J14" s="288"/>
      <c r="K14" s="496"/>
      <c r="L14" s="78">
        <v>1.6000000000000001E-3</v>
      </c>
      <c r="M14" s="298"/>
      <c r="N14" s="497"/>
      <c r="O14" s="75"/>
      <c r="P14" s="74"/>
    </row>
    <row r="15" spans="2:16" ht="19.5" customHeight="1" x14ac:dyDescent="0.3">
      <c r="B15" s="481"/>
      <c r="C15" s="472"/>
      <c r="D15" s="473"/>
      <c r="E15" s="426"/>
      <c r="F15" s="199">
        <v>12.55814</v>
      </c>
      <c r="G15" s="43">
        <v>15.503876</v>
      </c>
      <c r="H15" s="483">
        <f>+[2]Tasas!E1490</f>
        <v>0.25579999999998437</v>
      </c>
      <c r="I15" s="318">
        <v>37</v>
      </c>
      <c r="J15" s="320">
        <v>48</v>
      </c>
      <c r="K15" s="496"/>
      <c r="L15" s="67"/>
      <c r="M15" s="298"/>
      <c r="N15" s="497"/>
      <c r="O15" s="75"/>
      <c r="P15" s="74"/>
    </row>
    <row r="16" spans="2:16" ht="19.5" customHeight="1" thickBot="1" x14ac:dyDescent="0.35">
      <c r="B16" s="481"/>
      <c r="C16" s="472"/>
      <c r="D16" s="473"/>
      <c r="E16" s="426"/>
      <c r="F16" s="200">
        <f>+$F$4*F15</f>
        <v>10399596.664240001</v>
      </c>
      <c r="G16" s="201">
        <f>+$F$4*G15</f>
        <v>12839007.777616</v>
      </c>
      <c r="H16" s="484"/>
      <c r="I16" s="319"/>
      <c r="J16" s="321"/>
      <c r="K16" s="496"/>
      <c r="L16" s="67"/>
      <c r="M16" s="299"/>
      <c r="N16" s="497"/>
      <c r="O16" s="77">
        <v>48</v>
      </c>
      <c r="P16" s="71">
        <f>+O16*30</f>
        <v>1440</v>
      </c>
    </row>
    <row r="17" spans="2:16" ht="19.5" customHeight="1" x14ac:dyDescent="0.3">
      <c r="B17" s="481"/>
      <c r="C17" s="472"/>
      <c r="D17" s="473"/>
      <c r="E17" s="426"/>
      <c r="F17" s="196">
        <v>15.658915</v>
      </c>
      <c r="G17" s="202">
        <v>31.007751939999999</v>
      </c>
      <c r="H17" s="233">
        <f>(NOMINAL(H18,12)/12)</f>
        <v>2.0471852092970089E-2</v>
      </c>
      <c r="I17" s="346">
        <v>49</v>
      </c>
      <c r="J17" s="348">
        <v>72</v>
      </c>
      <c r="K17" s="496"/>
      <c r="L17" s="67"/>
      <c r="M17" s="390" t="s">
        <v>191</v>
      </c>
      <c r="N17" s="497"/>
      <c r="O17" s="73">
        <v>49</v>
      </c>
      <c r="P17" s="69">
        <f>+O17*30</f>
        <v>1470</v>
      </c>
    </row>
    <row r="18" spans="2:16" ht="19.5" customHeight="1" thickBot="1" x14ac:dyDescent="0.35">
      <c r="B18" s="481"/>
      <c r="C18" s="472"/>
      <c r="D18" s="473"/>
      <c r="E18" s="427"/>
      <c r="F18" s="200">
        <f>+$F$4*F17</f>
        <v>12967398.05414</v>
      </c>
      <c r="G18" s="201">
        <f>+$F$4*G17</f>
        <v>25678015.505545039</v>
      </c>
      <c r="H18" s="234">
        <f>+[2]Tasas!E1685</f>
        <v>0.27529999999998223</v>
      </c>
      <c r="I18" s="347"/>
      <c r="J18" s="349"/>
      <c r="K18" s="496"/>
      <c r="L18" s="67"/>
      <c r="M18" s="391"/>
      <c r="N18" s="497"/>
      <c r="O18" s="77">
        <v>72</v>
      </c>
      <c r="P18" s="71">
        <f>+O18*30</f>
        <v>2160</v>
      </c>
    </row>
    <row r="19" spans="2:16" ht="19.5" customHeight="1" x14ac:dyDescent="0.3">
      <c r="B19" s="481"/>
      <c r="C19" s="470" t="s">
        <v>89</v>
      </c>
      <c r="D19" s="471"/>
      <c r="E19" s="478">
        <v>1.5599999999999999E-2</v>
      </c>
      <c r="F19" s="196">
        <v>31.162790699999999</v>
      </c>
      <c r="G19" s="202">
        <v>62.015503879999997</v>
      </c>
      <c r="H19" s="235"/>
      <c r="I19" s="346">
        <v>73</v>
      </c>
      <c r="J19" s="348">
        <v>84</v>
      </c>
      <c r="K19" s="496"/>
      <c r="L19" s="67"/>
      <c r="M19" s="479" t="s">
        <v>192</v>
      </c>
      <c r="N19" s="497"/>
      <c r="O19" s="79">
        <v>73</v>
      </c>
      <c r="P19" s="69">
        <f>+O19*30</f>
        <v>2190</v>
      </c>
    </row>
    <row r="20" spans="2:16" ht="19.5" customHeight="1" x14ac:dyDescent="0.3">
      <c r="B20" s="481"/>
      <c r="C20" s="472"/>
      <c r="D20" s="473"/>
      <c r="E20" s="426"/>
      <c r="F20" s="198">
        <f>+$F$4*F19</f>
        <v>25806405.583321199</v>
      </c>
      <c r="G20" s="40">
        <f>+$F$4*G19</f>
        <v>51356031.011090077</v>
      </c>
      <c r="H20" s="236"/>
      <c r="I20" s="325"/>
      <c r="J20" s="326"/>
      <c r="K20" s="496"/>
      <c r="L20" s="67"/>
      <c r="M20" s="480"/>
      <c r="N20" s="497"/>
      <c r="O20" s="79"/>
      <c r="P20" s="74"/>
    </row>
    <row r="21" spans="2:16" ht="19.5" customHeight="1" x14ac:dyDescent="0.3">
      <c r="B21" s="481"/>
      <c r="C21" s="472"/>
      <c r="D21" s="473"/>
      <c r="E21" s="426"/>
      <c r="F21" s="223">
        <v>62.170542640000001</v>
      </c>
      <c r="G21" s="43">
        <v>77.519379839999999</v>
      </c>
      <c r="H21" s="237"/>
      <c r="I21" s="481">
        <v>85</v>
      </c>
      <c r="J21" s="482">
        <v>96</v>
      </c>
      <c r="K21" s="496"/>
      <c r="L21" s="67"/>
      <c r="M21" s="480"/>
      <c r="N21" s="497"/>
      <c r="O21" s="79"/>
      <c r="P21" s="74"/>
    </row>
    <row r="22" spans="2:16" ht="19.5" customHeight="1" x14ac:dyDescent="0.3">
      <c r="B22" s="481"/>
      <c r="C22" s="472"/>
      <c r="D22" s="473"/>
      <c r="E22" s="426"/>
      <c r="F22" s="198">
        <f>+$F$4*F21</f>
        <v>51484421.088866241</v>
      </c>
      <c r="G22" s="40">
        <f>+$F$4*G21</f>
        <v>64195038.755581439</v>
      </c>
      <c r="H22" s="238"/>
      <c r="I22" s="481"/>
      <c r="J22" s="482"/>
      <c r="K22" s="496"/>
      <c r="L22" s="67"/>
      <c r="M22" s="480"/>
      <c r="N22" s="497"/>
      <c r="O22" s="79"/>
      <c r="P22" s="74"/>
    </row>
    <row r="23" spans="2:16" ht="19.5" customHeight="1" x14ac:dyDescent="0.3">
      <c r="B23" s="481"/>
      <c r="C23" s="472"/>
      <c r="D23" s="473"/>
      <c r="E23" s="426"/>
      <c r="F23" s="199">
        <v>77.674418599999996</v>
      </c>
      <c r="G23" s="43">
        <v>124.0310078</v>
      </c>
      <c r="H23" s="239">
        <f>(NOMINAL(H24,12)/12)</f>
        <v>1.5626210679989594E-2</v>
      </c>
      <c r="I23" s="481"/>
      <c r="J23" s="482"/>
      <c r="K23" s="496"/>
      <c r="L23" s="67"/>
      <c r="M23" s="480"/>
      <c r="N23" s="497"/>
      <c r="O23" s="79"/>
      <c r="P23" s="74"/>
    </row>
    <row r="24" spans="2:16" ht="19.5" customHeight="1" x14ac:dyDescent="0.3">
      <c r="B24" s="481"/>
      <c r="C24" s="472"/>
      <c r="D24" s="473"/>
      <c r="E24" s="426"/>
      <c r="F24" s="198">
        <f>+$F$4*F23</f>
        <v>64323428.833357595</v>
      </c>
      <c r="G24" s="40">
        <f>+$F$4*G23</f>
        <v>102712062.0553048</v>
      </c>
      <c r="H24" s="275">
        <f>+[2]Tasas!E977</f>
        <v>0.20449999999999</v>
      </c>
      <c r="I24" s="481"/>
      <c r="J24" s="482"/>
      <c r="K24" s="496"/>
      <c r="L24" s="67"/>
      <c r="M24" s="480"/>
      <c r="N24" s="497"/>
      <c r="O24" s="79"/>
      <c r="P24" s="74"/>
    </row>
    <row r="25" spans="2:16" ht="19.5" customHeight="1" x14ac:dyDescent="0.3">
      <c r="B25" s="481"/>
      <c r="C25" s="472"/>
      <c r="D25" s="473"/>
      <c r="E25" s="426"/>
      <c r="F25" s="198">
        <v>124.1860465</v>
      </c>
      <c r="G25" s="40">
        <v>155.03875970000001</v>
      </c>
      <c r="H25" s="240"/>
      <c r="I25" s="318">
        <v>97</v>
      </c>
      <c r="J25" s="320">
        <v>120</v>
      </c>
      <c r="K25" s="496"/>
      <c r="L25" s="67"/>
      <c r="M25" s="480"/>
      <c r="N25" s="497"/>
      <c r="O25" s="79"/>
      <c r="P25" s="74"/>
    </row>
    <row r="26" spans="2:16" ht="19.5" customHeight="1" thickBot="1" x14ac:dyDescent="0.35">
      <c r="B26" s="481"/>
      <c r="C26" s="476"/>
      <c r="D26" s="477"/>
      <c r="E26" s="427"/>
      <c r="F26" s="200">
        <f>+$F$4*F25</f>
        <v>102840452.08339401</v>
      </c>
      <c r="G26" s="201">
        <f>+$F$4*G25</f>
        <v>128390077.5277252</v>
      </c>
      <c r="H26" s="241"/>
      <c r="I26" s="319"/>
      <c r="J26" s="321"/>
      <c r="K26" s="496"/>
      <c r="L26" s="80"/>
      <c r="M26" s="480"/>
      <c r="N26" s="497"/>
      <c r="O26" s="79">
        <v>120</v>
      </c>
      <c r="P26" s="71">
        <f>+O26*30</f>
        <v>3600</v>
      </c>
    </row>
    <row r="27" spans="2:16" ht="19.5" customHeight="1" x14ac:dyDescent="0.3">
      <c r="B27" s="481"/>
      <c r="C27" s="461" t="s">
        <v>41</v>
      </c>
      <c r="D27" s="462"/>
      <c r="E27" s="463">
        <v>2.0500000000000001E-2</v>
      </c>
      <c r="F27" s="227">
        <v>0.31007750000000001</v>
      </c>
      <c r="G27" s="228">
        <v>1.5503875970000001</v>
      </c>
      <c r="H27" s="229">
        <f>+H7</f>
        <v>2.1301653562546985E-2</v>
      </c>
      <c r="I27" s="464">
        <v>1</v>
      </c>
      <c r="J27" s="466">
        <v>10</v>
      </c>
      <c r="K27" s="468" t="s">
        <v>201</v>
      </c>
      <c r="L27" s="67"/>
      <c r="M27" s="460" t="s">
        <v>186</v>
      </c>
      <c r="N27" s="453" t="s">
        <v>187</v>
      </c>
      <c r="O27" s="73">
        <v>1</v>
      </c>
      <c r="P27" s="69">
        <f>+O27*30</f>
        <v>30</v>
      </c>
    </row>
    <row r="28" spans="2:16" ht="19.5" customHeight="1" thickBot="1" x14ac:dyDescent="0.35">
      <c r="B28" s="481"/>
      <c r="C28" s="461"/>
      <c r="D28" s="462"/>
      <c r="E28" s="463"/>
      <c r="F28" s="230">
        <f>+$F$4*F27</f>
        <v>256780.13899000001</v>
      </c>
      <c r="G28" s="231">
        <f>+$F$4*G27</f>
        <v>1283900.7752772521</v>
      </c>
      <c r="H28" s="232">
        <f>+H8</f>
        <v>0.2878</v>
      </c>
      <c r="I28" s="465"/>
      <c r="J28" s="467"/>
      <c r="K28" s="468"/>
      <c r="L28" s="67"/>
      <c r="M28" s="460"/>
      <c r="N28" s="453"/>
      <c r="O28" s="77">
        <v>10</v>
      </c>
      <c r="P28" s="71">
        <f>+O28*30</f>
        <v>300</v>
      </c>
    </row>
    <row r="29" spans="2:16" ht="19.5" customHeight="1" x14ac:dyDescent="0.3">
      <c r="B29" s="481"/>
      <c r="C29" s="454" t="s">
        <v>202</v>
      </c>
      <c r="D29" s="455"/>
      <c r="E29" s="313" t="s">
        <v>280</v>
      </c>
      <c r="F29" s="196">
        <v>3.255814</v>
      </c>
      <c r="G29" s="197">
        <v>3.875969</v>
      </c>
      <c r="H29" s="242"/>
      <c r="I29" s="346">
        <v>18</v>
      </c>
      <c r="J29" s="348">
        <v>24</v>
      </c>
      <c r="K29" s="468"/>
      <c r="L29" s="67"/>
      <c r="M29" s="460" t="s">
        <v>186</v>
      </c>
      <c r="N29" s="453"/>
      <c r="O29" s="68">
        <v>18</v>
      </c>
      <c r="P29" s="69">
        <f>+O29*30</f>
        <v>540</v>
      </c>
    </row>
    <row r="30" spans="2:16" ht="19.5" customHeight="1" x14ac:dyDescent="0.3">
      <c r="B30" s="481"/>
      <c r="C30" s="456"/>
      <c r="D30" s="457"/>
      <c r="E30" s="313"/>
      <c r="F30" s="198">
        <f>+$F$4*F29</f>
        <v>2696191.6664240002</v>
      </c>
      <c r="G30" s="40">
        <f>+$F$4*G29</f>
        <v>3209751.944404</v>
      </c>
      <c r="H30" s="243"/>
      <c r="I30" s="325"/>
      <c r="J30" s="326"/>
      <c r="K30" s="468"/>
      <c r="L30" s="67"/>
      <c r="M30" s="460"/>
      <c r="N30" s="453"/>
      <c r="O30" s="79"/>
      <c r="P30" s="74"/>
    </row>
    <row r="31" spans="2:16" ht="19.5" customHeight="1" x14ac:dyDescent="0.3">
      <c r="B31" s="481"/>
      <c r="C31" s="456"/>
      <c r="D31" s="457"/>
      <c r="E31" s="313"/>
      <c r="F31" s="199">
        <v>4.0310079999999999</v>
      </c>
      <c r="G31" s="43">
        <v>7.751938</v>
      </c>
      <c r="H31" s="244"/>
      <c r="I31" s="325">
        <v>24</v>
      </c>
      <c r="J31" s="326">
        <v>30</v>
      </c>
      <c r="K31" s="468"/>
      <c r="L31" s="78"/>
      <c r="M31" s="460"/>
      <c r="N31" s="453"/>
      <c r="O31" s="79"/>
      <c r="P31" s="74"/>
    </row>
    <row r="32" spans="2:16" ht="19.5" customHeight="1" x14ac:dyDescent="0.3">
      <c r="B32" s="481"/>
      <c r="C32" s="456"/>
      <c r="D32" s="457"/>
      <c r="E32" s="313"/>
      <c r="F32" s="198">
        <f>+$F$4*F31</f>
        <v>3338142.2209279998</v>
      </c>
      <c r="G32" s="40">
        <f>+$F$4*G31</f>
        <v>6419503.8888079999</v>
      </c>
      <c r="H32" s="245"/>
      <c r="I32" s="325"/>
      <c r="J32" s="326"/>
      <c r="K32" s="468"/>
      <c r="L32" s="67"/>
      <c r="M32" s="460"/>
      <c r="N32" s="453"/>
      <c r="O32" s="79"/>
      <c r="P32" s="74"/>
    </row>
    <row r="33" spans="2:16" ht="19.5" customHeight="1" x14ac:dyDescent="0.3">
      <c r="B33" s="481"/>
      <c r="C33" s="456"/>
      <c r="D33" s="457"/>
      <c r="E33" s="313"/>
      <c r="F33" s="199">
        <v>7.9069770000000004</v>
      </c>
      <c r="G33" s="43">
        <v>12.4031</v>
      </c>
      <c r="H33" s="246">
        <f>(NOMINAL(H34,12)/12)</f>
        <v>1.5626210679989594E-2</v>
      </c>
      <c r="I33" s="325">
        <v>31</v>
      </c>
      <c r="J33" s="326">
        <v>36</v>
      </c>
      <c r="K33" s="468"/>
      <c r="L33" s="67"/>
      <c r="M33" s="460"/>
      <c r="N33" s="453"/>
      <c r="O33" s="79"/>
      <c r="P33" s="74"/>
    </row>
    <row r="34" spans="2:16" ht="19.5" customHeight="1" x14ac:dyDescent="0.3">
      <c r="B34" s="481"/>
      <c r="C34" s="456"/>
      <c r="D34" s="457"/>
      <c r="E34" s="313"/>
      <c r="F34" s="198">
        <f>+$F$4*F33</f>
        <v>6547894.1653320007</v>
      </c>
      <c r="G34" s="40">
        <f>+$F$4*G33</f>
        <v>10271205.559599999</v>
      </c>
      <c r="H34" s="247">
        <f>+[2]Tasas!E977</f>
        <v>0.20449999999999</v>
      </c>
      <c r="I34" s="325"/>
      <c r="J34" s="326"/>
      <c r="K34" s="468"/>
      <c r="L34" s="78">
        <v>1.6000000000000001E-3</v>
      </c>
      <c r="M34" s="460"/>
      <c r="N34" s="453"/>
      <c r="O34" s="79"/>
      <c r="P34" s="74"/>
    </row>
    <row r="35" spans="2:16" ht="19.5" customHeight="1" x14ac:dyDescent="0.3">
      <c r="B35" s="481"/>
      <c r="C35" s="456"/>
      <c r="D35" s="457"/>
      <c r="E35" s="313"/>
      <c r="F35" s="199">
        <v>12.55814</v>
      </c>
      <c r="G35" s="43">
        <v>15.503876</v>
      </c>
      <c r="H35" s="248"/>
      <c r="I35" s="325">
        <v>37</v>
      </c>
      <c r="J35" s="326">
        <v>48</v>
      </c>
      <c r="K35" s="468"/>
      <c r="L35" s="67"/>
      <c r="M35" s="460"/>
      <c r="N35" s="453"/>
      <c r="O35" s="79"/>
      <c r="P35" s="74"/>
    </row>
    <row r="36" spans="2:16" ht="19.5" customHeight="1" x14ac:dyDescent="0.3">
      <c r="B36" s="481"/>
      <c r="C36" s="456"/>
      <c r="D36" s="457"/>
      <c r="E36" s="313"/>
      <c r="F36" s="198">
        <f>+$F$4*F35</f>
        <v>10399596.664240001</v>
      </c>
      <c r="G36" s="40">
        <f>+$F$4*G35</f>
        <v>12839007.777616</v>
      </c>
      <c r="H36" s="248"/>
      <c r="I36" s="325"/>
      <c r="J36" s="326"/>
      <c r="K36" s="468"/>
      <c r="L36" s="67"/>
      <c r="M36" s="460"/>
      <c r="N36" s="453"/>
      <c r="O36" s="70">
        <v>48</v>
      </c>
      <c r="P36" s="71">
        <f>+O36*30</f>
        <v>1440</v>
      </c>
    </row>
    <row r="37" spans="2:16" ht="19.5" customHeight="1" x14ac:dyDescent="0.3">
      <c r="B37" s="481"/>
      <c r="C37" s="456"/>
      <c r="D37" s="457"/>
      <c r="E37" s="313"/>
      <c r="F37" s="199">
        <v>15.658915</v>
      </c>
      <c r="G37" s="43">
        <v>31.007751939999999</v>
      </c>
      <c r="H37" s="248"/>
      <c r="I37" s="325">
        <v>49</v>
      </c>
      <c r="J37" s="326">
        <v>72</v>
      </c>
      <c r="K37" s="468"/>
      <c r="L37" s="67"/>
      <c r="M37" s="469" t="s">
        <v>191</v>
      </c>
      <c r="N37" s="453"/>
      <c r="O37" s="79">
        <v>49</v>
      </c>
      <c r="P37" s="74">
        <f>+O37*30</f>
        <v>1470</v>
      </c>
    </row>
    <row r="38" spans="2:16" ht="19.5" customHeight="1" thickBot="1" x14ac:dyDescent="0.35">
      <c r="B38" s="481"/>
      <c r="C38" s="458"/>
      <c r="D38" s="459"/>
      <c r="E38" s="313"/>
      <c r="F38" s="200">
        <f>+$F$4*F37</f>
        <v>12967398.05414</v>
      </c>
      <c r="G38" s="201">
        <f>+$F$4*G37</f>
        <v>25678015.505545039</v>
      </c>
      <c r="H38" s="249"/>
      <c r="I38" s="347"/>
      <c r="J38" s="349"/>
      <c r="K38" s="468"/>
      <c r="L38" s="67"/>
      <c r="M38" s="469"/>
      <c r="N38" s="453"/>
      <c r="O38" s="70">
        <v>72</v>
      </c>
      <c r="P38" s="71">
        <f>+O38*30</f>
        <v>2160</v>
      </c>
    </row>
  </sheetData>
  <mergeCells count="68">
    <mergeCell ref="J11:J12"/>
    <mergeCell ref="H13:H14"/>
    <mergeCell ref="I13:I14"/>
    <mergeCell ref="B1:N1"/>
    <mergeCell ref="B2:N2"/>
    <mergeCell ref="B5:B6"/>
    <mergeCell ref="C5:D6"/>
    <mergeCell ref="E5:E6"/>
    <mergeCell ref="F5:G5"/>
    <mergeCell ref="H5:H6"/>
    <mergeCell ref="I5:J5"/>
    <mergeCell ref="K5:K6"/>
    <mergeCell ref="M5:M6"/>
    <mergeCell ref="N5:N6"/>
    <mergeCell ref="M17:M18"/>
    <mergeCell ref="I17:I18"/>
    <mergeCell ref="J17:J18"/>
    <mergeCell ref="O5:P5"/>
    <mergeCell ref="B7:B38"/>
    <mergeCell ref="C7:D8"/>
    <mergeCell ref="E7:E8"/>
    <mergeCell ref="I7:I8"/>
    <mergeCell ref="J7:J8"/>
    <mergeCell ref="K7:K26"/>
    <mergeCell ref="M7:M8"/>
    <mergeCell ref="N7:N26"/>
    <mergeCell ref="J9:J10"/>
    <mergeCell ref="M9:M16"/>
    <mergeCell ref="H11:H12"/>
    <mergeCell ref="I11:I12"/>
    <mergeCell ref="I25:I26"/>
    <mergeCell ref="J25:J26"/>
    <mergeCell ref="J13:J14"/>
    <mergeCell ref="H15:H16"/>
    <mergeCell ref="I15:I16"/>
    <mergeCell ref="J15:J16"/>
    <mergeCell ref="J35:J36"/>
    <mergeCell ref="I37:I38"/>
    <mergeCell ref="J37:J38"/>
    <mergeCell ref="M37:M38"/>
    <mergeCell ref="C9:D18"/>
    <mergeCell ref="E9:E18"/>
    <mergeCell ref="H9:H10"/>
    <mergeCell ref="I9:I10"/>
    <mergeCell ref="M27:M28"/>
    <mergeCell ref="C19:D26"/>
    <mergeCell ref="E19:E26"/>
    <mergeCell ref="I19:I20"/>
    <mergeCell ref="J19:J20"/>
    <mergeCell ref="M19:M26"/>
    <mergeCell ref="I21:I24"/>
    <mergeCell ref="J21:J24"/>
    <mergeCell ref="N27:N38"/>
    <mergeCell ref="C29:D38"/>
    <mergeCell ref="E29:E38"/>
    <mergeCell ref="I29:I30"/>
    <mergeCell ref="J29:J30"/>
    <mergeCell ref="M29:M36"/>
    <mergeCell ref="I31:I32"/>
    <mergeCell ref="J31:J32"/>
    <mergeCell ref="I33:I34"/>
    <mergeCell ref="J33:J34"/>
    <mergeCell ref="C27:D28"/>
    <mergeCell ref="E27:E28"/>
    <mergeCell ref="I27:I28"/>
    <mergeCell ref="J27:J28"/>
    <mergeCell ref="K27:K38"/>
    <mergeCell ref="I35:I36"/>
  </mergeCells>
  <pageMargins left="0.25" right="0.25" top="0.75" bottom="0.75" header="0.3" footer="0.3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rgb="FF00B0F0"/>
  </sheetPr>
  <dimension ref="A2:AB785"/>
  <sheetViews>
    <sheetView showGridLines="0" topLeftCell="B6" zoomScale="80" zoomScaleNormal="80" workbookViewId="0">
      <pane xSplit="6" ySplit="3" topLeftCell="H15" activePane="bottomRight" state="frozen"/>
      <selection activeCell="J11" sqref="J11:K12"/>
      <selection pane="topRight" activeCell="J11" sqref="J11:K12"/>
      <selection pane="bottomLeft" activeCell="J11" sqref="J11:K12"/>
      <selection pane="bottomRight" activeCell="H19" sqref="H19:I19"/>
    </sheetView>
  </sheetViews>
  <sheetFormatPr baseColWidth="10" defaultRowHeight="16.5" customHeight="1" x14ac:dyDescent="0.2"/>
  <cols>
    <col min="1" max="1" width="6.25" style="87" customWidth="1"/>
    <col min="2" max="2" width="3.875" style="87" customWidth="1"/>
    <col min="3" max="3" width="3" style="87" customWidth="1"/>
    <col min="4" max="4" width="13.125" style="87" customWidth="1"/>
    <col min="5" max="6" width="5.375" style="88" customWidth="1"/>
    <col min="7" max="7" width="5.875" style="87" customWidth="1"/>
    <col min="8" max="15" width="10.75" style="87" customWidth="1"/>
    <col min="16" max="16" width="11" style="87"/>
    <col min="17" max="17" width="12.5" style="87" bestFit="1" customWidth="1"/>
    <col min="18" max="18" width="15.375" style="87" customWidth="1"/>
    <col min="19" max="22" width="11" style="87"/>
    <col min="23" max="23" width="13.75" style="87" customWidth="1"/>
    <col min="24" max="16384" width="11" style="87"/>
  </cols>
  <sheetData>
    <row r="2" spans="2:28" ht="9" customHeight="1" x14ac:dyDescent="0.2"/>
    <row r="3" spans="2:28" s="89" customFormat="1" ht="24" customHeight="1" x14ac:dyDescent="0.2">
      <c r="C3" s="90"/>
      <c r="D3" s="90"/>
      <c r="E3" s="90"/>
      <c r="F3" s="90"/>
      <c r="G3" s="90"/>
      <c r="H3" s="555" t="s">
        <v>213</v>
      </c>
      <c r="I3" s="555"/>
      <c r="J3" s="555"/>
      <c r="K3" s="555"/>
      <c r="L3" s="555"/>
      <c r="M3" s="555"/>
      <c r="N3" s="555"/>
      <c r="O3" s="555"/>
    </row>
    <row r="4" spans="2:28" s="89" customFormat="1" ht="24" customHeight="1" x14ac:dyDescent="0.2">
      <c r="C4" s="90"/>
      <c r="D4" s="90"/>
      <c r="E4" s="90"/>
      <c r="F4" s="90"/>
      <c r="G4" s="90"/>
      <c r="H4" s="556" t="s">
        <v>281</v>
      </c>
      <c r="I4" s="555"/>
      <c r="J4" s="555"/>
      <c r="K4" s="555"/>
      <c r="L4" s="555"/>
      <c r="M4" s="555"/>
      <c r="N4" s="555"/>
      <c r="O4" s="555"/>
      <c r="T4" s="91"/>
    </row>
    <row r="5" spans="2:28" s="89" customFormat="1" ht="24" customHeight="1" x14ac:dyDescent="0.2">
      <c r="C5" s="90"/>
      <c r="D5" s="90"/>
      <c r="E5" s="90"/>
      <c r="F5" s="90"/>
      <c r="G5" s="90"/>
      <c r="H5" s="555"/>
      <c r="I5" s="555"/>
      <c r="J5" s="555"/>
      <c r="K5" s="555"/>
      <c r="L5" s="555"/>
      <c r="M5" s="555"/>
      <c r="N5" s="555"/>
      <c r="O5" s="555"/>
    </row>
    <row r="6" spans="2:28" s="89" customFormat="1" ht="16.5" customHeight="1" thickBot="1" x14ac:dyDescent="0.25">
      <c r="D6" s="89" t="s">
        <v>183</v>
      </c>
      <c r="E6" s="174"/>
      <c r="F6" s="174"/>
      <c r="H6" s="174">
        <f>+H8*30</f>
        <v>30</v>
      </c>
      <c r="I6" s="174">
        <f t="shared" ref="I6:O6" si="0">+I8*30</f>
        <v>540</v>
      </c>
      <c r="J6" s="174">
        <f t="shared" si="0"/>
        <v>720</v>
      </c>
      <c r="K6" s="174">
        <f t="shared" si="0"/>
        <v>900</v>
      </c>
      <c r="L6" s="174">
        <f t="shared" si="0"/>
        <v>1080</v>
      </c>
      <c r="M6" s="174">
        <f t="shared" si="0"/>
        <v>1260</v>
      </c>
      <c r="N6" s="174">
        <f t="shared" si="0"/>
        <v>1440</v>
      </c>
      <c r="O6" s="174">
        <f t="shared" si="0"/>
        <v>1800</v>
      </c>
    </row>
    <row r="7" spans="2:28" s="89" customFormat="1" ht="24.75" customHeight="1" x14ac:dyDescent="0.2">
      <c r="D7" s="557" t="s">
        <v>214</v>
      </c>
      <c r="E7" s="559" t="s">
        <v>215</v>
      </c>
      <c r="F7" s="560"/>
      <c r="G7" s="561" t="s">
        <v>216</v>
      </c>
      <c r="H7" s="92" t="s">
        <v>217</v>
      </c>
      <c r="I7" s="93" t="s">
        <v>218</v>
      </c>
      <c r="J7" s="92" t="s">
        <v>217</v>
      </c>
      <c r="K7" s="93" t="s">
        <v>218</v>
      </c>
      <c r="L7" s="92" t="s">
        <v>217</v>
      </c>
      <c r="M7" s="93" t="s">
        <v>218</v>
      </c>
      <c r="N7" s="92" t="s">
        <v>217</v>
      </c>
      <c r="O7" s="93" t="s">
        <v>218</v>
      </c>
      <c r="W7" s="94"/>
      <c r="X7" s="95"/>
    </row>
    <row r="8" spans="2:28" s="96" customFormat="1" ht="24.75" customHeight="1" thickBot="1" x14ac:dyDescent="0.25">
      <c r="B8" s="534" t="s">
        <v>219</v>
      </c>
      <c r="D8" s="558"/>
      <c r="E8" s="97" t="s">
        <v>220</v>
      </c>
      <c r="F8" s="98" t="s">
        <v>221</v>
      </c>
      <c r="G8" s="562"/>
      <c r="H8" s="99">
        <v>1</v>
      </c>
      <c r="I8" s="100">
        <v>18</v>
      </c>
      <c r="J8" s="99">
        <v>24</v>
      </c>
      <c r="K8" s="100">
        <v>30</v>
      </c>
      <c r="L8" s="97">
        <v>36</v>
      </c>
      <c r="M8" s="98">
        <v>42</v>
      </c>
      <c r="N8" s="97">
        <v>48</v>
      </c>
      <c r="O8" s="98">
        <v>60</v>
      </c>
      <c r="Q8" s="175" t="s">
        <v>282</v>
      </c>
      <c r="R8" s="250">
        <v>1E-4</v>
      </c>
      <c r="Z8" s="96">
        <f>+O8-N8</f>
        <v>12</v>
      </c>
      <c r="AB8" s="96" t="e">
        <f>+Q8-P8</f>
        <v>#VALUE!</v>
      </c>
    </row>
    <row r="9" spans="2:28" s="89" customFormat="1" ht="30" customHeight="1" x14ac:dyDescent="0.2">
      <c r="B9" s="534"/>
      <c r="D9" s="535" t="s">
        <v>223</v>
      </c>
      <c r="E9" s="102"/>
      <c r="F9" s="103"/>
      <c r="G9" s="104"/>
      <c r="H9" s="105">
        <v>500000</v>
      </c>
      <c r="I9" s="106">
        <v>1400000</v>
      </c>
      <c r="J9" s="107">
        <v>1500000</v>
      </c>
      <c r="K9" s="108">
        <v>2500000</v>
      </c>
      <c r="L9" s="109">
        <v>2600000</v>
      </c>
      <c r="M9" s="110">
        <v>3500000</v>
      </c>
      <c r="N9" s="538"/>
      <c r="O9" s="539"/>
      <c r="Q9" s="89" t="s">
        <v>283</v>
      </c>
      <c r="R9" s="251">
        <v>40</v>
      </c>
      <c r="S9" s="89">
        <v>40</v>
      </c>
      <c r="W9" s="252"/>
    </row>
    <row r="10" spans="2:28" s="89" customFormat="1" ht="30" customHeight="1" x14ac:dyDescent="0.2">
      <c r="B10" s="534"/>
      <c r="D10" s="536"/>
      <c r="E10" s="111">
        <v>0</v>
      </c>
      <c r="F10" s="112">
        <v>540</v>
      </c>
      <c r="G10" s="544">
        <f>+H11</f>
        <v>3.4291349224182754E-2</v>
      </c>
      <c r="H10" s="113" t="s">
        <v>225</v>
      </c>
      <c r="I10" s="114" t="s">
        <v>225</v>
      </c>
      <c r="J10" s="115" t="s">
        <v>226</v>
      </c>
      <c r="K10" s="116" t="s">
        <v>226</v>
      </c>
      <c r="L10" s="115" t="s">
        <v>227</v>
      </c>
      <c r="M10" s="117" t="s">
        <v>227</v>
      </c>
      <c r="N10" s="540"/>
      <c r="O10" s="541"/>
      <c r="Q10" s="89" t="s">
        <v>284</v>
      </c>
      <c r="R10" s="251">
        <v>160</v>
      </c>
      <c r="S10" s="89">
        <v>180</v>
      </c>
    </row>
    <row r="11" spans="2:28" s="89" customFormat="1" ht="25.5" customHeight="1" x14ac:dyDescent="0.2">
      <c r="B11" s="534"/>
      <c r="D11" s="536"/>
      <c r="E11" s="111"/>
      <c r="F11" s="112"/>
      <c r="G11" s="545"/>
      <c r="H11" s="523">
        <f>(NOMINAL(H12,12)/12)</f>
        <v>3.4291349224182754E-2</v>
      </c>
      <c r="I11" s="524"/>
      <c r="J11" s="547">
        <f>(NOMINAL(J12,12)/12)</f>
        <v>3.4291349224182754E-2</v>
      </c>
      <c r="K11" s="548"/>
      <c r="L11" s="549">
        <f>(NOMINAL(L12,12)/12)</f>
        <v>3.4291349224182754E-2</v>
      </c>
      <c r="M11" s="550"/>
      <c r="N11" s="540"/>
      <c r="O11" s="541"/>
    </row>
    <row r="12" spans="2:28" s="89" customFormat="1" ht="25.5" customHeight="1" thickBot="1" x14ac:dyDescent="0.25">
      <c r="B12" s="534"/>
      <c r="D12" s="537"/>
      <c r="E12" s="118"/>
      <c r="F12" s="119"/>
      <c r="G12" s="546"/>
      <c r="H12" s="512">
        <f>+[2]Tasas!E3919</f>
        <v>0.49869999999995768</v>
      </c>
      <c r="I12" s="513"/>
      <c r="J12" s="516">
        <f>+[2]Tasas!E3919</f>
        <v>0.49869999999995768</v>
      </c>
      <c r="K12" s="517"/>
      <c r="L12" s="516">
        <f>+[2]Tasas!E3919</f>
        <v>0.49869999999995768</v>
      </c>
      <c r="M12" s="517"/>
      <c r="N12" s="542"/>
      <c r="O12" s="543"/>
    </row>
    <row r="13" spans="2:28" s="89" customFormat="1" ht="30" customHeight="1" x14ac:dyDescent="0.2">
      <c r="B13" s="534"/>
      <c r="D13" s="551" t="s">
        <v>231</v>
      </c>
      <c r="E13" s="102"/>
      <c r="F13" s="103"/>
      <c r="G13" s="554">
        <f>+N15</f>
        <v>3.3279489129618423E-2</v>
      </c>
      <c r="H13" s="120">
        <v>500000</v>
      </c>
      <c r="I13" s="121">
        <v>2500000</v>
      </c>
      <c r="J13" s="105">
        <v>2600000</v>
      </c>
      <c r="K13" s="122">
        <v>5000000</v>
      </c>
      <c r="L13" s="109">
        <v>5100000</v>
      </c>
      <c r="M13" s="110">
        <v>7500000</v>
      </c>
      <c r="N13" s="109">
        <v>7600000</v>
      </c>
      <c r="O13" s="110">
        <v>10000000</v>
      </c>
    </row>
    <row r="14" spans="2:28" s="89" customFormat="1" ht="30" customHeight="1" x14ac:dyDescent="0.2">
      <c r="B14" s="534"/>
      <c r="D14" s="552"/>
      <c r="E14" s="111">
        <f>+F10+1</f>
        <v>541</v>
      </c>
      <c r="F14" s="112">
        <f>+E14+R14</f>
        <v>661</v>
      </c>
      <c r="G14" s="545"/>
      <c r="H14" s="123" t="s">
        <v>232</v>
      </c>
      <c r="I14" s="124" t="s">
        <v>232</v>
      </c>
      <c r="J14" s="113" t="s">
        <v>225</v>
      </c>
      <c r="K14" s="125" t="s">
        <v>225</v>
      </c>
      <c r="L14" s="115" t="s">
        <v>227</v>
      </c>
      <c r="M14" s="117" t="s">
        <v>227</v>
      </c>
      <c r="N14" s="115" t="s">
        <v>233</v>
      </c>
      <c r="O14" s="117" t="s">
        <v>233</v>
      </c>
      <c r="R14" s="89">
        <f>+R10-$R$9</f>
        <v>120</v>
      </c>
      <c r="T14" s="96"/>
    </row>
    <row r="15" spans="2:28" s="89" customFormat="1" ht="25.5" customHeight="1" x14ac:dyDescent="0.2">
      <c r="B15" s="534"/>
      <c r="D15" s="552"/>
      <c r="E15" s="111"/>
      <c r="F15" s="112"/>
      <c r="G15" s="545">
        <f>+H15</f>
        <v>3.2274239762353885E-2</v>
      </c>
      <c r="H15" s="528">
        <f>(NOMINAL(H16,12)/12)</f>
        <v>3.2274239762353885E-2</v>
      </c>
      <c r="I15" s="529"/>
      <c r="J15" s="530">
        <f>(NOMINAL(J16,12)/12)</f>
        <v>3.2274239762353885E-2</v>
      </c>
      <c r="K15" s="531"/>
      <c r="L15" s="532">
        <f>(NOMINAL(L16,12)/12)</f>
        <v>3.3279489129618423E-2</v>
      </c>
      <c r="M15" s="533"/>
      <c r="N15" s="532">
        <f>(NOMINAL(N16,12)/12)</f>
        <v>3.3279489129618423E-2</v>
      </c>
      <c r="O15" s="533"/>
      <c r="T15" s="96"/>
    </row>
    <row r="16" spans="2:28" s="89" customFormat="1" ht="25.5" customHeight="1" thickBot="1" x14ac:dyDescent="0.25">
      <c r="B16" s="534"/>
      <c r="D16" s="553"/>
      <c r="E16" s="118"/>
      <c r="F16" s="119"/>
      <c r="G16" s="546"/>
      <c r="H16" s="510">
        <f>+[2]Tasas!E3572</f>
        <v>0.46399999999996144</v>
      </c>
      <c r="I16" s="511"/>
      <c r="J16" s="512">
        <f>+[2]Tasas!E3572</f>
        <v>0.46399999999996144</v>
      </c>
      <c r="K16" s="513"/>
      <c r="L16" s="516">
        <f>+[2]Tasas!E3744</f>
        <v>0.48119999999995955</v>
      </c>
      <c r="M16" s="517"/>
      <c r="N16" s="516">
        <f>+[2]Tasas!E3744</f>
        <v>0.48119999999995955</v>
      </c>
      <c r="O16" s="517"/>
      <c r="T16" s="96"/>
    </row>
    <row r="17" spans="1:18" s="89" customFormat="1" ht="30" customHeight="1" x14ac:dyDescent="0.2">
      <c r="B17" s="534"/>
      <c r="D17" s="525" t="s">
        <v>234</v>
      </c>
      <c r="E17" s="102"/>
      <c r="F17" s="103"/>
      <c r="G17" s="253">
        <f>+N19</f>
        <v>3.1264045098440496E-2</v>
      </c>
      <c r="H17" s="120">
        <v>500000</v>
      </c>
      <c r="I17" s="121">
        <v>4000000</v>
      </c>
      <c r="J17" s="120">
        <v>4100000</v>
      </c>
      <c r="K17" s="126">
        <v>7500000</v>
      </c>
      <c r="L17" s="127">
        <v>7600000</v>
      </c>
      <c r="M17" s="128">
        <v>12000000</v>
      </c>
      <c r="N17" s="109">
        <v>12100000</v>
      </c>
      <c r="O17" s="110">
        <v>15000000</v>
      </c>
    </row>
    <row r="18" spans="1:18" s="89" customFormat="1" ht="30" customHeight="1" x14ac:dyDescent="0.2">
      <c r="B18" s="534"/>
      <c r="D18" s="526"/>
      <c r="E18" s="111">
        <f>+F14+1</f>
        <v>662</v>
      </c>
      <c r="F18" s="112">
        <f>+E18+R18</f>
        <v>742</v>
      </c>
      <c r="G18" s="254"/>
      <c r="H18" s="123" t="s">
        <v>235</v>
      </c>
      <c r="I18" s="124" t="s">
        <v>235</v>
      </c>
      <c r="J18" s="123" t="s">
        <v>232</v>
      </c>
      <c r="K18" s="129" t="s">
        <v>232</v>
      </c>
      <c r="L18" s="113" t="s">
        <v>225</v>
      </c>
      <c r="M18" s="114" t="s">
        <v>225</v>
      </c>
      <c r="N18" s="115" t="s">
        <v>233</v>
      </c>
      <c r="O18" s="117" t="s">
        <v>233</v>
      </c>
      <c r="R18" s="89">
        <f>+R14-$R$9</f>
        <v>80</v>
      </c>
    </row>
    <row r="19" spans="1:18" s="89" customFormat="1" ht="25.5" customHeight="1" x14ac:dyDescent="0.2">
      <c r="B19" s="534"/>
      <c r="D19" s="526"/>
      <c r="E19" s="111"/>
      <c r="F19" s="112"/>
      <c r="G19" s="255">
        <f>+H19</f>
        <v>3.0260858639404642E-2</v>
      </c>
      <c r="H19" s="528">
        <f>(NOMINAL(H20,12)/12)</f>
        <v>3.0260858639404642E-2</v>
      </c>
      <c r="I19" s="529"/>
      <c r="J19" s="528">
        <f>+H19</f>
        <v>3.0260858639404642E-2</v>
      </c>
      <c r="K19" s="529"/>
      <c r="L19" s="530">
        <f>(NOMINAL(L20,12)/12)</f>
        <v>3.1264045098440496E-2</v>
      </c>
      <c r="M19" s="531"/>
      <c r="N19" s="532">
        <f>(NOMINAL(N20,12)/12)</f>
        <v>3.1264045098440496E-2</v>
      </c>
      <c r="O19" s="533"/>
    </row>
    <row r="20" spans="1:18" s="89" customFormat="1" ht="25.5" customHeight="1" thickBot="1" x14ac:dyDescent="0.25">
      <c r="B20" s="534"/>
      <c r="D20" s="527"/>
      <c r="E20" s="118"/>
      <c r="F20" s="119"/>
      <c r="G20" s="256"/>
      <c r="H20" s="510">
        <f>+[2]Tasas!E3233</f>
        <v>0.43009999999996518</v>
      </c>
      <c r="I20" s="511"/>
      <c r="J20" s="510">
        <f>+H20</f>
        <v>0.43009999999996518</v>
      </c>
      <c r="K20" s="511"/>
      <c r="L20" s="512">
        <f>+[2]Tasas!E3401</f>
        <v>0.44689999999996333</v>
      </c>
      <c r="M20" s="513"/>
      <c r="N20" s="516">
        <f>+[2]Tasas!E3401</f>
        <v>0.44689999999996333</v>
      </c>
      <c r="O20" s="517"/>
    </row>
    <row r="21" spans="1:18" s="89" customFormat="1" ht="30" customHeight="1" x14ac:dyDescent="0.2">
      <c r="A21" s="257"/>
      <c r="B21" s="534"/>
      <c r="D21" s="518" t="s">
        <v>236</v>
      </c>
      <c r="E21" s="102"/>
      <c r="F21" s="103"/>
      <c r="G21" s="253">
        <f>+N23</f>
        <v>2.8546280434610605E-2</v>
      </c>
      <c r="H21" s="120">
        <v>500000</v>
      </c>
      <c r="I21" s="131">
        <v>5000000</v>
      </c>
      <c r="J21" s="132">
        <v>5100000</v>
      </c>
      <c r="K21" s="133">
        <v>10000000</v>
      </c>
      <c r="L21" s="132">
        <v>10100000</v>
      </c>
      <c r="M21" s="131">
        <v>15000000</v>
      </c>
      <c r="N21" s="127">
        <v>15100000</v>
      </c>
      <c r="O21" s="128">
        <v>20000000</v>
      </c>
    </row>
    <row r="22" spans="1:18" s="89" customFormat="1" ht="24" customHeight="1" x14ac:dyDescent="0.2">
      <c r="A22" s="257"/>
      <c r="B22" s="534"/>
      <c r="D22" s="519"/>
      <c r="E22" s="111">
        <f>+F18+1</f>
        <v>743</v>
      </c>
      <c r="F22" s="112"/>
      <c r="G22" s="254"/>
      <c r="H22" s="123" t="s">
        <v>235</v>
      </c>
      <c r="I22" s="124" t="s">
        <v>235</v>
      </c>
      <c r="J22" s="123" t="s">
        <v>232</v>
      </c>
      <c r="K22" s="129" t="s">
        <v>232</v>
      </c>
      <c r="L22" s="134" t="s">
        <v>226</v>
      </c>
      <c r="M22" s="135" t="s">
        <v>226</v>
      </c>
      <c r="N22" s="113" t="s">
        <v>233</v>
      </c>
      <c r="O22" s="114" t="s">
        <v>233</v>
      </c>
      <c r="R22" s="89">
        <f>+R18-$R$9</f>
        <v>40</v>
      </c>
    </row>
    <row r="23" spans="1:18" s="89" customFormat="1" ht="25.5" customHeight="1" x14ac:dyDescent="0.2">
      <c r="B23" s="534"/>
      <c r="D23" s="519"/>
      <c r="E23" s="111"/>
      <c r="F23" s="112"/>
      <c r="G23" s="258">
        <f>+H23</f>
        <v>2.7538095092918935E-2</v>
      </c>
      <c r="H23" s="521">
        <f>(NOMINAL(H24,12)/12)</f>
        <v>2.7538095092918935E-2</v>
      </c>
      <c r="I23" s="522"/>
      <c r="J23" s="521">
        <f>(NOMINAL(J24,12)/12)</f>
        <v>2.7538095092918935E-2</v>
      </c>
      <c r="K23" s="522"/>
      <c r="L23" s="521">
        <f>(NOMINAL(L24,12)/12)</f>
        <v>2.8546280434610605E-2</v>
      </c>
      <c r="M23" s="522"/>
      <c r="N23" s="523">
        <f>(NOMINAL(N24,12)/12)</f>
        <v>2.8546280434610605E-2</v>
      </c>
      <c r="O23" s="524"/>
    </row>
    <row r="24" spans="1:18" s="89" customFormat="1" ht="25.5" customHeight="1" thickBot="1" x14ac:dyDescent="0.25">
      <c r="A24" s="257"/>
      <c r="B24" s="534"/>
      <c r="D24" s="520"/>
      <c r="E24" s="118"/>
      <c r="F24" s="119"/>
      <c r="G24" s="259"/>
      <c r="H24" s="510">
        <f>+[2]Tasas!E2786</f>
        <v>0.3853999999999701</v>
      </c>
      <c r="I24" s="511"/>
      <c r="J24" s="510">
        <f>+H24</f>
        <v>0.3853999999999701</v>
      </c>
      <c r="K24" s="511"/>
      <c r="L24" s="510">
        <f>+[2]Tasas!E2950</f>
        <v>0.40179999999996829</v>
      </c>
      <c r="M24" s="511"/>
      <c r="N24" s="512">
        <f>+L24</f>
        <v>0.40179999999996829</v>
      </c>
      <c r="O24" s="513"/>
    </row>
    <row r="25" spans="1:18" s="89" customFormat="1" ht="16.5" customHeight="1" x14ac:dyDescent="0.2">
      <c r="E25" s="174"/>
      <c r="F25" s="174"/>
    </row>
    <row r="26" spans="1:18" s="89" customFormat="1" ht="25.5" customHeight="1" x14ac:dyDescent="0.2">
      <c r="D26" s="514" t="s">
        <v>237</v>
      </c>
      <c r="E26" s="514"/>
      <c r="F26" s="514"/>
      <c r="G26" s="514"/>
      <c r="H26" s="514"/>
      <c r="I26" s="514"/>
      <c r="J26" s="514"/>
      <c r="K26" s="514"/>
      <c r="L26" s="514"/>
      <c r="M26" s="514"/>
      <c r="N26" s="514"/>
      <c r="O26" s="514"/>
    </row>
    <row r="27" spans="1:18" s="89" customFormat="1" ht="16.5" customHeight="1" x14ac:dyDescent="0.2">
      <c r="D27" s="260" t="s">
        <v>238</v>
      </c>
      <c r="E27" s="174"/>
      <c r="F27" s="174"/>
    </row>
    <row r="28" spans="1:18" s="89" customFormat="1" ht="16.5" customHeight="1" x14ac:dyDescent="0.2">
      <c r="C28" s="89" t="s">
        <v>239</v>
      </c>
      <c r="D28" s="515" t="s">
        <v>240</v>
      </c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</row>
    <row r="29" spans="1:18" s="89" customFormat="1" ht="16.5" customHeight="1" x14ac:dyDescent="0.2">
      <c r="D29" s="515"/>
      <c r="E29" s="515"/>
      <c r="F29" s="515"/>
      <c r="G29" s="515"/>
      <c r="H29" s="515"/>
      <c r="I29" s="515"/>
      <c r="J29" s="515"/>
      <c r="K29" s="515"/>
      <c r="L29" s="515"/>
      <c r="M29" s="515"/>
      <c r="N29" s="515"/>
      <c r="O29" s="515"/>
    </row>
    <row r="30" spans="1:18" s="89" customFormat="1" ht="16.5" customHeight="1" x14ac:dyDescent="0.2">
      <c r="C30" s="89" t="s">
        <v>239</v>
      </c>
      <c r="D30" s="515" t="s">
        <v>241</v>
      </c>
      <c r="E30" s="515"/>
      <c r="F30" s="515"/>
      <c r="G30" s="515"/>
      <c r="H30" s="515"/>
      <c r="I30" s="515"/>
      <c r="J30" s="515"/>
      <c r="K30" s="515"/>
      <c r="L30" s="515"/>
      <c r="M30" s="515"/>
      <c r="N30" s="515"/>
      <c r="O30" s="515"/>
    </row>
    <row r="31" spans="1:18" s="89" customFormat="1" ht="16.5" customHeight="1" x14ac:dyDescent="0.2">
      <c r="E31" s="174"/>
      <c r="F31" s="174"/>
    </row>
    <row r="32" spans="1:18" s="89" customFormat="1" ht="16.5" customHeight="1" x14ac:dyDescent="0.2">
      <c r="E32" s="174"/>
      <c r="F32" s="174"/>
      <c r="H32" s="261">
        <v>1.2500000000000001E-2</v>
      </c>
      <c r="I32" s="257"/>
      <c r="J32" s="262"/>
      <c r="K32" s="262"/>
    </row>
    <row r="33" spans="5:9" s="89" customFormat="1" ht="16.5" customHeight="1" x14ac:dyDescent="0.2">
      <c r="E33" s="174"/>
      <c r="F33" s="174"/>
      <c r="I33" s="263"/>
    </row>
    <row r="34" spans="5:9" s="89" customFormat="1" ht="16.5" customHeight="1" x14ac:dyDescent="0.2">
      <c r="E34" s="174"/>
      <c r="F34" s="174"/>
    </row>
    <row r="35" spans="5:9" s="89" customFormat="1" ht="16.5" customHeight="1" x14ac:dyDescent="0.2">
      <c r="E35" s="174"/>
      <c r="F35" s="174"/>
    </row>
    <row r="36" spans="5:9" s="89" customFormat="1" ht="16.5" customHeight="1" x14ac:dyDescent="0.2">
      <c r="E36" s="174"/>
      <c r="F36" s="174"/>
    </row>
    <row r="37" spans="5:9" s="89" customFormat="1" ht="16.5" customHeight="1" x14ac:dyDescent="0.2">
      <c r="E37" s="174"/>
      <c r="F37" s="174"/>
    </row>
    <row r="38" spans="5:9" s="89" customFormat="1" ht="16.5" customHeight="1" x14ac:dyDescent="0.2">
      <c r="E38" s="174"/>
      <c r="F38" s="174"/>
    </row>
    <row r="39" spans="5:9" s="89" customFormat="1" ht="16.5" customHeight="1" x14ac:dyDescent="0.2">
      <c r="E39" s="174"/>
      <c r="F39" s="174"/>
    </row>
    <row r="40" spans="5:9" s="89" customFormat="1" ht="16.5" customHeight="1" x14ac:dyDescent="0.2">
      <c r="E40" s="174"/>
      <c r="F40" s="174"/>
    </row>
    <row r="41" spans="5:9" s="89" customFormat="1" ht="16.5" customHeight="1" x14ac:dyDescent="0.2">
      <c r="E41" s="174"/>
      <c r="F41" s="174"/>
    </row>
    <row r="42" spans="5:9" s="89" customFormat="1" ht="16.5" customHeight="1" x14ac:dyDescent="0.2">
      <c r="E42" s="174"/>
      <c r="F42" s="174"/>
    </row>
    <row r="43" spans="5:9" s="89" customFormat="1" ht="16.5" customHeight="1" x14ac:dyDescent="0.2">
      <c r="E43" s="174"/>
      <c r="F43" s="174"/>
    </row>
    <row r="44" spans="5:9" s="89" customFormat="1" ht="16.5" customHeight="1" x14ac:dyDescent="0.2">
      <c r="E44" s="174"/>
      <c r="F44" s="174"/>
    </row>
    <row r="45" spans="5:9" s="89" customFormat="1" ht="16.5" customHeight="1" x14ac:dyDescent="0.2">
      <c r="E45" s="174"/>
      <c r="F45" s="174"/>
    </row>
    <row r="46" spans="5:9" s="89" customFormat="1" ht="16.5" customHeight="1" x14ac:dyDescent="0.2">
      <c r="E46" s="174"/>
      <c r="F46" s="174"/>
    </row>
    <row r="47" spans="5:9" s="89" customFormat="1" ht="16.5" customHeight="1" x14ac:dyDescent="0.2">
      <c r="E47" s="174"/>
      <c r="F47" s="174"/>
    </row>
    <row r="48" spans="5:9" s="89" customFormat="1" ht="16.5" customHeight="1" x14ac:dyDescent="0.2">
      <c r="E48" s="174"/>
      <c r="F48" s="174"/>
    </row>
    <row r="49" spans="5:6" s="89" customFormat="1" ht="16.5" customHeight="1" x14ac:dyDescent="0.2">
      <c r="E49" s="174"/>
      <c r="F49" s="174"/>
    </row>
    <row r="50" spans="5:6" s="89" customFormat="1" ht="16.5" customHeight="1" x14ac:dyDescent="0.2">
      <c r="E50" s="174"/>
      <c r="F50" s="174"/>
    </row>
    <row r="51" spans="5:6" s="89" customFormat="1" ht="16.5" customHeight="1" x14ac:dyDescent="0.2">
      <c r="E51" s="174"/>
      <c r="F51" s="174"/>
    </row>
    <row r="52" spans="5:6" s="89" customFormat="1" ht="16.5" customHeight="1" x14ac:dyDescent="0.2">
      <c r="E52" s="174"/>
      <c r="F52" s="174"/>
    </row>
    <row r="53" spans="5:6" s="89" customFormat="1" ht="16.5" customHeight="1" x14ac:dyDescent="0.2">
      <c r="E53" s="174"/>
      <c r="F53" s="174"/>
    </row>
    <row r="54" spans="5:6" s="89" customFormat="1" ht="16.5" customHeight="1" x14ac:dyDescent="0.2">
      <c r="E54" s="174"/>
      <c r="F54" s="174"/>
    </row>
    <row r="55" spans="5:6" s="89" customFormat="1" ht="16.5" customHeight="1" x14ac:dyDescent="0.2">
      <c r="E55" s="174"/>
      <c r="F55" s="174"/>
    </row>
    <row r="56" spans="5:6" s="89" customFormat="1" ht="16.5" customHeight="1" x14ac:dyDescent="0.2">
      <c r="E56" s="174"/>
      <c r="F56" s="174"/>
    </row>
    <row r="57" spans="5:6" s="89" customFormat="1" ht="16.5" customHeight="1" x14ac:dyDescent="0.2">
      <c r="E57" s="174"/>
      <c r="F57" s="174"/>
    </row>
    <row r="58" spans="5:6" s="89" customFormat="1" ht="16.5" customHeight="1" x14ac:dyDescent="0.2">
      <c r="E58" s="174"/>
      <c r="F58" s="174"/>
    </row>
    <row r="59" spans="5:6" s="89" customFormat="1" ht="16.5" customHeight="1" x14ac:dyDescent="0.2">
      <c r="E59" s="174"/>
      <c r="F59" s="174"/>
    </row>
    <row r="60" spans="5:6" s="89" customFormat="1" ht="16.5" customHeight="1" x14ac:dyDescent="0.2">
      <c r="E60" s="174"/>
      <c r="F60" s="174"/>
    </row>
    <row r="61" spans="5:6" s="89" customFormat="1" ht="16.5" customHeight="1" x14ac:dyDescent="0.2">
      <c r="E61" s="174"/>
      <c r="F61" s="174"/>
    </row>
    <row r="62" spans="5:6" s="89" customFormat="1" ht="16.5" customHeight="1" x14ac:dyDescent="0.2">
      <c r="E62" s="174"/>
      <c r="F62" s="174"/>
    </row>
    <row r="63" spans="5:6" s="89" customFormat="1" ht="16.5" customHeight="1" x14ac:dyDescent="0.2">
      <c r="E63" s="174"/>
      <c r="F63" s="174"/>
    </row>
    <row r="64" spans="5:6" s="89" customFormat="1" ht="16.5" customHeight="1" x14ac:dyDescent="0.2">
      <c r="E64" s="174"/>
      <c r="F64" s="174"/>
    </row>
    <row r="65" spans="5:6" s="89" customFormat="1" ht="16.5" customHeight="1" x14ac:dyDescent="0.2">
      <c r="E65" s="174"/>
      <c r="F65" s="174"/>
    </row>
    <row r="66" spans="5:6" s="89" customFormat="1" ht="16.5" customHeight="1" x14ac:dyDescent="0.2">
      <c r="E66" s="174"/>
      <c r="F66" s="174"/>
    </row>
    <row r="67" spans="5:6" s="89" customFormat="1" ht="16.5" customHeight="1" x14ac:dyDescent="0.2">
      <c r="E67" s="174"/>
      <c r="F67" s="174"/>
    </row>
    <row r="68" spans="5:6" s="89" customFormat="1" ht="16.5" customHeight="1" x14ac:dyDescent="0.2">
      <c r="E68" s="174"/>
      <c r="F68" s="174"/>
    </row>
    <row r="69" spans="5:6" s="89" customFormat="1" ht="16.5" customHeight="1" x14ac:dyDescent="0.2">
      <c r="E69" s="174"/>
      <c r="F69" s="174"/>
    </row>
    <row r="70" spans="5:6" s="89" customFormat="1" ht="16.5" customHeight="1" x14ac:dyDescent="0.2">
      <c r="E70" s="174"/>
      <c r="F70" s="174"/>
    </row>
    <row r="71" spans="5:6" s="89" customFormat="1" ht="16.5" customHeight="1" x14ac:dyDescent="0.2">
      <c r="E71" s="174"/>
      <c r="F71" s="174"/>
    </row>
    <row r="72" spans="5:6" s="89" customFormat="1" ht="16.5" customHeight="1" x14ac:dyDescent="0.2">
      <c r="E72" s="174"/>
      <c r="F72" s="174"/>
    </row>
    <row r="73" spans="5:6" s="89" customFormat="1" ht="16.5" customHeight="1" x14ac:dyDescent="0.2">
      <c r="E73" s="174"/>
      <c r="F73" s="174"/>
    </row>
    <row r="74" spans="5:6" s="89" customFormat="1" ht="16.5" customHeight="1" x14ac:dyDescent="0.2">
      <c r="E74" s="174"/>
      <c r="F74" s="174"/>
    </row>
    <row r="75" spans="5:6" s="89" customFormat="1" ht="16.5" customHeight="1" x14ac:dyDescent="0.2">
      <c r="E75" s="174"/>
      <c r="F75" s="174"/>
    </row>
    <row r="76" spans="5:6" s="89" customFormat="1" ht="16.5" customHeight="1" x14ac:dyDescent="0.2">
      <c r="E76" s="174"/>
      <c r="F76" s="174"/>
    </row>
    <row r="77" spans="5:6" s="89" customFormat="1" ht="16.5" customHeight="1" x14ac:dyDescent="0.2">
      <c r="E77" s="174"/>
      <c r="F77" s="174"/>
    </row>
    <row r="78" spans="5:6" s="89" customFormat="1" ht="16.5" customHeight="1" x14ac:dyDescent="0.2">
      <c r="E78" s="174"/>
      <c r="F78" s="174"/>
    </row>
    <row r="79" spans="5:6" s="89" customFormat="1" ht="16.5" customHeight="1" x14ac:dyDescent="0.2">
      <c r="E79" s="174"/>
      <c r="F79" s="174"/>
    </row>
    <row r="80" spans="5:6" s="89" customFormat="1" ht="16.5" customHeight="1" x14ac:dyDescent="0.2">
      <c r="E80" s="174"/>
      <c r="F80" s="174"/>
    </row>
    <row r="81" spans="5:6" s="89" customFormat="1" ht="16.5" customHeight="1" x14ac:dyDescent="0.2">
      <c r="E81" s="174"/>
      <c r="F81" s="174"/>
    </row>
    <row r="82" spans="5:6" s="89" customFormat="1" ht="16.5" customHeight="1" x14ac:dyDescent="0.2">
      <c r="E82" s="174"/>
      <c r="F82" s="174"/>
    </row>
    <row r="83" spans="5:6" s="89" customFormat="1" ht="16.5" customHeight="1" x14ac:dyDescent="0.2">
      <c r="E83" s="174"/>
      <c r="F83" s="174"/>
    </row>
    <row r="84" spans="5:6" s="89" customFormat="1" ht="16.5" customHeight="1" x14ac:dyDescent="0.2">
      <c r="E84" s="174"/>
      <c r="F84" s="174"/>
    </row>
    <row r="85" spans="5:6" s="89" customFormat="1" ht="16.5" customHeight="1" x14ac:dyDescent="0.2">
      <c r="E85" s="174"/>
      <c r="F85" s="174"/>
    </row>
    <row r="86" spans="5:6" s="89" customFormat="1" ht="16.5" customHeight="1" x14ac:dyDescent="0.2">
      <c r="E86" s="174"/>
      <c r="F86" s="174"/>
    </row>
    <row r="87" spans="5:6" s="89" customFormat="1" ht="16.5" customHeight="1" x14ac:dyDescent="0.2">
      <c r="E87" s="174"/>
      <c r="F87" s="174"/>
    </row>
    <row r="88" spans="5:6" s="89" customFormat="1" ht="16.5" customHeight="1" x14ac:dyDescent="0.2">
      <c r="E88" s="174"/>
      <c r="F88" s="174"/>
    </row>
    <row r="89" spans="5:6" s="89" customFormat="1" ht="16.5" customHeight="1" x14ac:dyDescent="0.2">
      <c r="E89" s="174"/>
      <c r="F89" s="174"/>
    </row>
    <row r="90" spans="5:6" s="89" customFormat="1" ht="16.5" customHeight="1" x14ac:dyDescent="0.2">
      <c r="E90" s="174"/>
      <c r="F90" s="174"/>
    </row>
    <row r="91" spans="5:6" s="89" customFormat="1" ht="16.5" customHeight="1" x14ac:dyDescent="0.2">
      <c r="E91" s="174"/>
      <c r="F91" s="174"/>
    </row>
    <row r="92" spans="5:6" s="89" customFormat="1" ht="16.5" customHeight="1" x14ac:dyDescent="0.2">
      <c r="E92" s="174"/>
      <c r="F92" s="174"/>
    </row>
    <row r="93" spans="5:6" s="89" customFormat="1" ht="16.5" customHeight="1" x14ac:dyDescent="0.2">
      <c r="E93" s="174"/>
      <c r="F93" s="174"/>
    </row>
    <row r="94" spans="5:6" s="89" customFormat="1" ht="16.5" customHeight="1" x14ac:dyDescent="0.2">
      <c r="E94" s="174"/>
      <c r="F94" s="174"/>
    </row>
    <row r="95" spans="5:6" s="89" customFormat="1" ht="16.5" customHeight="1" x14ac:dyDescent="0.2">
      <c r="E95" s="174"/>
      <c r="F95" s="174"/>
    </row>
    <row r="96" spans="5:6" s="89" customFormat="1" ht="16.5" customHeight="1" x14ac:dyDescent="0.2">
      <c r="E96" s="174"/>
      <c r="F96" s="174"/>
    </row>
    <row r="97" spans="5:6" s="89" customFormat="1" ht="16.5" customHeight="1" x14ac:dyDescent="0.2">
      <c r="E97" s="174"/>
      <c r="F97" s="174"/>
    </row>
    <row r="98" spans="5:6" s="89" customFormat="1" ht="16.5" customHeight="1" x14ac:dyDescent="0.2">
      <c r="E98" s="174"/>
      <c r="F98" s="174"/>
    </row>
    <row r="99" spans="5:6" s="89" customFormat="1" ht="16.5" customHeight="1" x14ac:dyDescent="0.2">
      <c r="E99" s="174"/>
      <c r="F99" s="174"/>
    </row>
    <row r="100" spans="5:6" s="89" customFormat="1" ht="16.5" customHeight="1" x14ac:dyDescent="0.2">
      <c r="E100" s="174"/>
      <c r="F100" s="174"/>
    </row>
    <row r="101" spans="5:6" s="89" customFormat="1" ht="16.5" customHeight="1" x14ac:dyDescent="0.2">
      <c r="E101" s="174"/>
      <c r="F101" s="174"/>
    </row>
    <row r="102" spans="5:6" s="89" customFormat="1" ht="16.5" customHeight="1" x14ac:dyDescent="0.2">
      <c r="E102" s="174"/>
      <c r="F102" s="174"/>
    </row>
    <row r="103" spans="5:6" s="89" customFormat="1" ht="16.5" customHeight="1" x14ac:dyDescent="0.2">
      <c r="E103" s="174"/>
      <c r="F103" s="174"/>
    </row>
    <row r="104" spans="5:6" s="89" customFormat="1" ht="16.5" customHeight="1" x14ac:dyDescent="0.2">
      <c r="E104" s="174"/>
      <c r="F104" s="174"/>
    </row>
    <row r="105" spans="5:6" s="89" customFormat="1" ht="16.5" customHeight="1" x14ac:dyDescent="0.2">
      <c r="E105" s="174"/>
      <c r="F105" s="174"/>
    </row>
    <row r="106" spans="5:6" s="89" customFormat="1" ht="16.5" customHeight="1" x14ac:dyDescent="0.2">
      <c r="E106" s="174"/>
      <c r="F106" s="174"/>
    </row>
    <row r="107" spans="5:6" s="89" customFormat="1" ht="16.5" customHeight="1" x14ac:dyDescent="0.2">
      <c r="E107" s="174"/>
      <c r="F107" s="174"/>
    </row>
    <row r="108" spans="5:6" s="89" customFormat="1" ht="16.5" customHeight="1" x14ac:dyDescent="0.2">
      <c r="E108" s="174"/>
      <c r="F108" s="174"/>
    </row>
    <row r="109" spans="5:6" s="89" customFormat="1" ht="16.5" customHeight="1" x14ac:dyDescent="0.2">
      <c r="E109" s="174"/>
      <c r="F109" s="174"/>
    </row>
    <row r="110" spans="5:6" s="89" customFormat="1" ht="16.5" customHeight="1" x14ac:dyDescent="0.2">
      <c r="E110" s="174"/>
      <c r="F110" s="174"/>
    </row>
    <row r="111" spans="5:6" s="89" customFormat="1" ht="16.5" customHeight="1" x14ac:dyDescent="0.2">
      <c r="E111" s="174"/>
      <c r="F111" s="174"/>
    </row>
    <row r="112" spans="5:6" s="89" customFormat="1" ht="16.5" customHeight="1" x14ac:dyDescent="0.2">
      <c r="E112" s="174"/>
      <c r="F112" s="174"/>
    </row>
    <row r="113" spans="5:6" s="89" customFormat="1" ht="16.5" customHeight="1" x14ac:dyDescent="0.2">
      <c r="E113" s="174"/>
      <c r="F113" s="174"/>
    </row>
    <row r="114" spans="5:6" s="89" customFormat="1" ht="16.5" customHeight="1" x14ac:dyDescent="0.2">
      <c r="E114" s="174"/>
      <c r="F114" s="174"/>
    </row>
    <row r="115" spans="5:6" s="89" customFormat="1" ht="16.5" customHeight="1" x14ac:dyDescent="0.2">
      <c r="E115" s="174"/>
      <c r="F115" s="174"/>
    </row>
    <row r="116" spans="5:6" s="89" customFormat="1" ht="16.5" customHeight="1" x14ac:dyDescent="0.2">
      <c r="E116" s="174"/>
      <c r="F116" s="174"/>
    </row>
    <row r="117" spans="5:6" s="89" customFormat="1" ht="16.5" customHeight="1" x14ac:dyDescent="0.2">
      <c r="E117" s="174"/>
      <c r="F117" s="174"/>
    </row>
    <row r="118" spans="5:6" s="89" customFormat="1" ht="16.5" customHeight="1" x14ac:dyDescent="0.2">
      <c r="E118" s="174"/>
      <c r="F118" s="174"/>
    </row>
    <row r="119" spans="5:6" s="89" customFormat="1" ht="16.5" customHeight="1" x14ac:dyDescent="0.2">
      <c r="E119" s="174"/>
      <c r="F119" s="174"/>
    </row>
    <row r="120" spans="5:6" s="89" customFormat="1" ht="16.5" customHeight="1" x14ac:dyDescent="0.2">
      <c r="E120" s="174"/>
      <c r="F120" s="174"/>
    </row>
    <row r="121" spans="5:6" s="89" customFormat="1" ht="16.5" customHeight="1" x14ac:dyDescent="0.2">
      <c r="E121" s="174"/>
      <c r="F121" s="174"/>
    </row>
    <row r="122" spans="5:6" s="89" customFormat="1" ht="16.5" customHeight="1" x14ac:dyDescent="0.2">
      <c r="E122" s="174"/>
      <c r="F122" s="174"/>
    </row>
    <row r="123" spans="5:6" s="89" customFormat="1" ht="16.5" customHeight="1" x14ac:dyDescent="0.2">
      <c r="E123" s="174"/>
      <c r="F123" s="174"/>
    </row>
    <row r="124" spans="5:6" s="89" customFormat="1" ht="16.5" customHeight="1" x14ac:dyDescent="0.2">
      <c r="E124" s="174"/>
      <c r="F124" s="174"/>
    </row>
    <row r="125" spans="5:6" s="89" customFormat="1" ht="16.5" customHeight="1" x14ac:dyDescent="0.2">
      <c r="E125" s="174"/>
      <c r="F125" s="174"/>
    </row>
    <row r="126" spans="5:6" s="89" customFormat="1" ht="16.5" customHeight="1" x14ac:dyDescent="0.2">
      <c r="E126" s="174"/>
      <c r="F126" s="174"/>
    </row>
    <row r="127" spans="5:6" s="89" customFormat="1" ht="16.5" customHeight="1" x14ac:dyDescent="0.2">
      <c r="E127" s="174"/>
      <c r="F127" s="174"/>
    </row>
    <row r="128" spans="5:6" s="89" customFormat="1" ht="16.5" customHeight="1" x14ac:dyDescent="0.2">
      <c r="E128" s="174"/>
      <c r="F128" s="174"/>
    </row>
    <row r="129" spans="5:6" s="89" customFormat="1" ht="16.5" customHeight="1" x14ac:dyDescent="0.2">
      <c r="E129" s="174"/>
      <c r="F129" s="174"/>
    </row>
    <row r="130" spans="5:6" s="89" customFormat="1" ht="16.5" customHeight="1" x14ac:dyDescent="0.2">
      <c r="E130" s="174"/>
      <c r="F130" s="174"/>
    </row>
    <row r="131" spans="5:6" s="89" customFormat="1" ht="16.5" customHeight="1" x14ac:dyDescent="0.2">
      <c r="E131" s="174"/>
      <c r="F131" s="174"/>
    </row>
    <row r="132" spans="5:6" s="89" customFormat="1" ht="16.5" customHeight="1" x14ac:dyDescent="0.2">
      <c r="E132" s="174"/>
      <c r="F132" s="174"/>
    </row>
    <row r="133" spans="5:6" s="89" customFormat="1" ht="16.5" customHeight="1" x14ac:dyDescent="0.2">
      <c r="E133" s="174"/>
      <c r="F133" s="174"/>
    </row>
    <row r="134" spans="5:6" s="89" customFormat="1" ht="16.5" customHeight="1" x14ac:dyDescent="0.2">
      <c r="E134" s="174"/>
      <c r="F134" s="174"/>
    </row>
    <row r="135" spans="5:6" s="89" customFormat="1" ht="16.5" customHeight="1" x14ac:dyDescent="0.2">
      <c r="E135" s="174"/>
      <c r="F135" s="174"/>
    </row>
    <row r="136" spans="5:6" s="89" customFormat="1" ht="16.5" customHeight="1" x14ac:dyDescent="0.2">
      <c r="E136" s="174"/>
      <c r="F136" s="174"/>
    </row>
    <row r="137" spans="5:6" s="89" customFormat="1" ht="16.5" customHeight="1" x14ac:dyDescent="0.2">
      <c r="E137" s="174"/>
      <c r="F137" s="174"/>
    </row>
    <row r="138" spans="5:6" s="89" customFormat="1" ht="16.5" customHeight="1" x14ac:dyDescent="0.2">
      <c r="E138" s="174"/>
      <c r="F138" s="174"/>
    </row>
    <row r="139" spans="5:6" s="89" customFormat="1" ht="16.5" customHeight="1" x14ac:dyDescent="0.2">
      <c r="E139" s="174"/>
      <c r="F139" s="174"/>
    </row>
    <row r="140" spans="5:6" s="89" customFormat="1" ht="16.5" customHeight="1" x14ac:dyDescent="0.2">
      <c r="E140" s="174"/>
      <c r="F140" s="174"/>
    </row>
    <row r="141" spans="5:6" s="89" customFormat="1" ht="16.5" customHeight="1" x14ac:dyDescent="0.2">
      <c r="E141" s="174"/>
      <c r="F141" s="174"/>
    </row>
    <row r="142" spans="5:6" s="89" customFormat="1" ht="16.5" customHeight="1" x14ac:dyDescent="0.2">
      <c r="E142" s="174"/>
      <c r="F142" s="174"/>
    </row>
    <row r="143" spans="5:6" s="89" customFormat="1" ht="16.5" customHeight="1" x14ac:dyDescent="0.2">
      <c r="E143" s="174"/>
      <c r="F143" s="174"/>
    </row>
    <row r="144" spans="5:6" s="89" customFormat="1" ht="16.5" customHeight="1" x14ac:dyDescent="0.2">
      <c r="E144" s="174"/>
      <c r="F144" s="174"/>
    </row>
    <row r="145" spans="5:6" s="89" customFormat="1" ht="16.5" customHeight="1" x14ac:dyDescent="0.2">
      <c r="E145" s="174"/>
      <c r="F145" s="174"/>
    </row>
    <row r="146" spans="5:6" s="89" customFormat="1" ht="16.5" customHeight="1" x14ac:dyDescent="0.2">
      <c r="E146" s="174"/>
      <c r="F146" s="174"/>
    </row>
    <row r="147" spans="5:6" s="89" customFormat="1" ht="16.5" customHeight="1" x14ac:dyDescent="0.2">
      <c r="E147" s="174"/>
      <c r="F147" s="174"/>
    </row>
    <row r="148" spans="5:6" s="89" customFormat="1" ht="16.5" customHeight="1" x14ac:dyDescent="0.2">
      <c r="E148" s="174"/>
      <c r="F148" s="174"/>
    </row>
    <row r="149" spans="5:6" s="89" customFormat="1" ht="16.5" customHeight="1" x14ac:dyDescent="0.2">
      <c r="E149" s="174"/>
      <c r="F149" s="174"/>
    </row>
    <row r="150" spans="5:6" s="89" customFormat="1" ht="16.5" customHeight="1" x14ac:dyDescent="0.2">
      <c r="E150" s="174"/>
      <c r="F150" s="174"/>
    </row>
    <row r="151" spans="5:6" s="89" customFormat="1" ht="16.5" customHeight="1" x14ac:dyDescent="0.2">
      <c r="E151" s="174"/>
      <c r="F151" s="174"/>
    </row>
    <row r="152" spans="5:6" s="89" customFormat="1" ht="16.5" customHeight="1" x14ac:dyDescent="0.2">
      <c r="E152" s="174"/>
      <c r="F152" s="174"/>
    </row>
    <row r="153" spans="5:6" s="89" customFormat="1" ht="16.5" customHeight="1" x14ac:dyDescent="0.2">
      <c r="E153" s="174"/>
      <c r="F153" s="174"/>
    </row>
    <row r="154" spans="5:6" s="89" customFormat="1" ht="16.5" customHeight="1" x14ac:dyDescent="0.2">
      <c r="E154" s="174"/>
      <c r="F154" s="174"/>
    </row>
    <row r="155" spans="5:6" s="89" customFormat="1" ht="16.5" customHeight="1" x14ac:dyDescent="0.2">
      <c r="E155" s="174"/>
      <c r="F155" s="174"/>
    </row>
    <row r="156" spans="5:6" s="89" customFormat="1" ht="16.5" customHeight="1" x14ac:dyDescent="0.2">
      <c r="E156" s="174"/>
      <c r="F156" s="174"/>
    </row>
    <row r="157" spans="5:6" s="89" customFormat="1" ht="16.5" customHeight="1" x14ac:dyDescent="0.2">
      <c r="E157" s="174"/>
      <c r="F157" s="174"/>
    </row>
    <row r="158" spans="5:6" s="89" customFormat="1" ht="16.5" customHeight="1" x14ac:dyDescent="0.2">
      <c r="E158" s="174"/>
      <c r="F158" s="174"/>
    </row>
    <row r="159" spans="5:6" s="89" customFormat="1" ht="16.5" customHeight="1" x14ac:dyDescent="0.2">
      <c r="E159" s="174"/>
      <c r="F159" s="174"/>
    </row>
    <row r="160" spans="5:6" s="89" customFormat="1" ht="16.5" customHeight="1" x14ac:dyDescent="0.2">
      <c r="E160" s="174"/>
      <c r="F160" s="174"/>
    </row>
    <row r="161" spans="5:6" s="89" customFormat="1" ht="16.5" customHeight="1" x14ac:dyDescent="0.2">
      <c r="E161" s="174"/>
      <c r="F161" s="174"/>
    </row>
    <row r="162" spans="5:6" s="89" customFormat="1" ht="16.5" customHeight="1" x14ac:dyDescent="0.2">
      <c r="E162" s="174"/>
      <c r="F162" s="174"/>
    </row>
    <row r="163" spans="5:6" s="89" customFormat="1" ht="16.5" customHeight="1" x14ac:dyDescent="0.2">
      <c r="E163" s="174"/>
      <c r="F163" s="174"/>
    </row>
    <row r="164" spans="5:6" s="89" customFormat="1" ht="16.5" customHeight="1" x14ac:dyDescent="0.2">
      <c r="E164" s="174"/>
      <c r="F164" s="174"/>
    </row>
    <row r="165" spans="5:6" s="89" customFormat="1" ht="16.5" customHeight="1" x14ac:dyDescent="0.2">
      <c r="E165" s="174"/>
      <c r="F165" s="174"/>
    </row>
    <row r="166" spans="5:6" s="89" customFormat="1" ht="16.5" customHeight="1" x14ac:dyDescent="0.2">
      <c r="E166" s="174"/>
      <c r="F166" s="174"/>
    </row>
    <row r="167" spans="5:6" s="89" customFormat="1" ht="16.5" customHeight="1" x14ac:dyDescent="0.2">
      <c r="E167" s="174"/>
      <c r="F167" s="174"/>
    </row>
    <row r="168" spans="5:6" s="89" customFormat="1" ht="16.5" customHeight="1" x14ac:dyDescent="0.2">
      <c r="E168" s="174"/>
      <c r="F168" s="174"/>
    </row>
    <row r="169" spans="5:6" s="89" customFormat="1" ht="16.5" customHeight="1" x14ac:dyDescent="0.2">
      <c r="E169" s="174"/>
      <c r="F169" s="174"/>
    </row>
    <row r="170" spans="5:6" s="89" customFormat="1" ht="16.5" customHeight="1" x14ac:dyDescent="0.2">
      <c r="E170" s="174"/>
      <c r="F170" s="174"/>
    </row>
    <row r="171" spans="5:6" s="89" customFormat="1" ht="16.5" customHeight="1" x14ac:dyDescent="0.2">
      <c r="E171" s="174"/>
      <c r="F171" s="174"/>
    </row>
    <row r="172" spans="5:6" s="89" customFormat="1" ht="16.5" customHeight="1" x14ac:dyDescent="0.2">
      <c r="E172" s="174"/>
      <c r="F172" s="174"/>
    </row>
    <row r="173" spans="5:6" s="89" customFormat="1" ht="16.5" customHeight="1" x14ac:dyDescent="0.2">
      <c r="E173" s="174"/>
      <c r="F173" s="174"/>
    </row>
    <row r="174" spans="5:6" s="89" customFormat="1" ht="16.5" customHeight="1" x14ac:dyDescent="0.2">
      <c r="E174" s="174"/>
      <c r="F174" s="174"/>
    </row>
    <row r="175" spans="5:6" s="89" customFormat="1" ht="16.5" customHeight="1" x14ac:dyDescent="0.2">
      <c r="E175" s="174"/>
      <c r="F175" s="174"/>
    </row>
    <row r="176" spans="5:6" s="89" customFormat="1" ht="16.5" customHeight="1" x14ac:dyDescent="0.2">
      <c r="E176" s="174"/>
      <c r="F176" s="174"/>
    </row>
    <row r="177" spans="5:6" s="89" customFormat="1" ht="16.5" customHeight="1" x14ac:dyDescent="0.2">
      <c r="E177" s="174"/>
      <c r="F177" s="174"/>
    </row>
    <row r="178" spans="5:6" s="89" customFormat="1" ht="16.5" customHeight="1" x14ac:dyDescent="0.2">
      <c r="E178" s="174"/>
      <c r="F178" s="174"/>
    </row>
    <row r="179" spans="5:6" s="89" customFormat="1" ht="16.5" customHeight="1" x14ac:dyDescent="0.2">
      <c r="E179" s="174"/>
      <c r="F179" s="174"/>
    </row>
    <row r="180" spans="5:6" s="89" customFormat="1" ht="16.5" customHeight="1" x14ac:dyDescent="0.2">
      <c r="E180" s="174"/>
      <c r="F180" s="174"/>
    </row>
    <row r="181" spans="5:6" s="89" customFormat="1" ht="16.5" customHeight="1" x14ac:dyDescent="0.2">
      <c r="E181" s="174"/>
      <c r="F181" s="174"/>
    </row>
    <row r="182" spans="5:6" s="89" customFormat="1" ht="16.5" customHeight="1" x14ac:dyDescent="0.2">
      <c r="E182" s="174"/>
      <c r="F182" s="174"/>
    </row>
    <row r="183" spans="5:6" s="89" customFormat="1" ht="16.5" customHeight="1" x14ac:dyDescent="0.2">
      <c r="E183" s="174"/>
      <c r="F183" s="174"/>
    </row>
    <row r="184" spans="5:6" s="89" customFormat="1" ht="16.5" customHeight="1" x14ac:dyDescent="0.2">
      <c r="E184" s="174"/>
      <c r="F184" s="174"/>
    </row>
    <row r="185" spans="5:6" s="89" customFormat="1" ht="16.5" customHeight="1" x14ac:dyDescent="0.2">
      <c r="E185" s="174"/>
      <c r="F185" s="174"/>
    </row>
    <row r="186" spans="5:6" s="89" customFormat="1" ht="16.5" customHeight="1" x14ac:dyDescent="0.2">
      <c r="E186" s="174"/>
      <c r="F186" s="174"/>
    </row>
    <row r="187" spans="5:6" s="89" customFormat="1" ht="16.5" customHeight="1" x14ac:dyDescent="0.2">
      <c r="E187" s="174"/>
      <c r="F187" s="174"/>
    </row>
    <row r="188" spans="5:6" s="89" customFormat="1" ht="16.5" customHeight="1" x14ac:dyDescent="0.2">
      <c r="E188" s="174"/>
      <c r="F188" s="174"/>
    </row>
    <row r="189" spans="5:6" s="89" customFormat="1" ht="16.5" customHeight="1" x14ac:dyDescent="0.2">
      <c r="E189" s="174"/>
      <c r="F189" s="174"/>
    </row>
    <row r="190" spans="5:6" s="89" customFormat="1" ht="16.5" customHeight="1" x14ac:dyDescent="0.2">
      <c r="E190" s="174"/>
      <c r="F190" s="174"/>
    </row>
    <row r="191" spans="5:6" s="89" customFormat="1" ht="16.5" customHeight="1" x14ac:dyDescent="0.2">
      <c r="E191" s="174"/>
      <c r="F191" s="174"/>
    </row>
    <row r="192" spans="5:6" s="89" customFormat="1" ht="16.5" customHeight="1" x14ac:dyDescent="0.2">
      <c r="E192" s="174"/>
      <c r="F192" s="174"/>
    </row>
    <row r="193" spans="5:6" s="89" customFormat="1" ht="16.5" customHeight="1" x14ac:dyDescent="0.2">
      <c r="E193" s="174"/>
      <c r="F193" s="174"/>
    </row>
    <row r="194" spans="5:6" s="89" customFormat="1" ht="16.5" customHeight="1" x14ac:dyDescent="0.2">
      <c r="E194" s="174"/>
      <c r="F194" s="174"/>
    </row>
    <row r="195" spans="5:6" s="89" customFormat="1" ht="16.5" customHeight="1" x14ac:dyDescent="0.2">
      <c r="E195" s="174"/>
      <c r="F195" s="174"/>
    </row>
    <row r="196" spans="5:6" s="89" customFormat="1" ht="16.5" customHeight="1" x14ac:dyDescent="0.2">
      <c r="E196" s="174"/>
      <c r="F196" s="174"/>
    </row>
    <row r="197" spans="5:6" s="89" customFormat="1" ht="16.5" customHeight="1" x14ac:dyDescent="0.2">
      <c r="E197" s="174"/>
      <c r="F197" s="174"/>
    </row>
    <row r="198" spans="5:6" s="89" customFormat="1" ht="16.5" customHeight="1" x14ac:dyDescent="0.2">
      <c r="E198" s="174"/>
      <c r="F198" s="174"/>
    </row>
    <row r="199" spans="5:6" s="89" customFormat="1" ht="16.5" customHeight="1" x14ac:dyDescent="0.2">
      <c r="E199" s="174"/>
      <c r="F199" s="174"/>
    </row>
    <row r="200" spans="5:6" s="89" customFormat="1" ht="16.5" customHeight="1" x14ac:dyDescent="0.2">
      <c r="E200" s="174"/>
      <c r="F200" s="174"/>
    </row>
    <row r="201" spans="5:6" s="89" customFormat="1" ht="16.5" customHeight="1" x14ac:dyDescent="0.2">
      <c r="E201" s="174"/>
      <c r="F201" s="174"/>
    </row>
    <row r="202" spans="5:6" s="89" customFormat="1" ht="16.5" customHeight="1" x14ac:dyDescent="0.2">
      <c r="E202" s="174"/>
      <c r="F202" s="174"/>
    </row>
    <row r="203" spans="5:6" s="89" customFormat="1" ht="16.5" customHeight="1" x14ac:dyDescent="0.2">
      <c r="E203" s="174"/>
      <c r="F203" s="174"/>
    </row>
    <row r="204" spans="5:6" s="89" customFormat="1" ht="16.5" customHeight="1" x14ac:dyDescent="0.2">
      <c r="E204" s="174"/>
      <c r="F204" s="174"/>
    </row>
    <row r="205" spans="5:6" s="89" customFormat="1" ht="16.5" customHeight="1" x14ac:dyDescent="0.2">
      <c r="E205" s="174"/>
      <c r="F205" s="174"/>
    </row>
    <row r="206" spans="5:6" s="89" customFormat="1" ht="16.5" customHeight="1" x14ac:dyDescent="0.2">
      <c r="E206" s="174"/>
      <c r="F206" s="174"/>
    </row>
    <row r="207" spans="5:6" s="89" customFormat="1" ht="16.5" customHeight="1" x14ac:dyDescent="0.2">
      <c r="E207" s="174"/>
      <c r="F207" s="174"/>
    </row>
    <row r="208" spans="5:6" s="89" customFormat="1" ht="16.5" customHeight="1" x14ac:dyDescent="0.2">
      <c r="E208" s="174"/>
      <c r="F208" s="174"/>
    </row>
    <row r="209" spans="5:6" s="89" customFormat="1" ht="16.5" customHeight="1" x14ac:dyDescent="0.2">
      <c r="E209" s="174"/>
      <c r="F209" s="174"/>
    </row>
    <row r="210" spans="5:6" s="89" customFormat="1" ht="16.5" customHeight="1" x14ac:dyDescent="0.2">
      <c r="E210" s="174"/>
      <c r="F210" s="174"/>
    </row>
    <row r="211" spans="5:6" s="89" customFormat="1" ht="16.5" customHeight="1" x14ac:dyDescent="0.2">
      <c r="E211" s="174"/>
      <c r="F211" s="174"/>
    </row>
    <row r="212" spans="5:6" s="89" customFormat="1" ht="16.5" customHeight="1" x14ac:dyDescent="0.2">
      <c r="E212" s="174"/>
      <c r="F212" s="174"/>
    </row>
    <row r="213" spans="5:6" s="89" customFormat="1" ht="16.5" customHeight="1" x14ac:dyDescent="0.2">
      <c r="E213" s="174"/>
      <c r="F213" s="174"/>
    </row>
    <row r="214" spans="5:6" s="89" customFormat="1" ht="16.5" customHeight="1" x14ac:dyDescent="0.2">
      <c r="E214" s="174"/>
      <c r="F214" s="174"/>
    </row>
    <row r="215" spans="5:6" s="89" customFormat="1" ht="16.5" customHeight="1" x14ac:dyDescent="0.2">
      <c r="E215" s="174"/>
      <c r="F215" s="174"/>
    </row>
    <row r="216" spans="5:6" s="89" customFormat="1" ht="16.5" customHeight="1" x14ac:dyDescent="0.2">
      <c r="E216" s="174"/>
      <c r="F216" s="174"/>
    </row>
    <row r="217" spans="5:6" s="89" customFormat="1" ht="16.5" customHeight="1" x14ac:dyDescent="0.2">
      <c r="E217" s="174"/>
      <c r="F217" s="174"/>
    </row>
    <row r="218" spans="5:6" s="89" customFormat="1" ht="16.5" customHeight="1" x14ac:dyDescent="0.2">
      <c r="E218" s="174"/>
      <c r="F218" s="174"/>
    </row>
    <row r="219" spans="5:6" s="89" customFormat="1" ht="16.5" customHeight="1" x14ac:dyDescent="0.2">
      <c r="E219" s="174"/>
      <c r="F219" s="174"/>
    </row>
    <row r="220" spans="5:6" s="89" customFormat="1" ht="16.5" customHeight="1" x14ac:dyDescent="0.2">
      <c r="E220" s="174"/>
      <c r="F220" s="174"/>
    </row>
    <row r="221" spans="5:6" s="89" customFormat="1" ht="16.5" customHeight="1" x14ac:dyDescent="0.2">
      <c r="E221" s="174"/>
      <c r="F221" s="174"/>
    </row>
    <row r="222" spans="5:6" s="89" customFormat="1" ht="16.5" customHeight="1" x14ac:dyDescent="0.2">
      <c r="E222" s="174"/>
      <c r="F222" s="174"/>
    </row>
    <row r="223" spans="5:6" s="89" customFormat="1" ht="16.5" customHeight="1" x14ac:dyDescent="0.2">
      <c r="E223" s="174"/>
      <c r="F223" s="174"/>
    </row>
    <row r="224" spans="5:6" s="89" customFormat="1" ht="16.5" customHeight="1" x14ac:dyDescent="0.2">
      <c r="E224" s="174"/>
      <c r="F224" s="174"/>
    </row>
    <row r="225" spans="5:6" s="89" customFormat="1" ht="16.5" customHeight="1" x14ac:dyDescent="0.2">
      <c r="E225" s="174"/>
      <c r="F225" s="174"/>
    </row>
    <row r="226" spans="5:6" s="89" customFormat="1" ht="16.5" customHeight="1" x14ac:dyDescent="0.2">
      <c r="E226" s="174"/>
      <c r="F226" s="174"/>
    </row>
    <row r="227" spans="5:6" s="89" customFormat="1" ht="16.5" customHeight="1" x14ac:dyDescent="0.2">
      <c r="E227" s="174"/>
      <c r="F227" s="174"/>
    </row>
    <row r="228" spans="5:6" s="89" customFormat="1" ht="16.5" customHeight="1" x14ac:dyDescent="0.2">
      <c r="E228" s="174"/>
      <c r="F228" s="174"/>
    </row>
    <row r="229" spans="5:6" s="89" customFormat="1" ht="16.5" customHeight="1" x14ac:dyDescent="0.2">
      <c r="E229" s="174"/>
      <c r="F229" s="174"/>
    </row>
    <row r="230" spans="5:6" s="89" customFormat="1" ht="16.5" customHeight="1" x14ac:dyDescent="0.2">
      <c r="E230" s="174"/>
      <c r="F230" s="174"/>
    </row>
    <row r="231" spans="5:6" s="89" customFormat="1" ht="16.5" customHeight="1" x14ac:dyDescent="0.2">
      <c r="E231" s="174"/>
      <c r="F231" s="174"/>
    </row>
    <row r="232" spans="5:6" s="89" customFormat="1" ht="16.5" customHeight="1" x14ac:dyDescent="0.2">
      <c r="E232" s="174"/>
      <c r="F232" s="174"/>
    </row>
    <row r="233" spans="5:6" s="89" customFormat="1" ht="16.5" customHeight="1" x14ac:dyDescent="0.2">
      <c r="E233" s="174"/>
      <c r="F233" s="174"/>
    </row>
    <row r="234" spans="5:6" s="89" customFormat="1" ht="16.5" customHeight="1" x14ac:dyDescent="0.2">
      <c r="E234" s="174"/>
      <c r="F234" s="174"/>
    </row>
    <row r="235" spans="5:6" s="89" customFormat="1" ht="16.5" customHeight="1" x14ac:dyDescent="0.2">
      <c r="E235" s="174"/>
      <c r="F235" s="174"/>
    </row>
    <row r="236" spans="5:6" s="89" customFormat="1" ht="16.5" customHeight="1" x14ac:dyDescent="0.2">
      <c r="E236" s="174"/>
      <c r="F236" s="174"/>
    </row>
    <row r="237" spans="5:6" s="89" customFormat="1" ht="16.5" customHeight="1" x14ac:dyDescent="0.2">
      <c r="E237" s="174"/>
      <c r="F237" s="174"/>
    </row>
    <row r="238" spans="5:6" s="89" customFormat="1" ht="16.5" customHeight="1" x14ac:dyDescent="0.2">
      <c r="E238" s="174"/>
      <c r="F238" s="174"/>
    </row>
    <row r="239" spans="5:6" s="89" customFormat="1" ht="16.5" customHeight="1" x14ac:dyDescent="0.2">
      <c r="E239" s="174"/>
      <c r="F239" s="174"/>
    </row>
    <row r="240" spans="5:6" s="89" customFormat="1" ht="16.5" customHeight="1" x14ac:dyDescent="0.2">
      <c r="E240" s="174"/>
      <c r="F240" s="174"/>
    </row>
    <row r="241" spans="5:6" s="89" customFormat="1" ht="16.5" customHeight="1" x14ac:dyDescent="0.2">
      <c r="E241" s="174"/>
      <c r="F241" s="174"/>
    </row>
    <row r="242" spans="5:6" s="89" customFormat="1" ht="16.5" customHeight="1" x14ac:dyDescent="0.2">
      <c r="E242" s="174"/>
      <c r="F242" s="174"/>
    </row>
    <row r="243" spans="5:6" s="89" customFormat="1" ht="16.5" customHeight="1" x14ac:dyDescent="0.2">
      <c r="E243" s="174"/>
      <c r="F243" s="174"/>
    </row>
    <row r="244" spans="5:6" s="89" customFormat="1" ht="16.5" customHeight="1" x14ac:dyDescent="0.2">
      <c r="E244" s="174"/>
      <c r="F244" s="174"/>
    </row>
    <row r="245" spans="5:6" s="89" customFormat="1" ht="16.5" customHeight="1" x14ac:dyDescent="0.2">
      <c r="E245" s="174"/>
      <c r="F245" s="174"/>
    </row>
    <row r="246" spans="5:6" s="89" customFormat="1" ht="16.5" customHeight="1" x14ac:dyDescent="0.2">
      <c r="E246" s="174"/>
      <c r="F246" s="174"/>
    </row>
    <row r="247" spans="5:6" s="89" customFormat="1" ht="16.5" customHeight="1" x14ac:dyDescent="0.2">
      <c r="E247" s="174"/>
      <c r="F247" s="174"/>
    </row>
    <row r="248" spans="5:6" s="89" customFormat="1" ht="16.5" customHeight="1" x14ac:dyDescent="0.2">
      <c r="E248" s="174"/>
      <c r="F248" s="174"/>
    </row>
    <row r="249" spans="5:6" s="89" customFormat="1" ht="16.5" customHeight="1" x14ac:dyDescent="0.2">
      <c r="E249" s="174"/>
      <c r="F249" s="174"/>
    </row>
    <row r="250" spans="5:6" s="89" customFormat="1" ht="16.5" customHeight="1" x14ac:dyDescent="0.2">
      <c r="E250" s="174"/>
      <c r="F250" s="174"/>
    </row>
    <row r="251" spans="5:6" s="89" customFormat="1" ht="16.5" customHeight="1" x14ac:dyDescent="0.2">
      <c r="E251" s="174"/>
      <c r="F251" s="174"/>
    </row>
    <row r="252" spans="5:6" s="89" customFormat="1" ht="16.5" customHeight="1" x14ac:dyDescent="0.2">
      <c r="E252" s="174"/>
      <c r="F252" s="174"/>
    </row>
    <row r="253" spans="5:6" s="89" customFormat="1" ht="16.5" customHeight="1" x14ac:dyDescent="0.2">
      <c r="E253" s="174"/>
      <c r="F253" s="174"/>
    </row>
    <row r="254" spans="5:6" s="89" customFormat="1" ht="16.5" customHeight="1" x14ac:dyDescent="0.2">
      <c r="E254" s="174"/>
      <c r="F254" s="174"/>
    </row>
    <row r="255" spans="5:6" s="89" customFormat="1" ht="16.5" customHeight="1" x14ac:dyDescent="0.2">
      <c r="E255" s="174"/>
      <c r="F255" s="174"/>
    </row>
    <row r="256" spans="5:6" s="89" customFormat="1" ht="16.5" customHeight="1" x14ac:dyDescent="0.2">
      <c r="E256" s="174"/>
      <c r="F256" s="174"/>
    </row>
    <row r="257" spans="5:6" s="89" customFormat="1" ht="16.5" customHeight="1" x14ac:dyDescent="0.2">
      <c r="E257" s="174"/>
      <c r="F257" s="174"/>
    </row>
    <row r="258" spans="5:6" s="89" customFormat="1" ht="16.5" customHeight="1" x14ac:dyDescent="0.2">
      <c r="E258" s="174"/>
      <c r="F258" s="174"/>
    </row>
    <row r="259" spans="5:6" s="89" customFormat="1" ht="16.5" customHeight="1" x14ac:dyDescent="0.2">
      <c r="E259" s="174"/>
      <c r="F259" s="174"/>
    </row>
    <row r="260" spans="5:6" s="89" customFormat="1" ht="16.5" customHeight="1" x14ac:dyDescent="0.2">
      <c r="E260" s="174"/>
      <c r="F260" s="174"/>
    </row>
    <row r="261" spans="5:6" s="89" customFormat="1" ht="16.5" customHeight="1" x14ac:dyDescent="0.2">
      <c r="E261" s="174"/>
      <c r="F261" s="174"/>
    </row>
    <row r="262" spans="5:6" s="89" customFormat="1" ht="16.5" customHeight="1" x14ac:dyDescent="0.2">
      <c r="E262" s="174"/>
      <c r="F262" s="174"/>
    </row>
    <row r="263" spans="5:6" s="89" customFormat="1" ht="16.5" customHeight="1" x14ac:dyDescent="0.2">
      <c r="E263" s="174"/>
      <c r="F263" s="174"/>
    </row>
    <row r="264" spans="5:6" s="89" customFormat="1" ht="16.5" customHeight="1" x14ac:dyDescent="0.2">
      <c r="E264" s="174"/>
      <c r="F264" s="174"/>
    </row>
    <row r="265" spans="5:6" s="89" customFormat="1" ht="16.5" customHeight="1" x14ac:dyDescent="0.2">
      <c r="E265" s="174"/>
      <c r="F265" s="174"/>
    </row>
    <row r="266" spans="5:6" s="89" customFormat="1" ht="16.5" customHeight="1" x14ac:dyDescent="0.2">
      <c r="E266" s="174"/>
      <c r="F266" s="174"/>
    </row>
    <row r="267" spans="5:6" s="89" customFormat="1" ht="16.5" customHeight="1" x14ac:dyDescent="0.2">
      <c r="E267" s="174"/>
      <c r="F267" s="174"/>
    </row>
    <row r="268" spans="5:6" s="89" customFormat="1" ht="16.5" customHeight="1" x14ac:dyDescent="0.2">
      <c r="E268" s="174"/>
      <c r="F268" s="174"/>
    </row>
    <row r="269" spans="5:6" s="89" customFormat="1" ht="16.5" customHeight="1" x14ac:dyDescent="0.2">
      <c r="E269" s="174"/>
      <c r="F269" s="174"/>
    </row>
    <row r="270" spans="5:6" s="89" customFormat="1" ht="16.5" customHeight="1" x14ac:dyDescent="0.2">
      <c r="E270" s="174"/>
      <c r="F270" s="174"/>
    </row>
    <row r="271" spans="5:6" s="89" customFormat="1" ht="16.5" customHeight="1" x14ac:dyDescent="0.2">
      <c r="E271" s="174"/>
      <c r="F271" s="174"/>
    </row>
    <row r="272" spans="5:6" s="89" customFormat="1" ht="16.5" customHeight="1" x14ac:dyDescent="0.2">
      <c r="E272" s="174"/>
      <c r="F272" s="174"/>
    </row>
    <row r="273" spans="5:6" s="89" customFormat="1" ht="16.5" customHeight="1" x14ac:dyDescent="0.2">
      <c r="E273" s="174"/>
      <c r="F273" s="174"/>
    </row>
    <row r="274" spans="5:6" s="89" customFormat="1" ht="16.5" customHeight="1" x14ac:dyDescent="0.2">
      <c r="E274" s="174"/>
      <c r="F274" s="174"/>
    </row>
    <row r="275" spans="5:6" s="89" customFormat="1" ht="16.5" customHeight="1" x14ac:dyDescent="0.2">
      <c r="E275" s="174"/>
      <c r="F275" s="174"/>
    </row>
    <row r="276" spans="5:6" s="89" customFormat="1" ht="16.5" customHeight="1" x14ac:dyDescent="0.2">
      <c r="E276" s="174"/>
      <c r="F276" s="174"/>
    </row>
    <row r="277" spans="5:6" s="89" customFormat="1" ht="16.5" customHeight="1" x14ac:dyDescent="0.2">
      <c r="E277" s="174"/>
      <c r="F277" s="174"/>
    </row>
    <row r="278" spans="5:6" s="89" customFormat="1" ht="16.5" customHeight="1" x14ac:dyDescent="0.2">
      <c r="E278" s="174"/>
      <c r="F278" s="174"/>
    </row>
    <row r="279" spans="5:6" s="89" customFormat="1" ht="16.5" customHeight="1" x14ac:dyDescent="0.2">
      <c r="E279" s="174"/>
      <c r="F279" s="174"/>
    </row>
    <row r="280" spans="5:6" s="89" customFormat="1" ht="16.5" customHeight="1" x14ac:dyDescent="0.2">
      <c r="E280" s="174"/>
      <c r="F280" s="174"/>
    </row>
    <row r="281" spans="5:6" s="89" customFormat="1" ht="16.5" customHeight="1" x14ac:dyDescent="0.2">
      <c r="E281" s="174"/>
      <c r="F281" s="174"/>
    </row>
    <row r="282" spans="5:6" s="89" customFormat="1" ht="16.5" customHeight="1" x14ac:dyDescent="0.2">
      <c r="E282" s="174"/>
      <c r="F282" s="174"/>
    </row>
    <row r="283" spans="5:6" s="89" customFormat="1" ht="16.5" customHeight="1" x14ac:dyDescent="0.2">
      <c r="E283" s="174"/>
      <c r="F283" s="174"/>
    </row>
    <row r="284" spans="5:6" s="89" customFormat="1" ht="16.5" customHeight="1" x14ac:dyDescent="0.2">
      <c r="E284" s="174"/>
      <c r="F284" s="174"/>
    </row>
    <row r="285" spans="5:6" s="89" customFormat="1" ht="16.5" customHeight="1" x14ac:dyDescent="0.2">
      <c r="E285" s="174"/>
      <c r="F285" s="174"/>
    </row>
    <row r="286" spans="5:6" s="89" customFormat="1" ht="16.5" customHeight="1" x14ac:dyDescent="0.2">
      <c r="E286" s="174"/>
      <c r="F286" s="174"/>
    </row>
    <row r="287" spans="5:6" s="89" customFormat="1" ht="16.5" customHeight="1" x14ac:dyDescent="0.2">
      <c r="E287" s="174"/>
      <c r="F287" s="174"/>
    </row>
    <row r="288" spans="5:6" s="89" customFormat="1" ht="16.5" customHeight="1" x14ac:dyDescent="0.2">
      <c r="E288" s="174"/>
      <c r="F288" s="174"/>
    </row>
    <row r="289" spans="5:6" s="89" customFormat="1" ht="16.5" customHeight="1" x14ac:dyDescent="0.2">
      <c r="E289" s="174"/>
      <c r="F289" s="174"/>
    </row>
    <row r="290" spans="5:6" s="89" customFormat="1" ht="16.5" customHeight="1" x14ac:dyDescent="0.2">
      <c r="E290" s="174"/>
      <c r="F290" s="174"/>
    </row>
    <row r="291" spans="5:6" s="89" customFormat="1" ht="16.5" customHeight="1" x14ac:dyDescent="0.2">
      <c r="E291" s="174"/>
      <c r="F291" s="174"/>
    </row>
    <row r="292" spans="5:6" s="89" customFormat="1" ht="16.5" customHeight="1" x14ac:dyDescent="0.2">
      <c r="E292" s="174"/>
      <c r="F292" s="174"/>
    </row>
    <row r="293" spans="5:6" s="89" customFormat="1" ht="16.5" customHeight="1" x14ac:dyDescent="0.2">
      <c r="E293" s="174"/>
      <c r="F293" s="174"/>
    </row>
    <row r="294" spans="5:6" s="89" customFormat="1" ht="16.5" customHeight="1" x14ac:dyDescent="0.2">
      <c r="E294" s="174"/>
      <c r="F294" s="174"/>
    </row>
    <row r="295" spans="5:6" s="89" customFormat="1" ht="16.5" customHeight="1" x14ac:dyDescent="0.2">
      <c r="E295" s="174"/>
      <c r="F295" s="174"/>
    </row>
    <row r="296" spans="5:6" s="89" customFormat="1" ht="16.5" customHeight="1" x14ac:dyDescent="0.2">
      <c r="E296" s="174"/>
      <c r="F296" s="174"/>
    </row>
    <row r="297" spans="5:6" s="89" customFormat="1" ht="16.5" customHeight="1" x14ac:dyDescent="0.2">
      <c r="E297" s="174"/>
      <c r="F297" s="174"/>
    </row>
    <row r="298" spans="5:6" s="89" customFormat="1" ht="16.5" customHeight="1" x14ac:dyDescent="0.2">
      <c r="E298" s="174"/>
      <c r="F298" s="174"/>
    </row>
    <row r="299" spans="5:6" s="89" customFormat="1" ht="16.5" customHeight="1" x14ac:dyDescent="0.2">
      <c r="E299" s="174"/>
      <c r="F299" s="174"/>
    </row>
    <row r="300" spans="5:6" s="89" customFormat="1" ht="16.5" customHeight="1" x14ac:dyDescent="0.2">
      <c r="E300" s="174"/>
      <c r="F300" s="174"/>
    </row>
    <row r="301" spans="5:6" s="89" customFormat="1" ht="16.5" customHeight="1" x14ac:dyDescent="0.2">
      <c r="E301" s="174"/>
      <c r="F301" s="174"/>
    </row>
    <row r="302" spans="5:6" s="89" customFormat="1" ht="16.5" customHeight="1" x14ac:dyDescent="0.2">
      <c r="E302" s="174"/>
      <c r="F302" s="174"/>
    </row>
    <row r="303" spans="5:6" s="89" customFormat="1" ht="16.5" customHeight="1" x14ac:dyDescent="0.2">
      <c r="E303" s="174"/>
      <c r="F303" s="174"/>
    </row>
    <row r="304" spans="5:6" s="89" customFormat="1" ht="16.5" customHeight="1" x14ac:dyDescent="0.2">
      <c r="E304" s="174"/>
      <c r="F304" s="174"/>
    </row>
    <row r="305" spans="5:6" s="89" customFormat="1" ht="16.5" customHeight="1" x14ac:dyDescent="0.2">
      <c r="E305" s="174"/>
      <c r="F305" s="174"/>
    </row>
    <row r="306" spans="5:6" s="89" customFormat="1" ht="16.5" customHeight="1" x14ac:dyDescent="0.2">
      <c r="E306" s="174"/>
      <c r="F306" s="174"/>
    </row>
    <row r="307" spans="5:6" s="89" customFormat="1" ht="16.5" customHeight="1" x14ac:dyDescent="0.2">
      <c r="E307" s="174"/>
      <c r="F307" s="174"/>
    </row>
    <row r="308" spans="5:6" s="89" customFormat="1" ht="16.5" customHeight="1" x14ac:dyDescent="0.2">
      <c r="E308" s="174"/>
      <c r="F308" s="174"/>
    </row>
    <row r="309" spans="5:6" s="89" customFormat="1" ht="16.5" customHeight="1" x14ac:dyDescent="0.2">
      <c r="E309" s="174"/>
      <c r="F309" s="174"/>
    </row>
    <row r="310" spans="5:6" s="89" customFormat="1" ht="16.5" customHeight="1" x14ac:dyDescent="0.2">
      <c r="E310" s="174"/>
      <c r="F310" s="174"/>
    </row>
    <row r="311" spans="5:6" s="89" customFormat="1" ht="16.5" customHeight="1" x14ac:dyDescent="0.2">
      <c r="E311" s="174"/>
      <c r="F311" s="174"/>
    </row>
    <row r="312" spans="5:6" s="89" customFormat="1" ht="16.5" customHeight="1" x14ac:dyDescent="0.2">
      <c r="E312" s="174"/>
      <c r="F312" s="174"/>
    </row>
    <row r="313" spans="5:6" s="89" customFormat="1" ht="16.5" customHeight="1" x14ac:dyDescent="0.2">
      <c r="E313" s="174"/>
      <c r="F313" s="174"/>
    </row>
    <row r="314" spans="5:6" s="89" customFormat="1" ht="16.5" customHeight="1" x14ac:dyDescent="0.2">
      <c r="E314" s="174"/>
      <c r="F314" s="174"/>
    </row>
    <row r="315" spans="5:6" s="89" customFormat="1" ht="16.5" customHeight="1" x14ac:dyDescent="0.2">
      <c r="E315" s="174"/>
      <c r="F315" s="174"/>
    </row>
    <row r="316" spans="5:6" s="89" customFormat="1" ht="16.5" customHeight="1" x14ac:dyDescent="0.2">
      <c r="E316" s="174"/>
      <c r="F316" s="174"/>
    </row>
    <row r="317" spans="5:6" s="89" customFormat="1" ht="16.5" customHeight="1" x14ac:dyDescent="0.2">
      <c r="E317" s="174"/>
      <c r="F317" s="174"/>
    </row>
    <row r="318" spans="5:6" s="89" customFormat="1" ht="16.5" customHeight="1" x14ac:dyDescent="0.2">
      <c r="E318" s="174"/>
      <c r="F318" s="174"/>
    </row>
    <row r="319" spans="5:6" s="89" customFormat="1" ht="16.5" customHeight="1" x14ac:dyDescent="0.2">
      <c r="E319" s="174"/>
      <c r="F319" s="174"/>
    </row>
    <row r="320" spans="5:6" s="89" customFormat="1" ht="16.5" customHeight="1" x14ac:dyDescent="0.2">
      <c r="E320" s="174"/>
      <c r="F320" s="174"/>
    </row>
    <row r="321" spans="5:6" s="89" customFormat="1" ht="16.5" customHeight="1" x14ac:dyDescent="0.2">
      <c r="E321" s="174"/>
      <c r="F321" s="174"/>
    </row>
    <row r="322" spans="5:6" s="89" customFormat="1" ht="16.5" customHeight="1" x14ac:dyDescent="0.2">
      <c r="E322" s="174"/>
      <c r="F322" s="174"/>
    </row>
    <row r="323" spans="5:6" s="89" customFormat="1" ht="16.5" customHeight="1" x14ac:dyDescent="0.2">
      <c r="E323" s="174"/>
      <c r="F323" s="174"/>
    </row>
    <row r="324" spans="5:6" s="89" customFormat="1" ht="16.5" customHeight="1" x14ac:dyDescent="0.2">
      <c r="E324" s="174"/>
      <c r="F324" s="174"/>
    </row>
    <row r="325" spans="5:6" s="89" customFormat="1" ht="16.5" customHeight="1" x14ac:dyDescent="0.2">
      <c r="E325" s="174"/>
      <c r="F325" s="174"/>
    </row>
    <row r="326" spans="5:6" s="89" customFormat="1" ht="16.5" customHeight="1" x14ac:dyDescent="0.2">
      <c r="E326" s="174"/>
      <c r="F326" s="174"/>
    </row>
    <row r="327" spans="5:6" s="89" customFormat="1" ht="16.5" customHeight="1" x14ac:dyDescent="0.2">
      <c r="E327" s="174"/>
      <c r="F327" s="174"/>
    </row>
    <row r="328" spans="5:6" s="89" customFormat="1" ht="16.5" customHeight="1" x14ac:dyDescent="0.2">
      <c r="E328" s="174"/>
      <c r="F328" s="174"/>
    </row>
    <row r="329" spans="5:6" s="89" customFormat="1" ht="16.5" customHeight="1" x14ac:dyDescent="0.2">
      <c r="E329" s="174"/>
      <c r="F329" s="174"/>
    </row>
    <row r="330" spans="5:6" s="89" customFormat="1" ht="16.5" customHeight="1" x14ac:dyDescent="0.2">
      <c r="E330" s="174"/>
      <c r="F330" s="174"/>
    </row>
    <row r="331" spans="5:6" s="89" customFormat="1" ht="16.5" customHeight="1" x14ac:dyDescent="0.2">
      <c r="E331" s="174"/>
      <c r="F331" s="174"/>
    </row>
    <row r="332" spans="5:6" s="89" customFormat="1" ht="16.5" customHeight="1" x14ac:dyDescent="0.2">
      <c r="E332" s="174"/>
      <c r="F332" s="174"/>
    </row>
    <row r="333" spans="5:6" s="89" customFormat="1" ht="16.5" customHeight="1" x14ac:dyDescent="0.2">
      <c r="E333" s="174"/>
      <c r="F333" s="174"/>
    </row>
    <row r="334" spans="5:6" s="89" customFormat="1" ht="16.5" customHeight="1" x14ac:dyDescent="0.2">
      <c r="E334" s="174"/>
      <c r="F334" s="174"/>
    </row>
    <row r="335" spans="5:6" s="89" customFormat="1" ht="16.5" customHeight="1" x14ac:dyDescent="0.2">
      <c r="E335" s="174"/>
      <c r="F335" s="174"/>
    </row>
    <row r="336" spans="5:6" s="89" customFormat="1" ht="16.5" customHeight="1" x14ac:dyDescent="0.2">
      <c r="E336" s="174"/>
      <c r="F336" s="174"/>
    </row>
    <row r="337" spans="5:6" s="89" customFormat="1" ht="16.5" customHeight="1" x14ac:dyDescent="0.2">
      <c r="E337" s="174"/>
      <c r="F337" s="174"/>
    </row>
    <row r="338" spans="5:6" s="89" customFormat="1" ht="16.5" customHeight="1" x14ac:dyDescent="0.2">
      <c r="E338" s="174"/>
      <c r="F338" s="174"/>
    </row>
    <row r="339" spans="5:6" s="89" customFormat="1" ht="16.5" customHeight="1" x14ac:dyDescent="0.2">
      <c r="E339" s="174"/>
      <c r="F339" s="174"/>
    </row>
    <row r="340" spans="5:6" s="89" customFormat="1" ht="16.5" customHeight="1" x14ac:dyDescent="0.2">
      <c r="E340" s="174"/>
      <c r="F340" s="174"/>
    </row>
    <row r="341" spans="5:6" s="89" customFormat="1" ht="16.5" customHeight="1" x14ac:dyDescent="0.2">
      <c r="E341" s="174"/>
      <c r="F341" s="174"/>
    </row>
    <row r="342" spans="5:6" s="89" customFormat="1" ht="16.5" customHeight="1" x14ac:dyDescent="0.2">
      <c r="E342" s="174"/>
      <c r="F342" s="174"/>
    </row>
    <row r="343" spans="5:6" s="89" customFormat="1" ht="16.5" customHeight="1" x14ac:dyDescent="0.2">
      <c r="E343" s="174"/>
      <c r="F343" s="174"/>
    </row>
    <row r="344" spans="5:6" s="89" customFormat="1" ht="16.5" customHeight="1" x14ac:dyDescent="0.2">
      <c r="E344" s="174"/>
      <c r="F344" s="174"/>
    </row>
    <row r="345" spans="5:6" s="89" customFormat="1" ht="16.5" customHeight="1" x14ac:dyDescent="0.2">
      <c r="E345" s="174"/>
      <c r="F345" s="174"/>
    </row>
    <row r="346" spans="5:6" s="89" customFormat="1" ht="16.5" customHeight="1" x14ac:dyDescent="0.2">
      <c r="E346" s="174"/>
      <c r="F346" s="174"/>
    </row>
    <row r="347" spans="5:6" s="89" customFormat="1" ht="16.5" customHeight="1" x14ac:dyDescent="0.2">
      <c r="E347" s="174"/>
      <c r="F347" s="174"/>
    </row>
    <row r="348" spans="5:6" s="89" customFormat="1" ht="16.5" customHeight="1" x14ac:dyDescent="0.2">
      <c r="E348" s="174"/>
      <c r="F348" s="174"/>
    </row>
    <row r="349" spans="5:6" s="89" customFormat="1" ht="16.5" customHeight="1" x14ac:dyDescent="0.2">
      <c r="E349" s="174"/>
      <c r="F349" s="174"/>
    </row>
    <row r="350" spans="5:6" s="89" customFormat="1" ht="16.5" customHeight="1" x14ac:dyDescent="0.2">
      <c r="E350" s="174"/>
      <c r="F350" s="174"/>
    </row>
    <row r="351" spans="5:6" s="89" customFormat="1" ht="16.5" customHeight="1" x14ac:dyDescent="0.2">
      <c r="E351" s="174"/>
      <c r="F351" s="174"/>
    </row>
    <row r="352" spans="5:6" s="89" customFormat="1" ht="16.5" customHeight="1" x14ac:dyDescent="0.2">
      <c r="E352" s="174"/>
      <c r="F352" s="174"/>
    </row>
    <row r="353" spans="5:6" s="89" customFormat="1" ht="16.5" customHeight="1" x14ac:dyDescent="0.2">
      <c r="E353" s="174"/>
      <c r="F353" s="174"/>
    </row>
    <row r="354" spans="5:6" s="89" customFormat="1" ht="16.5" customHeight="1" x14ac:dyDescent="0.2">
      <c r="E354" s="174"/>
      <c r="F354" s="174"/>
    </row>
    <row r="355" spans="5:6" s="89" customFormat="1" ht="16.5" customHeight="1" x14ac:dyDescent="0.2">
      <c r="E355" s="174"/>
      <c r="F355" s="174"/>
    </row>
    <row r="356" spans="5:6" s="89" customFormat="1" ht="16.5" customHeight="1" x14ac:dyDescent="0.2">
      <c r="E356" s="174"/>
      <c r="F356" s="174"/>
    </row>
    <row r="357" spans="5:6" s="89" customFormat="1" ht="16.5" customHeight="1" x14ac:dyDescent="0.2">
      <c r="E357" s="174"/>
      <c r="F357" s="174"/>
    </row>
    <row r="358" spans="5:6" s="89" customFormat="1" ht="16.5" customHeight="1" x14ac:dyDescent="0.2">
      <c r="E358" s="174"/>
      <c r="F358" s="174"/>
    </row>
    <row r="359" spans="5:6" s="89" customFormat="1" ht="16.5" customHeight="1" x14ac:dyDescent="0.2">
      <c r="E359" s="174"/>
      <c r="F359" s="174"/>
    </row>
    <row r="360" spans="5:6" s="89" customFormat="1" ht="16.5" customHeight="1" x14ac:dyDescent="0.2">
      <c r="E360" s="174"/>
      <c r="F360" s="174"/>
    </row>
    <row r="361" spans="5:6" s="89" customFormat="1" ht="16.5" customHeight="1" x14ac:dyDescent="0.2">
      <c r="E361" s="174"/>
      <c r="F361" s="174"/>
    </row>
    <row r="362" spans="5:6" s="89" customFormat="1" ht="16.5" customHeight="1" x14ac:dyDescent="0.2">
      <c r="E362" s="174"/>
      <c r="F362" s="174"/>
    </row>
    <row r="363" spans="5:6" s="89" customFormat="1" ht="16.5" customHeight="1" x14ac:dyDescent="0.2">
      <c r="E363" s="174"/>
      <c r="F363" s="174"/>
    </row>
    <row r="364" spans="5:6" s="89" customFormat="1" ht="16.5" customHeight="1" x14ac:dyDescent="0.2">
      <c r="E364" s="174"/>
      <c r="F364" s="174"/>
    </row>
    <row r="365" spans="5:6" s="89" customFormat="1" ht="16.5" customHeight="1" x14ac:dyDescent="0.2">
      <c r="E365" s="174"/>
      <c r="F365" s="174"/>
    </row>
    <row r="366" spans="5:6" s="89" customFormat="1" ht="16.5" customHeight="1" x14ac:dyDescent="0.2">
      <c r="E366" s="174"/>
      <c r="F366" s="174"/>
    </row>
    <row r="367" spans="5:6" s="89" customFormat="1" ht="16.5" customHeight="1" x14ac:dyDescent="0.2">
      <c r="E367" s="174"/>
      <c r="F367" s="174"/>
    </row>
    <row r="368" spans="5:6" s="89" customFormat="1" ht="16.5" customHeight="1" x14ac:dyDescent="0.2">
      <c r="E368" s="174"/>
      <c r="F368" s="174"/>
    </row>
    <row r="369" spans="5:6" s="89" customFormat="1" ht="16.5" customHeight="1" x14ac:dyDescent="0.2">
      <c r="E369" s="174"/>
      <c r="F369" s="174"/>
    </row>
    <row r="370" spans="5:6" s="89" customFormat="1" ht="16.5" customHeight="1" x14ac:dyDescent="0.2">
      <c r="E370" s="174"/>
      <c r="F370" s="174"/>
    </row>
    <row r="371" spans="5:6" s="89" customFormat="1" ht="16.5" customHeight="1" x14ac:dyDescent="0.2">
      <c r="E371" s="174"/>
      <c r="F371" s="174"/>
    </row>
    <row r="372" spans="5:6" s="89" customFormat="1" ht="16.5" customHeight="1" x14ac:dyDescent="0.2">
      <c r="E372" s="174"/>
      <c r="F372" s="174"/>
    </row>
    <row r="373" spans="5:6" s="89" customFormat="1" ht="16.5" customHeight="1" x14ac:dyDescent="0.2">
      <c r="E373" s="174"/>
      <c r="F373" s="174"/>
    </row>
    <row r="374" spans="5:6" s="89" customFormat="1" ht="16.5" customHeight="1" x14ac:dyDescent="0.2">
      <c r="E374" s="174"/>
      <c r="F374" s="174"/>
    </row>
    <row r="375" spans="5:6" s="89" customFormat="1" ht="16.5" customHeight="1" x14ac:dyDescent="0.2">
      <c r="E375" s="174"/>
      <c r="F375" s="174"/>
    </row>
    <row r="376" spans="5:6" s="89" customFormat="1" ht="16.5" customHeight="1" x14ac:dyDescent="0.2">
      <c r="E376" s="174"/>
      <c r="F376" s="174"/>
    </row>
    <row r="377" spans="5:6" s="89" customFormat="1" ht="16.5" customHeight="1" x14ac:dyDescent="0.2">
      <c r="E377" s="174"/>
      <c r="F377" s="174"/>
    </row>
    <row r="378" spans="5:6" s="89" customFormat="1" ht="16.5" customHeight="1" x14ac:dyDescent="0.2">
      <c r="E378" s="174"/>
      <c r="F378" s="174"/>
    </row>
    <row r="379" spans="5:6" s="89" customFormat="1" ht="16.5" customHeight="1" x14ac:dyDescent="0.2">
      <c r="E379" s="174"/>
      <c r="F379" s="174"/>
    </row>
    <row r="380" spans="5:6" s="89" customFormat="1" ht="16.5" customHeight="1" x14ac:dyDescent="0.2">
      <c r="E380" s="174"/>
      <c r="F380" s="174"/>
    </row>
    <row r="381" spans="5:6" s="89" customFormat="1" ht="16.5" customHeight="1" x14ac:dyDescent="0.2">
      <c r="E381" s="174"/>
      <c r="F381" s="174"/>
    </row>
    <row r="382" spans="5:6" s="89" customFormat="1" ht="16.5" customHeight="1" x14ac:dyDescent="0.2">
      <c r="E382" s="174"/>
      <c r="F382" s="174"/>
    </row>
    <row r="383" spans="5:6" s="89" customFormat="1" ht="16.5" customHeight="1" x14ac:dyDescent="0.2">
      <c r="E383" s="174"/>
      <c r="F383" s="174"/>
    </row>
    <row r="384" spans="5:6" s="89" customFormat="1" ht="16.5" customHeight="1" x14ac:dyDescent="0.2">
      <c r="E384" s="174"/>
      <c r="F384" s="174"/>
    </row>
    <row r="385" spans="5:6" s="89" customFormat="1" ht="16.5" customHeight="1" x14ac:dyDescent="0.2">
      <c r="E385" s="174"/>
      <c r="F385" s="174"/>
    </row>
    <row r="386" spans="5:6" s="89" customFormat="1" ht="16.5" customHeight="1" x14ac:dyDescent="0.2">
      <c r="E386" s="174"/>
      <c r="F386" s="174"/>
    </row>
    <row r="387" spans="5:6" s="89" customFormat="1" ht="16.5" customHeight="1" x14ac:dyDescent="0.2">
      <c r="E387" s="174"/>
      <c r="F387" s="174"/>
    </row>
    <row r="388" spans="5:6" s="89" customFormat="1" ht="16.5" customHeight="1" x14ac:dyDescent="0.2">
      <c r="E388" s="174"/>
      <c r="F388" s="174"/>
    </row>
    <row r="389" spans="5:6" s="89" customFormat="1" ht="16.5" customHeight="1" x14ac:dyDescent="0.2">
      <c r="E389" s="174"/>
      <c r="F389" s="174"/>
    </row>
    <row r="390" spans="5:6" s="89" customFormat="1" ht="16.5" customHeight="1" x14ac:dyDescent="0.2">
      <c r="E390" s="174"/>
      <c r="F390" s="174"/>
    </row>
    <row r="391" spans="5:6" s="89" customFormat="1" ht="16.5" customHeight="1" x14ac:dyDescent="0.2">
      <c r="E391" s="174"/>
      <c r="F391" s="174"/>
    </row>
    <row r="392" spans="5:6" s="89" customFormat="1" ht="16.5" customHeight="1" x14ac:dyDescent="0.2">
      <c r="E392" s="174"/>
      <c r="F392" s="174"/>
    </row>
    <row r="393" spans="5:6" s="89" customFormat="1" ht="16.5" customHeight="1" x14ac:dyDescent="0.2">
      <c r="E393" s="174"/>
      <c r="F393" s="174"/>
    </row>
    <row r="394" spans="5:6" s="89" customFormat="1" ht="16.5" customHeight="1" x14ac:dyDescent="0.2">
      <c r="E394" s="174"/>
      <c r="F394" s="174"/>
    </row>
    <row r="395" spans="5:6" s="89" customFormat="1" ht="16.5" customHeight="1" x14ac:dyDescent="0.2">
      <c r="E395" s="174"/>
      <c r="F395" s="174"/>
    </row>
    <row r="396" spans="5:6" s="89" customFormat="1" ht="16.5" customHeight="1" x14ac:dyDescent="0.2">
      <c r="E396" s="174"/>
      <c r="F396" s="174"/>
    </row>
    <row r="397" spans="5:6" s="89" customFormat="1" ht="16.5" customHeight="1" x14ac:dyDescent="0.2">
      <c r="E397" s="174"/>
      <c r="F397" s="174"/>
    </row>
    <row r="398" spans="5:6" s="89" customFormat="1" ht="16.5" customHeight="1" x14ac:dyDescent="0.2">
      <c r="E398" s="174"/>
      <c r="F398" s="174"/>
    </row>
    <row r="399" spans="5:6" s="89" customFormat="1" ht="16.5" customHeight="1" x14ac:dyDescent="0.2">
      <c r="E399" s="174"/>
      <c r="F399" s="174"/>
    </row>
    <row r="400" spans="5:6" s="89" customFormat="1" ht="16.5" customHeight="1" x14ac:dyDescent="0.2">
      <c r="E400" s="174"/>
      <c r="F400" s="174"/>
    </row>
    <row r="401" spans="5:6" s="89" customFormat="1" ht="16.5" customHeight="1" x14ac:dyDescent="0.2">
      <c r="E401" s="174"/>
      <c r="F401" s="174"/>
    </row>
    <row r="402" spans="5:6" s="89" customFormat="1" ht="16.5" customHeight="1" x14ac:dyDescent="0.2">
      <c r="E402" s="174"/>
      <c r="F402" s="174"/>
    </row>
    <row r="403" spans="5:6" s="89" customFormat="1" ht="16.5" customHeight="1" x14ac:dyDescent="0.2">
      <c r="E403" s="174"/>
      <c r="F403" s="174"/>
    </row>
    <row r="404" spans="5:6" s="89" customFormat="1" ht="16.5" customHeight="1" x14ac:dyDescent="0.2">
      <c r="E404" s="174"/>
      <c r="F404" s="174"/>
    </row>
    <row r="405" spans="5:6" s="89" customFormat="1" ht="16.5" customHeight="1" x14ac:dyDescent="0.2">
      <c r="E405" s="174"/>
      <c r="F405" s="174"/>
    </row>
    <row r="406" spans="5:6" s="89" customFormat="1" ht="16.5" customHeight="1" x14ac:dyDescent="0.2">
      <c r="E406" s="174"/>
      <c r="F406" s="174"/>
    </row>
    <row r="407" spans="5:6" s="89" customFormat="1" ht="16.5" customHeight="1" x14ac:dyDescent="0.2">
      <c r="E407" s="174"/>
      <c r="F407" s="174"/>
    </row>
    <row r="408" spans="5:6" s="89" customFormat="1" ht="16.5" customHeight="1" x14ac:dyDescent="0.2">
      <c r="E408" s="174"/>
      <c r="F408" s="174"/>
    </row>
    <row r="409" spans="5:6" s="89" customFormat="1" ht="16.5" customHeight="1" x14ac:dyDescent="0.2">
      <c r="E409" s="174"/>
      <c r="F409" s="174"/>
    </row>
    <row r="410" spans="5:6" s="89" customFormat="1" ht="16.5" customHeight="1" x14ac:dyDescent="0.2">
      <c r="E410" s="174"/>
      <c r="F410" s="174"/>
    </row>
    <row r="411" spans="5:6" s="89" customFormat="1" ht="16.5" customHeight="1" x14ac:dyDescent="0.2">
      <c r="E411" s="174"/>
      <c r="F411" s="174"/>
    </row>
    <row r="412" spans="5:6" s="89" customFormat="1" ht="16.5" customHeight="1" x14ac:dyDescent="0.2">
      <c r="E412" s="174"/>
      <c r="F412" s="174"/>
    </row>
    <row r="413" spans="5:6" s="89" customFormat="1" ht="16.5" customHeight="1" x14ac:dyDescent="0.2">
      <c r="E413" s="174"/>
      <c r="F413" s="174"/>
    </row>
    <row r="414" spans="5:6" s="89" customFormat="1" ht="16.5" customHeight="1" x14ac:dyDescent="0.2">
      <c r="E414" s="174"/>
      <c r="F414" s="174"/>
    </row>
    <row r="415" spans="5:6" s="89" customFormat="1" ht="16.5" customHeight="1" x14ac:dyDescent="0.2">
      <c r="E415" s="174"/>
      <c r="F415" s="174"/>
    </row>
    <row r="416" spans="5:6" s="89" customFormat="1" ht="16.5" customHeight="1" x14ac:dyDescent="0.2">
      <c r="E416" s="174"/>
      <c r="F416" s="174"/>
    </row>
    <row r="417" spans="5:6" s="89" customFormat="1" ht="16.5" customHeight="1" x14ac:dyDescent="0.2">
      <c r="E417" s="174"/>
      <c r="F417" s="174"/>
    </row>
    <row r="418" spans="5:6" s="89" customFormat="1" ht="16.5" customHeight="1" x14ac:dyDescent="0.2">
      <c r="E418" s="174"/>
      <c r="F418" s="174"/>
    </row>
    <row r="419" spans="5:6" s="89" customFormat="1" ht="16.5" customHeight="1" x14ac:dyDescent="0.2">
      <c r="E419" s="174"/>
      <c r="F419" s="174"/>
    </row>
    <row r="420" spans="5:6" s="89" customFormat="1" ht="16.5" customHeight="1" x14ac:dyDescent="0.2">
      <c r="E420" s="174"/>
      <c r="F420" s="174"/>
    </row>
    <row r="421" spans="5:6" s="89" customFormat="1" ht="16.5" customHeight="1" x14ac:dyDescent="0.2">
      <c r="E421" s="174"/>
      <c r="F421" s="174"/>
    </row>
    <row r="422" spans="5:6" s="89" customFormat="1" ht="16.5" customHeight="1" x14ac:dyDescent="0.2">
      <c r="E422" s="174"/>
      <c r="F422" s="174"/>
    </row>
    <row r="423" spans="5:6" s="89" customFormat="1" ht="16.5" customHeight="1" x14ac:dyDescent="0.2">
      <c r="E423" s="174"/>
      <c r="F423" s="174"/>
    </row>
    <row r="424" spans="5:6" s="89" customFormat="1" ht="16.5" customHeight="1" x14ac:dyDescent="0.2">
      <c r="E424" s="174"/>
      <c r="F424" s="174"/>
    </row>
    <row r="425" spans="5:6" s="89" customFormat="1" ht="16.5" customHeight="1" x14ac:dyDescent="0.2">
      <c r="E425" s="174"/>
      <c r="F425" s="174"/>
    </row>
    <row r="426" spans="5:6" s="89" customFormat="1" ht="16.5" customHeight="1" x14ac:dyDescent="0.2">
      <c r="E426" s="174"/>
      <c r="F426" s="174"/>
    </row>
    <row r="427" spans="5:6" s="89" customFormat="1" ht="16.5" customHeight="1" x14ac:dyDescent="0.2">
      <c r="E427" s="174"/>
      <c r="F427" s="174"/>
    </row>
    <row r="428" spans="5:6" s="89" customFormat="1" ht="16.5" customHeight="1" x14ac:dyDescent="0.2">
      <c r="E428" s="174"/>
      <c r="F428" s="174"/>
    </row>
    <row r="429" spans="5:6" s="89" customFormat="1" ht="16.5" customHeight="1" x14ac:dyDescent="0.2">
      <c r="E429" s="174"/>
      <c r="F429" s="174"/>
    </row>
    <row r="430" spans="5:6" s="89" customFormat="1" ht="16.5" customHeight="1" x14ac:dyDescent="0.2">
      <c r="E430" s="174"/>
      <c r="F430" s="174"/>
    </row>
    <row r="431" spans="5:6" s="89" customFormat="1" ht="16.5" customHeight="1" x14ac:dyDescent="0.2">
      <c r="E431" s="174"/>
      <c r="F431" s="174"/>
    </row>
    <row r="432" spans="5:6" s="89" customFormat="1" ht="16.5" customHeight="1" x14ac:dyDescent="0.2">
      <c r="E432" s="174"/>
      <c r="F432" s="174"/>
    </row>
    <row r="433" spans="5:6" s="89" customFormat="1" ht="16.5" customHeight="1" x14ac:dyDescent="0.2">
      <c r="E433" s="174"/>
      <c r="F433" s="174"/>
    </row>
    <row r="434" spans="5:6" s="89" customFormat="1" ht="16.5" customHeight="1" x14ac:dyDescent="0.2">
      <c r="E434" s="174"/>
      <c r="F434" s="174"/>
    </row>
    <row r="435" spans="5:6" s="89" customFormat="1" ht="16.5" customHeight="1" x14ac:dyDescent="0.2">
      <c r="E435" s="174"/>
      <c r="F435" s="174"/>
    </row>
    <row r="436" spans="5:6" s="89" customFormat="1" ht="16.5" customHeight="1" x14ac:dyDescent="0.2">
      <c r="E436" s="174"/>
      <c r="F436" s="174"/>
    </row>
    <row r="437" spans="5:6" s="89" customFormat="1" ht="16.5" customHeight="1" x14ac:dyDescent="0.2">
      <c r="E437" s="174"/>
      <c r="F437" s="174"/>
    </row>
    <row r="438" spans="5:6" s="89" customFormat="1" ht="16.5" customHeight="1" x14ac:dyDescent="0.2">
      <c r="E438" s="174"/>
      <c r="F438" s="174"/>
    </row>
    <row r="439" spans="5:6" s="89" customFormat="1" ht="16.5" customHeight="1" x14ac:dyDescent="0.2">
      <c r="E439" s="174"/>
      <c r="F439" s="174"/>
    </row>
    <row r="440" spans="5:6" s="89" customFormat="1" ht="16.5" customHeight="1" x14ac:dyDescent="0.2">
      <c r="E440" s="174"/>
      <c r="F440" s="174"/>
    </row>
    <row r="441" spans="5:6" s="89" customFormat="1" ht="16.5" customHeight="1" x14ac:dyDescent="0.2">
      <c r="E441" s="174"/>
      <c r="F441" s="174"/>
    </row>
    <row r="442" spans="5:6" s="89" customFormat="1" ht="16.5" customHeight="1" x14ac:dyDescent="0.2">
      <c r="E442" s="174"/>
      <c r="F442" s="174"/>
    </row>
    <row r="443" spans="5:6" s="89" customFormat="1" ht="16.5" customHeight="1" x14ac:dyDescent="0.2">
      <c r="E443" s="174"/>
      <c r="F443" s="174"/>
    </row>
    <row r="444" spans="5:6" s="89" customFormat="1" ht="16.5" customHeight="1" x14ac:dyDescent="0.2">
      <c r="E444" s="174"/>
      <c r="F444" s="174"/>
    </row>
    <row r="445" spans="5:6" s="89" customFormat="1" ht="16.5" customHeight="1" x14ac:dyDescent="0.2">
      <c r="E445" s="174"/>
      <c r="F445" s="174"/>
    </row>
    <row r="446" spans="5:6" s="89" customFormat="1" ht="16.5" customHeight="1" x14ac:dyDescent="0.2">
      <c r="E446" s="174"/>
      <c r="F446" s="174"/>
    </row>
    <row r="447" spans="5:6" s="89" customFormat="1" ht="16.5" customHeight="1" x14ac:dyDescent="0.2">
      <c r="E447" s="174"/>
      <c r="F447" s="174"/>
    </row>
    <row r="448" spans="5:6" s="89" customFormat="1" ht="16.5" customHeight="1" x14ac:dyDescent="0.2">
      <c r="E448" s="174"/>
      <c r="F448" s="174"/>
    </row>
    <row r="449" spans="5:6" s="89" customFormat="1" ht="16.5" customHeight="1" x14ac:dyDescent="0.2">
      <c r="E449" s="174"/>
      <c r="F449" s="174"/>
    </row>
    <row r="450" spans="5:6" s="89" customFormat="1" ht="16.5" customHeight="1" x14ac:dyDescent="0.2">
      <c r="E450" s="174"/>
      <c r="F450" s="174"/>
    </row>
    <row r="451" spans="5:6" s="89" customFormat="1" ht="16.5" customHeight="1" x14ac:dyDescent="0.2">
      <c r="E451" s="174"/>
      <c r="F451" s="174"/>
    </row>
    <row r="452" spans="5:6" s="89" customFormat="1" ht="16.5" customHeight="1" x14ac:dyDescent="0.2">
      <c r="E452" s="174"/>
      <c r="F452" s="174"/>
    </row>
    <row r="453" spans="5:6" s="89" customFormat="1" ht="16.5" customHeight="1" x14ac:dyDescent="0.2">
      <c r="E453" s="174"/>
      <c r="F453" s="174"/>
    </row>
    <row r="454" spans="5:6" s="89" customFormat="1" ht="16.5" customHeight="1" x14ac:dyDescent="0.2">
      <c r="E454" s="174"/>
      <c r="F454" s="174"/>
    </row>
    <row r="455" spans="5:6" s="89" customFormat="1" ht="16.5" customHeight="1" x14ac:dyDescent="0.2">
      <c r="E455" s="174"/>
      <c r="F455" s="174"/>
    </row>
    <row r="456" spans="5:6" s="89" customFormat="1" ht="16.5" customHeight="1" x14ac:dyDescent="0.2">
      <c r="E456" s="174"/>
      <c r="F456" s="174"/>
    </row>
    <row r="457" spans="5:6" s="89" customFormat="1" ht="16.5" customHeight="1" x14ac:dyDescent="0.2">
      <c r="E457" s="174"/>
      <c r="F457" s="174"/>
    </row>
    <row r="458" spans="5:6" s="89" customFormat="1" ht="16.5" customHeight="1" x14ac:dyDescent="0.2">
      <c r="E458" s="174"/>
      <c r="F458" s="174"/>
    </row>
    <row r="459" spans="5:6" s="89" customFormat="1" ht="16.5" customHeight="1" x14ac:dyDescent="0.2">
      <c r="E459" s="174"/>
      <c r="F459" s="174"/>
    </row>
    <row r="460" spans="5:6" s="89" customFormat="1" ht="16.5" customHeight="1" x14ac:dyDescent="0.2">
      <c r="E460" s="174"/>
      <c r="F460" s="174"/>
    </row>
    <row r="461" spans="5:6" s="89" customFormat="1" ht="16.5" customHeight="1" x14ac:dyDescent="0.2">
      <c r="E461" s="174"/>
      <c r="F461" s="174"/>
    </row>
    <row r="462" spans="5:6" s="89" customFormat="1" ht="16.5" customHeight="1" x14ac:dyDescent="0.2">
      <c r="E462" s="174"/>
      <c r="F462" s="174"/>
    </row>
    <row r="463" spans="5:6" s="89" customFormat="1" ht="16.5" customHeight="1" x14ac:dyDescent="0.2">
      <c r="E463" s="174"/>
      <c r="F463" s="174"/>
    </row>
    <row r="464" spans="5:6" s="89" customFormat="1" ht="16.5" customHeight="1" x14ac:dyDescent="0.2">
      <c r="E464" s="174"/>
      <c r="F464" s="174"/>
    </row>
    <row r="465" spans="5:6" s="89" customFormat="1" ht="16.5" customHeight="1" x14ac:dyDescent="0.2">
      <c r="E465" s="174"/>
      <c r="F465" s="174"/>
    </row>
    <row r="466" spans="5:6" s="89" customFormat="1" ht="16.5" customHeight="1" x14ac:dyDescent="0.2">
      <c r="E466" s="174"/>
      <c r="F466" s="174"/>
    </row>
    <row r="467" spans="5:6" s="89" customFormat="1" ht="16.5" customHeight="1" x14ac:dyDescent="0.2">
      <c r="E467" s="174"/>
      <c r="F467" s="174"/>
    </row>
    <row r="468" spans="5:6" s="89" customFormat="1" ht="16.5" customHeight="1" x14ac:dyDescent="0.2">
      <c r="E468" s="174"/>
      <c r="F468" s="174"/>
    </row>
    <row r="469" spans="5:6" s="89" customFormat="1" ht="16.5" customHeight="1" x14ac:dyDescent="0.2">
      <c r="E469" s="174"/>
      <c r="F469" s="174"/>
    </row>
    <row r="470" spans="5:6" s="89" customFormat="1" ht="16.5" customHeight="1" x14ac:dyDescent="0.2">
      <c r="E470" s="174"/>
      <c r="F470" s="174"/>
    </row>
    <row r="471" spans="5:6" s="89" customFormat="1" ht="16.5" customHeight="1" x14ac:dyDescent="0.2">
      <c r="E471" s="174"/>
      <c r="F471" s="174"/>
    </row>
    <row r="472" spans="5:6" s="89" customFormat="1" ht="16.5" customHeight="1" x14ac:dyDescent="0.2">
      <c r="E472" s="174"/>
      <c r="F472" s="174"/>
    </row>
    <row r="473" spans="5:6" s="89" customFormat="1" ht="16.5" customHeight="1" x14ac:dyDescent="0.2">
      <c r="E473" s="174"/>
      <c r="F473" s="174"/>
    </row>
    <row r="474" spans="5:6" s="89" customFormat="1" ht="16.5" customHeight="1" x14ac:dyDescent="0.2">
      <c r="E474" s="174"/>
      <c r="F474" s="174"/>
    </row>
    <row r="475" spans="5:6" s="89" customFormat="1" ht="16.5" customHeight="1" x14ac:dyDescent="0.2">
      <c r="E475" s="174"/>
      <c r="F475" s="174"/>
    </row>
    <row r="476" spans="5:6" s="89" customFormat="1" ht="16.5" customHeight="1" x14ac:dyDescent="0.2">
      <c r="E476" s="174"/>
      <c r="F476" s="174"/>
    </row>
    <row r="477" spans="5:6" s="89" customFormat="1" ht="16.5" customHeight="1" x14ac:dyDescent="0.2">
      <c r="E477" s="174"/>
      <c r="F477" s="174"/>
    </row>
    <row r="478" spans="5:6" s="89" customFormat="1" ht="16.5" customHeight="1" x14ac:dyDescent="0.2">
      <c r="E478" s="174"/>
      <c r="F478" s="174"/>
    </row>
    <row r="479" spans="5:6" s="89" customFormat="1" ht="16.5" customHeight="1" x14ac:dyDescent="0.2">
      <c r="E479" s="174"/>
      <c r="F479" s="174"/>
    </row>
    <row r="480" spans="5:6" s="89" customFormat="1" ht="16.5" customHeight="1" x14ac:dyDescent="0.2">
      <c r="E480" s="174"/>
      <c r="F480" s="174"/>
    </row>
    <row r="481" spans="5:6" s="89" customFormat="1" ht="16.5" customHeight="1" x14ac:dyDescent="0.2">
      <c r="E481" s="174"/>
      <c r="F481" s="174"/>
    </row>
    <row r="482" spans="5:6" s="89" customFormat="1" ht="16.5" customHeight="1" x14ac:dyDescent="0.2">
      <c r="E482" s="174"/>
      <c r="F482" s="174"/>
    </row>
    <row r="483" spans="5:6" s="89" customFormat="1" ht="16.5" customHeight="1" x14ac:dyDescent="0.2">
      <c r="E483" s="174"/>
      <c r="F483" s="174"/>
    </row>
    <row r="484" spans="5:6" s="89" customFormat="1" ht="16.5" customHeight="1" x14ac:dyDescent="0.2">
      <c r="E484" s="174"/>
      <c r="F484" s="174"/>
    </row>
    <row r="485" spans="5:6" s="89" customFormat="1" ht="16.5" customHeight="1" x14ac:dyDescent="0.2">
      <c r="E485" s="174"/>
      <c r="F485" s="174"/>
    </row>
    <row r="486" spans="5:6" s="89" customFormat="1" ht="16.5" customHeight="1" x14ac:dyDescent="0.2">
      <c r="E486" s="174"/>
      <c r="F486" s="174"/>
    </row>
    <row r="487" spans="5:6" s="89" customFormat="1" ht="16.5" customHeight="1" x14ac:dyDescent="0.2">
      <c r="E487" s="174"/>
      <c r="F487" s="174"/>
    </row>
    <row r="488" spans="5:6" s="89" customFormat="1" ht="16.5" customHeight="1" x14ac:dyDescent="0.2">
      <c r="E488" s="174"/>
      <c r="F488" s="174"/>
    </row>
    <row r="489" spans="5:6" s="89" customFormat="1" ht="16.5" customHeight="1" x14ac:dyDescent="0.2">
      <c r="E489" s="174"/>
      <c r="F489" s="174"/>
    </row>
    <row r="490" spans="5:6" s="89" customFormat="1" ht="16.5" customHeight="1" x14ac:dyDescent="0.2">
      <c r="E490" s="174"/>
      <c r="F490" s="174"/>
    </row>
    <row r="491" spans="5:6" s="89" customFormat="1" ht="16.5" customHeight="1" x14ac:dyDescent="0.2">
      <c r="E491" s="174"/>
      <c r="F491" s="174"/>
    </row>
    <row r="492" spans="5:6" s="89" customFormat="1" ht="16.5" customHeight="1" x14ac:dyDescent="0.2">
      <c r="E492" s="174"/>
      <c r="F492" s="174"/>
    </row>
    <row r="493" spans="5:6" s="89" customFormat="1" ht="16.5" customHeight="1" x14ac:dyDescent="0.2">
      <c r="E493" s="174"/>
      <c r="F493" s="174"/>
    </row>
    <row r="494" spans="5:6" s="89" customFormat="1" ht="16.5" customHeight="1" x14ac:dyDescent="0.2">
      <c r="E494" s="174"/>
      <c r="F494" s="174"/>
    </row>
    <row r="495" spans="5:6" s="89" customFormat="1" ht="16.5" customHeight="1" x14ac:dyDescent="0.2">
      <c r="E495" s="174"/>
      <c r="F495" s="174"/>
    </row>
    <row r="496" spans="5:6" s="89" customFormat="1" ht="16.5" customHeight="1" x14ac:dyDescent="0.2">
      <c r="E496" s="174"/>
      <c r="F496" s="174"/>
    </row>
    <row r="497" spans="5:6" s="89" customFormat="1" ht="16.5" customHeight="1" x14ac:dyDescent="0.2">
      <c r="E497" s="174"/>
      <c r="F497" s="174"/>
    </row>
    <row r="498" spans="5:6" s="89" customFormat="1" ht="16.5" customHeight="1" x14ac:dyDescent="0.2">
      <c r="E498" s="174"/>
      <c r="F498" s="174"/>
    </row>
    <row r="499" spans="5:6" s="89" customFormat="1" ht="16.5" customHeight="1" x14ac:dyDescent="0.2">
      <c r="E499" s="174"/>
      <c r="F499" s="174"/>
    </row>
    <row r="500" spans="5:6" s="89" customFormat="1" ht="16.5" customHeight="1" x14ac:dyDescent="0.2">
      <c r="E500" s="174"/>
      <c r="F500" s="174"/>
    </row>
    <row r="501" spans="5:6" s="89" customFormat="1" ht="16.5" customHeight="1" x14ac:dyDescent="0.2">
      <c r="E501" s="174"/>
      <c r="F501" s="174"/>
    </row>
    <row r="502" spans="5:6" s="89" customFormat="1" ht="16.5" customHeight="1" x14ac:dyDescent="0.2">
      <c r="E502" s="174"/>
      <c r="F502" s="174"/>
    </row>
    <row r="503" spans="5:6" s="89" customFormat="1" ht="16.5" customHeight="1" x14ac:dyDescent="0.2">
      <c r="E503" s="174"/>
      <c r="F503" s="174"/>
    </row>
    <row r="504" spans="5:6" s="89" customFormat="1" ht="16.5" customHeight="1" x14ac:dyDescent="0.2">
      <c r="E504" s="174"/>
      <c r="F504" s="174"/>
    </row>
    <row r="505" spans="5:6" s="89" customFormat="1" ht="16.5" customHeight="1" x14ac:dyDescent="0.2">
      <c r="E505" s="174"/>
      <c r="F505" s="174"/>
    </row>
    <row r="506" spans="5:6" s="89" customFormat="1" ht="16.5" customHeight="1" x14ac:dyDescent="0.2">
      <c r="E506" s="174"/>
      <c r="F506" s="174"/>
    </row>
    <row r="507" spans="5:6" s="89" customFormat="1" ht="16.5" customHeight="1" x14ac:dyDescent="0.2">
      <c r="E507" s="174"/>
      <c r="F507" s="174"/>
    </row>
    <row r="508" spans="5:6" s="89" customFormat="1" ht="16.5" customHeight="1" x14ac:dyDescent="0.2">
      <c r="E508" s="174"/>
      <c r="F508" s="174"/>
    </row>
    <row r="509" spans="5:6" s="89" customFormat="1" ht="16.5" customHeight="1" x14ac:dyDescent="0.2">
      <c r="E509" s="174"/>
      <c r="F509" s="174"/>
    </row>
    <row r="510" spans="5:6" s="89" customFormat="1" ht="16.5" customHeight="1" x14ac:dyDescent="0.2">
      <c r="E510" s="174"/>
      <c r="F510" s="174"/>
    </row>
    <row r="511" spans="5:6" s="89" customFormat="1" ht="16.5" customHeight="1" x14ac:dyDescent="0.2">
      <c r="E511" s="174"/>
      <c r="F511" s="174"/>
    </row>
    <row r="512" spans="5:6" s="89" customFormat="1" ht="16.5" customHeight="1" x14ac:dyDescent="0.2">
      <c r="E512" s="174"/>
      <c r="F512" s="174"/>
    </row>
    <row r="513" spans="5:6" s="89" customFormat="1" ht="16.5" customHeight="1" x14ac:dyDescent="0.2">
      <c r="E513" s="174"/>
      <c r="F513" s="174"/>
    </row>
    <row r="514" spans="5:6" s="89" customFormat="1" ht="16.5" customHeight="1" x14ac:dyDescent="0.2">
      <c r="E514" s="174"/>
      <c r="F514" s="174"/>
    </row>
    <row r="515" spans="5:6" s="89" customFormat="1" ht="16.5" customHeight="1" x14ac:dyDescent="0.2">
      <c r="E515" s="174"/>
      <c r="F515" s="174"/>
    </row>
    <row r="516" spans="5:6" s="89" customFormat="1" ht="16.5" customHeight="1" x14ac:dyDescent="0.2">
      <c r="E516" s="174"/>
      <c r="F516" s="174"/>
    </row>
    <row r="517" spans="5:6" s="89" customFormat="1" ht="16.5" customHeight="1" x14ac:dyDescent="0.2">
      <c r="E517" s="174"/>
      <c r="F517" s="174"/>
    </row>
    <row r="518" spans="5:6" s="89" customFormat="1" ht="16.5" customHeight="1" x14ac:dyDescent="0.2">
      <c r="E518" s="174"/>
      <c r="F518" s="174"/>
    </row>
    <row r="519" spans="5:6" s="89" customFormat="1" ht="16.5" customHeight="1" x14ac:dyDescent="0.2">
      <c r="E519" s="174"/>
      <c r="F519" s="174"/>
    </row>
    <row r="520" spans="5:6" s="89" customFormat="1" ht="16.5" customHeight="1" x14ac:dyDescent="0.2">
      <c r="E520" s="174"/>
      <c r="F520" s="174"/>
    </row>
    <row r="521" spans="5:6" s="89" customFormat="1" ht="16.5" customHeight="1" x14ac:dyDescent="0.2">
      <c r="E521" s="174"/>
      <c r="F521" s="174"/>
    </row>
    <row r="522" spans="5:6" s="89" customFormat="1" ht="16.5" customHeight="1" x14ac:dyDescent="0.2">
      <c r="E522" s="174"/>
      <c r="F522" s="174"/>
    </row>
    <row r="523" spans="5:6" s="89" customFormat="1" ht="16.5" customHeight="1" x14ac:dyDescent="0.2">
      <c r="E523" s="174"/>
      <c r="F523" s="174"/>
    </row>
    <row r="524" spans="5:6" s="89" customFormat="1" ht="16.5" customHeight="1" x14ac:dyDescent="0.2">
      <c r="E524" s="174"/>
      <c r="F524" s="174"/>
    </row>
    <row r="525" spans="5:6" s="89" customFormat="1" ht="16.5" customHeight="1" x14ac:dyDescent="0.2">
      <c r="E525" s="174"/>
      <c r="F525" s="174"/>
    </row>
    <row r="526" spans="5:6" s="89" customFormat="1" ht="16.5" customHeight="1" x14ac:dyDescent="0.2">
      <c r="E526" s="174"/>
      <c r="F526" s="174"/>
    </row>
    <row r="527" spans="5:6" s="89" customFormat="1" ht="16.5" customHeight="1" x14ac:dyDescent="0.2">
      <c r="E527" s="174"/>
      <c r="F527" s="174"/>
    </row>
    <row r="528" spans="5:6" s="89" customFormat="1" ht="16.5" customHeight="1" x14ac:dyDescent="0.2">
      <c r="E528" s="174"/>
      <c r="F528" s="174"/>
    </row>
    <row r="529" spans="5:6" s="89" customFormat="1" ht="16.5" customHeight="1" x14ac:dyDescent="0.2">
      <c r="E529" s="174"/>
      <c r="F529" s="174"/>
    </row>
    <row r="530" spans="5:6" s="89" customFormat="1" ht="16.5" customHeight="1" x14ac:dyDescent="0.2">
      <c r="E530" s="174"/>
      <c r="F530" s="174"/>
    </row>
    <row r="531" spans="5:6" s="89" customFormat="1" ht="16.5" customHeight="1" x14ac:dyDescent="0.2">
      <c r="E531" s="174"/>
      <c r="F531" s="174"/>
    </row>
    <row r="532" spans="5:6" s="89" customFormat="1" ht="16.5" customHeight="1" x14ac:dyDescent="0.2">
      <c r="E532" s="174"/>
      <c r="F532" s="174"/>
    </row>
    <row r="533" spans="5:6" s="89" customFormat="1" ht="16.5" customHeight="1" x14ac:dyDescent="0.2">
      <c r="E533" s="174"/>
      <c r="F533" s="174"/>
    </row>
    <row r="534" spans="5:6" s="89" customFormat="1" ht="16.5" customHeight="1" x14ac:dyDescent="0.2">
      <c r="E534" s="174"/>
      <c r="F534" s="174"/>
    </row>
    <row r="535" spans="5:6" s="89" customFormat="1" ht="16.5" customHeight="1" x14ac:dyDescent="0.2">
      <c r="E535" s="174"/>
      <c r="F535" s="174"/>
    </row>
    <row r="536" spans="5:6" s="89" customFormat="1" ht="16.5" customHeight="1" x14ac:dyDescent="0.2">
      <c r="E536" s="174"/>
      <c r="F536" s="174"/>
    </row>
    <row r="537" spans="5:6" s="89" customFormat="1" ht="16.5" customHeight="1" x14ac:dyDescent="0.2">
      <c r="E537" s="174"/>
      <c r="F537" s="174"/>
    </row>
    <row r="538" spans="5:6" s="89" customFormat="1" ht="16.5" customHeight="1" x14ac:dyDescent="0.2">
      <c r="E538" s="174"/>
      <c r="F538" s="174"/>
    </row>
    <row r="539" spans="5:6" s="89" customFormat="1" ht="16.5" customHeight="1" x14ac:dyDescent="0.2">
      <c r="E539" s="174"/>
      <c r="F539" s="174"/>
    </row>
    <row r="540" spans="5:6" s="89" customFormat="1" ht="16.5" customHeight="1" x14ac:dyDescent="0.2">
      <c r="E540" s="174"/>
      <c r="F540" s="174"/>
    </row>
    <row r="541" spans="5:6" s="89" customFormat="1" ht="16.5" customHeight="1" x14ac:dyDescent="0.2">
      <c r="E541" s="174"/>
      <c r="F541" s="174"/>
    </row>
    <row r="542" spans="5:6" s="89" customFormat="1" ht="16.5" customHeight="1" x14ac:dyDescent="0.2">
      <c r="E542" s="174"/>
      <c r="F542" s="174"/>
    </row>
    <row r="543" spans="5:6" s="89" customFormat="1" ht="16.5" customHeight="1" x14ac:dyDescent="0.2">
      <c r="E543" s="174"/>
      <c r="F543" s="174"/>
    </row>
    <row r="544" spans="5:6" s="89" customFormat="1" ht="16.5" customHeight="1" x14ac:dyDescent="0.2">
      <c r="E544" s="174"/>
      <c r="F544" s="174"/>
    </row>
    <row r="545" spans="5:6" s="89" customFormat="1" ht="16.5" customHeight="1" x14ac:dyDescent="0.2">
      <c r="E545" s="174"/>
      <c r="F545" s="174"/>
    </row>
    <row r="546" spans="5:6" s="89" customFormat="1" ht="16.5" customHeight="1" x14ac:dyDescent="0.2">
      <c r="E546" s="174"/>
      <c r="F546" s="174"/>
    </row>
    <row r="547" spans="5:6" s="89" customFormat="1" ht="16.5" customHeight="1" x14ac:dyDescent="0.2">
      <c r="E547" s="174"/>
      <c r="F547" s="174"/>
    </row>
    <row r="548" spans="5:6" s="89" customFormat="1" ht="16.5" customHeight="1" x14ac:dyDescent="0.2">
      <c r="E548" s="174"/>
      <c r="F548" s="174"/>
    </row>
    <row r="549" spans="5:6" s="89" customFormat="1" ht="16.5" customHeight="1" x14ac:dyDescent="0.2">
      <c r="E549" s="174"/>
      <c r="F549" s="174"/>
    </row>
    <row r="550" spans="5:6" s="89" customFormat="1" ht="16.5" customHeight="1" x14ac:dyDescent="0.2">
      <c r="E550" s="174"/>
      <c r="F550" s="174"/>
    </row>
    <row r="551" spans="5:6" s="89" customFormat="1" ht="16.5" customHeight="1" x14ac:dyDescent="0.2">
      <c r="E551" s="174"/>
      <c r="F551" s="174"/>
    </row>
    <row r="552" spans="5:6" s="89" customFormat="1" ht="16.5" customHeight="1" x14ac:dyDescent="0.2">
      <c r="E552" s="174"/>
      <c r="F552" s="174"/>
    </row>
    <row r="553" spans="5:6" s="89" customFormat="1" ht="16.5" customHeight="1" x14ac:dyDescent="0.2">
      <c r="E553" s="174"/>
      <c r="F553" s="174"/>
    </row>
    <row r="554" spans="5:6" s="89" customFormat="1" ht="16.5" customHeight="1" x14ac:dyDescent="0.2">
      <c r="E554" s="174"/>
      <c r="F554" s="174"/>
    </row>
    <row r="555" spans="5:6" s="89" customFormat="1" ht="16.5" customHeight="1" x14ac:dyDescent="0.2">
      <c r="E555" s="174"/>
      <c r="F555" s="174"/>
    </row>
    <row r="556" spans="5:6" s="89" customFormat="1" ht="16.5" customHeight="1" x14ac:dyDescent="0.2">
      <c r="E556" s="174"/>
      <c r="F556" s="174"/>
    </row>
    <row r="557" spans="5:6" s="89" customFormat="1" ht="16.5" customHeight="1" x14ac:dyDescent="0.2">
      <c r="E557" s="174"/>
      <c r="F557" s="174"/>
    </row>
    <row r="558" spans="5:6" s="89" customFormat="1" ht="16.5" customHeight="1" x14ac:dyDescent="0.2">
      <c r="E558" s="174"/>
      <c r="F558" s="174"/>
    </row>
    <row r="559" spans="5:6" s="89" customFormat="1" ht="16.5" customHeight="1" x14ac:dyDescent="0.2">
      <c r="E559" s="174"/>
      <c r="F559" s="174"/>
    </row>
    <row r="560" spans="5:6" s="89" customFormat="1" ht="16.5" customHeight="1" x14ac:dyDescent="0.2">
      <c r="E560" s="174"/>
      <c r="F560" s="174"/>
    </row>
    <row r="561" spans="5:6" s="89" customFormat="1" ht="16.5" customHeight="1" x14ac:dyDescent="0.2">
      <c r="E561" s="174"/>
      <c r="F561" s="174"/>
    </row>
    <row r="562" spans="5:6" s="89" customFormat="1" ht="16.5" customHeight="1" x14ac:dyDescent="0.2">
      <c r="E562" s="174"/>
      <c r="F562" s="174"/>
    </row>
    <row r="563" spans="5:6" s="89" customFormat="1" ht="16.5" customHeight="1" x14ac:dyDescent="0.2">
      <c r="E563" s="174"/>
      <c r="F563" s="174"/>
    </row>
    <row r="564" spans="5:6" s="89" customFormat="1" ht="16.5" customHeight="1" x14ac:dyDescent="0.2">
      <c r="E564" s="174"/>
      <c r="F564" s="174"/>
    </row>
    <row r="565" spans="5:6" s="89" customFormat="1" ht="16.5" customHeight="1" x14ac:dyDescent="0.2">
      <c r="E565" s="174"/>
      <c r="F565" s="174"/>
    </row>
    <row r="566" spans="5:6" s="89" customFormat="1" ht="16.5" customHeight="1" x14ac:dyDescent="0.2">
      <c r="E566" s="174"/>
      <c r="F566" s="174"/>
    </row>
    <row r="567" spans="5:6" s="89" customFormat="1" ht="16.5" customHeight="1" x14ac:dyDescent="0.2">
      <c r="E567" s="174"/>
      <c r="F567" s="174"/>
    </row>
    <row r="568" spans="5:6" s="89" customFormat="1" ht="16.5" customHeight="1" x14ac:dyDescent="0.2">
      <c r="E568" s="174"/>
      <c r="F568" s="174"/>
    </row>
    <row r="569" spans="5:6" s="89" customFormat="1" ht="16.5" customHeight="1" x14ac:dyDescent="0.2">
      <c r="E569" s="174"/>
      <c r="F569" s="174"/>
    </row>
    <row r="570" spans="5:6" s="89" customFormat="1" ht="16.5" customHeight="1" x14ac:dyDescent="0.2">
      <c r="E570" s="174"/>
      <c r="F570" s="174"/>
    </row>
    <row r="571" spans="5:6" s="89" customFormat="1" ht="16.5" customHeight="1" x14ac:dyDescent="0.2">
      <c r="E571" s="174"/>
      <c r="F571" s="174"/>
    </row>
    <row r="572" spans="5:6" s="89" customFormat="1" ht="16.5" customHeight="1" x14ac:dyDescent="0.2">
      <c r="E572" s="174"/>
      <c r="F572" s="174"/>
    </row>
    <row r="573" spans="5:6" s="89" customFormat="1" ht="16.5" customHeight="1" x14ac:dyDescent="0.2">
      <c r="E573" s="174"/>
      <c r="F573" s="174"/>
    </row>
    <row r="574" spans="5:6" s="89" customFormat="1" ht="16.5" customHeight="1" x14ac:dyDescent="0.2">
      <c r="E574" s="174"/>
      <c r="F574" s="174"/>
    </row>
    <row r="575" spans="5:6" s="89" customFormat="1" ht="16.5" customHeight="1" x14ac:dyDescent="0.2">
      <c r="E575" s="174"/>
      <c r="F575" s="174"/>
    </row>
    <row r="576" spans="5:6" s="89" customFormat="1" ht="16.5" customHeight="1" x14ac:dyDescent="0.2">
      <c r="E576" s="174"/>
      <c r="F576" s="174"/>
    </row>
    <row r="577" spans="5:6" s="89" customFormat="1" ht="16.5" customHeight="1" x14ac:dyDescent="0.2">
      <c r="E577" s="174"/>
      <c r="F577" s="174"/>
    </row>
    <row r="578" spans="5:6" s="89" customFormat="1" ht="16.5" customHeight="1" x14ac:dyDescent="0.2">
      <c r="E578" s="174"/>
      <c r="F578" s="174"/>
    </row>
    <row r="579" spans="5:6" s="89" customFormat="1" ht="16.5" customHeight="1" x14ac:dyDescent="0.2">
      <c r="E579" s="174"/>
      <c r="F579" s="174"/>
    </row>
    <row r="580" spans="5:6" s="89" customFormat="1" ht="16.5" customHeight="1" x14ac:dyDescent="0.2">
      <c r="E580" s="174"/>
      <c r="F580" s="174"/>
    </row>
    <row r="581" spans="5:6" s="89" customFormat="1" ht="16.5" customHeight="1" x14ac:dyDescent="0.2">
      <c r="E581" s="174"/>
      <c r="F581" s="174"/>
    </row>
    <row r="582" spans="5:6" s="89" customFormat="1" ht="16.5" customHeight="1" x14ac:dyDescent="0.2">
      <c r="E582" s="174"/>
      <c r="F582" s="174"/>
    </row>
    <row r="583" spans="5:6" s="89" customFormat="1" ht="16.5" customHeight="1" x14ac:dyDescent="0.2">
      <c r="E583" s="174"/>
      <c r="F583" s="174"/>
    </row>
    <row r="584" spans="5:6" s="89" customFormat="1" ht="16.5" customHeight="1" x14ac:dyDescent="0.2">
      <c r="E584" s="174"/>
      <c r="F584" s="174"/>
    </row>
    <row r="585" spans="5:6" s="89" customFormat="1" ht="16.5" customHeight="1" x14ac:dyDescent="0.2">
      <c r="E585" s="174"/>
      <c r="F585" s="174"/>
    </row>
    <row r="586" spans="5:6" s="89" customFormat="1" ht="16.5" customHeight="1" x14ac:dyDescent="0.2">
      <c r="E586" s="174"/>
      <c r="F586" s="174"/>
    </row>
    <row r="587" spans="5:6" s="89" customFormat="1" ht="16.5" customHeight="1" x14ac:dyDescent="0.2">
      <c r="E587" s="174"/>
      <c r="F587" s="174"/>
    </row>
    <row r="588" spans="5:6" s="89" customFormat="1" ht="16.5" customHeight="1" x14ac:dyDescent="0.2">
      <c r="E588" s="174"/>
      <c r="F588" s="174"/>
    </row>
    <row r="589" spans="5:6" s="89" customFormat="1" ht="16.5" customHeight="1" x14ac:dyDescent="0.2">
      <c r="E589" s="174"/>
      <c r="F589" s="174"/>
    </row>
    <row r="590" spans="5:6" s="89" customFormat="1" ht="16.5" customHeight="1" x14ac:dyDescent="0.2">
      <c r="E590" s="174"/>
      <c r="F590" s="174"/>
    </row>
    <row r="591" spans="5:6" s="89" customFormat="1" ht="16.5" customHeight="1" x14ac:dyDescent="0.2">
      <c r="E591" s="174"/>
      <c r="F591" s="174"/>
    </row>
    <row r="592" spans="5:6" s="89" customFormat="1" ht="16.5" customHeight="1" x14ac:dyDescent="0.2">
      <c r="E592" s="174"/>
      <c r="F592" s="174"/>
    </row>
    <row r="593" spans="5:6" s="89" customFormat="1" ht="16.5" customHeight="1" x14ac:dyDescent="0.2">
      <c r="E593" s="174"/>
      <c r="F593" s="174"/>
    </row>
    <row r="594" spans="5:6" s="89" customFormat="1" ht="16.5" customHeight="1" x14ac:dyDescent="0.2">
      <c r="E594" s="174"/>
      <c r="F594" s="174"/>
    </row>
    <row r="595" spans="5:6" s="89" customFormat="1" ht="16.5" customHeight="1" x14ac:dyDescent="0.2">
      <c r="E595" s="174"/>
      <c r="F595" s="174"/>
    </row>
    <row r="596" spans="5:6" s="89" customFormat="1" ht="16.5" customHeight="1" x14ac:dyDescent="0.2">
      <c r="E596" s="174"/>
      <c r="F596" s="174"/>
    </row>
    <row r="597" spans="5:6" s="89" customFormat="1" ht="16.5" customHeight="1" x14ac:dyDescent="0.2">
      <c r="E597" s="174"/>
      <c r="F597" s="174"/>
    </row>
    <row r="598" spans="5:6" s="89" customFormat="1" ht="16.5" customHeight="1" x14ac:dyDescent="0.2">
      <c r="E598" s="174"/>
      <c r="F598" s="174"/>
    </row>
    <row r="599" spans="5:6" s="89" customFormat="1" ht="16.5" customHeight="1" x14ac:dyDescent="0.2">
      <c r="E599" s="174"/>
      <c r="F599" s="174"/>
    </row>
    <row r="600" spans="5:6" s="89" customFormat="1" ht="16.5" customHeight="1" x14ac:dyDescent="0.2">
      <c r="E600" s="174"/>
      <c r="F600" s="174"/>
    </row>
    <row r="601" spans="5:6" s="89" customFormat="1" ht="16.5" customHeight="1" x14ac:dyDescent="0.2">
      <c r="E601" s="174"/>
      <c r="F601" s="174"/>
    </row>
    <row r="602" spans="5:6" s="89" customFormat="1" ht="16.5" customHeight="1" x14ac:dyDescent="0.2">
      <c r="E602" s="174"/>
      <c r="F602" s="174"/>
    </row>
    <row r="603" spans="5:6" s="89" customFormat="1" ht="16.5" customHeight="1" x14ac:dyDescent="0.2">
      <c r="E603" s="174"/>
      <c r="F603" s="174"/>
    </row>
    <row r="604" spans="5:6" s="89" customFormat="1" ht="16.5" customHeight="1" x14ac:dyDescent="0.2">
      <c r="E604" s="174"/>
      <c r="F604" s="174"/>
    </row>
    <row r="605" spans="5:6" s="89" customFormat="1" ht="16.5" customHeight="1" x14ac:dyDescent="0.2">
      <c r="E605" s="174"/>
      <c r="F605" s="174"/>
    </row>
    <row r="606" spans="5:6" s="89" customFormat="1" ht="16.5" customHeight="1" x14ac:dyDescent="0.2">
      <c r="E606" s="174"/>
      <c r="F606" s="174"/>
    </row>
    <row r="607" spans="5:6" s="89" customFormat="1" ht="16.5" customHeight="1" x14ac:dyDescent="0.2">
      <c r="E607" s="174"/>
      <c r="F607" s="174"/>
    </row>
    <row r="608" spans="5:6" s="89" customFormat="1" ht="16.5" customHeight="1" x14ac:dyDescent="0.2">
      <c r="E608" s="174"/>
      <c r="F608" s="174"/>
    </row>
    <row r="609" spans="5:6" s="89" customFormat="1" ht="16.5" customHeight="1" x14ac:dyDescent="0.2">
      <c r="E609" s="174"/>
      <c r="F609" s="174"/>
    </row>
    <row r="610" spans="5:6" s="89" customFormat="1" ht="16.5" customHeight="1" x14ac:dyDescent="0.2">
      <c r="E610" s="174"/>
      <c r="F610" s="174"/>
    </row>
    <row r="611" spans="5:6" s="89" customFormat="1" ht="16.5" customHeight="1" x14ac:dyDescent="0.2">
      <c r="E611" s="174"/>
      <c r="F611" s="174"/>
    </row>
    <row r="612" spans="5:6" s="89" customFormat="1" ht="16.5" customHeight="1" x14ac:dyDescent="0.2">
      <c r="E612" s="174"/>
      <c r="F612" s="174"/>
    </row>
    <row r="613" spans="5:6" s="89" customFormat="1" ht="16.5" customHeight="1" x14ac:dyDescent="0.2">
      <c r="E613" s="174"/>
      <c r="F613" s="174"/>
    </row>
    <row r="614" spans="5:6" s="89" customFormat="1" ht="16.5" customHeight="1" x14ac:dyDescent="0.2">
      <c r="E614" s="174"/>
      <c r="F614" s="174"/>
    </row>
    <row r="615" spans="5:6" s="89" customFormat="1" ht="16.5" customHeight="1" x14ac:dyDescent="0.2">
      <c r="E615" s="174"/>
      <c r="F615" s="174"/>
    </row>
    <row r="616" spans="5:6" s="89" customFormat="1" ht="16.5" customHeight="1" x14ac:dyDescent="0.2">
      <c r="E616" s="174"/>
      <c r="F616" s="174"/>
    </row>
    <row r="617" spans="5:6" s="89" customFormat="1" ht="16.5" customHeight="1" x14ac:dyDescent="0.2">
      <c r="E617" s="174"/>
      <c r="F617" s="174"/>
    </row>
    <row r="618" spans="5:6" s="89" customFormat="1" ht="16.5" customHeight="1" x14ac:dyDescent="0.2">
      <c r="E618" s="174"/>
      <c r="F618" s="174"/>
    </row>
    <row r="619" spans="5:6" s="89" customFormat="1" ht="16.5" customHeight="1" x14ac:dyDescent="0.2">
      <c r="E619" s="174"/>
      <c r="F619" s="174"/>
    </row>
    <row r="620" spans="5:6" s="89" customFormat="1" ht="16.5" customHeight="1" x14ac:dyDescent="0.2">
      <c r="E620" s="174"/>
      <c r="F620" s="174"/>
    </row>
    <row r="621" spans="5:6" s="89" customFormat="1" ht="16.5" customHeight="1" x14ac:dyDescent="0.2">
      <c r="E621" s="174"/>
      <c r="F621" s="174"/>
    </row>
    <row r="622" spans="5:6" s="89" customFormat="1" ht="16.5" customHeight="1" x14ac:dyDescent="0.2">
      <c r="E622" s="174"/>
      <c r="F622" s="174"/>
    </row>
    <row r="623" spans="5:6" s="89" customFormat="1" ht="16.5" customHeight="1" x14ac:dyDescent="0.2">
      <c r="E623" s="174"/>
      <c r="F623" s="174"/>
    </row>
    <row r="624" spans="5:6" s="89" customFormat="1" ht="16.5" customHeight="1" x14ac:dyDescent="0.2">
      <c r="E624" s="174"/>
      <c r="F624" s="174"/>
    </row>
    <row r="625" spans="5:6" s="89" customFormat="1" ht="16.5" customHeight="1" x14ac:dyDescent="0.2">
      <c r="E625" s="174"/>
      <c r="F625" s="174"/>
    </row>
    <row r="626" spans="5:6" s="89" customFormat="1" ht="16.5" customHeight="1" x14ac:dyDescent="0.2">
      <c r="E626" s="174"/>
      <c r="F626" s="174"/>
    </row>
    <row r="627" spans="5:6" s="89" customFormat="1" ht="16.5" customHeight="1" x14ac:dyDescent="0.2">
      <c r="E627" s="174"/>
      <c r="F627" s="174"/>
    </row>
    <row r="628" spans="5:6" s="89" customFormat="1" ht="16.5" customHeight="1" x14ac:dyDescent="0.2">
      <c r="E628" s="174"/>
      <c r="F628" s="174"/>
    </row>
    <row r="629" spans="5:6" s="89" customFormat="1" ht="16.5" customHeight="1" x14ac:dyDescent="0.2">
      <c r="E629" s="174"/>
      <c r="F629" s="174"/>
    </row>
    <row r="630" spans="5:6" s="89" customFormat="1" ht="16.5" customHeight="1" x14ac:dyDescent="0.2">
      <c r="E630" s="174"/>
      <c r="F630" s="174"/>
    </row>
    <row r="631" spans="5:6" s="89" customFormat="1" ht="16.5" customHeight="1" x14ac:dyDescent="0.2">
      <c r="E631" s="174"/>
      <c r="F631" s="174"/>
    </row>
    <row r="632" spans="5:6" s="89" customFormat="1" ht="16.5" customHeight="1" x14ac:dyDescent="0.2">
      <c r="E632" s="174"/>
      <c r="F632" s="174"/>
    </row>
    <row r="633" spans="5:6" s="89" customFormat="1" ht="16.5" customHeight="1" x14ac:dyDescent="0.2">
      <c r="E633" s="174"/>
      <c r="F633" s="174"/>
    </row>
    <row r="634" spans="5:6" s="89" customFormat="1" ht="16.5" customHeight="1" x14ac:dyDescent="0.2">
      <c r="E634" s="174"/>
      <c r="F634" s="174"/>
    </row>
    <row r="635" spans="5:6" s="89" customFormat="1" ht="16.5" customHeight="1" x14ac:dyDescent="0.2">
      <c r="E635" s="174"/>
      <c r="F635" s="174"/>
    </row>
    <row r="636" spans="5:6" s="89" customFormat="1" ht="16.5" customHeight="1" x14ac:dyDescent="0.2">
      <c r="E636" s="174"/>
      <c r="F636" s="174"/>
    </row>
    <row r="637" spans="5:6" s="89" customFormat="1" ht="16.5" customHeight="1" x14ac:dyDescent="0.2">
      <c r="E637" s="174"/>
      <c r="F637" s="174"/>
    </row>
    <row r="638" spans="5:6" s="89" customFormat="1" ht="16.5" customHeight="1" x14ac:dyDescent="0.2">
      <c r="E638" s="174"/>
      <c r="F638" s="174"/>
    </row>
    <row r="639" spans="5:6" s="89" customFormat="1" ht="16.5" customHeight="1" x14ac:dyDescent="0.2">
      <c r="E639" s="174"/>
      <c r="F639" s="174"/>
    </row>
    <row r="640" spans="5:6" s="89" customFormat="1" ht="16.5" customHeight="1" x14ac:dyDescent="0.2">
      <c r="E640" s="174"/>
      <c r="F640" s="174"/>
    </row>
    <row r="641" spans="5:6" s="89" customFormat="1" ht="16.5" customHeight="1" x14ac:dyDescent="0.2">
      <c r="E641" s="174"/>
      <c r="F641" s="174"/>
    </row>
    <row r="642" spans="5:6" s="89" customFormat="1" ht="16.5" customHeight="1" x14ac:dyDescent="0.2">
      <c r="E642" s="174"/>
      <c r="F642" s="174"/>
    </row>
    <row r="643" spans="5:6" s="89" customFormat="1" ht="16.5" customHeight="1" x14ac:dyDescent="0.2">
      <c r="E643" s="174"/>
      <c r="F643" s="174"/>
    </row>
    <row r="644" spans="5:6" s="89" customFormat="1" ht="16.5" customHeight="1" x14ac:dyDescent="0.2">
      <c r="E644" s="174"/>
      <c r="F644" s="174"/>
    </row>
    <row r="645" spans="5:6" s="89" customFormat="1" ht="16.5" customHeight="1" x14ac:dyDescent="0.2">
      <c r="E645" s="174"/>
      <c r="F645" s="174"/>
    </row>
    <row r="646" spans="5:6" s="89" customFormat="1" ht="16.5" customHeight="1" x14ac:dyDescent="0.2">
      <c r="E646" s="174"/>
      <c r="F646" s="174"/>
    </row>
    <row r="647" spans="5:6" s="89" customFormat="1" ht="16.5" customHeight="1" x14ac:dyDescent="0.2">
      <c r="E647" s="174"/>
      <c r="F647" s="174"/>
    </row>
    <row r="648" spans="5:6" s="89" customFormat="1" ht="16.5" customHeight="1" x14ac:dyDescent="0.2">
      <c r="E648" s="174"/>
      <c r="F648" s="174"/>
    </row>
    <row r="649" spans="5:6" s="89" customFormat="1" ht="16.5" customHeight="1" x14ac:dyDescent="0.2">
      <c r="E649" s="174"/>
      <c r="F649" s="174"/>
    </row>
    <row r="650" spans="5:6" s="89" customFormat="1" ht="16.5" customHeight="1" x14ac:dyDescent="0.2">
      <c r="E650" s="174"/>
      <c r="F650" s="174"/>
    </row>
    <row r="651" spans="5:6" s="89" customFormat="1" ht="16.5" customHeight="1" x14ac:dyDescent="0.2">
      <c r="E651" s="174"/>
      <c r="F651" s="174"/>
    </row>
    <row r="652" spans="5:6" s="89" customFormat="1" ht="16.5" customHeight="1" x14ac:dyDescent="0.2">
      <c r="E652" s="174"/>
      <c r="F652" s="174"/>
    </row>
    <row r="653" spans="5:6" s="89" customFormat="1" ht="16.5" customHeight="1" x14ac:dyDescent="0.2">
      <c r="E653" s="174"/>
      <c r="F653" s="174"/>
    </row>
    <row r="654" spans="5:6" s="89" customFormat="1" ht="16.5" customHeight="1" x14ac:dyDescent="0.2">
      <c r="E654" s="174"/>
      <c r="F654" s="174"/>
    </row>
    <row r="655" spans="5:6" s="89" customFormat="1" ht="16.5" customHeight="1" x14ac:dyDescent="0.2">
      <c r="E655" s="174"/>
      <c r="F655" s="174"/>
    </row>
    <row r="656" spans="5:6" s="89" customFormat="1" ht="16.5" customHeight="1" x14ac:dyDescent="0.2">
      <c r="E656" s="174"/>
      <c r="F656" s="174"/>
    </row>
    <row r="657" spans="5:6" s="89" customFormat="1" ht="16.5" customHeight="1" x14ac:dyDescent="0.2">
      <c r="E657" s="174"/>
      <c r="F657" s="174"/>
    </row>
    <row r="658" spans="5:6" s="89" customFormat="1" ht="16.5" customHeight="1" x14ac:dyDescent="0.2">
      <c r="E658" s="174"/>
      <c r="F658" s="174"/>
    </row>
    <row r="659" spans="5:6" s="89" customFormat="1" ht="16.5" customHeight="1" x14ac:dyDescent="0.2">
      <c r="E659" s="174"/>
      <c r="F659" s="174"/>
    </row>
    <row r="660" spans="5:6" s="89" customFormat="1" ht="16.5" customHeight="1" x14ac:dyDescent="0.2">
      <c r="E660" s="174"/>
      <c r="F660" s="174"/>
    </row>
    <row r="661" spans="5:6" s="89" customFormat="1" ht="16.5" customHeight="1" x14ac:dyDescent="0.2">
      <c r="E661" s="174"/>
      <c r="F661" s="174"/>
    </row>
    <row r="662" spans="5:6" s="89" customFormat="1" ht="16.5" customHeight="1" x14ac:dyDescent="0.2">
      <c r="E662" s="174"/>
      <c r="F662" s="174"/>
    </row>
    <row r="663" spans="5:6" s="89" customFormat="1" ht="16.5" customHeight="1" x14ac:dyDescent="0.2">
      <c r="E663" s="174"/>
      <c r="F663" s="174"/>
    </row>
    <row r="664" spans="5:6" s="89" customFormat="1" ht="16.5" customHeight="1" x14ac:dyDescent="0.2">
      <c r="E664" s="174"/>
      <c r="F664" s="174"/>
    </row>
    <row r="665" spans="5:6" s="89" customFormat="1" ht="16.5" customHeight="1" x14ac:dyDescent="0.2">
      <c r="E665" s="174"/>
      <c r="F665" s="174"/>
    </row>
    <row r="666" spans="5:6" s="89" customFormat="1" ht="16.5" customHeight="1" x14ac:dyDescent="0.2">
      <c r="E666" s="174"/>
      <c r="F666" s="174"/>
    </row>
    <row r="667" spans="5:6" s="89" customFormat="1" ht="16.5" customHeight="1" x14ac:dyDescent="0.2">
      <c r="E667" s="174"/>
      <c r="F667" s="174"/>
    </row>
    <row r="668" spans="5:6" s="89" customFormat="1" ht="16.5" customHeight="1" x14ac:dyDescent="0.2">
      <c r="E668" s="174"/>
      <c r="F668" s="174"/>
    </row>
    <row r="669" spans="5:6" s="89" customFormat="1" ht="16.5" customHeight="1" x14ac:dyDescent="0.2">
      <c r="E669" s="174"/>
      <c r="F669" s="174"/>
    </row>
    <row r="670" spans="5:6" s="89" customFormat="1" ht="16.5" customHeight="1" x14ac:dyDescent="0.2">
      <c r="E670" s="174"/>
      <c r="F670" s="174"/>
    </row>
    <row r="671" spans="5:6" s="89" customFormat="1" ht="16.5" customHeight="1" x14ac:dyDescent="0.2">
      <c r="E671" s="174"/>
      <c r="F671" s="174"/>
    </row>
    <row r="672" spans="5:6" s="89" customFormat="1" ht="16.5" customHeight="1" x14ac:dyDescent="0.2">
      <c r="E672" s="174"/>
      <c r="F672" s="174"/>
    </row>
    <row r="673" spans="5:6" s="89" customFormat="1" ht="16.5" customHeight="1" x14ac:dyDescent="0.2">
      <c r="E673" s="174"/>
      <c r="F673" s="174"/>
    </row>
    <row r="674" spans="5:6" s="89" customFormat="1" ht="16.5" customHeight="1" x14ac:dyDescent="0.2">
      <c r="E674" s="174"/>
      <c r="F674" s="174"/>
    </row>
    <row r="675" spans="5:6" s="89" customFormat="1" ht="16.5" customHeight="1" x14ac:dyDescent="0.2">
      <c r="E675" s="174"/>
      <c r="F675" s="174"/>
    </row>
    <row r="676" spans="5:6" s="89" customFormat="1" ht="16.5" customHeight="1" x14ac:dyDescent="0.2">
      <c r="E676" s="174"/>
      <c r="F676" s="174"/>
    </row>
    <row r="677" spans="5:6" s="89" customFormat="1" ht="16.5" customHeight="1" x14ac:dyDescent="0.2">
      <c r="E677" s="174"/>
      <c r="F677" s="174"/>
    </row>
    <row r="678" spans="5:6" s="89" customFormat="1" ht="16.5" customHeight="1" x14ac:dyDescent="0.2">
      <c r="E678" s="174"/>
      <c r="F678" s="174"/>
    </row>
    <row r="679" spans="5:6" s="89" customFormat="1" ht="16.5" customHeight="1" x14ac:dyDescent="0.2">
      <c r="E679" s="174"/>
      <c r="F679" s="174"/>
    </row>
    <row r="680" spans="5:6" s="89" customFormat="1" ht="16.5" customHeight="1" x14ac:dyDescent="0.2">
      <c r="E680" s="174"/>
      <c r="F680" s="174"/>
    </row>
    <row r="681" spans="5:6" s="89" customFormat="1" ht="16.5" customHeight="1" x14ac:dyDescent="0.2">
      <c r="E681" s="174"/>
      <c r="F681" s="174"/>
    </row>
    <row r="682" spans="5:6" s="89" customFormat="1" ht="16.5" customHeight="1" x14ac:dyDescent="0.2">
      <c r="E682" s="174"/>
      <c r="F682" s="174"/>
    </row>
    <row r="683" spans="5:6" s="89" customFormat="1" ht="16.5" customHeight="1" x14ac:dyDescent="0.2">
      <c r="E683" s="174"/>
      <c r="F683" s="174"/>
    </row>
    <row r="684" spans="5:6" s="89" customFormat="1" ht="16.5" customHeight="1" x14ac:dyDescent="0.2">
      <c r="E684" s="174"/>
      <c r="F684" s="174"/>
    </row>
    <row r="685" spans="5:6" s="89" customFormat="1" ht="16.5" customHeight="1" x14ac:dyDescent="0.2">
      <c r="E685" s="174"/>
      <c r="F685" s="174"/>
    </row>
    <row r="686" spans="5:6" s="89" customFormat="1" ht="16.5" customHeight="1" x14ac:dyDescent="0.2">
      <c r="E686" s="174"/>
      <c r="F686" s="174"/>
    </row>
    <row r="687" spans="5:6" s="89" customFormat="1" ht="16.5" customHeight="1" x14ac:dyDescent="0.2">
      <c r="E687" s="174"/>
      <c r="F687" s="174"/>
    </row>
    <row r="688" spans="5:6" s="89" customFormat="1" ht="16.5" customHeight="1" x14ac:dyDescent="0.2">
      <c r="E688" s="174"/>
      <c r="F688" s="174"/>
    </row>
    <row r="689" spans="5:6" s="89" customFormat="1" ht="16.5" customHeight="1" x14ac:dyDescent="0.2">
      <c r="E689" s="174"/>
      <c r="F689" s="174"/>
    </row>
    <row r="690" spans="5:6" s="89" customFormat="1" ht="16.5" customHeight="1" x14ac:dyDescent="0.2">
      <c r="E690" s="174"/>
      <c r="F690" s="174"/>
    </row>
    <row r="691" spans="5:6" s="89" customFormat="1" ht="16.5" customHeight="1" x14ac:dyDescent="0.2">
      <c r="E691" s="174"/>
      <c r="F691" s="174"/>
    </row>
    <row r="692" spans="5:6" s="89" customFormat="1" ht="16.5" customHeight="1" x14ac:dyDescent="0.2">
      <c r="E692" s="174"/>
      <c r="F692" s="174"/>
    </row>
    <row r="693" spans="5:6" s="89" customFormat="1" ht="16.5" customHeight="1" x14ac:dyDescent="0.2">
      <c r="E693" s="174"/>
      <c r="F693" s="174"/>
    </row>
    <row r="694" spans="5:6" s="89" customFormat="1" ht="16.5" customHeight="1" x14ac:dyDescent="0.2">
      <c r="E694" s="174"/>
      <c r="F694" s="174"/>
    </row>
    <row r="695" spans="5:6" s="89" customFormat="1" ht="16.5" customHeight="1" x14ac:dyDescent="0.2">
      <c r="E695" s="174"/>
      <c r="F695" s="174"/>
    </row>
    <row r="696" spans="5:6" s="89" customFormat="1" ht="16.5" customHeight="1" x14ac:dyDescent="0.2">
      <c r="E696" s="174"/>
      <c r="F696" s="174"/>
    </row>
    <row r="697" spans="5:6" s="89" customFormat="1" ht="16.5" customHeight="1" x14ac:dyDescent="0.2">
      <c r="E697" s="174"/>
      <c r="F697" s="174"/>
    </row>
    <row r="698" spans="5:6" s="89" customFormat="1" ht="16.5" customHeight="1" x14ac:dyDescent="0.2">
      <c r="E698" s="174"/>
      <c r="F698" s="174"/>
    </row>
    <row r="699" spans="5:6" s="89" customFormat="1" ht="16.5" customHeight="1" x14ac:dyDescent="0.2">
      <c r="E699" s="174"/>
      <c r="F699" s="174"/>
    </row>
    <row r="700" spans="5:6" s="89" customFormat="1" ht="16.5" customHeight="1" x14ac:dyDescent="0.2">
      <c r="E700" s="174"/>
      <c r="F700" s="174"/>
    </row>
    <row r="701" spans="5:6" s="89" customFormat="1" ht="16.5" customHeight="1" x14ac:dyDescent="0.2">
      <c r="E701" s="174"/>
      <c r="F701" s="174"/>
    </row>
    <row r="702" spans="5:6" s="89" customFormat="1" ht="16.5" customHeight="1" x14ac:dyDescent="0.2">
      <c r="E702" s="174"/>
      <c r="F702" s="174"/>
    </row>
    <row r="703" spans="5:6" s="89" customFormat="1" ht="16.5" customHeight="1" x14ac:dyDescent="0.2">
      <c r="E703" s="174"/>
      <c r="F703" s="174"/>
    </row>
    <row r="704" spans="5:6" s="89" customFormat="1" ht="16.5" customHeight="1" x14ac:dyDescent="0.2">
      <c r="E704" s="174"/>
      <c r="F704" s="174"/>
    </row>
    <row r="705" spans="5:6" s="89" customFormat="1" ht="16.5" customHeight="1" x14ac:dyDescent="0.2">
      <c r="E705" s="174"/>
      <c r="F705" s="174"/>
    </row>
    <row r="706" spans="5:6" s="89" customFormat="1" ht="16.5" customHeight="1" x14ac:dyDescent="0.2">
      <c r="E706" s="174"/>
      <c r="F706" s="174"/>
    </row>
    <row r="707" spans="5:6" s="89" customFormat="1" ht="16.5" customHeight="1" x14ac:dyDescent="0.2">
      <c r="E707" s="174"/>
      <c r="F707" s="174"/>
    </row>
    <row r="708" spans="5:6" s="89" customFormat="1" ht="16.5" customHeight="1" x14ac:dyDescent="0.2">
      <c r="E708" s="174"/>
      <c r="F708" s="174"/>
    </row>
    <row r="709" spans="5:6" s="89" customFormat="1" ht="16.5" customHeight="1" x14ac:dyDescent="0.2">
      <c r="E709" s="174"/>
      <c r="F709" s="174"/>
    </row>
    <row r="710" spans="5:6" s="89" customFormat="1" ht="16.5" customHeight="1" x14ac:dyDescent="0.2">
      <c r="E710" s="174"/>
      <c r="F710" s="174"/>
    </row>
    <row r="711" spans="5:6" s="89" customFormat="1" ht="16.5" customHeight="1" x14ac:dyDescent="0.2">
      <c r="E711" s="174"/>
      <c r="F711" s="174"/>
    </row>
    <row r="712" spans="5:6" s="89" customFormat="1" ht="16.5" customHeight="1" x14ac:dyDescent="0.2">
      <c r="E712" s="174"/>
      <c r="F712" s="174"/>
    </row>
    <row r="713" spans="5:6" s="89" customFormat="1" ht="16.5" customHeight="1" x14ac:dyDescent="0.2">
      <c r="E713" s="174"/>
      <c r="F713" s="174"/>
    </row>
    <row r="714" spans="5:6" s="89" customFormat="1" ht="16.5" customHeight="1" x14ac:dyDescent="0.2">
      <c r="E714" s="174"/>
      <c r="F714" s="174"/>
    </row>
    <row r="715" spans="5:6" s="89" customFormat="1" ht="16.5" customHeight="1" x14ac:dyDescent="0.2">
      <c r="E715" s="174"/>
      <c r="F715" s="174"/>
    </row>
    <row r="716" spans="5:6" s="89" customFormat="1" ht="16.5" customHeight="1" x14ac:dyDescent="0.2">
      <c r="E716" s="174"/>
      <c r="F716" s="174"/>
    </row>
    <row r="717" spans="5:6" s="89" customFormat="1" ht="16.5" customHeight="1" x14ac:dyDescent="0.2">
      <c r="E717" s="174"/>
      <c r="F717" s="174"/>
    </row>
    <row r="718" spans="5:6" s="89" customFormat="1" ht="16.5" customHeight="1" x14ac:dyDescent="0.2">
      <c r="E718" s="174"/>
      <c r="F718" s="174"/>
    </row>
    <row r="719" spans="5:6" s="89" customFormat="1" ht="16.5" customHeight="1" x14ac:dyDescent="0.2">
      <c r="E719" s="174"/>
      <c r="F719" s="174"/>
    </row>
    <row r="720" spans="5:6" s="89" customFormat="1" ht="16.5" customHeight="1" x14ac:dyDescent="0.2">
      <c r="E720" s="174"/>
      <c r="F720" s="174"/>
    </row>
    <row r="721" spans="5:6" s="89" customFormat="1" ht="16.5" customHeight="1" x14ac:dyDescent="0.2">
      <c r="E721" s="174"/>
      <c r="F721" s="174"/>
    </row>
    <row r="722" spans="5:6" s="89" customFormat="1" ht="16.5" customHeight="1" x14ac:dyDescent="0.2">
      <c r="E722" s="174"/>
      <c r="F722" s="174"/>
    </row>
    <row r="723" spans="5:6" s="89" customFormat="1" ht="16.5" customHeight="1" x14ac:dyDescent="0.2">
      <c r="E723" s="174"/>
      <c r="F723" s="174"/>
    </row>
    <row r="724" spans="5:6" s="89" customFormat="1" ht="16.5" customHeight="1" x14ac:dyDescent="0.2">
      <c r="E724" s="174"/>
      <c r="F724" s="174"/>
    </row>
    <row r="725" spans="5:6" s="89" customFormat="1" ht="16.5" customHeight="1" x14ac:dyDescent="0.2">
      <c r="E725" s="174"/>
      <c r="F725" s="174"/>
    </row>
    <row r="726" spans="5:6" s="89" customFormat="1" ht="16.5" customHeight="1" x14ac:dyDescent="0.2">
      <c r="E726" s="174"/>
      <c r="F726" s="174"/>
    </row>
    <row r="727" spans="5:6" s="89" customFormat="1" ht="16.5" customHeight="1" x14ac:dyDescent="0.2">
      <c r="E727" s="174"/>
      <c r="F727" s="174"/>
    </row>
    <row r="728" spans="5:6" s="89" customFormat="1" ht="16.5" customHeight="1" x14ac:dyDescent="0.2">
      <c r="E728" s="174"/>
      <c r="F728" s="174"/>
    </row>
    <row r="729" spans="5:6" s="89" customFormat="1" ht="16.5" customHeight="1" x14ac:dyDescent="0.2">
      <c r="E729" s="174"/>
      <c r="F729" s="174"/>
    </row>
    <row r="730" spans="5:6" s="89" customFormat="1" ht="16.5" customHeight="1" x14ac:dyDescent="0.2">
      <c r="E730" s="174"/>
      <c r="F730" s="174"/>
    </row>
    <row r="731" spans="5:6" s="89" customFormat="1" ht="16.5" customHeight="1" x14ac:dyDescent="0.2">
      <c r="E731" s="174"/>
      <c r="F731" s="174"/>
    </row>
    <row r="732" spans="5:6" s="89" customFormat="1" ht="16.5" customHeight="1" x14ac:dyDescent="0.2">
      <c r="E732" s="174"/>
      <c r="F732" s="174"/>
    </row>
    <row r="733" spans="5:6" s="89" customFormat="1" ht="16.5" customHeight="1" x14ac:dyDescent="0.2">
      <c r="E733" s="174"/>
      <c r="F733" s="174"/>
    </row>
    <row r="734" spans="5:6" s="89" customFormat="1" ht="16.5" customHeight="1" x14ac:dyDescent="0.2">
      <c r="E734" s="174"/>
      <c r="F734" s="174"/>
    </row>
    <row r="735" spans="5:6" s="89" customFormat="1" ht="16.5" customHeight="1" x14ac:dyDescent="0.2">
      <c r="E735" s="174"/>
      <c r="F735" s="174"/>
    </row>
    <row r="736" spans="5:6" s="89" customFormat="1" ht="16.5" customHeight="1" x14ac:dyDescent="0.2">
      <c r="E736" s="174"/>
      <c r="F736" s="174"/>
    </row>
    <row r="737" spans="5:6" s="89" customFormat="1" ht="16.5" customHeight="1" x14ac:dyDescent="0.2">
      <c r="E737" s="174"/>
      <c r="F737" s="174"/>
    </row>
    <row r="738" spans="5:6" s="89" customFormat="1" ht="16.5" customHeight="1" x14ac:dyDescent="0.2">
      <c r="E738" s="174"/>
      <c r="F738" s="174"/>
    </row>
    <row r="739" spans="5:6" s="89" customFormat="1" ht="16.5" customHeight="1" x14ac:dyDescent="0.2">
      <c r="E739" s="174"/>
      <c r="F739" s="174"/>
    </row>
    <row r="740" spans="5:6" s="89" customFormat="1" ht="16.5" customHeight="1" x14ac:dyDescent="0.2">
      <c r="E740" s="174"/>
      <c r="F740" s="174"/>
    </row>
    <row r="741" spans="5:6" s="89" customFormat="1" ht="16.5" customHeight="1" x14ac:dyDescent="0.2">
      <c r="E741" s="174"/>
      <c r="F741" s="174"/>
    </row>
    <row r="742" spans="5:6" s="89" customFormat="1" ht="16.5" customHeight="1" x14ac:dyDescent="0.2">
      <c r="E742" s="174"/>
      <c r="F742" s="174"/>
    </row>
    <row r="743" spans="5:6" s="89" customFormat="1" ht="16.5" customHeight="1" x14ac:dyDescent="0.2">
      <c r="E743" s="174"/>
      <c r="F743" s="174"/>
    </row>
    <row r="744" spans="5:6" s="89" customFormat="1" ht="16.5" customHeight="1" x14ac:dyDescent="0.2">
      <c r="E744" s="174"/>
      <c r="F744" s="174"/>
    </row>
    <row r="745" spans="5:6" s="89" customFormat="1" ht="16.5" customHeight="1" x14ac:dyDescent="0.2">
      <c r="E745" s="174"/>
      <c r="F745" s="174"/>
    </row>
    <row r="746" spans="5:6" s="89" customFormat="1" ht="16.5" customHeight="1" x14ac:dyDescent="0.2">
      <c r="E746" s="174"/>
      <c r="F746" s="174"/>
    </row>
    <row r="747" spans="5:6" s="89" customFormat="1" ht="16.5" customHeight="1" x14ac:dyDescent="0.2">
      <c r="E747" s="174"/>
      <c r="F747" s="174"/>
    </row>
    <row r="748" spans="5:6" s="89" customFormat="1" ht="16.5" customHeight="1" x14ac:dyDescent="0.2">
      <c r="E748" s="174"/>
      <c r="F748" s="174"/>
    </row>
    <row r="749" spans="5:6" s="89" customFormat="1" ht="16.5" customHeight="1" x14ac:dyDescent="0.2">
      <c r="E749" s="174"/>
      <c r="F749" s="174"/>
    </row>
    <row r="750" spans="5:6" s="89" customFormat="1" ht="16.5" customHeight="1" x14ac:dyDescent="0.2">
      <c r="E750" s="174"/>
      <c r="F750" s="174"/>
    </row>
    <row r="751" spans="5:6" s="89" customFormat="1" ht="16.5" customHeight="1" x14ac:dyDescent="0.2">
      <c r="E751" s="174"/>
      <c r="F751" s="174"/>
    </row>
    <row r="752" spans="5:6" s="89" customFormat="1" ht="16.5" customHeight="1" x14ac:dyDescent="0.2">
      <c r="E752" s="174"/>
      <c r="F752" s="174"/>
    </row>
    <row r="753" spans="5:6" s="89" customFormat="1" ht="16.5" customHeight="1" x14ac:dyDescent="0.2">
      <c r="E753" s="174"/>
      <c r="F753" s="174"/>
    </row>
    <row r="754" spans="5:6" s="89" customFormat="1" ht="16.5" customHeight="1" x14ac:dyDescent="0.2">
      <c r="E754" s="174"/>
      <c r="F754" s="174"/>
    </row>
    <row r="755" spans="5:6" s="89" customFormat="1" ht="16.5" customHeight="1" x14ac:dyDescent="0.2">
      <c r="E755" s="174"/>
      <c r="F755" s="174"/>
    </row>
    <row r="756" spans="5:6" s="89" customFormat="1" ht="16.5" customHeight="1" x14ac:dyDescent="0.2">
      <c r="E756" s="174"/>
      <c r="F756" s="174"/>
    </row>
    <row r="757" spans="5:6" s="89" customFormat="1" ht="16.5" customHeight="1" x14ac:dyDescent="0.2">
      <c r="E757" s="174"/>
      <c r="F757" s="174"/>
    </row>
    <row r="758" spans="5:6" s="89" customFormat="1" ht="16.5" customHeight="1" x14ac:dyDescent="0.2">
      <c r="E758" s="174"/>
      <c r="F758" s="174"/>
    </row>
    <row r="759" spans="5:6" s="89" customFormat="1" ht="16.5" customHeight="1" x14ac:dyDescent="0.2">
      <c r="E759" s="174"/>
      <c r="F759" s="174"/>
    </row>
    <row r="760" spans="5:6" s="89" customFormat="1" ht="16.5" customHeight="1" x14ac:dyDescent="0.2">
      <c r="E760" s="174"/>
      <c r="F760" s="174"/>
    </row>
    <row r="761" spans="5:6" s="89" customFormat="1" ht="16.5" customHeight="1" x14ac:dyDescent="0.2">
      <c r="E761" s="174"/>
      <c r="F761" s="174"/>
    </row>
    <row r="762" spans="5:6" s="89" customFormat="1" ht="16.5" customHeight="1" x14ac:dyDescent="0.2">
      <c r="E762" s="174"/>
      <c r="F762" s="174"/>
    </row>
    <row r="763" spans="5:6" s="89" customFormat="1" ht="16.5" customHeight="1" x14ac:dyDescent="0.2">
      <c r="E763" s="174"/>
      <c r="F763" s="174"/>
    </row>
    <row r="764" spans="5:6" s="89" customFormat="1" ht="16.5" customHeight="1" x14ac:dyDescent="0.2">
      <c r="E764" s="174"/>
      <c r="F764" s="174"/>
    </row>
    <row r="765" spans="5:6" s="89" customFormat="1" ht="16.5" customHeight="1" x14ac:dyDescent="0.2">
      <c r="E765" s="174"/>
      <c r="F765" s="174"/>
    </row>
    <row r="766" spans="5:6" s="89" customFormat="1" ht="16.5" customHeight="1" x14ac:dyDescent="0.2">
      <c r="E766" s="174"/>
      <c r="F766" s="174"/>
    </row>
    <row r="767" spans="5:6" s="89" customFormat="1" ht="16.5" customHeight="1" x14ac:dyDescent="0.2">
      <c r="E767" s="174"/>
      <c r="F767" s="174"/>
    </row>
    <row r="768" spans="5:6" s="89" customFormat="1" ht="16.5" customHeight="1" x14ac:dyDescent="0.2">
      <c r="E768" s="174"/>
      <c r="F768" s="174"/>
    </row>
    <row r="769" spans="5:6" s="89" customFormat="1" ht="16.5" customHeight="1" x14ac:dyDescent="0.2">
      <c r="E769" s="174"/>
      <c r="F769" s="174"/>
    </row>
    <row r="770" spans="5:6" s="89" customFormat="1" ht="16.5" customHeight="1" x14ac:dyDescent="0.2">
      <c r="E770" s="174"/>
      <c r="F770" s="174"/>
    </row>
    <row r="771" spans="5:6" s="89" customFormat="1" ht="16.5" customHeight="1" x14ac:dyDescent="0.2">
      <c r="E771" s="174"/>
      <c r="F771" s="174"/>
    </row>
    <row r="772" spans="5:6" s="89" customFormat="1" ht="16.5" customHeight="1" x14ac:dyDescent="0.2">
      <c r="E772" s="174"/>
      <c r="F772" s="174"/>
    </row>
    <row r="773" spans="5:6" s="89" customFormat="1" ht="16.5" customHeight="1" x14ac:dyDescent="0.2">
      <c r="E773" s="174"/>
      <c r="F773" s="174"/>
    </row>
    <row r="774" spans="5:6" s="89" customFormat="1" ht="16.5" customHeight="1" x14ac:dyDescent="0.2">
      <c r="E774" s="174"/>
      <c r="F774" s="174"/>
    </row>
    <row r="775" spans="5:6" s="89" customFormat="1" ht="16.5" customHeight="1" x14ac:dyDescent="0.2">
      <c r="E775" s="174"/>
      <c r="F775" s="174"/>
    </row>
    <row r="776" spans="5:6" s="89" customFormat="1" ht="16.5" customHeight="1" x14ac:dyDescent="0.2">
      <c r="E776" s="174"/>
      <c r="F776" s="174"/>
    </row>
    <row r="777" spans="5:6" s="89" customFormat="1" ht="16.5" customHeight="1" x14ac:dyDescent="0.2">
      <c r="E777" s="174"/>
      <c r="F777" s="174"/>
    </row>
    <row r="778" spans="5:6" s="89" customFormat="1" ht="16.5" customHeight="1" x14ac:dyDescent="0.2">
      <c r="E778" s="174"/>
      <c r="F778" s="174"/>
    </row>
    <row r="779" spans="5:6" s="89" customFormat="1" ht="16.5" customHeight="1" x14ac:dyDescent="0.2">
      <c r="E779" s="174"/>
      <c r="F779" s="174"/>
    </row>
    <row r="780" spans="5:6" s="89" customFormat="1" ht="16.5" customHeight="1" x14ac:dyDescent="0.2">
      <c r="E780" s="174"/>
      <c r="F780" s="174"/>
    </row>
    <row r="781" spans="5:6" s="89" customFormat="1" ht="16.5" customHeight="1" x14ac:dyDescent="0.2">
      <c r="E781" s="174"/>
      <c r="F781" s="174"/>
    </row>
    <row r="782" spans="5:6" s="89" customFormat="1" ht="16.5" customHeight="1" x14ac:dyDescent="0.2">
      <c r="E782" s="174"/>
      <c r="F782" s="174"/>
    </row>
    <row r="783" spans="5:6" s="89" customFormat="1" ht="16.5" customHeight="1" x14ac:dyDescent="0.2">
      <c r="E783" s="174"/>
      <c r="F783" s="174"/>
    </row>
    <row r="784" spans="5:6" s="89" customFormat="1" ht="16.5" customHeight="1" x14ac:dyDescent="0.2">
      <c r="E784" s="174"/>
      <c r="F784" s="174"/>
    </row>
    <row r="785" spans="5:6" s="89" customFormat="1" ht="16.5" customHeight="1" x14ac:dyDescent="0.2">
      <c r="E785" s="174"/>
      <c r="F785" s="174"/>
    </row>
  </sheetData>
  <mergeCells count="48">
    <mergeCell ref="H3:O3"/>
    <mergeCell ref="H4:O4"/>
    <mergeCell ref="H5:O5"/>
    <mergeCell ref="D7:D8"/>
    <mergeCell ref="E7:F7"/>
    <mergeCell ref="G7:G8"/>
    <mergeCell ref="B8:B24"/>
    <mergeCell ref="D9:D12"/>
    <mergeCell ref="N9:O12"/>
    <mergeCell ref="G10:G12"/>
    <mergeCell ref="H11:I11"/>
    <mergeCell ref="J11:K11"/>
    <mergeCell ref="L11:M11"/>
    <mergeCell ref="H12:I12"/>
    <mergeCell ref="J12:K12"/>
    <mergeCell ref="L12:M12"/>
    <mergeCell ref="D13:D16"/>
    <mergeCell ref="G13:G14"/>
    <mergeCell ref="G15:G16"/>
    <mergeCell ref="H15:I15"/>
    <mergeCell ref="J15:K15"/>
    <mergeCell ref="N15:O15"/>
    <mergeCell ref="H16:I16"/>
    <mergeCell ref="J16:K16"/>
    <mergeCell ref="L16:M16"/>
    <mergeCell ref="N16:O16"/>
    <mergeCell ref="L15:M15"/>
    <mergeCell ref="D30:O30"/>
    <mergeCell ref="H20:I20"/>
    <mergeCell ref="J20:K20"/>
    <mergeCell ref="L20:M20"/>
    <mergeCell ref="N20:O20"/>
    <mergeCell ref="D21:D24"/>
    <mergeCell ref="H23:I23"/>
    <mergeCell ref="J23:K23"/>
    <mergeCell ref="L23:M23"/>
    <mergeCell ref="N23:O23"/>
    <mergeCell ref="H24:I24"/>
    <mergeCell ref="D17:D20"/>
    <mergeCell ref="H19:I19"/>
    <mergeCell ref="J19:K19"/>
    <mergeCell ref="L19:M19"/>
    <mergeCell ref="N19:O19"/>
    <mergeCell ref="J24:K24"/>
    <mergeCell ref="L24:M24"/>
    <mergeCell ref="N24:O24"/>
    <mergeCell ref="D26:O26"/>
    <mergeCell ref="D28:O29"/>
  </mergeCells>
  <pageMargins left="0.62992125984251968" right="0.23622047244094491" top="0.35433070866141736" bottom="0.35433070866141736" header="0.31496062992125984" footer="0.31496062992125984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499984740745262"/>
  </sheetPr>
  <dimension ref="A2:R785"/>
  <sheetViews>
    <sheetView topLeftCell="A5" zoomScale="80" zoomScaleNormal="80" workbookViewId="0">
      <selection activeCell="I18" sqref="I18"/>
    </sheetView>
  </sheetViews>
  <sheetFormatPr baseColWidth="10" defaultRowHeight="16.5" customHeight="1" x14ac:dyDescent="0.2"/>
  <cols>
    <col min="1" max="1" width="6.25" style="87" customWidth="1"/>
    <col min="2" max="2" width="3.875" style="87" customWidth="1"/>
    <col min="3" max="3" width="3" style="87" customWidth="1"/>
    <col min="4" max="4" width="16.75" style="87" customWidth="1"/>
    <col min="5" max="6" width="5.375" style="88" customWidth="1"/>
    <col min="7" max="7" width="5.875" style="87" customWidth="1"/>
    <col min="8" max="15" width="10.75" style="87" customWidth="1"/>
    <col min="16" max="16384" width="11" style="87"/>
  </cols>
  <sheetData>
    <row r="2" spans="2:15" ht="9" customHeight="1" x14ac:dyDescent="0.2"/>
    <row r="3" spans="2:15" s="89" customFormat="1" ht="24" customHeight="1" x14ac:dyDescent="0.2">
      <c r="C3" s="90"/>
      <c r="D3" s="90"/>
      <c r="E3" s="90"/>
      <c r="F3" s="90"/>
      <c r="G3" s="90"/>
      <c r="H3" s="555" t="s">
        <v>288</v>
      </c>
      <c r="I3" s="555"/>
      <c r="J3" s="555"/>
      <c r="K3" s="555"/>
      <c r="L3" s="555"/>
      <c r="M3" s="555"/>
      <c r="N3" s="555"/>
      <c r="O3" s="555"/>
    </row>
    <row r="4" spans="2:15" s="89" customFormat="1" ht="24" customHeight="1" x14ac:dyDescent="0.2">
      <c r="C4" s="90"/>
      <c r="D4" s="90"/>
      <c r="E4" s="90"/>
      <c r="F4" s="90"/>
      <c r="G4" s="90"/>
      <c r="H4" s="556" t="s">
        <v>294</v>
      </c>
      <c r="I4" s="555"/>
      <c r="J4" s="555"/>
      <c r="K4" s="555"/>
      <c r="L4" s="555"/>
      <c r="M4" s="555"/>
      <c r="N4" s="555"/>
      <c r="O4" s="555"/>
    </row>
    <row r="5" spans="2:15" s="89" customFormat="1" ht="24" customHeight="1" x14ac:dyDescent="0.2">
      <c r="C5" s="90"/>
      <c r="D5" s="90"/>
      <c r="E5" s="90"/>
      <c r="F5" s="90"/>
      <c r="G5" s="90"/>
      <c r="H5" s="555"/>
      <c r="I5" s="555"/>
      <c r="J5" s="555"/>
      <c r="K5" s="555"/>
      <c r="L5" s="555"/>
      <c r="M5" s="555"/>
      <c r="N5" s="555"/>
      <c r="O5" s="555"/>
    </row>
    <row r="6" spans="2:15" s="89" customFormat="1" ht="16.5" customHeight="1" thickBot="1" x14ac:dyDescent="0.25">
      <c r="D6" s="89" t="s">
        <v>183</v>
      </c>
      <c r="E6" s="174"/>
      <c r="F6" s="174"/>
      <c r="H6" s="174">
        <v>30</v>
      </c>
      <c r="I6" s="174">
        <v>540</v>
      </c>
      <c r="J6" s="174">
        <v>720</v>
      </c>
      <c r="K6" s="174">
        <v>900</v>
      </c>
      <c r="L6" s="174">
        <v>1080</v>
      </c>
      <c r="M6" s="174">
        <v>1260</v>
      </c>
      <c r="N6" s="174">
        <v>1440</v>
      </c>
      <c r="O6" s="174">
        <v>1800</v>
      </c>
    </row>
    <row r="7" spans="2:15" s="89" customFormat="1" ht="24.75" customHeight="1" x14ac:dyDescent="0.2">
      <c r="D7" s="557" t="s">
        <v>214</v>
      </c>
      <c r="E7" s="559" t="s">
        <v>215</v>
      </c>
      <c r="F7" s="560"/>
      <c r="G7" s="561" t="s">
        <v>216</v>
      </c>
      <c r="H7" s="92" t="s">
        <v>217</v>
      </c>
      <c r="I7" s="93" t="s">
        <v>218</v>
      </c>
      <c r="J7" s="92" t="s">
        <v>217</v>
      </c>
      <c r="K7" s="93" t="s">
        <v>218</v>
      </c>
      <c r="L7" s="92" t="s">
        <v>217</v>
      </c>
      <c r="M7" s="93" t="s">
        <v>218</v>
      </c>
      <c r="N7" s="92" t="s">
        <v>217</v>
      </c>
      <c r="O7" s="93" t="s">
        <v>218</v>
      </c>
    </row>
    <row r="8" spans="2:15" s="96" customFormat="1" ht="24.75" customHeight="1" thickBot="1" x14ac:dyDescent="0.25">
      <c r="B8" s="534" t="s">
        <v>219</v>
      </c>
      <c r="D8" s="558"/>
      <c r="E8" s="97" t="s">
        <v>220</v>
      </c>
      <c r="F8" s="98" t="s">
        <v>221</v>
      </c>
      <c r="G8" s="562"/>
      <c r="H8" s="99">
        <v>1</v>
      </c>
      <c r="I8" s="100">
        <v>18</v>
      </c>
      <c r="J8" s="99">
        <v>24</v>
      </c>
      <c r="K8" s="100">
        <v>30</v>
      </c>
      <c r="L8" s="97">
        <v>36</v>
      </c>
      <c r="M8" s="98">
        <v>42</v>
      </c>
      <c r="N8" s="97">
        <v>48</v>
      </c>
      <c r="O8" s="98">
        <v>60</v>
      </c>
    </row>
    <row r="9" spans="2:15" s="89" customFormat="1" ht="23.25" hidden="1" customHeight="1" x14ac:dyDescent="0.2">
      <c r="B9" s="534"/>
      <c r="D9" s="535" t="s">
        <v>223</v>
      </c>
      <c r="E9" s="102"/>
      <c r="F9" s="103"/>
      <c r="G9" s="104"/>
      <c r="H9" s="105">
        <v>500000</v>
      </c>
      <c r="I9" s="106">
        <v>1400000</v>
      </c>
      <c r="J9" s="107">
        <v>1500000</v>
      </c>
      <c r="K9" s="108">
        <v>2500000</v>
      </c>
      <c r="L9" s="109">
        <v>2600000</v>
      </c>
      <c r="M9" s="110">
        <v>3500000</v>
      </c>
      <c r="N9" s="538"/>
      <c r="O9" s="539"/>
    </row>
    <row r="10" spans="2:15" s="89" customFormat="1" ht="23.25" hidden="1" customHeight="1" x14ac:dyDescent="0.2">
      <c r="B10" s="534"/>
      <c r="D10" s="536"/>
      <c r="E10" s="111">
        <v>380</v>
      </c>
      <c r="F10" s="112">
        <v>540</v>
      </c>
      <c r="G10" s="544">
        <v>3.4291349224182754E-2</v>
      </c>
      <c r="H10" s="113" t="s">
        <v>225</v>
      </c>
      <c r="I10" s="114" t="s">
        <v>225</v>
      </c>
      <c r="J10" s="115" t="s">
        <v>226</v>
      </c>
      <c r="K10" s="116" t="s">
        <v>226</v>
      </c>
      <c r="L10" s="115" t="s">
        <v>227</v>
      </c>
      <c r="M10" s="117" t="s">
        <v>227</v>
      </c>
      <c r="N10" s="540"/>
      <c r="O10" s="541"/>
    </row>
    <row r="11" spans="2:15" s="89" customFormat="1" ht="23.25" hidden="1" customHeight="1" x14ac:dyDescent="0.2">
      <c r="B11" s="534"/>
      <c r="D11" s="536"/>
      <c r="E11" s="111"/>
      <c r="F11" s="112"/>
      <c r="G11" s="545"/>
      <c r="H11" s="523">
        <v>3.4291349224182754E-2</v>
      </c>
      <c r="I11" s="524"/>
      <c r="J11" s="547">
        <v>3.4291349224182754E-2</v>
      </c>
      <c r="K11" s="548"/>
      <c r="L11" s="547">
        <v>3.4291349224182754E-2</v>
      </c>
      <c r="M11" s="548"/>
      <c r="N11" s="540"/>
      <c r="O11" s="541"/>
    </row>
    <row r="12" spans="2:15" s="89" customFormat="1" ht="23.25" hidden="1" customHeight="1" thickBot="1" x14ac:dyDescent="0.25">
      <c r="B12" s="534"/>
      <c r="D12" s="537"/>
      <c r="E12" s="118"/>
      <c r="F12" s="119"/>
      <c r="G12" s="546"/>
      <c r="H12" s="512">
        <v>0.49869999999995768</v>
      </c>
      <c r="I12" s="513"/>
      <c r="J12" s="516">
        <v>0.49869999999995768</v>
      </c>
      <c r="K12" s="517"/>
      <c r="L12" s="516">
        <v>0.49869999999995768</v>
      </c>
      <c r="M12" s="517"/>
      <c r="N12" s="542"/>
      <c r="O12" s="543"/>
    </row>
    <row r="13" spans="2:15" s="89" customFormat="1" ht="23.25" customHeight="1" x14ac:dyDescent="0.2">
      <c r="B13" s="534"/>
      <c r="D13" s="551" t="s">
        <v>289</v>
      </c>
      <c r="E13" s="102"/>
      <c r="F13" s="103"/>
      <c r="G13" s="554">
        <v>2.4011041614092399E-2</v>
      </c>
      <c r="H13" s="120">
        <v>500000</v>
      </c>
      <c r="I13" s="121">
        <v>2500000</v>
      </c>
      <c r="J13" s="105">
        <v>2600000</v>
      </c>
      <c r="K13" s="122">
        <v>5000000</v>
      </c>
      <c r="L13" s="109">
        <v>5100000</v>
      </c>
      <c r="M13" s="110">
        <v>7500000</v>
      </c>
      <c r="N13" s="109">
        <v>7600000</v>
      </c>
      <c r="O13" s="110">
        <v>10000000</v>
      </c>
    </row>
    <row r="14" spans="2:15" s="89" customFormat="1" ht="23.25" customHeight="1" x14ac:dyDescent="0.2">
      <c r="B14" s="534"/>
      <c r="D14" s="552"/>
      <c r="E14" s="111">
        <v>541</v>
      </c>
      <c r="F14" s="112">
        <v>661</v>
      </c>
      <c r="G14" s="545"/>
      <c r="H14" s="123" t="s">
        <v>235</v>
      </c>
      <c r="I14" s="124" t="s">
        <v>235</v>
      </c>
      <c r="J14" s="113" t="s">
        <v>235</v>
      </c>
      <c r="K14" s="125" t="s">
        <v>235</v>
      </c>
      <c r="L14" s="115" t="s">
        <v>226</v>
      </c>
      <c r="M14" s="117" t="s">
        <v>226</v>
      </c>
      <c r="N14" s="115" t="s">
        <v>226</v>
      </c>
      <c r="O14" s="117" t="s">
        <v>226</v>
      </c>
    </row>
    <row r="15" spans="2:15" s="89" customFormat="1" ht="23.25" customHeight="1" x14ac:dyDescent="0.2">
      <c r="B15" s="534"/>
      <c r="D15" s="552"/>
      <c r="E15" s="111"/>
      <c r="F15" s="112"/>
      <c r="G15" s="545">
        <v>2.30107390015728E-2</v>
      </c>
      <c r="H15" s="563">
        <v>2.30107390015728E-2</v>
      </c>
      <c r="I15" s="564"/>
      <c r="J15" s="565">
        <v>2.30107390015728E-2</v>
      </c>
      <c r="K15" s="566"/>
      <c r="L15" s="549">
        <v>2.4011041614092399E-2</v>
      </c>
      <c r="M15" s="550"/>
      <c r="N15" s="549">
        <v>2.4011041614092399E-2</v>
      </c>
      <c r="O15" s="550"/>
    </row>
    <row r="16" spans="2:15" s="89" customFormat="1" ht="23.25" customHeight="1" thickBot="1" x14ac:dyDescent="0.25">
      <c r="B16" s="534"/>
      <c r="D16" s="553"/>
      <c r="E16" s="118"/>
      <c r="F16" s="119"/>
      <c r="G16" s="546"/>
      <c r="H16" s="510">
        <v>0.31389999999997797</v>
      </c>
      <c r="I16" s="511"/>
      <c r="J16" s="512">
        <v>0.31389999999997797</v>
      </c>
      <c r="K16" s="513"/>
      <c r="L16" s="516">
        <v>0.32939999999997627</v>
      </c>
      <c r="M16" s="517"/>
      <c r="N16" s="516">
        <v>0.32939999999997627</v>
      </c>
      <c r="O16" s="517"/>
    </row>
    <row r="17" spans="1:18" s="89" customFormat="1" ht="23.25" customHeight="1" x14ac:dyDescent="0.2">
      <c r="B17" s="534"/>
      <c r="D17" s="525" t="s">
        <v>290</v>
      </c>
      <c r="E17" s="102"/>
      <c r="F17" s="103"/>
      <c r="G17" s="253">
        <v>2.2012677964283967E-2</v>
      </c>
      <c r="H17" s="120">
        <v>500000</v>
      </c>
      <c r="I17" s="121">
        <v>4000000</v>
      </c>
      <c r="J17" s="120">
        <v>4100000</v>
      </c>
      <c r="K17" s="126">
        <v>7500000</v>
      </c>
      <c r="L17" s="127">
        <v>7600000</v>
      </c>
      <c r="M17" s="128">
        <v>12000000</v>
      </c>
      <c r="N17" s="109">
        <v>12100000</v>
      </c>
      <c r="O17" s="110">
        <v>15000000</v>
      </c>
    </row>
    <row r="18" spans="1:18" s="89" customFormat="1" ht="23.25" customHeight="1" x14ac:dyDescent="0.2">
      <c r="B18" s="534"/>
      <c r="D18" s="526"/>
      <c r="E18" s="111">
        <v>662</v>
      </c>
      <c r="F18" s="112">
        <v>742</v>
      </c>
      <c r="G18" s="254"/>
      <c r="H18" s="123" t="s">
        <v>235</v>
      </c>
      <c r="I18" s="124" t="s">
        <v>235</v>
      </c>
      <c r="J18" s="123" t="s">
        <v>235</v>
      </c>
      <c r="K18" s="124" t="s">
        <v>235</v>
      </c>
      <c r="L18" s="113" t="s">
        <v>225</v>
      </c>
      <c r="M18" s="114" t="s">
        <v>225</v>
      </c>
      <c r="N18" s="115" t="s">
        <v>233</v>
      </c>
      <c r="O18" s="117" t="s">
        <v>233</v>
      </c>
      <c r="Q18" s="276">
        <v>0.28339999999999999</v>
      </c>
      <c r="R18" s="89" t="s">
        <v>296</v>
      </c>
    </row>
    <row r="19" spans="1:18" s="89" customFormat="1" ht="23.25" customHeight="1" x14ac:dyDescent="0.2">
      <c r="B19" s="534"/>
      <c r="D19" s="526"/>
      <c r="E19" s="111"/>
      <c r="F19" s="112"/>
      <c r="G19" s="255">
        <v>2.1010408819969184E-2</v>
      </c>
      <c r="H19" s="563">
        <v>2.1010408819969184E-2</v>
      </c>
      <c r="I19" s="564"/>
      <c r="J19" s="563">
        <v>2.1010408819969184E-2</v>
      </c>
      <c r="K19" s="564"/>
      <c r="L19" s="565">
        <v>2.2012677964283967E-2</v>
      </c>
      <c r="M19" s="566"/>
      <c r="N19" s="549">
        <v>2.2012677964283967E-2</v>
      </c>
      <c r="O19" s="550"/>
      <c r="Q19" s="263">
        <f>NOMINAL(Q18,12)</f>
        <v>0.25212490583964353</v>
      </c>
      <c r="R19" s="89" t="s">
        <v>297</v>
      </c>
    </row>
    <row r="20" spans="1:18" s="89" customFormat="1" ht="23.25" customHeight="1" thickBot="1" x14ac:dyDescent="0.25">
      <c r="B20" s="534"/>
      <c r="D20" s="527"/>
      <c r="E20" s="118"/>
      <c r="F20" s="119"/>
      <c r="G20" s="256"/>
      <c r="H20" s="510">
        <v>0.283399999999981</v>
      </c>
      <c r="I20" s="511"/>
      <c r="J20" s="510">
        <v>0.28339999999998133</v>
      </c>
      <c r="K20" s="511"/>
      <c r="L20" s="512">
        <v>0.29859999999997966</v>
      </c>
      <c r="M20" s="513"/>
      <c r="N20" s="516">
        <v>0.29859999999997966</v>
      </c>
      <c r="O20" s="517"/>
      <c r="Q20" s="263">
        <f>Q19/12</f>
        <v>2.1010408819970294E-2</v>
      </c>
      <c r="R20" s="89" t="s">
        <v>298</v>
      </c>
    </row>
    <row r="21" spans="1:18" s="89" customFormat="1" ht="23.25" customHeight="1" x14ac:dyDescent="0.2">
      <c r="A21" s="257"/>
      <c r="B21" s="534"/>
      <c r="D21" s="518" t="s">
        <v>291</v>
      </c>
      <c r="E21" s="102"/>
      <c r="F21" s="103"/>
      <c r="G21" s="253">
        <v>2.051185255828103E-2</v>
      </c>
      <c r="H21" s="120">
        <v>500000</v>
      </c>
      <c r="I21" s="131">
        <v>5000000</v>
      </c>
      <c r="J21" s="132">
        <v>5100000</v>
      </c>
      <c r="K21" s="133">
        <v>10000000</v>
      </c>
      <c r="L21" s="132">
        <v>10100000</v>
      </c>
      <c r="M21" s="131">
        <v>15000000</v>
      </c>
      <c r="N21" s="127">
        <v>15100000</v>
      </c>
      <c r="O21" s="128">
        <v>20000000</v>
      </c>
    </row>
    <row r="22" spans="1:18" s="89" customFormat="1" ht="23.25" customHeight="1" x14ac:dyDescent="0.2">
      <c r="A22" s="257"/>
      <c r="B22" s="534"/>
      <c r="D22" s="519"/>
      <c r="E22" s="111">
        <v>743</v>
      </c>
      <c r="F22" s="112"/>
      <c r="G22" s="254"/>
      <c r="H22" s="123" t="s">
        <v>235</v>
      </c>
      <c r="I22" s="124" t="s">
        <v>235</v>
      </c>
      <c r="J22" s="123" t="s">
        <v>235</v>
      </c>
      <c r="K22" s="124" t="s">
        <v>235</v>
      </c>
      <c r="L22" s="134" t="s">
        <v>226</v>
      </c>
      <c r="M22" s="135" t="s">
        <v>226</v>
      </c>
      <c r="N22" s="113" t="s">
        <v>225</v>
      </c>
      <c r="O22" s="114" t="s">
        <v>225</v>
      </c>
    </row>
    <row r="23" spans="1:18" s="89" customFormat="1" ht="23.25" customHeight="1" x14ac:dyDescent="0.2">
      <c r="B23" s="534"/>
      <c r="D23" s="519"/>
      <c r="E23" s="111"/>
      <c r="F23" s="112"/>
      <c r="G23" s="258">
        <v>2.051185255828103E-2</v>
      </c>
      <c r="H23" s="563">
        <v>2.051185255828103E-2</v>
      </c>
      <c r="I23" s="564"/>
      <c r="J23" s="563">
        <v>2.051185255828103E-2</v>
      </c>
      <c r="K23" s="564"/>
      <c r="L23" s="563">
        <v>2.051185255828103E-2</v>
      </c>
      <c r="M23" s="564"/>
      <c r="N23" s="565">
        <v>2.051185255828103E-2</v>
      </c>
      <c r="O23" s="566"/>
    </row>
    <row r="24" spans="1:18" s="89" customFormat="1" ht="23.25" customHeight="1" thickBot="1" x14ac:dyDescent="0.25">
      <c r="A24" s="257"/>
      <c r="B24" s="534"/>
      <c r="D24" s="520"/>
      <c r="E24" s="118"/>
      <c r="F24" s="119"/>
      <c r="G24" s="259"/>
      <c r="H24" s="510">
        <v>0.27589999999998216</v>
      </c>
      <c r="I24" s="511"/>
      <c r="J24" s="510">
        <v>0.27589999999998216</v>
      </c>
      <c r="K24" s="511"/>
      <c r="L24" s="510">
        <v>0.27589999999998216</v>
      </c>
      <c r="M24" s="511"/>
      <c r="N24" s="512">
        <v>0.27589999999998216</v>
      </c>
      <c r="O24" s="513"/>
    </row>
    <row r="25" spans="1:18" s="89" customFormat="1" ht="12.75" x14ac:dyDescent="0.2">
      <c r="E25" s="174"/>
      <c r="F25" s="174"/>
    </row>
    <row r="26" spans="1:18" s="89" customFormat="1" ht="23.25" x14ac:dyDescent="0.2">
      <c r="D26" s="514" t="s">
        <v>237</v>
      </c>
      <c r="E26" s="514"/>
      <c r="F26" s="514"/>
      <c r="G26" s="514"/>
      <c r="H26" s="514"/>
      <c r="I26" s="514"/>
      <c r="J26" s="514"/>
      <c r="K26" s="514"/>
      <c r="L26" s="514"/>
      <c r="M26" s="514"/>
      <c r="N26" s="514"/>
      <c r="O26" s="514"/>
    </row>
    <row r="27" spans="1:18" s="89" customFormat="1" ht="15.75" x14ac:dyDescent="0.2">
      <c r="D27" s="260" t="s">
        <v>238</v>
      </c>
      <c r="E27" s="174"/>
      <c r="F27" s="174"/>
    </row>
    <row r="28" spans="1:18" s="89" customFormat="1" ht="12.75" customHeight="1" x14ac:dyDescent="0.2">
      <c r="C28" s="89" t="s">
        <v>239</v>
      </c>
      <c r="D28" s="515" t="s">
        <v>292</v>
      </c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</row>
    <row r="29" spans="1:18" s="89" customFormat="1" ht="12.75" x14ac:dyDescent="0.2">
      <c r="C29" s="89" t="s">
        <v>239</v>
      </c>
      <c r="D29" s="515" t="s">
        <v>293</v>
      </c>
      <c r="E29" s="515"/>
      <c r="F29" s="515"/>
      <c r="G29" s="515"/>
      <c r="H29" s="515"/>
      <c r="I29" s="515"/>
      <c r="J29" s="515"/>
      <c r="K29" s="515"/>
      <c r="L29" s="515"/>
      <c r="M29" s="515"/>
      <c r="N29" s="515"/>
      <c r="O29" s="515"/>
    </row>
    <row r="30" spans="1:18" s="89" customFormat="1" ht="12.75" x14ac:dyDescent="0.2">
      <c r="C30" s="89" t="s">
        <v>239</v>
      </c>
    </row>
    <row r="31" spans="1:18" s="89" customFormat="1" ht="12.75" x14ac:dyDescent="0.2">
      <c r="E31" s="174"/>
      <c r="F31" s="174"/>
    </row>
    <row r="32" spans="1:18" s="89" customFormat="1" ht="12.75" x14ac:dyDescent="0.2">
      <c r="E32" s="174"/>
      <c r="F32" s="174"/>
      <c r="H32" s="261"/>
      <c r="I32" s="257"/>
      <c r="J32" s="262"/>
      <c r="K32" s="262"/>
    </row>
    <row r="33" spans="5:9" s="89" customFormat="1" ht="12.75" x14ac:dyDescent="0.2">
      <c r="E33" s="174"/>
      <c r="F33" s="174"/>
      <c r="I33" s="263"/>
    </row>
    <row r="34" spans="5:9" s="89" customFormat="1" ht="12.75" x14ac:dyDescent="0.2">
      <c r="E34" s="174"/>
      <c r="F34" s="174"/>
    </row>
    <row r="35" spans="5:9" s="89" customFormat="1" ht="12.75" x14ac:dyDescent="0.2">
      <c r="E35" s="174"/>
      <c r="F35" s="174"/>
    </row>
    <row r="36" spans="5:9" s="89" customFormat="1" ht="12.75" x14ac:dyDescent="0.2">
      <c r="E36" s="174"/>
      <c r="F36" s="174"/>
    </row>
    <row r="37" spans="5:9" s="89" customFormat="1" ht="12.75" x14ac:dyDescent="0.2">
      <c r="E37" s="174"/>
      <c r="F37" s="174"/>
    </row>
    <row r="38" spans="5:9" s="89" customFormat="1" ht="12.75" x14ac:dyDescent="0.2">
      <c r="E38" s="174"/>
      <c r="F38" s="174"/>
    </row>
    <row r="39" spans="5:9" s="89" customFormat="1" ht="12.75" x14ac:dyDescent="0.2">
      <c r="E39" s="174"/>
      <c r="F39" s="174"/>
    </row>
    <row r="40" spans="5:9" s="89" customFormat="1" ht="12.75" x14ac:dyDescent="0.2">
      <c r="E40" s="174"/>
      <c r="F40" s="174"/>
    </row>
    <row r="41" spans="5:9" s="89" customFormat="1" ht="12.75" x14ac:dyDescent="0.2">
      <c r="E41" s="174"/>
      <c r="F41" s="174"/>
    </row>
    <row r="42" spans="5:9" s="89" customFormat="1" ht="12.75" x14ac:dyDescent="0.2">
      <c r="E42" s="174"/>
      <c r="F42" s="174"/>
    </row>
    <row r="43" spans="5:9" s="89" customFormat="1" ht="12.75" x14ac:dyDescent="0.2">
      <c r="E43" s="174"/>
      <c r="F43" s="174"/>
    </row>
    <row r="44" spans="5:9" s="89" customFormat="1" ht="12.75" x14ac:dyDescent="0.2">
      <c r="E44" s="174"/>
      <c r="F44" s="174"/>
    </row>
    <row r="45" spans="5:9" s="89" customFormat="1" ht="12.75" x14ac:dyDescent="0.2">
      <c r="E45" s="174"/>
      <c r="F45" s="174"/>
    </row>
    <row r="46" spans="5:9" s="89" customFormat="1" ht="12.75" x14ac:dyDescent="0.2">
      <c r="E46" s="174"/>
      <c r="F46" s="174"/>
    </row>
    <row r="47" spans="5:9" s="89" customFormat="1" ht="12.75" x14ac:dyDescent="0.2">
      <c r="E47" s="174"/>
      <c r="F47" s="174"/>
    </row>
    <row r="48" spans="5:9" s="89" customFormat="1" ht="12.75" x14ac:dyDescent="0.2">
      <c r="E48" s="174"/>
      <c r="F48" s="174"/>
    </row>
    <row r="49" spans="5:6" s="89" customFormat="1" ht="12.75" x14ac:dyDescent="0.2">
      <c r="E49" s="174"/>
      <c r="F49" s="174"/>
    </row>
    <row r="50" spans="5:6" s="89" customFormat="1" ht="12.75" x14ac:dyDescent="0.2">
      <c r="E50" s="174"/>
      <c r="F50" s="174"/>
    </row>
    <row r="51" spans="5:6" s="89" customFormat="1" ht="12.75" x14ac:dyDescent="0.2">
      <c r="E51" s="174"/>
      <c r="F51" s="174"/>
    </row>
    <row r="52" spans="5:6" s="89" customFormat="1" ht="12.75" x14ac:dyDescent="0.2">
      <c r="E52" s="174"/>
      <c r="F52" s="174"/>
    </row>
    <row r="53" spans="5:6" s="89" customFormat="1" ht="12.75" x14ac:dyDescent="0.2">
      <c r="E53" s="174"/>
      <c r="F53" s="174"/>
    </row>
    <row r="54" spans="5:6" s="89" customFormat="1" ht="12.75" x14ac:dyDescent="0.2">
      <c r="E54" s="174"/>
      <c r="F54" s="174"/>
    </row>
    <row r="55" spans="5:6" s="89" customFormat="1" ht="12.75" x14ac:dyDescent="0.2">
      <c r="E55" s="174"/>
      <c r="F55" s="174"/>
    </row>
    <row r="56" spans="5:6" s="89" customFormat="1" ht="12.75" x14ac:dyDescent="0.2">
      <c r="E56" s="174"/>
      <c r="F56" s="174"/>
    </row>
    <row r="57" spans="5:6" s="89" customFormat="1" ht="12.75" x14ac:dyDescent="0.2">
      <c r="E57" s="174"/>
      <c r="F57" s="174"/>
    </row>
    <row r="58" spans="5:6" s="89" customFormat="1" ht="12.75" x14ac:dyDescent="0.2">
      <c r="E58" s="174"/>
      <c r="F58" s="174"/>
    </row>
    <row r="59" spans="5:6" s="89" customFormat="1" ht="12.75" x14ac:dyDescent="0.2">
      <c r="E59" s="174"/>
      <c r="F59" s="174"/>
    </row>
    <row r="60" spans="5:6" s="89" customFormat="1" ht="12.75" x14ac:dyDescent="0.2">
      <c r="E60" s="174"/>
      <c r="F60" s="174"/>
    </row>
    <row r="61" spans="5:6" s="89" customFormat="1" ht="12.75" x14ac:dyDescent="0.2">
      <c r="E61" s="174"/>
      <c r="F61" s="174"/>
    </row>
    <row r="62" spans="5:6" s="89" customFormat="1" ht="12.75" x14ac:dyDescent="0.2">
      <c r="E62" s="174"/>
      <c r="F62" s="174"/>
    </row>
    <row r="63" spans="5:6" s="89" customFormat="1" ht="12.75" x14ac:dyDescent="0.2">
      <c r="E63" s="174"/>
      <c r="F63" s="174"/>
    </row>
    <row r="64" spans="5:6" s="89" customFormat="1" ht="12.75" x14ac:dyDescent="0.2">
      <c r="E64" s="174"/>
      <c r="F64" s="174"/>
    </row>
    <row r="65" spans="5:6" s="89" customFormat="1" ht="12.75" x14ac:dyDescent="0.2">
      <c r="E65" s="174"/>
      <c r="F65" s="174"/>
    </row>
    <row r="66" spans="5:6" s="89" customFormat="1" ht="12.75" x14ac:dyDescent="0.2">
      <c r="E66" s="174"/>
      <c r="F66" s="174"/>
    </row>
    <row r="67" spans="5:6" s="89" customFormat="1" ht="12.75" x14ac:dyDescent="0.2">
      <c r="E67" s="174"/>
      <c r="F67" s="174"/>
    </row>
    <row r="68" spans="5:6" s="89" customFormat="1" ht="12.75" x14ac:dyDescent="0.2">
      <c r="E68" s="174"/>
      <c r="F68" s="174"/>
    </row>
    <row r="69" spans="5:6" s="89" customFormat="1" ht="12.75" x14ac:dyDescent="0.2">
      <c r="E69" s="174"/>
      <c r="F69" s="174"/>
    </row>
    <row r="70" spans="5:6" s="89" customFormat="1" ht="12.75" x14ac:dyDescent="0.2">
      <c r="E70" s="174"/>
      <c r="F70" s="174"/>
    </row>
    <row r="71" spans="5:6" s="89" customFormat="1" ht="12.75" x14ac:dyDescent="0.2">
      <c r="E71" s="174"/>
      <c r="F71" s="174"/>
    </row>
    <row r="72" spans="5:6" s="89" customFormat="1" ht="12.75" x14ac:dyDescent="0.2">
      <c r="E72" s="174"/>
      <c r="F72" s="174"/>
    </row>
    <row r="73" spans="5:6" s="89" customFormat="1" ht="12.75" x14ac:dyDescent="0.2">
      <c r="E73" s="174"/>
      <c r="F73" s="174"/>
    </row>
    <row r="74" spans="5:6" s="89" customFormat="1" ht="12.75" x14ac:dyDescent="0.2">
      <c r="E74" s="174"/>
      <c r="F74" s="174"/>
    </row>
    <row r="75" spans="5:6" s="89" customFormat="1" ht="12.75" x14ac:dyDescent="0.2">
      <c r="E75" s="174"/>
      <c r="F75" s="174"/>
    </row>
    <row r="76" spans="5:6" s="89" customFormat="1" ht="12.75" x14ac:dyDescent="0.2">
      <c r="E76" s="174"/>
      <c r="F76" s="174"/>
    </row>
    <row r="77" spans="5:6" s="89" customFormat="1" ht="12.75" x14ac:dyDescent="0.2">
      <c r="E77" s="174"/>
      <c r="F77" s="174"/>
    </row>
    <row r="78" spans="5:6" s="89" customFormat="1" ht="12.75" x14ac:dyDescent="0.2">
      <c r="E78" s="174"/>
      <c r="F78" s="174"/>
    </row>
    <row r="79" spans="5:6" s="89" customFormat="1" ht="12.75" x14ac:dyDescent="0.2">
      <c r="E79" s="174"/>
      <c r="F79" s="174"/>
    </row>
    <row r="80" spans="5:6" s="89" customFormat="1" ht="12.75" x14ac:dyDescent="0.2">
      <c r="E80" s="174"/>
      <c r="F80" s="174"/>
    </row>
    <row r="81" spans="5:6" s="89" customFormat="1" ht="12.75" x14ac:dyDescent="0.2">
      <c r="E81" s="174"/>
      <c r="F81" s="174"/>
    </row>
    <row r="82" spans="5:6" s="89" customFormat="1" ht="12.75" x14ac:dyDescent="0.2">
      <c r="E82" s="174"/>
      <c r="F82" s="174"/>
    </row>
    <row r="83" spans="5:6" s="89" customFormat="1" ht="12.75" x14ac:dyDescent="0.2">
      <c r="E83" s="174"/>
      <c r="F83" s="174"/>
    </row>
    <row r="84" spans="5:6" s="89" customFormat="1" ht="12.75" x14ac:dyDescent="0.2">
      <c r="E84" s="174"/>
      <c r="F84" s="174"/>
    </row>
    <row r="85" spans="5:6" s="89" customFormat="1" ht="12.75" x14ac:dyDescent="0.2">
      <c r="E85" s="174"/>
      <c r="F85" s="174"/>
    </row>
    <row r="86" spans="5:6" s="89" customFormat="1" ht="12.75" x14ac:dyDescent="0.2">
      <c r="E86" s="174"/>
      <c r="F86" s="174"/>
    </row>
    <row r="87" spans="5:6" s="89" customFormat="1" ht="12.75" x14ac:dyDescent="0.2">
      <c r="E87" s="174"/>
      <c r="F87" s="174"/>
    </row>
    <row r="88" spans="5:6" s="89" customFormat="1" ht="12.75" x14ac:dyDescent="0.2">
      <c r="E88" s="174"/>
      <c r="F88" s="174"/>
    </row>
    <row r="89" spans="5:6" s="89" customFormat="1" ht="12.75" x14ac:dyDescent="0.2">
      <c r="E89" s="174"/>
      <c r="F89" s="174"/>
    </row>
    <row r="90" spans="5:6" s="89" customFormat="1" ht="12.75" x14ac:dyDescent="0.2">
      <c r="E90" s="174"/>
      <c r="F90" s="174"/>
    </row>
    <row r="91" spans="5:6" s="89" customFormat="1" ht="12.75" x14ac:dyDescent="0.2">
      <c r="E91" s="174"/>
      <c r="F91" s="174"/>
    </row>
    <row r="92" spans="5:6" s="89" customFormat="1" ht="12.75" x14ac:dyDescent="0.2">
      <c r="E92" s="174"/>
      <c r="F92" s="174"/>
    </row>
    <row r="93" spans="5:6" s="89" customFormat="1" ht="12.75" x14ac:dyDescent="0.2">
      <c r="E93" s="174"/>
      <c r="F93" s="174"/>
    </row>
    <row r="94" spans="5:6" s="89" customFormat="1" ht="12.75" x14ac:dyDescent="0.2">
      <c r="E94" s="174"/>
      <c r="F94" s="174"/>
    </row>
    <row r="95" spans="5:6" s="89" customFormat="1" ht="12.75" x14ac:dyDescent="0.2">
      <c r="E95" s="174"/>
      <c r="F95" s="174"/>
    </row>
    <row r="96" spans="5:6" s="89" customFormat="1" ht="12.75" x14ac:dyDescent="0.2">
      <c r="E96" s="174"/>
      <c r="F96" s="174"/>
    </row>
    <row r="97" spans="5:6" s="89" customFormat="1" ht="12.75" x14ac:dyDescent="0.2">
      <c r="E97" s="174"/>
      <c r="F97" s="174"/>
    </row>
    <row r="98" spans="5:6" s="89" customFormat="1" ht="12.75" x14ac:dyDescent="0.2">
      <c r="E98" s="174"/>
      <c r="F98" s="174"/>
    </row>
    <row r="99" spans="5:6" s="89" customFormat="1" ht="12.75" x14ac:dyDescent="0.2">
      <c r="E99" s="174"/>
      <c r="F99" s="174"/>
    </row>
    <row r="100" spans="5:6" s="89" customFormat="1" ht="12.75" x14ac:dyDescent="0.2">
      <c r="E100" s="174"/>
      <c r="F100" s="174"/>
    </row>
    <row r="101" spans="5:6" s="89" customFormat="1" ht="12.75" x14ac:dyDescent="0.2">
      <c r="E101" s="174"/>
      <c r="F101" s="174"/>
    </row>
    <row r="102" spans="5:6" s="89" customFormat="1" ht="12.75" x14ac:dyDescent="0.2">
      <c r="E102" s="174"/>
      <c r="F102" s="174"/>
    </row>
    <row r="103" spans="5:6" s="89" customFormat="1" ht="12.75" x14ac:dyDescent="0.2">
      <c r="E103" s="174"/>
      <c r="F103" s="174"/>
    </row>
    <row r="104" spans="5:6" s="89" customFormat="1" ht="12.75" x14ac:dyDescent="0.2">
      <c r="E104" s="174"/>
      <c r="F104" s="174"/>
    </row>
    <row r="105" spans="5:6" s="89" customFormat="1" ht="12.75" x14ac:dyDescent="0.2">
      <c r="E105" s="174"/>
      <c r="F105" s="174"/>
    </row>
    <row r="106" spans="5:6" s="89" customFormat="1" ht="12.75" x14ac:dyDescent="0.2">
      <c r="E106" s="174"/>
      <c r="F106" s="174"/>
    </row>
    <row r="107" spans="5:6" s="89" customFormat="1" ht="12.75" x14ac:dyDescent="0.2">
      <c r="E107" s="174"/>
      <c r="F107" s="174"/>
    </row>
    <row r="108" spans="5:6" s="89" customFormat="1" ht="12.75" x14ac:dyDescent="0.2">
      <c r="E108" s="174"/>
      <c r="F108" s="174"/>
    </row>
    <row r="109" spans="5:6" s="89" customFormat="1" ht="12.75" x14ac:dyDescent="0.2">
      <c r="E109" s="174"/>
      <c r="F109" s="174"/>
    </row>
    <row r="110" spans="5:6" s="89" customFormat="1" ht="12.75" x14ac:dyDescent="0.2">
      <c r="E110" s="174"/>
      <c r="F110" s="174"/>
    </row>
    <row r="111" spans="5:6" s="89" customFormat="1" ht="12.75" x14ac:dyDescent="0.2">
      <c r="E111" s="174"/>
      <c r="F111" s="174"/>
    </row>
    <row r="112" spans="5:6" s="89" customFormat="1" ht="12.75" x14ac:dyDescent="0.2">
      <c r="E112" s="174"/>
      <c r="F112" s="174"/>
    </row>
    <row r="113" spans="5:6" s="89" customFormat="1" ht="12.75" x14ac:dyDescent="0.2">
      <c r="E113" s="174"/>
      <c r="F113" s="174"/>
    </row>
    <row r="114" spans="5:6" s="89" customFormat="1" ht="12.75" x14ac:dyDescent="0.2">
      <c r="E114" s="174"/>
      <c r="F114" s="174"/>
    </row>
    <row r="115" spans="5:6" s="89" customFormat="1" ht="12.75" x14ac:dyDescent="0.2">
      <c r="E115" s="174"/>
      <c r="F115" s="174"/>
    </row>
    <row r="116" spans="5:6" s="89" customFormat="1" ht="12.75" x14ac:dyDescent="0.2">
      <c r="E116" s="174"/>
      <c r="F116" s="174"/>
    </row>
    <row r="117" spans="5:6" s="89" customFormat="1" ht="12.75" x14ac:dyDescent="0.2">
      <c r="E117" s="174"/>
      <c r="F117" s="174"/>
    </row>
    <row r="118" spans="5:6" s="89" customFormat="1" ht="12.75" x14ac:dyDescent="0.2">
      <c r="E118" s="174"/>
      <c r="F118" s="174"/>
    </row>
    <row r="119" spans="5:6" s="89" customFormat="1" ht="12.75" x14ac:dyDescent="0.2">
      <c r="E119" s="174"/>
      <c r="F119" s="174"/>
    </row>
    <row r="120" spans="5:6" s="89" customFormat="1" ht="12.75" x14ac:dyDescent="0.2">
      <c r="E120" s="174"/>
      <c r="F120" s="174"/>
    </row>
    <row r="121" spans="5:6" s="89" customFormat="1" ht="12.75" x14ac:dyDescent="0.2">
      <c r="E121" s="174"/>
      <c r="F121" s="174"/>
    </row>
    <row r="122" spans="5:6" s="89" customFormat="1" ht="12.75" x14ac:dyDescent="0.2">
      <c r="E122" s="174"/>
      <c r="F122" s="174"/>
    </row>
    <row r="123" spans="5:6" s="89" customFormat="1" ht="12.75" x14ac:dyDescent="0.2">
      <c r="E123" s="174"/>
      <c r="F123" s="174"/>
    </row>
    <row r="124" spans="5:6" s="89" customFormat="1" ht="12.75" x14ac:dyDescent="0.2">
      <c r="E124" s="174"/>
      <c r="F124" s="174"/>
    </row>
    <row r="125" spans="5:6" s="89" customFormat="1" ht="12.75" x14ac:dyDescent="0.2">
      <c r="E125" s="174"/>
      <c r="F125" s="174"/>
    </row>
    <row r="126" spans="5:6" s="89" customFormat="1" ht="12.75" x14ac:dyDescent="0.2">
      <c r="E126" s="174"/>
      <c r="F126" s="174"/>
    </row>
    <row r="127" spans="5:6" s="89" customFormat="1" ht="12.75" x14ac:dyDescent="0.2">
      <c r="E127" s="174"/>
      <c r="F127" s="174"/>
    </row>
    <row r="128" spans="5:6" s="89" customFormat="1" ht="12.75" x14ac:dyDescent="0.2">
      <c r="E128" s="174"/>
      <c r="F128" s="174"/>
    </row>
    <row r="129" spans="5:6" s="89" customFormat="1" ht="12.75" x14ac:dyDescent="0.2">
      <c r="E129" s="174"/>
      <c r="F129" s="174"/>
    </row>
    <row r="130" spans="5:6" s="89" customFormat="1" ht="12.75" x14ac:dyDescent="0.2">
      <c r="E130" s="174"/>
      <c r="F130" s="174"/>
    </row>
    <row r="131" spans="5:6" s="89" customFormat="1" ht="12.75" x14ac:dyDescent="0.2">
      <c r="E131" s="174"/>
      <c r="F131" s="174"/>
    </row>
    <row r="132" spans="5:6" s="89" customFormat="1" ht="12.75" x14ac:dyDescent="0.2">
      <c r="E132" s="174"/>
      <c r="F132" s="174"/>
    </row>
    <row r="133" spans="5:6" s="89" customFormat="1" ht="12.75" x14ac:dyDescent="0.2">
      <c r="E133" s="174"/>
      <c r="F133" s="174"/>
    </row>
    <row r="134" spans="5:6" s="89" customFormat="1" ht="12.75" x14ac:dyDescent="0.2">
      <c r="E134" s="174"/>
      <c r="F134" s="174"/>
    </row>
    <row r="135" spans="5:6" s="89" customFormat="1" ht="12.75" x14ac:dyDescent="0.2">
      <c r="E135" s="174"/>
      <c r="F135" s="174"/>
    </row>
    <row r="136" spans="5:6" s="89" customFormat="1" ht="12.75" x14ac:dyDescent="0.2">
      <c r="E136" s="174"/>
      <c r="F136" s="174"/>
    </row>
    <row r="137" spans="5:6" s="89" customFormat="1" ht="12.75" x14ac:dyDescent="0.2">
      <c r="E137" s="174"/>
      <c r="F137" s="174"/>
    </row>
    <row r="138" spans="5:6" s="89" customFormat="1" ht="12.75" x14ac:dyDescent="0.2">
      <c r="E138" s="174"/>
      <c r="F138" s="174"/>
    </row>
    <row r="139" spans="5:6" s="89" customFormat="1" ht="12.75" x14ac:dyDescent="0.2">
      <c r="E139" s="174"/>
      <c r="F139" s="174"/>
    </row>
    <row r="140" spans="5:6" s="89" customFormat="1" ht="12.75" x14ac:dyDescent="0.2">
      <c r="E140" s="174"/>
      <c r="F140" s="174"/>
    </row>
    <row r="141" spans="5:6" s="89" customFormat="1" ht="12.75" x14ac:dyDescent="0.2">
      <c r="E141" s="174"/>
      <c r="F141" s="174"/>
    </row>
    <row r="142" spans="5:6" s="89" customFormat="1" ht="12.75" x14ac:dyDescent="0.2">
      <c r="E142" s="174"/>
      <c r="F142" s="174"/>
    </row>
    <row r="143" spans="5:6" s="89" customFormat="1" ht="12.75" x14ac:dyDescent="0.2">
      <c r="E143" s="174"/>
      <c r="F143" s="174"/>
    </row>
    <row r="144" spans="5:6" s="89" customFormat="1" ht="12.75" x14ac:dyDescent="0.2">
      <c r="E144" s="174"/>
      <c r="F144" s="174"/>
    </row>
    <row r="145" spans="5:6" s="89" customFormat="1" ht="12.75" x14ac:dyDescent="0.2">
      <c r="E145" s="174"/>
      <c r="F145" s="174"/>
    </row>
    <row r="146" spans="5:6" s="89" customFormat="1" ht="12.75" x14ac:dyDescent="0.2">
      <c r="E146" s="174"/>
      <c r="F146" s="174"/>
    </row>
    <row r="147" spans="5:6" s="89" customFormat="1" ht="12.75" x14ac:dyDescent="0.2">
      <c r="E147" s="174"/>
      <c r="F147" s="174"/>
    </row>
    <row r="148" spans="5:6" s="89" customFormat="1" ht="12.75" x14ac:dyDescent="0.2">
      <c r="E148" s="174"/>
      <c r="F148" s="174"/>
    </row>
    <row r="149" spans="5:6" s="89" customFormat="1" ht="12.75" x14ac:dyDescent="0.2">
      <c r="E149" s="174"/>
      <c r="F149" s="174"/>
    </row>
    <row r="150" spans="5:6" s="89" customFormat="1" ht="12.75" x14ac:dyDescent="0.2">
      <c r="E150" s="174"/>
      <c r="F150" s="174"/>
    </row>
    <row r="151" spans="5:6" s="89" customFormat="1" ht="12.75" x14ac:dyDescent="0.2">
      <c r="E151" s="174"/>
      <c r="F151" s="174"/>
    </row>
    <row r="152" spans="5:6" s="89" customFormat="1" ht="12.75" x14ac:dyDescent="0.2">
      <c r="E152" s="174"/>
      <c r="F152" s="174"/>
    </row>
    <row r="153" spans="5:6" s="89" customFormat="1" ht="12.75" x14ac:dyDescent="0.2">
      <c r="E153" s="174"/>
      <c r="F153" s="174"/>
    </row>
    <row r="154" spans="5:6" s="89" customFormat="1" ht="12.75" x14ac:dyDescent="0.2">
      <c r="E154" s="174"/>
      <c r="F154" s="174"/>
    </row>
    <row r="155" spans="5:6" s="89" customFormat="1" ht="12.75" x14ac:dyDescent="0.2">
      <c r="E155" s="174"/>
      <c r="F155" s="174"/>
    </row>
    <row r="156" spans="5:6" s="89" customFormat="1" ht="12.75" x14ac:dyDescent="0.2">
      <c r="E156" s="174"/>
      <c r="F156" s="174"/>
    </row>
    <row r="157" spans="5:6" s="89" customFormat="1" ht="12.75" x14ac:dyDescent="0.2">
      <c r="E157" s="174"/>
      <c r="F157" s="174"/>
    </row>
    <row r="158" spans="5:6" s="89" customFormat="1" ht="12.75" x14ac:dyDescent="0.2">
      <c r="E158" s="174"/>
      <c r="F158" s="174"/>
    </row>
    <row r="159" spans="5:6" s="89" customFormat="1" ht="12.75" x14ac:dyDescent="0.2">
      <c r="E159" s="174"/>
      <c r="F159" s="174"/>
    </row>
    <row r="160" spans="5:6" s="89" customFormat="1" ht="12.75" x14ac:dyDescent="0.2">
      <c r="E160" s="174"/>
      <c r="F160" s="174"/>
    </row>
    <row r="161" spans="5:6" s="89" customFormat="1" ht="12.75" x14ac:dyDescent="0.2">
      <c r="E161" s="174"/>
      <c r="F161" s="174"/>
    </row>
    <row r="162" spans="5:6" s="89" customFormat="1" ht="12.75" x14ac:dyDescent="0.2">
      <c r="E162" s="174"/>
      <c r="F162" s="174"/>
    </row>
    <row r="163" spans="5:6" s="89" customFormat="1" ht="12.75" x14ac:dyDescent="0.2">
      <c r="E163" s="174"/>
      <c r="F163" s="174"/>
    </row>
    <row r="164" spans="5:6" s="89" customFormat="1" ht="12.75" x14ac:dyDescent="0.2">
      <c r="E164" s="174"/>
      <c r="F164" s="174"/>
    </row>
    <row r="165" spans="5:6" s="89" customFormat="1" ht="12.75" x14ac:dyDescent="0.2">
      <c r="E165" s="174"/>
      <c r="F165" s="174"/>
    </row>
    <row r="166" spans="5:6" s="89" customFormat="1" ht="12.75" x14ac:dyDescent="0.2">
      <c r="E166" s="174"/>
      <c r="F166" s="174"/>
    </row>
    <row r="167" spans="5:6" s="89" customFormat="1" ht="12.75" x14ac:dyDescent="0.2">
      <c r="E167" s="174"/>
      <c r="F167" s="174"/>
    </row>
    <row r="168" spans="5:6" s="89" customFormat="1" ht="12.75" x14ac:dyDescent="0.2">
      <c r="E168" s="174"/>
      <c r="F168" s="174"/>
    </row>
    <row r="169" spans="5:6" s="89" customFormat="1" ht="12.75" x14ac:dyDescent="0.2">
      <c r="E169" s="174"/>
      <c r="F169" s="174"/>
    </row>
    <row r="170" spans="5:6" s="89" customFormat="1" ht="12.75" x14ac:dyDescent="0.2">
      <c r="E170" s="174"/>
      <c r="F170" s="174"/>
    </row>
    <row r="171" spans="5:6" s="89" customFormat="1" ht="12.75" x14ac:dyDescent="0.2">
      <c r="E171" s="174"/>
      <c r="F171" s="174"/>
    </row>
    <row r="172" spans="5:6" s="89" customFormat="1" ht="12.75" x14ac:dyDescent="0.2">
      <c r="E172" s="174"/>
      <c r="F172" s="174"/>
    </row>
    <row r="173" spans="5:6" s="89" customFormat="1" ht="12.75" x14ac:dyDescent="0.2">
      <c r="E173" s="174"/>
      <c r="F173" s="174"/>
    </row>
    <row r="174" spans="5:6" s="89" customFormat="1" ht="12.75" x14ac:dyDescent="0.2">
      <c r="E174" s="174"/>
      <c r="F174" s="174"/>
    </row>
    <row r="175" spans="5:6" s="89" customFormat="1" ht="12.75" x14ac:dyDescent="0.2">
      <c r="E175" s="174"/>
      <c r="F175" s="174"/>
    </row>
    <row r="176" spans="5:6" s="89" customFormat="1" ht="12.75" x14ac:dyDescent="0.2">
      <c r="E176" s="174"/>
      <c r="F176" s="174"/>
    </row>
    <row r="177" spans="5:6" s="89" customFormat="1" ht="12.75" x14ac:dyDescent="0.2">
      <c r="E177" s="174"/>
      <c r="F177" s="174"/>
    </row>
    <row r="178" spans="5:6" s="89" customFormat="1" ht="12.75" x14ac:dyDescent="0.2">
      <c r="E178" s="174"/>
      <c r="F178" s="174"/>
    </row>
    <row r="179" spans="5:6" s="89" customFormat="1" ht="12.75" x14ac:dyDescent="0.2">
      <c r="E179" s="174"/>
      <c r="F179" s="174"/>
    </row>
    <row r="180" spans="5:6" s="89" customFormat="1" ht="12.75" x14ac:dyDescent="0.2">
      <c r="E180" s="174"/>
      <c r="F180" s="174"/>
    </row>
    <row r="181" spans="5:6" s="89" customFormat="1" ht="12.75" x14ac:dyDescent="0.2">
      <c r="E181" s="174"/>
      <c r="F181" s="174"/>
    </row>
    <row r="182" spans="5:6" s="89" customFormat="1" ht="12.75" x14ac:dyDescent="0.2">
      <c r="E182" s="174"/>
      <c r="F182" s="174"/>
    </row>
    <row r="183" spans="5:6" s="89" customFormat="1" ht="12.75" x14ac:dyDescent="0.2">
      <c r="E183" s="174"/>
      <c r="F183" s="174"/>
    </row>
    <row r="184" spans="5:6" s="89" customFormat="1" ht="12.75" x14ac:dyDescent="0.2">
      <c r="E184" s="174"/>
      <c r="F184" s="174"/>
    </row>
    <row r="185" spans="5:6" s="89" customFormat="1" ht="12.75" x14ac:dyDescent="0.2">
      <c r="E185" s="174"/>
      <c r="F185" s="174"/>
    </row>
    <row r="186" spans="5:6" s="89" customFormat="1" ht="12.75" x14ac:dyDescent="0.2">
      <c r="E186" s="174"/>
      <c r="F186" s="174"/>
    </row>
    <row r="187" spans="5:6" s="89" customFormat="1" ht="12.75" x14ac:dyDescent="0.2">
      <c r="E187" s="174"/>
      <c r="F187" s="174"/>
    </row>
    <row r="188" spans="5:6" s="89" customFormat="1" ht="12.75" x14ac:dyDescent="0.2">
      <c r="E188" s="174"/>
      <c r="F188" s="174"/>
    </row>
    <row r="189" spans="5:6" s="89" customFormat="1" ht="12.75" x14ac:dyDescent="0.2">
      <c r="E189" s="174"/>
      <c r="F189" s="174"/>
    </row>
    <row r="190" spans="5:6" s="89" customFormat="1" ht="12.75" x14ac:dyDescent="0.2">
      <c r="E190" s="174"/>
      <c r="F190" s="174"/>
    </row>
    <row r="191" spans="5:6" s="89" customFormat="1" ht="12.75" x14ac:dyDescent="0.2">
      <c r="E191" s="174"/>
      <c r="F191" s="174"/>
    </row>
    <row r="192" spans="5:6" s="89" customFormat="1" ht="12.75" x14ac:dyDescent="0.2">
      <c r="E192" s="174"/>
      <c r="F192" s="174"/>
    </row>
    <row r="193" spans="5:6" s="89" customFormat="1" ht="12.75" x14ac:dyDescent="0.2">
      <c r="E193" s="174"/>
      <c r="F193" s="174"/>
    </row>
    <row r="194" spans="5:6" s="89" customFormat="1" ht="12.75" x14ac:dyDescent="0.2">
      <c r="E194" s="174"/>
      <c r="F194" s="174"/>
    </row>
    <row r="195" spans="5:6" s="89" customFormat="1" ht="12.75" x14ac:dyDescent="0.2">
      <c r="E195" s="174"/>
      <c r="F195" s="174"/>
    </row>
    <row r="196" spans="5:6" s="89" customFormat="1" ht="12.75" x14ac:dyDescent="0.2">
      <c r="E196" s="174"/>
      <c r="F196" s="174"/>
    </row>
    <row r="197" spans="5:6" s="89" customFormat="1" ht="12.75" x14ac:dyDescent="0.2">
      <c r="E197" s="174"/>
      <c r="F197" s="174"/>
    </row>
    <row r="198" spans="5:6" s="89" customFormat="1" ht="12.75" x14ac:dyDescent="0.2">
      <c r="E198" s="174"/>
      <c r="F198" s="174"/>
    </row>
    <row r="199" spans="5:6" s="89" customFormat="1" ht="12.75" x14ac:dyDescent="0.2">
      <c r="E199" s="174"/>
      <c r="F199" s="174"/>
    </row>
    <row r="200" spans="5:6" s="89" customFormat="1" ht="12.75" x14ac:dyDescent="0.2">
      <c r="E200" s="174"/>
      <c r="F200" s="174"/>
    </row>
    <row r="201" spans="5:6" s="89" customFormat="1" ht="12.75" x14ac:dyDescent="0.2">
      <c r="E201" s="174"/>
      <c r="F201" s="174"/>
    </row>
    <row r="202" spans="5:6" s="89" customFormat="1" ht="12.75" x14ac:dyDescent="0.2">
      <c r="E202" s="174"/>
      <c r="F202" s="174"/>
    </row>
    <row r="203" spans="5:6" s="89" customFormat="1" ht="12.75" x14ac:dyDescent="0.2">
      <c r="E203" s="174"/>
      <c r="F203" s="174"/>
    </row>
    <row r="204" spans="5:6" s="89" customFormat="1" ht="12.75" x14ac:dyDescent="0.2">
      <c r="E204" s="174"/>
      <c r="F204" s="174"/>
    </row>
    <row r="205" spans="5:6" s="89" customFormat="1" ht="12.75" x14ac:dyDescent="0.2">
      <c r="E205" s="174"/>
      <c r="F205" s="174"/>
    </row>
    <row r="206" spans="5:6" s="89" customFormat="1" ht="12.75" x14ac:dyDescent="0.2">
      <c r="E206" s="174"/>
      <c r="F206" s="174"/>
    </row>
    <row r="207" spans="5:6" s="89" customFormat="1" ht="12.75" x14ac:dyDescent="0.2">
      <c r="E207" s="174"/>
      <c r="F207" s="174"/>
    </row>
    <row r="208" spans="5:6" s="89" customFormat="1" ht="12.75" x14ac:dyDescent="0.2">
      <c r="E208" s="174"/>
      <c r="F208" s="174"/>
    </row>
    <row r="209" spans="5:6" s="89" customFormat="1" ht="12.75" x14ac:dyDescent="0.2">
      <c r="E209" s="174"/>
      <c r="F209" s="174"/>
    </row>
    <row r="210" spans="5:6" s="89" customFormat="1" ht="12.75" x14ac:dyDescent="0.2">
      <c r="E210" s="174"/>
      <c r="F210" s="174"/>
    </row>
    <row r="211" spans="5:6" s="89" customFormat="1" ht="12.75" x14ac:dyDescent="0.2">
      <c r="E211" s="174"/>
      <c r="F211" s="174"/>
    </row>
    <row r="212" spans="5:6" s="89" customFormat="1" ht="12.75" x14ac:dyDescent="0.2">
      <c r="E212" s="174"/>
      <c r="F212" s="174"/>
    </row>
    <row r="213" spans="5:6" s="89" customFormat="1" ht="12.75" x14ac:dyDescent="0.2">
      <c r="E213" s="174"/>
      <c r="F213" s="174"/>
    </row>
    <row r="214" spans="5:6" s="89" customFormat="1" ht="12.75" x14ac:dyDescent="0.2">
      <c r="E214" s="174"/>
      <c r="F214" s="174"/>
    </row>
    <row r="215" spans="5:6" s="89" customFormat="1" ht="12.75" x14ac:dyDescent="0.2">
      <c r="E215" s="174"/>
      <c r="F215" s="174"/>
    </row>
    <row r="216" spans="5:6" s="89" customFormat="1" ht="12.75" x14ac:dyDescent="0.2">
      <c r="E216" s="174"/>
      <c r="F216" s="174"/>
    </row>
    <row r="217" spans="5:6" s="89" customFormat="1" ht="12.75" x14ac:dyDescent="0.2">
      <c r="E217" s="174"/>
      <c r="F217" s="174"/>
    </row>
    <row r="218" spans="5:6" s="89" customFormat="1" ht="12.75" x14ac:dyDescent="0.2">
      <c r="E218" s="174"/>
      <c r="F218" s="174"/>
    </row>
    <row r="219" spans="5:6" s="89" customFormat="1" ht="12.75" x14ac:dyDescent="0.2">
      <c r="E219" s="174"/>
      <c r="F219" s="174"/>
    </row>
    <row r="220" spans="5:6" s="89" customFormat="1" ht="12.75" x14ac:dyDescent="0.2">
      <c r="E220" s="174"/>
      <c r="F220" s="174"/>
    </row>
    <row r="221" spans="5:6" s="89" customFormat="1" ht="12.75" x14ac:dyDescent="0.2">
      <c r="E221" s="174"/>
      <c r="F221" s="174"/>
    </row>
    <row r="222" spans="5:6" s="89" customFormat="1" ht="12.75" x14ac:dyDescent="0.2">
      <c r="E222" s="174"/>
      <c r="F222" s="174"/>
    </row>
    <row r="223" spans="5:6" s="89" customFormat="1" ht="12.75" x14ac:dyDescent="0.2">
      <c r="E223" s="174"/>
      <c r="F223" s="174"/>
    </row>
    <row r="224" spans="5:6" s="89" customFormat="1" ht="12.75" x14ac:dyDescent="0.2">
      <c r="E224" s="174"/>
      <c r="F224" s="174"/>
    </row>
    <row r="225" spans="5:6" s="89" customFormat="1" ht="12.75" x14ac:dyDescent="0.2">
      <c r="E225" s="174"/>
      <c r="F225" s="174"/>
    </row>
    <row r="226" spans="5:6" s="89" customFormat="1" ht="12.75" x14ac:dyDescent="0.2">
      <c r="E226" s="174"/>
      <c r="F226" s="174"/>
    </row>
    <row r="227" spans="5:6" s="89" customFormat="1" ht="12.75" x14ac:dyDescent="0.2">
      <c r="E227" s="174"/>
      <c r="F227" s="174"/>
    </row>
    <row r="228" spans="5:6" s="89" customFormat="1" ht="12.75" x14ac:dyDescent="0.2">
      <c r="E228" s="174"/>
      <c r="F228" s="174"/>
    </row>
    <row r="229" spans="5:6" s="89" customFormat="1" ht="12.75" x14ac:dyDescent="0.2">
      <c r="E229" s="174"/>
      <c r="F229" s="174"/>
    </row>
    <row r="230" spans="5:6" s="89" customFormat="1" ht="12.75" x14ac:dyDescent="0.2">
      <c r="E230" s="174"/>
      <c r="F230" s="174"/>
    </row>
    <row r="231" spans="5:6" s="89" customFormat="1" ht="12.75" x14ac:dyDescent="0.2">
      <c r="E231" s="174"/>
      <c r="F231" s="174"/>
    </row>
    <row r="232" spans="5:6" s="89" customFormat="1" ht="12.75" x14ac:dyDescent="0.2">
      <c r="E232" s="174"/>
      <c r="F232" s="174"/>
    </row>
    <row r="233" spans="5:6" s="89" customFormat="1" ht="12.75" x14ac:dyDescent="0.2">
      <c r="E233" s="174"/>
      <c r="F233" s="174"/>
    </row>
    <row r="234" spans="5:6" s="89" customFormat="1" ht="12.75" x14ac:dyDescent="0.2">
      <c r="E234" s="174"/>
      <c r="F234" s="174"/>
    </row>
    <row r="235" spans="5:6" s="89" customFormat="1" ht="12.75" x14ac:dyDescent="0.2">
      <c r="E235" s="174"/>
      <c r="F235" s="174"/>
    </row>
    <row r="236" spans="5:6" s="89" customFormat="1" ht="12.75" x14ac:dyDescent="0.2">
      <c r="E236" s="174"/>
      <c r="F236" s="174"/>
    </row>
    <row r="237" spans="5:6" s="89" customFormat="1" ht="12.75" x14ac:dyDescent="0.2">
      <c r="E237" s="174"/>
      <c r="F237" s="174"/>
    </row>
    <row r="238" spans="5:6" s="89" customFormat="1" ht="12.75" x14ac:dyDescent="0.2">
      <c r="E238" s="174"/>
      <c r="F238" s="174"/>
    </row>
    <row r="239" spans="5:6" s="89" customFormat="1" ht="12.75" x14ac:dyDescent="0.2">
      <c r="E239" s="174"/>
      <c r="F239" s="174"/>
    </row>
    <row r="240" spans="5:6" s="89" customFormat="1" ht="12.75" x14ac:dyDescent="0.2">
      <c r="E240" s="174"/>
      <c r="F240" s="174"/>
    </row>
    <row r="241" spans="5:6" s="89" customFormat="1" ht="12.75" x14ac:dyDescent="0.2">
      <c r="E241" s="174"/>
      <c r="F241" s="174"/>
    </row>
    <row r="242" spans="5:6" s="89" customFormat="1" ht="12.75" x14ac:dyDescent="0.2">
      <c r="E242" s="174"/>
      <c r="F242" s="174"/>
    </row>
    <row r="243" spans="5:6" s="89" customFormat="1" ht="12.75" x14ac:dyDescent="0.2">
      <c r="E243" s="174"/>
      <c r="F243" s="174"/>
    </row>
    <row r="244" spans="5:6" s="89" customFormat="1" ht="12.75" x14ac:dyDescent="0.2">
      <c r="E244" s="174"/>
      <c r="F244" s="174"/>
    </row>
    <row r="245" spans="5:6" s="89" customFormat="1" ht="12.75" x14ac:dyDescent="0.2">
      <c r="E245" s="174"/>
      <c r="F245" s="174"/>
    </row>
    <row r="246" spans="5:6" s="89" customFormat="1" ht="12.75" x14ac:dyDescent="0.2">
      <c r="E246" s="174"/>
      <c r="F246" s="174"/>
    </row>
    <row r="247" spans="5:6" s="89" customFormat="1" ht="12.75" x14ac:dyDescent="0.2">
      <c r="E247" s="174"/>
      <c r="F247" s="174"/>
    </row>
    <row r="248" spans="5:6" s="89" customFormat="1" ht="12.75" x14ac:dyDescent="0.2">
      <c r="E248" s="174"/>
      <c r="F248" s="174"/>
    </row>
    <row r="249" spans="5:6" s="89" customFormat="1" ht="12.75" x14ac:dyDescent="0.2">
      <c r="E249" s="174"/>
      <c r="F249" s="174"/>
    </row>
    <row r="250" spans="5:6" s="89" customFormat="1" ht="12.75" x14ac:dyDescent="0.2">
      <c r="E250" s="174"/>
      <c r="F250" s="174"/>
    </row>
    <row r="251" spans="5:6" s="89" customFormat="1" ht="12.75" x14ac:dyDescent="0.2">
      <c r="E251" s="174"/>
      <c r="F251" s="174"/>
    </row>
    <row r="252" spans="5:6" s="89" customFormat="1" ht="12.75" x14ac:dyDescent="0.2">
      <c r="E252" s="174"/>
      <c r="F252" s="174"/>
    </row>
    <row r="253" spans="5:6" s="89" customFormat="1" ht="12.75" x14ac:dyDescent="0.2">
      <c r="E253" s="174"/>
      <c r="F253" s="174"/>
    </row>
    <row r="254" spans="5:6" s="89" customFormat="1" ht="12.75" x14ac:dyDescent="0.2">
      <c r="E254" s="174"/>
      <c r="F254" s="174"/>
    </row>
    <row r="255" spans="5:6" s="89" customFormat="1" ht="12.75" x14ac:dyDescent="0.2">
      <c r="E255" s="174"/>
      <c r="F255" s="174"/>
    </row>
    <row r="256" spans="5:6" s="89" customFormat="1" ht="12.75" x14ac:dyDescent="0.2">
      <c r="E256" s="174"/>
      <c r="F256" s="174"/>
    </row>
    <row r="257" spans="5:6" s="89" customFormat="1" ht="12.75" x14ac:dyDescent="0.2">
      <c r="E257" s="174"/>
      <c r="F257" s="174"/>
    </row>
    <row r="258" spans="5:6" s="89" customFormat="1" ht="12.75" x14ac:dyDescent="0.2">
      <c r="E258" s="174"/>
      <c r="F258" s="174"/>
    </row>
    <row r="259" spans="5:6" s="89" customFormat="1" ht="12.75" x14ac:dyDescent="0.2">
      <c r="E259" s="174"/>
      <c r="F259" s="174"/>
    </row>
    <row r="260" spans="5:6" s="89" customFormat="1" ht="12.75" x14ac:dyDescent="0.2">
      <c r="E260" s="174"/>
      <c r="F260" s="174"/>
    </row>
    <row r="261" spans="5:6" s="89" customFormat="1" ht="12.75" x14ac:dyDescent="0.2">
      <c r="E261" s="174"/>
      <c r="F261" s="174"/>
    </row>
    <row r="262" spans="5:6" s="89" customFormat="1" ht="12.75" x14ac:dyDescent="0.2">
      <c r="E262" s="174"/>
      <c r="F262" s="174"/>
    </row>
    <row r="263" spans="5:6" s="89" customFormat="1" ht="12.75" x14ac:dyDescent="0.2">
      <c r="E263" s="174"/>
      <c r="F263" s="174"/>
    </row>
    <row r="264" spans="5:6" s="89" customFormat="1" ht="12.75" x14ac:dyDescent="0.2">
      <c r="E264" s="174"/>
      <c r="F264" s="174"/>
    </row>
    <row r="265" spans="5:6" s="89" customFormat="1" ht="12.75" x14ac:dyDescent="0.2">
      <c r="E265" s="174"/>
      <c r="F265" s="174"/>
    </row>
    <row r="266" spans="5:6" s="89" customFormat="1" ht="12.75" x14ac:dyDescent="0.2">
      <c r="E266" s="174"/>
      <c r="F266" s="174"/>
    </row>
    <row r="267" spans="5:6" s="89" customFormat="1" ht="12.75" x14ac:dyDescent="0.2">
      <c r="E267" s="174"/>
      <c r="F267" s="174"/>
    </row>
    <row r="268" spans="5:6" s="89" customFormat="1" ht="12.75" x14ac:dyDescent="0.2">
      <c r="E268" s="174"/>
      <c r="F268" s="174"/>
    </row>
    <row r="269" spans="5:6" s="89" customFormat="1" ht="12.75" x14ac:dyDescent="0.2">
      <c r="E269" s="174"/>
      <c r="F269" s="174"/>
    </row>
    <row r="270" spans="5:6" s="89" customFormat="1" ht="12.75" x14ac:dyDescent="0.2">
      <c r="E270" s="174"/>
      <c r="F270" s="174"/>
    </row>
    <row r="271" spans="5:6" s="89" customFormat="1" ht="12.75" x14ac:dyDescent="0.2">
      <c r="E271" s="174"/>
      <c r="F271" s="174"/>
    </row>
    <row r="272" spans="5:6" s="89" customFormat="1" ht="12.75" x14ac:dyDescent="0.2">
      <c r="E272" s="174"/>
      <c r="F272" s="174"/>
    </row>
    <row r="273" spans="5:6" s="89" customFormat="1" ht="12.75" x14ac:dyDescent="0.2">
      <c r="E273" s="174"/>
      <c r="F273" s="174"/>
    </row>
    <row r="274" spans="5:6" s="89" customFormat="1" ht="12.75" x14ac:dyDescent="0.2">
      <c r="E274" s="174"/>
      <c r="F274" s="174"/>
    </row>
    <row r="275" spans="5:6" s="89" customFormat="1" ht="12.75" x14ac:dyDescent="0.2">
      <c r="E275" s="174"/>
      <c r="F275" s="174"/>
    </row>
    <row r="276" spans="5:6" s="89" customFormat="1" ht="12.75" x14ac:dyDescent="0.2">
      <c r="E276" s="174"/>
      <c r="F276" s="174"/>
    </row>
    <row r="277" spans="5:6" s="89" customFormat="1" ht="12.75" x14ac:dyDescent="0.2">
      <c r="E277" s="174"/>
      <c r="F277" s="174"/>
    </row>
    <row r="278" spans="5:6" s="89" customFormat="1" ht="12.75" x14ac:dyDescent="0.2">
      <c r="E278" s="174"/>
      <c r="F278" s="174"/>
    </row>
    <row r="279" spans="5:6" s="89" customFormat="1" ht="12.75" x14ac:dyDescent="0.2">
      <c r="E279" s="174"/>
      <c r="F279" s="174"/>
    </row>
    <row r="280" spans="5:6" s="89" customFormat="1" ht="12.75" x14ac:dyDescent="0.2">
      <c r="E280" s="174"/>
      <c r="F280" s="174"/>
    </row>
    <row r="281" spans="5:6" s="89" customFormat="1" ht="12.75" x14ac:dyDescent="0.2">
      <c r="E281" s="174"/>
      <c r="F281" s="174"/>
    </row>
    <row r="282" spans="5:6" s="89" customFormat="1" ht="12.75" x14ac:dyDescent="0.2">
      <c r="E282" s="174"/>
      <c r="F282" s="174"/>
    </row>
    <row r="283" spans="5:6" s="89" customFormat="1" ht="12.75" x14ac:dyDescent="0.2">
      <c r="E283" s="174"/>
      <c r="F283" s="174"/>
    </row>
    <row r="284" spans="5:6" s="89" customFormat="1" ht="12.75" x14ac:dyDescent="0.2">
      <c r="E284" s="174"/>
      <c r="F284" s="174"/>
    </row>
    <row r="285" spans="5:6" s="89" customFormat="1" ht="12.75" x14ac:dyDescent="0.2">
      <c r="E285" s="174"/>
      <c r="F285" s="174"/>
    </row>
    <row r="286" spans="5:6" s="89" customFormat="1" ht="12.75" x14ac:dyDescent="0.2">
      <c r="E286" s="174"/>
      <c r="F286" s="174"/>
    </row>
    <row r="287" spans="5:6" s="89" customFormat="1" ht="12.75" x14ac:dyDescent="0.2">
      <c r="E287" s="174"/>
      <c r="F287" s="174"/>
    </row>
    <row r="288" spans="5:6" s="89" customFormat="1" ht="12.75" x14ac:dyDescent="0.2">
      <c r="E288" s="174"/>
      <c r="F288" s="174"/>
    </row>
    <row r="289" spans="5:6" s="89" customFormat="1" ht="12.75" x14ac:dyDescent="0.2">
      <c r="E289" s="174"/>
      <c r="F289" s="174"/>
    </row>
    <row r="290" spans="5:6" s="89" customFormat="1" ht="12.75" x14ac:dyDescent="0.2">
      <c r="E290" s="174"/>
      <c r="F290" s="174"/>
    </row>
    <row r="291" spans="5:6" s="89" customFormat="1" ht="12.75" x14ac:dyDescent="0.2">
      <c r="E291" s="174"/>
      <c r="F291" s="174"/>
    </row>
    <row r="292" spans="5:6" s="89" customFormat="1" ht="12.75" x14ac:dyDescent="0.2">
      <c r="E292" s="174"/>
      <c r="F292" s="174"/>
    </row>
    <row r="293" spans="5:6" s="89" customFormat="1" ht="12.75" x14ac:dyDescent="0.2">
      <c r="E293" s="174"/>
      <c r="F293" s="174"/>
    </row>
    <row r="294" spans="5:6" s="89" customFormat="1" ht="12.75" x14ac:dyDescent="0.2">
      <c r="E294" s="174"/>
      <c r="F294" s="174"/>
    </row>
    <row r="295" spans="5:6" s="89" customFormat="1" ht="12.75" x14ac:dyDescent="0.2">
      <c r="E295" s="174"/>
      <c r="F295" s="174"/>
    </row>
    <row r="296" spans="5:6" s="89" customFormat="1" ht="12.75" x14ac:dyDescent="0.2">
      <c r="E296" s="174"/>
      <c r="F296" s="174"/>
    </row>
    <row r="297" spans="5:6" s="89" customFormat="1" ht="12.75" x14ac:dyDescent="0.2">
      <c r="E297" s="174"/>
      <c r="F297" s="174"/>
    </row>
    <row r="298" spans="5:6" s="89" customFormat="1" ht="12.75" x14ac:dyDescent="0.2">
      <c r="E298" s="174"/>
      <c r="F298" s="174"/>
    </row>
    <row r="299" spans="5:6" s="89" customFormat="1" ht="12.75" x14ac:dyDescent="0.2">
      <c r="E299" s="174"/>
      <c r="F299" s="174"/>
    </row>
    <row r="300" spans="5:6" s="89" customFormat="1" ht="12.75" x14ac:dyDescent="0.2">
      <c r="E300" s="174"/>
      <c r="F300" s="174"/>
    </row>
    <row r="301" spans="5:6" s="89" customFormat="1" ht="12.75" x14ac:dyDescent="0.2">
      <c r="E301" s="174"/>
      <c r="F301" s="174"/>
    </row>
    <row r="302" spans="5:6" s="89" customFormat="1" ht="12.75" x14ac:dyDescent="0.2">
      <c r="E302" s="174"/>
      <c r="F302" s="174"/>
    </row>
    <row r="303" spans="5:6" s="89" customFormat="1" ht="12.75" x14ac:dyDescent="0.2">
      <c r="E303" s="174"/>
      <c r="F303" s="174"/>
    </row>
    <row r="304" spans="5:6" s="89" customFormat="1" ht="12.75" x14ac:dyDescent="0.2">
      <c r="E304" s="174"/>
      <c r="F304" s="174"/>
    </row>
    <row r="305" spans="5:6" s="89" customFormat="1" ht="12.75" x14ac:dyDescent="0.2">
      <c r="E305" s="174"/>
      <c r="F305" s="174"/>
    </row>
    <row r="306" spans="5:6" s="89" customFormat="1" ht="12.75" x14ac:dyDescent="0.2">
      <c r="E306" s="174"/>
      <c r="F306" s="174"/>
    </row>
    <row r="307" spans="5:6" s="89" customFormat="1" ht="12.75" x14ac:dyDescent="0.2">
      <c r="E307" s="174"/>
      <c r="F307" s="174"/>
    </row>
    <row r="308" spans="5:6" s="89" customFormat="1" ht="12.75" x14ac:dyDescent="0.2">
      <c r="E308" s="174"/>
      <c r="F308" s="174"/>
    </row>
    <row r="309" spans="5:6" s="89" customFormat="1" ht="12.75" x14ac:dyDescent="0.2">
      <c r="E309" s="174"/>
      <c r="F309" s="174"/>
    </row>
    <row r="310" spans="5:6" s="89" customFormat="1" ht="12.75" x14ac:dyDescent="0.2">
      <c r="E310" s="174"/>
      <c r="F310" s="174"/>
    </row>
    <row r="311" spans="5:6" s="89" customFormat="1" ht="12.75" x14ac:dyDescent="0.2">
      <c r="E311" s="174"/>
      <c r="F311" s="174"/>
    </row>
    <row r="312" spans="5:6" s="89" customFormat="1" ht="12.75" x14ac:dyDescent="0.2">
      <c r="E312" s="174"/>
      <c r="F312" s="174"/>
    </row>
    <row r="313" spans="5:6" s="89" customFormat="1" ht="12.75" x14ac:dyDescent="0.2">
      <c r="E313" s="174"/>
      <c r="F313" s="174"/>
    </row>
    <row r="314" spans="5:6" s="89" customFormat="1" ht="12.75" x14ac:dyDescent="0.2">
      <c r="E314" s="174"/>
      <c r="F314" s="174"/>
    </row>
    <row r="315" spans="5:6" s="89" customFormat="1" ht="12.75" x14ac:dyDescent="0.2">
      <c r="E315" s="174"/>
      <c r="F315" s="174"/>
    </row>
    <row r="316" spans="5:6" s="89" customFormat="1" ht="12.75" x14ac:dyDescent="0.2">
      <c r="E316" s="174"/>
      <c r="F316" s="174"/>
    </row>
    <row r="317" spans="5:6" s="89" customFormat="1" ht="12.75" x14ac:dyDescent="0.2">
      <c r="E317" s="174"/>
      <c r="F317" s="174"/>
    </row>
    <row r="318" spans="5:6" s="89" customFormat="1" ht="12.75" x14ac:dyDescent="0.2">
      <c r="E318" s="174"/>
      <c r="F318" s="174"/>
    </row>
    <row r="319" spans="5:6" s="89" customFormat="1" ht="12.75" x14ac:dyDescent="0.2">
      <c r="E319" s="174"/>
      <c r="F319" s="174"/>
    </row>
    <row r="320" spans="5:6" s="89" customFormat="1" ht="12.75" x14ac:dyDescent="0.2">
      <c r="E320" s="174"/>
      <c r="F320" s="174"/>
    </row>
    <row r="321" spans="5:6" s="89" customFormat="1" ht="12.75" x14ac:dyDescent="0.2">
      <c r="E321" s="174"/>
      <c r="F321" s="174"/>
    </row>
    <row r="322" spans="5:6" s="89" customFormat="1" ht="12.75" x14ac:dyDescent="0.2">
      <c r="E322" s="174"/>
      <c r="F322" s="174"/>
    </row>
    <row r="323" spans="5:6" s="89" customFormat="1" ht="12.75" x14ac:dyDescent="0.2">
      <c r="E323" s="174"/>
      <c r="F323" s="174"/>
    </row>
    <row r="324" spans="5:6" s="89" customFormat="1" ht="12.75" x14ac:dyDescent="0.2">
      <c r="E324" s="174"/>
      <c r="F324" s="174"/>
    </row>
    <row r="325" spans="5:6" s="89" customFormat="1" ht="12.75" x14ac:dyDescent="0.2">
      <c r="E325" s="174"/>
      <c r="F325" s="174"/>
    </row>
    <row r="326" spans="5:6" s="89" customFormat="1" ht="12.75" x14ac:dyDescent="0.2">
      <c r="E326" s="174"/>
      <c r="F326" s="174"/>
    </row>
    <row r="327" spans="5:6" s="89" customFormat="1" ht="12.75" x14ac:dyDescent="0.2">
      <c r="E327" s="174"/>
      <c r="F327" s="174"/>
    </row>
    <row r="328" spans="5:6" s="89" customFormat="1" ht="12.75" x14ac:dyDescent="0.2">
      <c r="E328" s="174"/>
      <c r="F328" s="174"/>
    </row>
    <row r="329" spans="5:6" s="89" customFormat="1" ht="12.75" x14ac:dyDescent="0.2">
      <c r="E329" s="174"/>
      <c r="F329" s="174"/>
    </row>
    <row r="330" spans="5:6" s="89" customFormat="1" ht="12.75" x14ac:dyDescent="0.2">
      <c r="E330" s="174"/>
      <c r="F330" s="174"/>
    </row>
    <row r="331" spans="5:6" s="89" customFormat="1" ht="12.75" x14ac:dyDescent="0.2">
      <c r="E331" s="174"/>
      <c r="F331" s="174"/>
    </row>
    <row r="332" spans="5:6" s="89" customFormat="1" ht="12.75" x14ac:dyDescent="0.2">
      <c r="E332" s="174"/>
      <c r="F332" s="174"/>
    </row>
    <row r="333" spans="5:6" s="89" customFormat="1" ht="12.75" x14ac:dyDescent="0.2">
      <c r="E333" s="174"/>
      <c r="F333" s="174"/>
    </row>
    <row r="334" spans="5:6" s="89" customFormat="1" ht="12.75" x14ac:dyDescent="0.2">
      <c r="E334" s="174"/>
      <c r="F334" s="174"/>
    </row>
    <row r="335" spans="5:6" s="89" customFormat="1" ht="12.75" x14ac:dyDescent="0.2">
      <c r="E335" s="174"/>
      <c r="F335" s="174"/>
    </row>
    <row r="336" spans="5:6" s="89" customFormat="1" ht="12.75" x14ac:dyDescent="0.2">
      <c r="E336" s="174"/>
      <c r="F336" s="174"/>
    </row>
    <row r="337" spans="5:6" s="89" customFormat="1" ht="12.75" x14ac:dyDescent="0.2">
      <c r="E337" s="174"/>
      <c r="F337" s="174"/>
    </row>
    <row r="338" spans="5:6" s="89" customFormat="1" ht="12.75" x14ac:dyDescent="0.2">
      <c r="E338" s="174"/>
      <c r="F338" s="174"/>
    </row>
    <row r="339" spans="5:6" s="89" customFormat="1" ht="12.75" x14ac:dyDescent="0.2">
      <c r="E339" s="174"/>
      <c r="F339" s="174"/>
    </row>
    <row r="340" spans="5:6" s="89" customFormat="1" ht="12.75" x14ac:dyDescent="0.2">
      <c r="E340" s="174"/>
      <c r="F340" s="174"/>
    </row>
    <row r="341" spans="5:6" s="89" customFormat="1" ht="12.75" x14ac:dyDescent="0.2">
      <c r="E341" s="174"/>
      <c r="F341" s="174"/>
    </row>
    <row r="342" spans="5:6" s="89" customFormat="1" ht="12.75" x14ac:dyDescent="0.2">
      <c r="E342" s="174"/>
      <c r="F342" s="174"/>
    </row>
    <row r="343" spans="5:6" s="89" customFormat="1" ht="12.75" x14ac:dyDescent="0.2">
      <c r="E343" s="174"/>
      <c r="F343" s="174"/>
    </row>
    <row r="344" spans="5:6" s="89" customFormat="1" ht="12.75" x14ac:dyDescent="0.2">
      <c r="E344" s="174"/>
      <c r="F344" s="174"/>
    </row>
    <row r="345" spans="5:6" s="89" customFormat="1" ht="12.75" x14ac:dyDescent="0.2">
      <c r="E345" s="174"/>
      <c r="F345" s="174"/>
    </row>
    <row r="346" spans="5:6" s="89" customFormat="1" ht="12.75" x14ac:dyDescent="0.2">
      <c r="E346" s="174"/>
      <c r="F346" s="174"/>
    </row>
    <row r="347" spans="5:6" s="89" customFormat="1" ht="12.75" x14ac:dyDescent="0.2">
      <c r="E347" s="174"/>
      <c r="F347" s="174"/>
    </row>
    <row r="348" spans="5:6" s="89" customFormat="1" ht="12.75" x14ac:dyDescent="0.2">
      <c r="E348" s="174"/>
      <c r="F348" s="174"/>
    </row>
    <row r="349" spans="5:6" s="89" customFormat="1" ht="12.75" x14ac:dyDescent="0.2">
      <c r="E349" s="174"/>
      <c r="F349" s="174"/>
    </row>
    <row r="350" spans="5:6" s="89" customFormat="1" ht="12.75" x14ac:dyDescent="0.2">
      <c r="E350" s="174"/>
      <c r="F350" s="174"/>
    </row>
    <row r="351" spans="5:6" s="89" customFormat="1" ht="12.75" x14ac:dyDescent="0.2">
      <c r="E351" s="174"/>
      <c r="F351" s="174"/>
    </row>
    <row r="352" spans="5:6" s="89" customFormat="1" ht="12.75" x14ac:dyDescent="0.2">
      <c r="E352" s="174"/>
      <c r="F352" s="174"/>
    </row>
    <row r="353" spans="5:6" s="89" customFormat="1" ht="12.75" x14ac:dyDescent="0.2">
      <c r="E353" s="174"/>
      <c r="F353" s="174"/>
    </row>
    <row r="354" spans="5:6" s="89" customFormat="1" ht="12.75" x14ac:dyDescent="0.2">
      <c r="E354" s="174"/>
      <c r="F354" s="174"/>
    </row>
    <row r="355" spans="5:6" s="89" customFormat="1" ht="12.75" x14ac:dyDescent="0.2">
      <c r="E355" s="174"/>
      <c r="F355" s="174"/>
    </row>
    <row r="356" spans="5:6" s="89" customFormat="1" ht="12.75" x14ac:dyDescent="0.2">
      <c r="E356" s="174"/>
      <c r="F356" s="174"/>
    </row>
    <row r="357" spans="5:6" s="89" customFormat="1" ht="12.75" x14ac:dyDescent="0.2">
      <c r="E357" s="174"/>
      <c r="F357" s="174"/>
    </row>
    <row r="358" spans="5:6" s="89" customFormat="1" ht="12.75" x14ac:dyDescent="0.2">
      <c r="E358" s="174"/>
      <c r="F358" s="174"/>
    </row>
    <row r="359" spans="5:6" s="89" customFormat="1" ht="12.75" x14ac:dyDescent="0.2">
      <c r="E359" s="174"/>
      <c r="F359" s="174"/>
    </row>
    <row r="360" spans="5:6" s="89" customFormat="1" ht="12.75" x14ac:dyDescent="0.2">
      <c r="E360" s="174"/>
      <c r="F360" s="174"/>
    </row>
    <row r="361" spans="5:6" s="89" customFormat="1" ht="12.75" x14ac:dyDescent="0.2">
      <c r="E361" s="174"/>
      <c r="F361" s="174"/>
    </row>
    <row r="362" spans="5:6" s="89" customFormat="1" ht="12.75" x14ac:dyDescent="0.2">
      <c r="E362" s="174"/>
      <c r="F362" s="174"/>
    </row>
    <row r="363" spans="5:6" s="89" customFormat="1" ht="12.75" x14ac:dyDescent="0.2">
      <c r="E363" s="174"/>
      <c r="F363" s="174"/>
    </row>
    <row r="364" spans="5:6" s="89" customFormat="1" ht="12.75" x14ac:dyDescent="0.2">
      <c r="E364" s="174"/>
      <c r="F364" s="174"/>
    </row>
    <row r="365" spans="5:6" s="89" customFormat="1" ht="12.75" x14ac:dyDescent="0.2">
      <c r="E365" s="174"/>
      <c r="F365" s="174"/>
    </row>
    <row r="366" spans="5:6" s="89" customFormat="1" ht="12.75" x14ac:dyDescent="0.2">
      <c r="E366" s="174"/>
      <c r="F366" s="174"/>
    </row>
    <row r="367" spans="5:6" s="89" customFormat="1" ht="12.75" x14ac:dyDescent="0.2">
      <c r="E367" s="174"/>
      <c r="F367" s="174"/>
    </row>
    <row r="368" spans="5:6" s="89" customFormat="1" ht="12.75" x14ac:dyDescent="0.2">
      <c r="E368" s="174"/>
      <c r="F368" s="174"/>
    </row>
    <row r="369" spans="5:6" s="89" customFormat="1" ht="12.75" x14ac:dyDescent="0.2">
      <c r="E369" s="174"/>
      <c r="F369" s="174"/>
    </row>
    <row r="370" spans="5:6" s="89" customFormat="1" ht="12.75" x14ac:dyDescent="0.2">
      <c r="E370" s="174"/>
      <c r="F370" s="174"/>
    </row>
    <row r="371" spans="5:6" s="89" customFormat="1" ht="12.75" x14ac:dyDescent="0.2">
      <c r="E371" s="174"/>
      <c r="F371" s="174"/>
    </row>
    <row r="372" spans="5:6" s="89" customFormat="1" ht="12.75" x14ac:dyDescent="0.2">
      <c r="E372" s="174"/>
      <c r="F372" s="174"/>
    </row>
    <row r="373" spans="5:6" s="89" customFormat="1" ht="12.75" x14ac:dyDescent="0.2">
      <c r="E373" s="174"/>
      <c r="F373" s="174"/>
    </row>
    <row r="374" spans="5:6" s="89" customFormat="1" ht="12.75" x14ac:dyDescent="0.2">
      <c r="E374" s="174"/>
      <c r="F374" s="174"/>
    </row>
    <row r="375" spans="5:6" s="89" customFormat="1" ht="12.75" x14ac:dyDescent="0.2">
      <c r="E375" s="174"/>
      <c r="F375" s="174"/>
    </row>
    <row r="376" spans="5:6" s="89" customFormat="1" ht="12.75" x14ac:dyDescent="0.2">
      <c r="E376" s="174"/>
      <c r="F376" s="174"/>
    </row>
    <row r="377" spans="5:6" s="89" customFormat="1" ht="12.75" x14ac:dyDescent="0.2">
      <c r="E377" s="174"/>
      <c r="F377" s="174"/>
    </row>
    <row r="378" spans="5:6" s="89" customFormat="1" ht="12.75" x14ac:dyDescent="0.2">
      <c r="E378" s="174"/>
      <c r="F378" s="174"/>
    </row>
    <row r="379" spans="5:6" s="89" customFormat="1" ht="12.75" x14ac:dyDescent="0.2">
      <c r="E379" s="174"/>
      <c r="F379" s="174"/>
    </row>
    <row r="380" spans="5:6" s="89" customFormat="1" ht="12.75" x14ac:dyDescent="0.2">
      <c r="E380" s="174"/>
      <c r="F380" s="174"/>
    </row>
    <row r="381" spans="5:6" s="89" customFormat="1" ht="12.75" x14ac:dyDescent="0.2">
      <c r="E381" s="174"/>
      <c r="F381" s="174"/>
    </row>
    <row r="382" spans="5:6" s="89" customFormat="1" ht="12.75" x14ac:dyDescent="0.2">
      <c r="E382" s="174"/>
      <c r="F382" s="174"/>
    </row>
    <row r="383" spans="5:6" s="89" customFormat="1" ht="12.75" x14ac:dyDescent="0.2">
      <c r="E383" s="174"/>
      <c r="F383" s="174"/>
    </row>
    <row r="384" spans="5:6" s="89" customFormat="1" ht="12.75" x14ac:dyDescent="0.2">
      <c r="E384" s="174"/>
      <c r="F384" s="174"/>
    </row>
    <row r="385" spans="5:6" s="89" customFormat="1" ht="12.75" x14ac:dyDescent="0.2">
      <c r="E385" s="174"/>
      <c r="F385" s="174"/>
    </row>
    <row r="386" spans="5:6" s="89" customFormat="1" ht="12.75" x14ac:dyDescent="0.2">
      <c r="E386" s="174"/>
      <c r="F386" s="174"/>
    </row>
    <row r="387" spans="5:6" s="89" customFormat="1" ht="12.75" x14ac:dyDescent="0.2">
      <c r="E387" s="174"/>
      <c r="F387" s="174"/>
    </row>
    <row r="388" spans="5:6" s="89" customFormat="1" ht="12.75" x14ac:dyDescent="0.2">
      <c r="E388" s="174"/>
      <c r="F388" s="174"/>
    </row>
    <row r="389" spans="5:6" s="89" customFormat="1" ht="12.75" x14ac:dyDescent="0.2">
      <c r="E389" s="174"/>
      <c r="F389" s="174"/>
    </row>
    <row r="390" spans="5:6" s="89" customFormat="1" ht="12.75" x14ac:dyDescent="0.2">
      <c r="E390" s="174"/>
      <c r="F390" s="174"/>
    </row>
    <row r="391" spans="5:6" s="89" customFormat="1" ht="12.75" x14ac:dyDescent="0.2">
      <c r="E391" s="174"/>
      <c r="F391" s="174"/>
    </row>
    <row r="392" spans="5:6" s="89" customFormat="1" ht="12.75" x14ac:dyDescent="0.2">
      <c r="E392" s="174"/>
      <c r="F392" s="174"/>
    </row>
    <row r="393" spans="5:6" s="89" customFormat="1" ht="12.75" x14ac:dyDescent="0.2">
      <c r="E393" s="174"/>
      <c r="F393" s="174"/>
    </row>
    <row r="394" spans="5:6" s="89" customFormat="1" ht="12.75" x14ac:dyDescent="0.2">
      <c r="E394" s="174"/>
      <c r="F394" s="174"/>
    </row>
    <row r="395" spans="5:6" s="89" customFormat="1" ht="12.75" x14ac:dyDescent="0.2">
      <c r="E395" s="174"/>
      <c r="F395" s="174"/>
    </row>
    <row r="396" spans="5:6" s="89" customFormat="1" ht="12.75" x14ac:dyDescent="0.2">
      <c r="E396" s="174"/>
      <c r="F396" s="174"/>
    </row>
    <row r="397" spans="5:6" s="89" customFormat="1" ht="12.75" x14ac:dyDescent="0.2">
      <c r="E397" s="174"/>
      <c r="F397" s="174"/>
    </row>
    <row r="398" spans="5:6" s="89" customFormat="1" ht="12.75" x14ac:dyDescent="0.2">
      <c r="E398" s="174"/>
      <c r="F398" s="174"/>
    </row>
    <row r="399" spans="5:6" s="89" customFormat="1" ht="12.75" x14ac:dyDescent="0.2">
      <c r="E399" s="174"/>
      <c r="F399" s="174"/>
    </row>
    <row r="400" spans="5:6" s="89" customFormat="1" ht="12.75" x14ac:dyDescent="0.2">
      <c r="E400" s="174"/>
      <c r="F400" s="174"/>
    </row>
    <row r="401" spans="5:6" s="89" customFormat="1" ht="12.75" x14ac:dyDescent="0.2">
      <c r="E401" s="174"/>
      <c r="F401" s="174"/>
    </row>
    <row r="402" spans="5:6" s="89" customFormat="1" ht="12.75" x14ac:dyDescent="0.2">
      <c r="E402" s="174"/>
      <c r="F402" s="174"/>
    </row>
    <row r="403" spans="5:6" s="89" customFormat="1" ht="12.75" x14ac:dyDescent="0.2">
      <c r="E403" s="174"/>
      <c r="F403" s="174"/>
    </row>
    <row r="404" spans="5:6" s="89" customFormat="1" ht="12.75" x14ac:dyDescent="0.2">
      <c r="E404" s="174"/>
      <c r="F404" s="174"/>
    </row>
    <row r="405" spans="5:6" s="89" customFormat="1" ht="12.75" x14ac:dyDescent="0.2">
      <c r="E405" s="174"/>
      <c r="F405" s="174"/>
    </row>
    <row r="406" spans="5:6" s="89" customFormat="1" ht="12.75" x14ac:dyDescent="0.2">
      <c r="E406" s="174"/>
      <c r="F406" s="174"/>
    </row>
    <row r="407" spans="5:6" s="89" customFormat="1" ht="12.75" x14ac:dyDescent="0.2">
      <c r="E407" s="174"/>
      <c r="F407" s="174"/>
    </row>
    <row r="408" spans="5:6" s="89" customFormat="1" ht="12.75" x14ac:dyDescent="0.2">
      <c r="E408" s="174"/>
      <c r="F408" s="174"/>
    </row>
    <row r="409" spans="5:6" s="89" customFormat="1" ht="12.75" x14ac:dyDescent="0.2">
      <c r="E409" s="174"/>
      <c r="F409" s="174"/>
    </row>
    <row r="410" spans="5:6" s="89" customFormat="1" ht="12.75" x14ac:dyDescent="0.2">
      <c r="E410" s="174"/>
      <c r="F410" s="174"/>
    </row>
    <row r="411" spans="5:6" s="89" customFormat="1" ht="12.75" x14ac:dyDescent="0.2">
      <c r="E411" s="174"/>
      <c r="F411" s="174"/>
    </row>
    <row r="412" spans="5:6" s="89" customFormat="1" ht="12.75" x14ac:dyDescent="0.2">
      <c r="E412" s="174"/>
      <c r="F412" s="174"/>
    </row>
    <row r="413" spans="5:6" s="89" customFormat="1" ht="12.75" x14ac:dyDescent="0.2">
      <c r="E413" s="174"/>
      <c r="F413" s="174"/>
    </row>
    <row r="414" spans="5:6" s="89" customFormat="1" ht="12.75" x14ac:dyDescent="0.2">
      <c r="E414" s="174"/>
      <c r="F414" s="174"/>
    </row>
    <row r="415" spans="5:6" s="89" customFormat="1" ht="12.75" x14ac:dyDescent="0.2">
      <c r="E415" s="174"/>
      <c r="F415" s="174"/>
    </row>
    <row r="416" spans="5:6" s="89" customFormat="1" ht="12.75" x14ac:dyDescent="0.2">
      <c r="E416" s="174"/>
      <c r="F416" s="174"/>
    </row>
    <row r="417" spans="5:6" s="89" customFormat="1" ht="12.75" x14ac:dyDescent="0.2">
      <c r="E417" s="174"/>
      <c r="F417" s="174"/>
    </row>
    <row r="418" spans="5:6" s="89" customFormat="1" ht="12.75" x14ac:dyDescent="0.2">
      <c r="E418" s="174"/>
      <c r="F418" s="174"/>
    </row>
    <row r="419" spans="5:6" s="89" customFormat="1" ht="12.75" x14ac:dyDescent="0.2">
      <c r="E419" s="174"/>
      <c r="F419" s="174"/>
    </row>
    <row r="420" spans="5:6" s="89" customFormat="1" ht="12.75" x14ac:dyDescent="0.2">
      <c r="E420" s="174"/>
      <c r="F420" s="174"/>
    </row>
    <row r="421" spans="5:6" s="89" customFormat="1" ht="12.75" x14ac:dyDescent="0.2">
      <c r="E421" s="174"/>
      <c r="F421" s="174"/>
    </row>
    <row r="422" spans="5:6" s="89" customFormat="1" ht="12.75" x14ac:dyDescent="0.2">
      <c r="E422" s="174"/>
      <c r="F422" s="174"/>
    </row>
    <row r="423" spans="5:6" s="89" customFormat="1" ht="12.75" x14ac:dyDescent="0.2">
      <c r="E423" s="174"/>
      <c r="F423" s="174"/>
    </row>
    <row r="424" spans="5:6" s="89" customFormat="1" ht="12.75" x14ac:dyDescent="0.2">
      <c r="E424" s="174"/>
      <c r="F424" s="174"/>
    </row>
    <row r="425" spans="5:6" s="89" customFormat="1" ht="12.75" x14ac:dyDescent="0.2">
      <c r="E425" s="174"/>
      <c r="F425" s="174"/>
    </row>
    <row r="426" spans="5:6" s="89" customFormat="1" ht="12.75" x14ac:dyDescent="0.2">
      <c r="E426" s="174"/>
      <c r="F426" s="174"/>
    </row>
    <row r="427" spans="5:6" s="89" customFormat="1" ht="12.75" x14ac:dyDescent="0.2">
      <c r="E427" s="174"/>
      <c r="F427" s="174"/>
    </row>
    <row r="428" spans="5:6" s="89" customFormat="1" ht="12.75" x14ac:dyDescent="0.2">
      <c r="E428" s="174"/>
      <c r="F428" s="174"/>
    </row>
    <row r="429" spans="5:6" s="89" customFormat="1" ht="12.75" x14ac:dyDescent="0.2">
      <c r="E429" s="174"/>
      <c r="F429" s="174"/>
    </row>
    <row r="430" spans="5:6" s="89" customFormat="1" ht="12.75" x14ac:dyDescent="0.2">
      <c r="E430" s="174"/>
      <c r="F430" s="174"/>
    </row>
    <row r="431" spans="5:6" s="89" customFormat="1" ht="12.75" x14ac:dyDescent="0.2">
      <c r="E431" s="174"/>
      <c r="F431" s="174"/>
    </row>
    <row r="432" spans="5:6" s="89" customFormat="1" ht="12.75" x14ac:dyDescent="0.2">
      <c r="E432" s="174"/>
      <c r="F432" s="174"/>
    </row>
    <row r="433" spans="5:6" s="89" customFormat="1" ht="12.75" x14ac:dyDescent="0.2">
      <c r="E433" s="174"/>
      <c r="F433" s="174"/>
    </row>
    <row r="434" spans="5:6" s="89" customFormat="1" ht="12.75" x14ac:dyDescent="0.2">
      <c r="E434" s="174"/>
      <c r="F434" s="174"/>
    </row>
    <row r="435" spans="5:6" s="89" customFormat="1" ht="12.75" x14ac:dyDescent="0.2">
      <c r="E435" s="174"/>
      <c r="F435" s="174"/>
    </row>
    <row r="436" spans="5:6" s="89" customFormat="1" ht="12.75" x14ac:dyDescent="0.2">
      <c r="E436" s="174"/>
      <c r="F436" s="174"/>
    </row>
    <row r="437" spans="5:6" s="89" customFormat="1" ht="12.75" x14ac:dyDescent="0.2">
      <c r="E437" s="174"/>
      <c r="F437" s="174"/>
    </row>
    <row r="438" spans="5:6" s="89" customFormat="1" ht="12.75" x14ac:dyDescent="0.2">
      <c r="E438" s="174"/>
      <c r="F438" s="174"/>
    </row>
    <row r="439" spans="5:6" s="89" customFormat="1" ht="12.75" x14ac:dyDescent="0.2">
      <c r="E439" s="174"/>
      <c r="F439" s="174"/>
    </row>
    <row r="440" spans="5:6" s="89" customFormat="1" ht="12.75" x14ac:dyDescent="0.2">
      <c r="E440" s="174"/>
      <c r="F440" s="174"/>
    </row>
    <row r="441" spans="5:6" s="89" customFormat="1" ht="12.75" x14ac:dyDescent="0.2">
      <c r="E441" s="174"/>
      <c r="F441" s="174"/>
    </row>
    <row r="442" spans="5:6" s="89" customFormat="1" ht="12.75" x14ac:dyDescent="0.2">
      <c r="E442" s="174"/>
      <c r="F442" s="174"/>
    </row>
    <row r="443" spans="5:6" s="89" customFormat="1" ht="12.75" x14ac:dyDescent="0.2">
      <c r="E443" s="174"/>
      <c r="F443" s="174"/>
    </row>
    <row r="444" spans="5:6" s="89" customFormat="1" ht="12.75" x14ac:dyDescent="0.2">
      <c r="E444" s="174"/>
      <c r="F444" s="174"/>
    </row>
    <row r="445" spans="5:6" s="89" customFormat="1" ht="12.75" x14ac:dyDescent="0.2">
      <c r="E445" s="174"/>
      <c r="F445" s="174"/>
    </row>
    <row r="446" spans="5:6" s="89" customFormat="1" ht="12.75" x14ac:dyDescent="0.2">
      <c r="E446" s="174"/>
      <c r="F446" s="174"/>
    </row>
    <row r="447" spans="5:6" s="89" customFormat="1" ht="12.75" x14ac:dyDescent="0.2">
      <c r="E447" s="174"/>
      <c r="F447" s="174"/>
    </row>
    <row r="448" spans="5:6" s="89" customFormat="1" ht="12.75" x14ac:dyDescent="0.2">
      <c r="E448" s="174"/>
      <c r="F448" s="174"/>
    </row>
    <row r="449" spans="5:6" s="89" customFormat="1" ht="12.75" x14ac:dyDescent="0.2">
      <c r="E449" s="174"/>
      <c r="F449" s="174"/>
    </row>
    <row r="450" spans="5:6" s="89" customFormat="1" ht="12.75" x14ac:dyDescent="0.2">
      <c r="E450" s="174"/>
      <c r="F450" s="174"/>
    </row>
    <row r="451" spans="5:6" s="89" customFormat="1" ht="12.75" x14ac:dyDescent="0.2">
      <c r="E451" s="174"/>
      <c r="F451" s="174"/>
    </row>
    <row r="452" spans="5:6" s="89" customFormat="1" ht="12.75" x14ac:dyDescent="0.2">
      <c r="E452" s="174"/>
      <c r="F452" s="174"/>
    </row>
    <row r="453" spans="5:6" s="89" customFormat="1" ht="12.75" x14ac:dyDescent="0.2">
      <c r="E453" s="174"/>
      <c r="F453" s="174"/>
    </row>
    <row r="454" spans="5:6" s="89" customFormat="1" ht="12.75" x14ac:dyDescent="0.2">
      <c r="E454" s="174"/>
      <c r="F454" s="174"/>
    </row>
    <row r="455" spans="5:6" s="89" customFormat="1" ht="12.75" x14ac:dyDescent="0.2">
      <c r="E455" s="174"/>
      <c r="F455" s="174"/>
    </row>
    <row r="456" spans="5:6" s="89" customFormat="1" ht="12.75" x14ac:dyDescent="0.2">
      <c r="E456" s="174"/>
      <c r="F456" s="174"/>
    </row>
    <row r="457" spans="5:6" s="89" customFormat="1" ht="12.75" x14ac:dyDescent="0.2">
      <c r="E457" s="174"/>
      <c r="F457" s="174"/>
    </row>
    <row r="458" spans="5:6" s="89" customFormat="1" ht="12.75" x14ac:dyDescent="0.2">
      <c r="E458" s="174"/>
      <c r="F458" s="174"/>
    </row>
    <row r="459" spans="5:6" s="89" customFormat="1" ht="12.75" x14ac:dyDescent="0.2">
      <c r="E459" s="174"/>
      <c r="F459" s="174"/>
    </row>
    <row r="460" spans="5:6" s="89" customFormat="1" ht="12.75" x14ac:dyDescent="0.2">
      <c r="E460" s="174"/>
      <c r="F460" s="174"/>
    </row>
    <row r="461" spans="5:6" s="89" customFormat="1" ht="12.75" x14ac:dyDescent="0.2">
      <c r="E461" s="174"/>
      <c r="F461" s="174"/>
    </row>
    <row r="462" spans="5:6" s="89" customFormat="1" ht="12.75" x14ac:dyDescent="0.2">
      <c r="E462" s="174"/>
      <c r="F462" s="174"/>
    </row>
    <row r="463" spans="5:6" s="89" customFormat="1" ht="12.75" x14ac:dyDescent="0.2">
      <c r="E463" s="174"/>
      <c r="F463" s="174"/>
    </row>
    <row r="464" spans="5:6" s="89" customFormat="1" ht="12.75" x14ac:dyDescent="0.2">
      <c r="E464" s="174"/>
      <c r="F464" s="174"/>
    </row>
    <row r="465" spans="5:6" s="89" customFormat="1" ht="12.75" x14ac:dyDescent="0.2">
      <c r="E465" s="174"/>
      <c r="F465" s="174"/>
    </row>
    <row r="466" spans="5:6" s="89" customFormat="1" ht="12.75" x14ac:dyDescent="0.2">
      <c r="E466" s="174"/>
      <c r="F466" s="174"/>
    </row>
    <row r="467" spans="5:6" s="89" customFormat="1" ht="12.75" x14ac:dyDescent="0.2">
      <c r="E467" s="174"/>
      <c r="F467" s="174"/>
    </row>
    <row r="468" spans="5:6" s="89" customFormat="1" ht="12.75" x14ac:dyDescent="0.2">
      <c r="E468" s="174"/>
      <c r="F468" s="174"/>
    </row>
    <row r="469" spans="5:6" s="89" customFormat="1" ht="12.75" x14ac:dyDescent="0.2">
      <c r="E469" s="174"/>
      <c r="F469" s="174"/>
    </row>
    <row r="470" spans="5:6" s="89" customFormat="1" ht="12.75" x14ac:dyDescent="0.2">
      <c r="E470" s="174"/>
      <c r="F470" s="174"/>
    </row>
    <row r="471" spans="5:6" s="89" customFormat="1" ht="12.75" x14ac:dyDescent="0.2">
      <c r="E471" s="174"/>
      <c r="F471" s="174"/>
    </row>
    <row r="472" spans="5:6" s="89" customFormat="1" ht="12.75" x14ac:dyDescent="0.2">
      <c r="E472" s="174"/>
      <c r="F472" s="174"/>
    </row>
    <row r="473" spans="5:6" s="89" customFormat="1" ht="12.75" x14ac:dyDescent="0.2">
      <c r="E473" s="174"/>
      <c r="F473" s="174"/>
    </row>
    <row r="474" spans="5:6" s="89" customFormat="1" ht="12.75" x14ac:dyDescent="0.2">
      <c r="E474" s="174"/>
      <c r="F474" s="174"/>
    </row>
    <row r="475" spans="5:6" s="89" customFormat="1" ht="12.75" x14ac:dyDescent="0.2">
      <c r="E475" s="174"/>
      <c r="F475" s="174"/>
    </row>
    <row r="476" spans="5:6" s="89" customFormat="1" ht="12.75" x14ac:dyDescent="0.2">
      <c r="E476" s="174"/>
      <c r="F476" s="174"/>
    </row>
    <row r="477" spans="5:6" s="89" customFormat="1" ht="12.75" x14ac:dyDescent="0.2">
      <c r="E477" s="174"/>
      <c r="F477" s="174"/>
    </row>
    <row r="478" spans="5:6" s="89" customFormat="1" ht="12.75" x14ac:dyDescent="0.2">
      <c r="E478" s="174"/>
      <c r="F478" s="174"/>
    </row>
    <row r="479" spans="5:6" s="89" customFormat="1" ht="12.75" x14ac:dyDescent="0.2">
      <c r="E479" s="174"/>
      <c r="F479" s="174"/>
    </row>
    <row r="480" spans="5:6" s="89" customFormat="1" ht="12.75" x14ac:dyDescent="0.2">
      <c r="E480" s="174"/>
      <c r="F480" s="174"/>
    </row>
    <row r="481" spans="5:6" s="89" customFormat="1" ht="12.75" x14ac:dyDescent="0.2">
      <c r="E481" s="174"/>
      <c r="F481" s="174"/>
    </row>
    <row r="482" spans="5:6" s="89" customFormat="1" ht="12.75" x14ac:dyDescent="0.2">
      <c r="E482" s="174"/>
      <c r="F482" s="174"/>
    </row>
    <row r="483" spans="5:6" s="89" customFormat="1" ht="12.75" x14ac:dyDescent="0.2">
      <c r="E483" s="174"/>
      <c r="F483" s="174"/>
    </row>
    <row r="484" spans="5:6" s="89" customFormat="1" ht="12.75" x14ac:dyDescent="0.2">
      <c r="E484" s="174"/>
      <c r="F484" s="174"/>
    </row>
    <row r="485" spans="5:6" s="89" customFormat="1" ht="12.75" x14ac:dyDescent="0.2">
      <c r="E485" s="174"/>
      <c r="F485" s="174"/>
    </row>
    <row r="486" spans="5:6" s="89" customFormat="1" ht="12.75" x14ac:dyDescent="0.2">
      <c r="E486" s="174"/>
      <c r="F486" s="174"/>
    </row>
    <row r="487" spans="5:6" s="89" customFormat="1" ht="12.75" x14ac:dyDescent="0.2">
      <c r="E487" s="174"/>
      <c r="F487" s="174"/>
    </row>
    <row r="488" spans="5:6" s="89" customFormat="1" ht="12.75" x14ac:dyDescent="0.2">
      <c r="E488" s="174"/>
      <c r="F488" s="174"/>
    </row>
    <row r="489" spans="5:6" s="89" customFormat="1" ht="12.75" x14ac:dyDescent="0.2">
      <c r="E489" s="174"/>
      <c r="F489" s="174"/>
    </row>
    <row r="490" spans="5:6" s="89" customFormat="1" ht="12.75" x14ac:dyDescent="0.2">
      <c r="E490" s="174"/>
      <c r="F490" s="174"/>
    </row>
    <row r="491" spans="5:6" s="89" customFormat="1" ht="12.75" x14ac:dyDescent="0.2">
      <c r="E491" s="174"/>
      <c r="F491" s="174"/>
    </row>
    <row r="492" spans="5:6" s="89" customFormat="1" ht="12.75" x14ac:dyDescent="0.2">
      <c r="E492" s="174"/>
      <c r="F492" s="174"/>
    </row>
    <row r="493" spans="5:6" s="89" customFormat="1" ht="12.75" x14ac:dyDescent="0.2">
      <c r="E493" s="174"/>
      <c r="F493" s="174"/>
    </row>
    <row r="494" spans="5:6" s="89" customFormat="1" ht="12.75" x14ac:dyDescent="0.2">
      <c r="E494" s="174"/>
      <c r="F494" s="174"/>
    </row>
    <row r="495" spans="5:6" s="89" customFormat="1" ht="12.75" x14ac:dyDescent="0.2">
      <c r="E495" s="174"/>
      <c r="F495" s="174"/>
    </row>
    <row r="496" spans="5:6" s="89" customFormat="1" ht="12.75" x14ac:dyDescent="0.2">
      <c r="E496" s="174"/>
      <c r="F496" s="174"/>
    </row>
    <row r="497" spans="5:6" s="89" customFormat="1" ht="12.75" x14ac:dyDescent="0.2">
      <c r="E497" s="174"/>
      <c r="F497" s="174"/>
    </row>
    <row r="498" spans="5:6" s="89" customFormat="1" ht="12.75" x14ac:dyDescent="0.2">
      <c r="E498" s="174"/>
      <c r="F498" s="174"/>
    </row>
    <row r="499" spans="5:6" s="89" customFormat="1" ht="12.75" x14ac:dyDescent="0.2">
      <c r="E499" s="174"/>
      <c r="F499" s="174"/>
    </row>
    <row r="500" spans="5:6" s="89" customFormat="1" ht="12.75" x14ac:dyDescent="0.2">
      <c r="E500" s="174"/>
      <c r="F500" s="174"/>
    </row>
    <row r="501" spans="5:6" s="89" customFormat="1" ht="12.75" x14ac:dyDescent="0.2">
      <c r="E501" s="174"/>
      <c r="F501" s="174"/>
    </row>
    <row r="502" spans="5:6" s="89" customFormat="1" ht="12.75" x14ac:dyDescent="0.2">
      <c r="E502" s="174"/>
      <c r="F502" s="174"/>
    </row>
    <row r="503" spans="5:6" s="89" customFormat="1" ht="12.75" x14ac:dyDescent="0.2">
      <c r="E503" s="174"/>
      <c r="F503" s="174"/>
    </row>
    <row r="504" spans="5:6" s="89" customFormat="1" ht="12.75" x14ac:dyDescent="0.2">
      <c r="E504" s="174"/>
      <c r="F504" s="174"/>
    </row>
    <row r="505" spans="5:6" s="89" customFormat="1" ht="12.75" x14ac:dyDescent="0.2">
      <c r="E505" s="174"/>
      <c r="F505" s="174"/>
    </row>
    <row r="506" spans="5:6" s="89" customFormat="1" ht="12.75" x14ac:dyDescent="0.2">
      <c r="E506" s="174"/>
      <c r="F506" s="174"/>
    </row>
    <row r="507" spans="5:6" s="89" customFormat="1" ht="12.75" x14ac:dyDescent="0.2">
      <c r="E507" s="174"/>
      <c r="F507" s="174"/>
    </row>
    <row r="508" spans="5:6" s="89" customFormat="1" ht="12.75" x14ac:dyDescent="0.2">
      <c r="E508" s="174"/>
      <c r="F508" s="174"/>
    </row>
    <row r="509" spans="5:6" s="89" customFormat="1" ht="12.75" x14ac:dyDescent="0.2">
      <c r="E509" s="174"/>
      <c r="F509" s="174"/>
    </row>
    <row r="510" spans="5:6" s="89" customFormat="1" ht="12.75" x14ac:dyDescent="0.2">
      <c r="E510" s="174"/>
      <c r="F510" s="174"/>
    </row>
    <row r="511" spans="5:6" s="89" customFormat="1" ht="12.75" x14ac:dyDescent="0.2">
      <c r="E511" s="174"/>
      <c r="F511" s="174"/>
    </row>
    <row r="512" spans="5:6" s="89" customFormat="1" ht="12.75" x14ac:dyDescent="0.2">
      <c r="E512" s="174"/>
      <c r="F512" s="174"/>
    </row>
    <row r="513" spans="5:6" s="89" customFormat="1" ht="12.75" x14ac:dyDescent="0.2">
      <c r="E513" s="174"/>
      <c r="F513" s="174"/>
    </row>
    <row r="514" spans="5:6" s="89" customFormat="1" ht="12.75" x14ac:dyDescent="0.2">
      <c r="E514" s="174"/>
      <c r="F514" s="174"/>
    </row>
    <row r="515" spans="5:6" s="89" customFormat="1" ht="12.75" x14ac:dyDescent="0.2">
      <c r="E515" s="174"/>
      <c r="F515" s="174"/>
    </row>
    <row r="516" spans="5:6" s="89" customFormat="1" ht="12.75" x14ac:dyDescent="0.2">
      <c r="E516" s="174"/>
      <c r="F516" s="174"/>
    </row>
    <row r="517" spans="5:6" s="89" customFormat="1" ht="12.75" x14ac:dyDescent="0.2">
      <c r="E517" s="174"/>
      <c r="F517" s="174"/>
    </row>
    <row r="518" spans="5:6" s="89" customFormat="1" ht="12.75" x14ac:dyDescent="0.2">
      <c r="E518" s="174"/>
      <c r="F518" s="174"/>
    </row>
    <row r="519" spans="5:6" s="89" customFormat="1" ht="12.75" x14ac:dyDescent="0.2">
      <c r="E519" s="174"/>
      <c r="F519" s="174"/>
    </row>
    <row r="520" spans="5:6" s="89" customFormat="1" ht="12.75" x14ac:dyDescent="0.2">
      <c r="E520" s="174"/>
      <c r="F520" s="174"/>
    </row>
    <row r="521" spans="5:6" s="89" customFormat="1" ht="12.75" x14ac:dyDescent="0.2">
      <c r="E521" s="174"/>
      <c r="F521" s="174"/>
    </row>
    <row r="522" spans="5:6" s="89" customFormat="1" ht="12.75" x14ac:dyDescent="0.2">
      <c r="E522" s="174"/>
      <c r="F522" s="174"/>
    </row>
    <row r="523" spans="5:6" s="89" customFormat="1" ht="12.75" x14ac:dyDescent="0.2">
      <c r="E523" s="174"/>
      <c r="F523" s="174"/>
    </row>
    <row r="524" spans="5:6" s="89" customFormat="1" ht="12.75" x14ac:dyDescent="0.2">
      <c r="E524" s="174"/>
      <c r="F524" s="174"/>
    </row>
    <row r="525" spans="5:6" s="89" customFormat="1" ht="12.75" x14ac:dyDescent="0.2">
      <c r="E525" s="174"/>
      <c r="F525" s="174"/>
    </row>
    <row r="526" spans="5:6" s="89" customFormat="1" ht="12.75" x14ac:dyDescent="0.2">
      <c r="E526" s="174"/>
      <c r="F526" s="174"/>
    </row>
    <row r="527" spans="5:6" s="89" customFormat="1" ht="12.75" x14ac:dyDescent="0.2">
      <c r="E527" s="174"/>
      <c r="F527" s="174"/>
    </row>
    <row r="528" spans="5:6" s="89" customFormat="1" ht="12.75" x14ac:dyDescent="0.2">
      <c r="E528" s="174"/>
      <c r="F528" s="174"/>
    </row>
    <row r="529" spans="5:6" s="89" customFormat="1" ht="12.75" x14ac:dyDescent="0.2">
      <c r="E529" s="174"/>
      <c r="F529" s="174"/>
    </row>
    <row r="530" spans="5:6" s="89" customFormat="1" ht="12.75" x14ac:dyDescent="0.2">
      <c r="E530" s="174"/>
      <c r="F530" s="174"/>
    </row>
    <row r="531" spans="5:6" s="89" customFormat="1" ht="12.75" x14ac:dyDescent="0.2">
      <c r="E531" s="174"/>
      <c r="F531" s="174"/>
    </row>
    <row r="532" spans="5:6" s="89" customFormat="1" ht="12.75" x14ac:dyDescent="0.2">
      <c r="E532" s="174"/>
      <c r="F532" s="174"/>
    </row>
    <row r="533" spans="5:6" s="89" customFormat="1" ht="12.75" x14ac:dyDescent="0.2">
      <c r="E533" s="174"/>
      <c r="F533" s="174"/>
    </row>
    <row r="534" spans="5:6" s="89" customFormat="1" ht="12.75" x14ac:dyDescent="0.2">
      <c r="E534" s="174"/>
      <c r="F534" s="174"/>
    </row>
    <row r="535" spans="5:6" s="89" customFormat="1" ht="12.75" x14ac:dyDescent="0.2">
      <c r="E535" s="174"/>
      <c r="F535" s="174"/>
    </row>
    <row r="536" spans="5:6" s="89" customFormat="1" ht="12.75" x14ac:dyDescent="0.2">
      <c r="E536" s="174"/>
      <c r="F536" s="174"/>
    </row>
    <row r="537" spans="5:6" s="89" customFormat="1" ht="12.75" x14ac:dyDescent="0.2">
      <c r="E537" s="174"/>
      <c r="F537" s="174"/>
    </row>
    <row r="538" spans="5:6" s="89" customFormat="1" ht="12.75" x14ac:dyDescent="0.2">
      <c r="E538" s="174"/>
      <c r="F538" s="174"/>
    </row>
    <row r="539" spans="5:6" s="89" customFormat="1" ht="12.75" x14ac:dyDescent="0.2">
      <c r="E539" s="174"/>
      <c r="F539" s="174"/>
    </row>
    <row r="540" spans="5:6" s="89" customFormat="1" ht="12.75" x14ac:dyDescent="0.2">
      <c r="E540" s="174"/>
      <c r="F540" s="174"/>
    </row>
    <row r="541" spans="5:6" s="89" customFormat="1" ht="12.75" x14ac:dyDescent="0.2">
      <c r="E541" s="174"/>
      <c r="F541" s="174"/>
    </row>
    <row r="542" spans="5:6" s="89" customFormat="1" ht="12.75" x14ac:dyDescent="0.2">
      <c r="E542" s="174"/>
      <c r="F542" s="174"/>
    </row>
    <row r="543" spans="5:6" s="89" customFormat="1" ht="12.75" x14ac:dyDescent="0.2">
      <c r="E543" s="174"/>
      <c r="F543" s="174"/>
    </row>
    <row r="544" spans="5:6" s="89" customFormat="1" ht="12.75" x14ac:dyDescent="0.2">
      <c r="E544" s="174"/>
      <c r="F544" s="174"/>
    </row>
    <row r="545" spans="5:6" s="89" customFormat="1" ht="12.75" x14ac:dyDescent="0.2">
      <c r="E545" s="174"/>
      <c r="F545" s="174"/>
    </row>
    <row r="546" spans="5:6" s="89" customFormat="1" ht="12.75" x14ac:dyDescent="0.2">
      <c r="E546" s="174"/>
      <c r="F546" s="174"/>
    </row>
    <row r="547" spans="5:6" s="89" customFormat="1" ht="12.75" x14ac:dyDescent="0.2">
      <c r="E547" s="174"/>
      <c r="F547" s="174"/>
    </row>
    <row r="548" spans="5:6" s="89" customFormat="1" ht="12.75" x14ac:dyDescent="0.2">
      <c r="E548" s="174"/>
      <c r="F548" s="174"/>
    </row>
    <row r="549" spans="5:6" s="89" customFormat="1" ht="12.75" x14ac:dyDescent="0.2">
      <c r="E549" s="174"/>
      <c r="F549" s="174"/>
    </row>
    <row r="550" spans="5:6" s="89" customFormat="1" ht="12.75" x14ac:dyDescent="0.2">
      <c r="E550" s="174"/>
      <c r="F550" s="174"/>
    </row>
    <row r="551" spans="5:6" s="89" customFormat="1" ht="12.75" x14ac:dyDescent="0.2">
      <c r="E551" s="174"/>
      <c r="F551" s="174"/>
    </row>
    <row r="552" spans="5:6" s="89" customFormat="1" ht="12.75" x14ac:dyDescent="0.2">
      <c r="E552" s="174"/>
      <c r="F552" s="174"/>
    </row>
    <row r="553" spans="5:6" s="89" customFormat="1" ht="12.75" x14ac:dyDescent="0.2">
      <c r="E553" s="174"/>
      <c r="F553" s="174"/>
    </row>
    <row r="554" spans="5:6" s="89" customFormat="1" ht="12.75" x14ac:dyDescent="0.2">
      <c r="E554" s="174"/>
      <c r="F554" s="174"/>
    </row>
    <row r="555" spans="5:6" s="89" customFormat="1" ht="12.75" x14ac:dyDescent="0.2">
      <c r="E555" s="174"/>
      <c r="F555" s="174"/>
    </row>
    <row r="556" spans="5:6" s="89" customFormat="1" ht="12.75" x14ac:dyDescent="0.2">
      <c r="E556" s="174"/>
      <c r="F556" s="174"/>
    </row>
    <row r="557" spans="5:6" s="89" customFormat="1" ht="12.75" x14ac:dyDescent="0.2">
      <c r="E557" s="174"/>
      <c r="F557" s="174"/>
    </row>
    <row r="558" spans="5:6" s="89" customFormat="1" ht="12.75" x14ac:dyDescent="0.2">
      <c r="E558" s="174"/>
      <c r="F558" s="174"/>
    </row>
    <row r="559" spans="5:6" s="89" customFormat="1" ht="12.75" x14ac:dyDescent="0.2">
      <c r="E559" s="174"/>
      <c r="F559" s="174"/>
    </row>
    <row r="560" spans="5:6" s="89" customFormat="1" ht="12.75" x14ac:dyDescent="0.2">
      <c r="E560" s="174"/>
      <c r="F560" s="174"/>
    </row>
    <row r="561" spans="5:6" s="89" customFormat="1" ht="12.75" x14ac:dyDescent="0.2">
      <c r="E561" s="174"/>
      <c r="F561" s="174"/>
    </row>
    <row r="562" spans="5:6" s="89" customFormat="1" ht="12.75" x14ac:dyDescent="0.2">
      <c r="E562" s="174"/>
      <c r="F562" s="174"/>
    </row>
    <row r="563" spans="5:6" s="89" customFormat="1" ht="12.75" x14ac:dyDescent="0.2">
      <c r="E563" s="174"/>
      <c r="F563" s="174"/>
    </row>
    <row r="564" spans="5:6" s="89" customFormat="1" ht="12.75" x14ac:dyDescent="0.2">
      <c r="E564" s="174"/>
      <c r="F564" s="174"/>
    </row>
    <row r="565" spans="5:6" s="89" customFormat="1" ht="12.75" x14ac:dyDescent="0.2">
      <c r="E565" s="174"/>
      <c r="F565" s="174"/>
    </row>
    <row r="566" spans="5:6" s="89" customFormat="1" ht="12.75" x14ac:dyDescent="0.2">
      <c r="E566" s="174"/>
      <c r="F566" s="174"/>
    </row>
    <row r="567" spans="5:6" s="89" customFormat="1" ht="12.75" x14ac:dyDescent="0.2">
      <c r="E567" s="174"/>
      <c r="F567" s="174"/>
    </row>
    <row r="568" spans="5:6" s="89" customFormat="1" ht="12.75" x14ac:dyDescent="0.2">
      <c r="E568" s="174"/>
      <c r="F568" s="174"/>
    </row>
    <row r="569" spans="5:6" s="89" customFormat="1" ht="12.75" x14ac:dyDescent="0.2">
      <c r="E569" s="174"/>
      <c r="F569" s="174"/>
    </row>
    <row r="570" spans="5:6" s="89" customFormat="1" ht="12.75" x14ac:dyDescent="0.2">
      <c r="E570" s="174"/>
      <c r="F570" s="174"/>
    </row>
    <row r="571" spans="5:6" s="89" customFormat="1" ht="12.75" x14ac:dyDescent="0.2">
      <c r="E571" s="174"/>
      <c r="F571" s="174"/>
    </row>
    <row r="572" spans="5:6" s="89" customFormat="1" ht="12.75" x14ac:dyDescent="0.2">
      <c r="E572" s="174"/>
      <c r="F572" s="174"/>
    </row>
    <row r="573" spans="5:6" s="89" customFormat="1" ht="12.75" x14ac:dyDescent="0.2">
      <c r="E573" s="174"/>
      <c r="F573" s="174"/>
    </row>
    <row r="574" spans="5:6" s="89" customFormat="1" ht="12.75" x14ac:dyDescent="0.2">
      <c r="E574" s="174"/>
      <c r="F574" s="174"/>
    </row>
    <row r="575" spans="5:6" s="89" customFormat="1" ht="12.75" x14ac:dyDescent="0.2">
      <c r="E575" s="174"/>
      <c r="F575" s="174"/>
    </row>
    <row r="576" spans="5:6" s="89" customFormat="1" ht="12.75" x14ac:dyDescent="0.2">
      <c r="E576" s="174"/>
      <c r="F576" s="174"/>
    </row>
    <row r="577" spans="5:6" s="89" customFormat="1" ht="12.75" x14ac:dyDescent="0.2">
      <c r="E577" s="174"/>
      <c r="F577" s="174"/>
    </row>
    <row r="578" spans="5:6" s="89" customFormat="1" ht="12.75" x14ac:dyDescent="0.2">
      <c r="E578" s="174"/>
      <c r="F578" s="174"/>
    </row>
    <row r="579" spans="5:6" s="89" customFormat="1" ht="12.75" x14ac:dyDescent="0.2">
      <c r="E579" s="174"/>
      <c r="F579" s="174"/>
    </row>
    <row r="580" spans="5:6" s="89" customFormat="1" ht="12.75" x14ac:dyDescent="0.2">
      <c r="E580" s="174"/>
      <c r="F580" s="174"/>
    </row>
    <row r="581" spans="5:6" s="89" customFormat="1" ht="12.75" x14ac:dyDescent="0.2">
      <c r="E581" s="174"/>
      <c r="F581" s="174"/>
    </row>
    <row r="582" spans="5:6" s="89" customFormat="1" ht="12.75" x14ac:dyDescent="0.2">
      <c r="E582" s="174"/>
      <c r="F582" s="174"/>
    </row>
    <row r="583" spans="5:6" s="89" customFormat="1" ht="12.75" x14ac:dyDescent="0.2">
      <c r="E583" s="174"/>
      <c r="F583" s="174"/>
    </row>
    <row r="584" spans="5:6" s="89" customFormat="1" ht="12.75" x14ac:dyDescent="0.2">
      <c r="E584" s="174"/>
      <c r="F584" s="174"/>
    </row>
    <row r="585" spans="5:6" s="89" customFormat="1" ht="12.75" x14ac:dyDescent="0.2">
      <c r="E585" s="174"/>
      <c r="F585" s="174"/>
    </row>
    <row r="586" spans="5:6" s="89" customFormat="1" ht="12.75" x14ac:dyDescent="0.2">
      <c r="E586" s="174"/>
      <c r="F586" s="174"/>
    </row>
    <row r="587" spans="5:6" s="89" customFormat="1" ht="12.75" x14ac:dyDescent="0.2">
      <c r="E587" s="174"/>
      <c r="F587" s="174"/>
    </row>
    <row r="588" spans="5:6" s="89" customFormat="1" ht="12.75" x14ac:dyDescent="0.2">
      <c r="E588" s="174"/>
      <c r="F588" s="174"/>
    </row>
    <row r="589" spans="5:6" s="89" customFormat="1" ht="12.75" x14ac:dyDescent="0.2">
      <c r="E589" s="174"/>
      <c r="F589" s="174"/>
    </row>
    <row r="590" spans="5:6" s="89" customFormat="1" ht="12.75" x14ac:dyDescent="0.2">
      <c r="E590" s="174"/>
      <c r="F590" s="174"/>
    </row>
    <row r="591" spans="5:6" s="89" customFormat="1" ht="12.75" x14ac:dyDescent="0.2">
      <c r="E591" s="174"/>
      <c r="F591" s="174"/>
    </row>
    <row r="592" spans="5:6" s="89" customFormat="1" ht="12.75" x14ac:dyDescent="0.2">
      <c r="E592" s="174"/>
      <c r="F592" s="174"/>
    </row>
    <row r="593" spans="5:6" s="89" customFormat="1" ht="12.75" x14ac:dyDescent="0.2">
      <c r="E593" s="174"/>
      <c r="F593" s="174"/>
    </row>
    <row r="594" spans="5:6" s="89" customFormat="1" ht="12.75" x14ac:dyDescent="0.2">
      <c r="E594" s="174"/>
      <c r="F594" s="174"/>
    </row>
    <row r="595" spans="5:6" s="89" customFormat="1" ht="12.75" x14ac:dyDescent="0.2">
      <c r="E595" s="174"/>
      <c r="F595" s="174"/>
    </row>
    <row r="596" spans="5:6" s="89" customFormat="1" ht="12.75" x14ac:dyDescent="0.2">
      <c r="E596" s="174"/>
      <c r="F596" s="174"/>
    </row>
    <row r="597" spans="5:6" s="89" customFormat="1" ht="12.75" x14ac:dyDescent="0.2">
      <c r="E597" s="174"/>
      <c r="F597" s="174"/>
    </row>
    <row r="598" spans="5:6" s="89" customFormat="1" ht="12.75" x14ac:dyDescent="0.2">
      <c r="E598" s="174"/>
      <c r="F598" s="174"/>
    </row>
    <row r="599" spans="5:6" s="89" customFormat="1" ht="12.75" x14ac:dyDescent="0.2">
      <c r="E599" s="174"/>
      <c r="F599" s="174"/>
    </row>
    <row r="600" spans="5:6" s="89" customFormat="1" ht="12.75" x14ac:dyDescent="0.2">
      <c r="E600" s="174"/>
      <c r="F600" s="174"/>
    </row>
    <row r="601" spans="5:6" s="89" customFormat="1" ht="12.75" x14ac:dyDescent="0.2">
      <c r="E601" s="174"/>
      <c r="F601" s="174"/>
    </row>
    <row r="602" spans="5:6" s="89" customFormat="1" ht="12.75" x14ac:dyDescent="0.2">
      <c r="E602" s="174"/>
      <c r="F602" s="174"/>
    </row>
    <row r="603" spans="5:6" s="89" customFormat="1" ht="12.75" x14ac:dyDescent="0.2">
      <c r="E603" s="174"/>
      <c r="F603" s="174"/>
    </row>
    <row r="604" spans="5:6" s="89" customFormat="1" ht="12.75" x14ac:dyDescent="0.2">
      <c r="E604" s="174"/>
      <c r="F604" s="174"/>
    </row>
    <row r="605" spans="5:6" s="89" customFormat="1" ht="12.75" x14ac:dyDescent="0.2">
      <c r="E605" s="174"/>
      <c r="F605" s="174"/>
    </row>
    <row r="606" spans="5:6" s="89" customFormat="1" ht="12.75" x14ac:dyDescent="0.2">
      <c r="E606" s="174"/>
      <c r="F606" s="174"/>
    </row>
    <row r="607" spans="5:6" s="89" customFormat="1" ht="12.75" x14ac:dyDescent="0.2">
      <c r="E607" s="174"/>
      <c r="F607" s="174"/>
    </row>
    <row r="608" spans="5:6" s="89" customFormat="1" ht="12.75" x14ac:dyDescent="0.2">
      <c r="E608" s="174"/>
      <c r="F608" s="174"/>
    </row>
    <row r="609" spans="5:6" s="89" customFormat="1" ht="12.75" x14ac:dyDescent="0.2">
      <c r="E609" s="174"/>
      <c r="F609" s="174"/>
    </row>
    <row r="610" spans="5:6" s="89" customFormat="1" ht="12.75" x14ac:dyDescent="0.2">
      <c r="E610" s="174"/>
      <c r="F610" s="174"/>
    </row>
    <row r="611" spans="5:6" s="89" customFormat="1" ht="12.75" x14ac:dyDescent="0.2">
      <c r="E611" s="174"/>
      <c r="F611" s="174"/>
    </row>
    <row r="612" spans="5:6" s="89" customFormat="1" ht="12.75" x14ac:dyDescent="0.2">
      <c r="E612" s="174"/>
      <c r="F612" s="174"/>
    </row>
    <row r="613" spans="5:6" s="89" customFormat="1" ht="12.75" x14ac:dyDescent="0.2">
      <c r="E613" s="174"/>
      <c r="F613" s="174"/>
    </row>
    <row r="614" spans="5:6" s="89" customFormat="1" ht="12.75" x14ac:dyDescent="0.2">
      <c r="E614" s="174"/>
      <c r="F614" s="174"/>
    </row>
    <row r="615" spans="5:6" s="89" customFormat="1" ht="12.75" x14ac:dyDescent="0.2">
      <c r="E615" s="174"/>
      <c r="F615" s="174"/>
    </row>
    <row r="616" spans="5:6" s="89" customFormat="1" ht="12.75" x14ac:dyDescent="0.2">
      <c r="E616" s="174"/>
      <c r="F616" s="174"/>
    </row>
    <row r="617" spans="5:6" s="89" customFormat="1" ht="12.75" x14ac:dyDescent="0.2">
      <c r="E617" s="174"/>
      <c r="F617" s="174"/>
    </row>
    <row r="618" spans="5:6" s="89" customFormat="1" ht="12.75" x14ac:dyDescent="0.2">
      <c r="E618" s="174"/>
      <c r="F618" s="174"/>
    </row>
    <row r="619" spans="5:6" s="89" customFormat="1" ht="12.75" x14ac:dyDescent="0.2">
      <c r="E619" s="174"/>
      <c r="F619" s="174"/>
    </row>
    <row r="620" spans="5:6" s="89" customFormat="1" ht="12.75" x14ac:dyDescent="0.2">
      <c r="E620" s="174"/>
      <c r="F620" s="174"/>
    </row>
    <row r="621" spans="5:6" s="89" customFormat="1" ht="12.75" x14ac:dyDescent="0.2">
      <c r="E621" s="174"/>
      <c r="F621" s="174"/>
    </row>
    <row r="622" spans="5:6" s="89" customFormat="1" ht="12.75" x14ac:dyDescent="0.2">
      <c r="E622" s="174"/>
      <c r="F622" s="174"/>
    </row>
    <row r="623" spans="5:6" s="89" customFormat="1" ht="12.75" x14ac:dyDescent="0.2">
      <c r="E623" s="174"/>
      <c r="F623" s="174"/>
    </row>
    <row r="624" spans="5:6" s="89" customFormat="1" ht="12.75" x14ac:dyDescent="0.2">
      <c r="E624" s="174"/>
      <c r="F624" s="174"/>
    </row>
    <row r="625" spans="5:6" s="89" customFormat="1" ht="12.75" x14ac:dyDescent="0.2">
      <c r="E625" s="174"/>
      <c r="F625" s="174"/>
    </row>
    <row r="626" spans="5:6" s="89" customFormat="1" ht="12.75" x14ac:dyDescent="0.2">
      <c r="E626" s="174"/>
      <c r="F626" s="174"/>
    </row>
    <row r="627" spans="5:6" s="89" customFormat="1" ht="12.75" x14ac:dyDescent="0.2">
      <c r="E627" s="174"/>
      <c r="F627" s="174"/>
    </row>
    <row r="628" spans="5:6" s="89" customFormat="1" ht="12.75" x14ac:dyDescent="0.2">
      <c r="E628" s="174"/>
      <c r="F628" s="174"/>
    </row>
    <row r="629" spans="5:6" s="89" customFormat="1" ht="12.75" x14ac:dyDescent="0.2">
      <c r="E629" s="174"/>
      <c r="F629" s="174"/>
    </row>
    <row r="630" spans="5:6" s="89" customFormat="1" ht="12.75" x14ac:dyDescent="0.2">
      <c r="E630" s="174"/>
      <c r="F630" s="174"/>
    </row>
    <row r="631" spans="5:6" s="89" customFormat="1" ht="12.75" x14ac:dyDescent="0.2">
      <c r="E631" s="174"/>
      <c r="F631" s="174"/>
    </row>
    <row r="632" spans="5:6" s="89" customFormat="1" ht="12.75" x14ac:dyDescent="0.2">
      <c r="E632" s="174"/>
      <c r="F632" s="174"/>
    </row>
    <row r="633" spans="5:6" s="89" customFormat="1" ht="12.75" x14ac:dyDescent="0.2">
      <c r="E633" s="174"/>
      <c r="F633" s="174"/>
    </row>
    <row r="634" spans="5:6" s="89" customFormat="1" ht="12.75" x14ac:dyDescent="0.2">
      <c r="E634" s="174"/>
      <c r="F634" s="174"/>
    </row>
    <row r="635" spans="5:6" s="89" customFormat="1" ht="12.75" x14ac:dyDescent="0.2">
      <c r="E635" s="174"/>
      <c r="F635" s="174"/>
    </row>
    <row r="636" spans="5:6" s="89" customFormat="1" ht="12.75" x14ac:dyDescent="0.2">
      <c r="E636" s="174"/>
      <c r="F636" s="174"/>
    </row>
    <row r="637" spans="5:6" s="89" customFormat="1" ht="12.75" x14ac:dyDescent="0.2">
      <c r="E637" s="174"/>
      <c r="F637" s="174"/>
    </row>
    <row r="638" spans="5:6" s="89" customFormat="1" ht="12.75" x14ac:dyDescent="0.2">
      <c r="E638" s="174"/>
      <c r="F638" s="174"/>
    </row>
    <row r="639" spans="5:6" s="89" customFormat="1" ht="12.75" x14ac:dyDescent="0.2">
      <c r="E639" s="174"/>
      <c r="F639" s="174"/>
    </row>
    <row r="640" spans="5:6" s="89" customFormat="1" ht="12.75" x14ac:dyDescent="0.2">
      <c r="E640" s="174"/>
      <c r="F640" s="174"/>
    </row>
    <row r="641" spans="5:6" s="89" customFormat="1" ht="12.75" x14ac:dyDescent="0.2">
      <c r="E641" s="174"/>
      <c r="F641" s="174"/>
    </row>
    <row r="642" spans="5:6" s="89" customFormat="1" ht="12.75" x14ac:dyDescent="0.2">
      <c r="E642" s="174"/>
      <c r="F642" s="174"/>
    </row>
    <row r="643" spans="5:6" s="89" customFormat="1" ht="12.75" x14ac:dyDescent="0.2">
      <c r="E643" s="174"/>
      <c r="F643" s="174"/>
    </row>
    <row r="644" spans="5:6" s="89" customFormat="1" ht="12.75" x14ac:dyDescent="0.2">
      <c r="E644" s="174"/>
      <c r="F644" s="174"/>
    </row>
    <row r="645" spans="5:6" s="89" customFormat="1" ht="12.75" x14ac:dyDescent="0.2">
      <c r="E645" s="174"/>
      <c r="F645" s="174"/>
    </row>
    <row r="646" spans="5:6" s="89" customFormat="1" ht="12.75" x14ac:dyDescent="0.2">
      <c r="E646" s="174"/>
      <c r="F646" s="174"/>
    </row>
    <row r="647" spans="5:6" s="89" customFormat="1" ht="12.75" x14ac:dyDescent="0.2">
      <c r="E647" s="174"/>
      <c r="F647" s="174"/>
    </row>
    <row r="648" spans="5:6" s="89" customFormat="1" ht="12.75" x14ac:dyDescent="0.2">
      <c r="E648" s="174"/>
      <c r="F648" s="174"/>
    </row>
    <row r="649" spans="5:6" s="89" customFormat="1" ht="12.75" x14ac:dyDescent="0.2">
      <c r="E649" s="174"/>
      <c r="F649" s="174"/>
    </row>
    <row r="650" spans="5:6" s="89" customFormat="1" ht="12.75" x14ac:dyDescent="0.2">
      <c r="E650" s="174"/>
      <c r="F650" s="174"/>
    </row>
    <row r="651" spans="5:6" s="89" customFormat="1" ht="12.75" x14ac:dyDescent="0.2">
      <c r="E651" s="174"/>
      <c r="F651" s="174"/>
    </row>
    <row r="652" spans="5:6" s="89" customFormat="1" ht="12.75" x14ac:dyDescent="0.2">
      <c r="E652" s="174"/>
      <c r="F652" s="174"/>
    </row>
    <row r="653" spans="5:6" s="89" customFormat="1" ht="12.75" x14ac:dyDescent="0.2">
      <c r="E653" s="174"/>
      <c r="F653" s="174"/>
    </row>
    <row r="654" spans="5:6" s="89" customFormat="1" ht="12.75" x14ac:dyDescent="0.2">
      <c r="E654" s="174"/>
      <c r="F654" s="174"/>
    </row>
    <row r="655" spans="5:6" s="89" customFormat="1" ht="12.75" x14ac:dyDescent="0.2">
      <c r="E655" s="174"/>
      <c r="F655" s="174"/>
    </row>
    <row r="656" spans="5:6" s="89" customFormat="1" ht="12.75" x14ac:dyDescent="0.2">
      <c r="E656" s="174"/>
      <c r="F656" s="174"/>
    </row>
    <row r="657" spans="5:6" s="89" customFormat="1" ht="12.75" x14ac:dyDescent="0.2">
      <c r="E657" s="174"/>
      <c r="F657" s="174"/>
    </row>
    <row r="658" spans="5:6" s="89" customFormat="1" ht="12.75" x14ac:dyDescent="0.2">
      <c r="E658" s="174"/>
      <c r="F658" s="174"/>
    </row>
    <row r="659" spans="5:6" s="89" customFormat="1" ht="12.75" x14ac:dyDescent="0.2">
      <c r="E659" s="174"/>
      <c r="F659" s="174"/>
    </row>
    <row r="660" spans="5:6" s="89" customFormat="1" ht="12.75" x14ac:dyDescent="0.2">
      <c r="E660" s="174"/>
      <c r="F660" s="174"/>
    </row>
    <row r="661" spans="5:6" s="89" customFormat="1" ht="12.75" x14ac:dyDescent="0.2">
      <c r="E661" s="174"/>
      <c r="F661" s="174"/>
    </row>
    <row r="662" spans="5:6" s="89" customFormat="1" ht="12.75" x14ac:dyDescent="0.2">
      <c r="E662" s="174"/>
      <c r="F662" s="174"/>
    </row>
    <row r="663" spans="5:6" s="89" customFormat="1" ht="12.75" x14ac:dyDescent="0.2">
      <c r="E663" s="174"/>
      <c r="F663" s="174"/>
    </row>
    <row r="664" spans="5:6" s="89" customFormat="1" ht="12.75" x14ac:dyDescent="0.2">
      <c r="E664" s="174"/>
      <c r="F664" s="174"/>
    </row>
    <row r="665" spans="5:6" s="89" customFormat="1" ht="12.75" x14ac:dyDescent="0.2">
      <c r="E665" s="174"/>
      <c r="F665" s="174"/>
    </row>
    <row r="666" spans="5:6" s="89" customFormat="1" ht="12.75" x14ac:dyDescent="0.2">
      <c r="E666" s="174"/>
      <c r="F666" s="174"/>
    </row>
    <row r="667" spans="5:6" s="89" customFormat="1" ht="12.75" x14ac:dyDescent="0.2">
      <c r="E667" s="174"/>
      <c r="F667" s="174"/>
    </row>
    <row r="668" spans="5:6" s="89" customFormat="1" ht="12.75" x14ac:dyDescent="0.2">
      <c r="E668" s="174"/>
      <c r="F668" s="174"/>
    </row>
    <row r="669" spans="5:6" s="89" customFormat="1" ht="12.75" x14ac:dyDescent="0.2">
      <c r="E669" s="174"/>
      <c r="F669" s="174"/>
    </row>
    <row r="670" spans="5:6" s="89" customFormat="1" ht="12.75" x14ac:dyDescent="0.2">
      <c r="E670" s="174"/>
      <c r="F670" s="174"/>
    </row>
    <row r="671" spans="5:6" s="89" customFormat="1" ht="12.75" x14ac:dyDescent="0.2">
      <c r="E671" s="174"/>
      <c r="F671" s="174"/>
    </row>
    <row r="672" spans="5:6" s="89" customFormat="1" ht="12.75" x14ac:dyDescent="0.2">
      <c r="E672" s="174"/>
      <c r="F672" s="174"/>
    </row>
    <row r="673" spans="5:6" s="89" customFormat="1" ht="12.75" x14ac:dyDescent="0.2">
      <c r="E673" s="174"/>
      <c r="F673" s="174"/>
    </row>
    <row r="674" spans="5:6" s="89" customFormat="1" ht="12.75" x14ac:dyDescent="0.2">
      <c r="E674" s="174"/>
      <c r="F674" s="174"/>
    </row>
    <row r="675" spans="5:6" s="89" customFormat="1" ht="12.75" x14ac:dyDescent="0.2">
      <c r="E675" s="174"/>
      <c r="F675" s="174"/>
    </row>
    <row r="676" spans="5:6" s="89" customFormat="1" ht="12.75" x14ac:dyDescent="0.2">
      <c r="E676" s="174"/>
      <c r="F676" s="174"/>
    </row>
    <row r="677" spans="5:6" s="89" customFormat="1" ht="12.75" x14ac:dyDescent="0.2">
      <c r="E677" s="174"/>
      <c r="F677" s="174"/>
    </row>
    <row r="678" spans="5:6" s="89" customFormat="1" ht="12.75" x14ac:dyDescent="0.2">
      <c r="E678" s="174"/>
      <c r="F678" s="174"/>
    </row>
    <row r="679" spans="5:6" s="89" customFormat="1" ht="12.75" x14ac:dyDescent="0.2">
      <c r="E679" s="174"/>
      <c r="F679" s="174"/>
    </row>
    <row r="680" spans="5:6" s="89" customFormat="1" ht="12.75" x14ac:dyDescent="0.2">
      <c r="E680" s="174"/>
      <c r="F680" s="174"/>
    </row>
    <row r="681" spans="5:6" s="89" customFormat="1" ht="12.75" x14ac:dyDescent="0.2">
      <c r="E681" s="174"/>
      <c r="F681" s="174"/>
    </row>
    <row r="682" spans="5:6" s="89" customFormat="1" ht="12.75" x14ac:dyDescent="0.2">
      <c r="E682" s="174"/>
      <c r="F682" s="174"/>
    </row>
    <row r="683" spans="5:6" s="89" customFormat="1" ht="12.75" x14ac:dyDescent="0.2">
      <c r="E683" s="174"/>
      <c r="F683" s="174"/>
    </row>
    <row r="684" spans="5:6" s="89" customFormat="1" ht="12.75" x14ac:dyDescent="0.2">
      <c r="E684" s="174"/>
      <c r="F684" s="174"/>
    </row>
    <row r="685" spans="5:6" s="89" customFormat="1" ht="12.75" x14ac:dyDescent="0.2">
      <c r="E685" s="174"/>
      <c r="F685" s="174"/>
    </row>
    <row r="686" spans="5:6" s="89" customFormat="1" ht="12.75" x14ac:dyDescent="0.2">
      <c r="E686" s="174"/>
      <c r="F686" s="174"/>
    </row>
    <row r="687" spans="5:6" s="89" customFormat="1" ht="12.75" x14ac:dyDescent="0.2">
      <c r="E687" s="174"/>
      <c r="F687" s="174"/>
    </row>
    <row r="688" spans="5:6" s="89" customFormat="1" ht="12.75" x14ac:dyDescent="0.2">
      <c r="E688" s="174"/>
      <c r="F688" s="174"/>
    </row>
    <row r="689" spans="5:6" s="89" customFormat="1" ht="12.75" x14ac:dyDescent="0.2">
      <c r="E689" s="174"/>
      <c r="F689" s="174"/>
    </row>
    <row r="690" spans="5:6" s="89" customFormat="1" ht="12.75" x14ac:dyDescent="0.2">
      <c r="E690" s="174"/>
      <c r="F690" s="174"/>
    </row>
    <row r="691" spans="5:6" s="89" customFormat="1" ht="12.75" x14ac:dyDescent="0.2">
      <c r="E691" s="174"/>
      <c r="F691" s="174"/>
    </row>
    <row r="692" spans="5:6" s="89" customFormat="1" ht="12.75" x14ac:dyDescent="0.2">
      <c r="E692" s="174"/>
      <c r="F692" s="174"/>
    </row>
    <row r="693" spans="5:6" s="89" customFormat="1" ht="12.75" x14ac:dyDescent="0.2">
      <c r="E693" s="174"/>
      <c r="F693" s="174"/>
    </row>
    <row r="694" spans="5:6" s="89" customFormat="1" ht="12.75" x14ac:dyDescent="0.2">
      <c r="E694" s="174"/>
      <c r="F694" s="174"/>
    </row>
    <row r="695" spans="5:6" s="89" customFormat="1" ht="12.75" x14ac:dyDescent="0.2">
      <c r="E695" s="174"/>
      <c r="F695" s="174"/>
    </row>
    <row r="696" spans="5:6" s="89" customFormat="1" ht="12.75" x14ac:dyDescent="0.2">
      <c r="E696" s="174"/>
      <c r="F696" s="174"/>
    </row>
    <row r="697" spans="5:6" s="89" customFormat="1" ht="12.75" x14ac:dyDescent="0.2">
      <c r="E697" s="174"/>
      <c r="F697" s="174"/>
    </row>
    <row r="698" spans="5:6" s="89" customFormat="1" ht="12.75" x14ac:dyDescent="0.2">
      <c r="E698" s="174"/>
      <c r="F698" s="174"/>
    </row>
    <row r="699" spans="5:6" s="89" customFormat="1" ht="12.75" x14ac:dyDescent="0.2">
      <c r="E699" s="174"/>
      <c r="F699" s="174"/>
    </row>
    <row r="700" spans="5:6" s="89" customFormat="1" ht="12.75" x14ac:dyDescent="0.2">
      <c r="E700" s="174"/>
      <c r="F700" s="174"/>
    </row>
    <row r="701" spans="5:6" s="89" customFormat="1" ht="12.75" x14ac:dyDescent="0.2">
      <c r="E701" s="174"/>
      <c r="F701" s="174"/>
    </row>
    <row r="702" spans="5:6" s="89" customFormat="1" ht="12.75" x14ac:dyDescent="0.2">
      <c r="E702" s="174"/>
      <c r="F702" s="174"/>
    </row>
    <row r="703" spans="5:6" s="89" customFormat="1" ht="12.75" x14ac:dyDescent="0.2">
      <c r="E703" s="174"/>
      <c r="F703" s="174"/>
    </row>
    <row r="704" spans="5:6" s="89" customFormat="1" ht="12.75" x14ac:dyDescent="0.2">
      <c r="E704" s="174"/>
      <c r="F704" s="174"/>
    </row>
    <row r="705" spans="5:6" s="89" customFormat="1" ht="12.75" x14ac:dyDescent="0.2">
      <c r="E705" s="174"/>
      <c r="F705" s="174"/>
    </row>
    <row r="706" spans="5:6" s="89" customFormat="1" ht="12.75" x14ac:dyDescent="0.2">
      <c r="E706" s="174"/>
      <c r="F706" s="174"/>
    </row>
    <row r="707" spans="5:6" s="89" customFormat="1" ht="12.75" x14ac:dyDescent="0.2">
      <c r="E707" s="174"/>
      <c r="F707" s="174"/>
    </row>
    <row r="708" spans="5:6" s="89" customFormat="1" ht="12.75" x14ac:dyDescent="0.2">
      <c r="E708" s="174"/>
      <c r="F708" s="174"/>
    </row>
    <row r="709" spans="5:6" s="89" customFormat="1" ht="12.75" x14ac:dyDescent="0.2">
      <c r="E709" s="174"/>
      <c r="F709" s="174"/>
    </row>
    <row r="710" spans="5:6" s="89" customFormat="1" ht="12.75" x14ac:dyDescent="0.2">
      <c r="E710" s="174"/>
      <c r="F710" s="174"/>
    </row>
    <row r="711" spans="5:6" s="89" customFormat="1" ht="12.75" x14ac:dyDescent="0.2">
      <c r="E711" s="174"/>
      <c r="F711" s="174"/>
    </row>
    <row r="712" spans="5:6" s="89" customFormat="1" ht="12.75" x14ac:dyDescent="0.2">
      <c r="E712" s="174"/>
      <c r="F712" s="174"/>
    </row>
    <row r="713" spans="5:6" s="89" customFormat="1" ht="12.75" x14ac:dyDescent="0.2">
      <c r="E713" s="174"/>
      <c r="F713" s="174"/>
    </row>
    <row r="714" spans="5:6" s="89" customFormat="1" ht="12.75" x14ac:dyDescent="0.2">
      <c r="E714" s="174"/>
      <c r="F714" s="174"/>
    </row>
    <row r="715" spans="5:6" s="89" customFormat="1" ht="12.75" x14ac:dyDescent="0.2">
      <c r="E715" s="174"/>
      <c r="F715" s="174"/>
    </row>
    <row r="716" spans="5:6" s="89" customFormat="1" ht="12.75" x14ac:dyDescent="0.2">
      <c r="E716" s="174"/>
      <c r="F716" s="174"/>
    </row>
    <row r="717" spans="5:6" s="89" customFormat="1" ht="12.75" x14ac:dyDescent="0.2">
      <c r="E717" s="174"/>
      <c r="F717" s="174"/>
    </row>
    <row r="718" spans="5:6" s="89" customFormat="1" ht="12.75" x14ac:dyDescent="0.2">
      <c r="E718" s="174"/>
      <c r="F718" s="174"/>
    </row>
    <row r="719" spans="5:6" s="89" customFormat="1" ht="12.75" x14ac:dyDescent="0.2">
      <c r="E719" s="174"/>
      <c r="F719" s="174"/>
    </row>
    <row r="720" spans="5:6" s="89" customFormat="1" ht="12.75" x14ac:dyDescent="0.2">
      <c r="E720" s="174"/>
      <c r="F720" s="174"/>
    </row>
    <row r="721" spans="5:6" s="89" customFormat="1" ht="12.75" x14ac:dyDescent="0.2">
      <c r="E721" s="174"/>
      <c r="F721" s="174"/>
    </row>
    <row r="722" spans="5:6" s="89" customFormat="1" ht="12.75" x14ac:dyDescent="0.2">
      <c r="E722" s="174"/>
      <c r="F722" s="174"/>
    </row>
    <row r="723" spans="5:6" s="89" customFormat="1" ht="12.75" x14ac:dyDescent="0.2">
      <c r="E723" s="174"/>
      <c r="F723" s="174"/>
    </row>
    <row r="724" spans="5:6" s="89" customFormat="1" ht="12.75" x14ac:dyDescent="0.2">
      <c r="E724" s="174"/>
      <c r="F724" s="174"/>
    </row>
    <row r="725" spans="5:6" s="89" customFormat="1" ht="12.75" x14ac:dyDescent="0.2">
      <c r="E725" s="174"/>
      <c r="F725" s="174"/>
    </row>
    <row r="726" spans="5:6" s="89" customFormat="1" ht="12.75" x14ac:dyDescent="0.2">
      <c r="E726" s="174"/>
      <c r="F726" s="174"/>
    </row>
    <row r="727" spans="5:6" s="89" customFormat="1" ht="12.75" x14ac:dyDescent="0.2">
      <c r="E727" s="174"/>
      <c r="F727" s="174"/>
    </row>
    <row r="728" spans="5:6" s="89" customFormat="1" ht="12.75" x14ac:dyDescent="0.2">
      <c r="E728" s="174"/>
      <c r="F728" s="174"/>
    </row>
    <row r="729" spans="5:6" s="89" customFormat="1" ht="12.75" x14ac:dyDescent="0.2">
      <c r="E729" s="174"/>
      <c r="F729" s="174"/>
    </row>
    <row r="730" spans="5:6" s="89" customFormat="1" ht="12.75" x14ac:dyDescent="0.2">
      <c r="E730" s="174"/>
      <c r="F730" s="174"/>
    </row>
    <row r="731" spans="5:6" s="89" customFormat="1" ht="12.75" x14ac:dyDescent="0.2">
      <c r="E731" s="174"/>
      <c r="F731" s="174"/>
    </row>
    <row r="732" spans="5:6" s="89" customFormat="1" ht="12.75" x14ac:dyDescent="0.2">
      <c r="E732" s="174"/>
      <c r="F732" s="174"/>
    </row>
    <row r="733" spans="5:6" s="89" customFormat="1" ht="12.75" x14ac:dyDescent="0.2">
      <c r="E733" s="174"/>
      <c r="F733" s="174"/>
    </row>
    <row r="734" spans="5:6" s="89" customFormat="1" ht="12.75" x14ac:dyDescent="0.2">
      <c r="E734" s="174"/>
      <c r="F734" s="174"/>
    </row>
    <row r="735" spans="5:6" s="89" customFormat="1" ht="12.75" x14ac:dyDescent="0.2">
      <c r="E735" s="174"/>
      <c r="F735" s="174"/>
    </row>
    <row r="736" spans="5:6" s="89" customFormat="1" ht="12.75" x14ac:dyDescent="0.2">
      <c r="E736" s="174"/>
      <c r="F736" s="174"/>
    </row>
    <row r="737" spans="5:6" s="89" customFormat="1" ht="12.75" x14ac:dyDescent="0.2">
      <c r="E737" s="174"/>
      <c r="F737" s="174"/>
    </row>
    <row r="738" spans="5:6" s="89" customFormat="1" ht="12.75" x14ac:dyDescent="0.2">
      <c r="E738" s="174"/>
      <c r="F738" s="174"/>
    </row>
    <row r="739" spans="5:6" s="89" customFormat="1" ht="12.75" x14ac:dyDescent="0.2">
      <c r="E739" s="174"/>
      <c r="F739" s="174"/>
    </row>
    <row r="740" spans="5:6" s="89" customFormat="1" ht="12.75" x14ac:dyDescent="0.2">
      <c r="E740" s="174"/>
      <c r="F740" s="174"/>
    </row>
    <row r="741" spans="5:6" s="89" customFormat="1" ht="12.75" x14ac:dyDescent="0.2">
      <c r="E741" s="174"/>
      <c r="F741" s="174"/>
    </row>
    <row r="742" spans="5:6" s="89" customFormat="1" ht="12.75" x14ac:dyDescent="0.2">
      <c r="E742" s="174"/>
      <c r="F742" s="174"/>
    </row>
    <row r="743" spans="5:6" s="89" customFormat="1" ht="12.75" x14ac:dyDescent="0.2">
      <c r="E743" s="174"/>
      <c r="F743" s="174"/>
    </row>
    <row r="744" spans="5:6" s="89" customFormat="1" ht="12.75" x14ac:dyDescent="0.2">
      <c r="E744" s="174"/>
      <c r="F744" s="174"/>
    </row>
    <row r="745" spans="5:6" s="89" customFormat="1" ht="12.75" x14ac:dyDescent="0.2">
      <c r="E745" s="174"/>
      <c r="F745" s="174"/>
    </row>
    <row r="746" spans="5:6" s="89" customFormat="1" ht="12.75" x14ac:dyDescent="0.2">
      <c r="E746" s="174"/>
      <c r="F746" s="174"/>
    </row>
    <row r="747" spans="5:6" s="89" customFormat="1" ht="12.75" x14ac:dyDescent="0.2">
      <c r="E747" s="174"/>
      <c r="F747" s="174"/>
    </row>
    <row r="748" spans="5:6" s="89" customFormat="1" ht="12.75" x14ac:dyDescent="0.2">
      <c r="E748" s="174"/>
      <c r="F748" s="174"/>
    </row>
    <row r="749" spans="5:6" s="89" customFormat="1" ht="12.75" x14ac:dyDescent="0.2">
      <c r="E749" s="174"/>
      <c r="F749" s="174"/>
    </row>
    <row r="750" spans="5:6" s="89" customFormat="1" ht="12.75" x14ac:dyDescent="0.2">
      <c r="E750" s="174"/>
      <c r="F750" s="174"/>
    </row>
    <row r="751" spans="5:6" s="89" customFormat="1" ht="12.75" x14ac:dyDescent="0.2">
      <c r="E751" s="174"/>
      <c r="F751" s="174"/>
    </row>
    <row r="752" spans="5:6" s="89" customFormat="1" ht="12.75" x14ac:dyDescent="0.2">
      <c r="E752" s="174"/>
      <c r="F752" s="174"/>
    </row>
    <row r="753" spans="5:6" s="89" customFormat="1" ht="12.75" x14ac:dyDescent="0.2">
      <c r="E753" s="174"/>
      <c r="F753" s="174"/>
    </row>
    <row r="754" spans="5:6" s="89" customFormat="1" ht="12.75" x14ac:dyDescent="0.2">
      <c r="E754" s="174"/>
      <c r="F754" s="174"/>
    </row>
    <row r="755" spans="5:6" s="89" customFormat="1" ht="12.75" x14ac:dyDescent="0.2">
      <c r="E755" s="174"/>
      <c r="F755" s="174"/>
    </row>
    <row r="756" spans="5:6" s="89" customFormat="1" ht="12.75" x14ac:dyDescent="0.2">
      <c r="E756" s="174"/>
      <c r="F756" s="174"/>
    </row>
    <row r="757" spans="5:6" s="89" customFormat="1" ht="12.75" x14ac:dyDescent="0.2">
      <c r="E757" s="174"/>
      <c r="F757" s="174"/>
    </row>
    <row r="758" spans="5:6" s="89" customFormat="1" ht="12.75" x14ac:dyDescent="0.2">
      <c r="E758" s="174"/>
      <c r="F758" s="174"/>
    </row>
    <row r="759" spans="5:6" s="89" customFormat="1" ht="12.75" x14ac:dyDescent="0.2">
      <c r="E759" s="174"/>
      <c r="F759" s="174"/>
    </row>
    <row r="760" spans="5:6" s="89" customFormat="1" ht="12.75" x14ac:dyDescent="0.2">
      <c r="E760" s="174"/>
      <c r="F760" s="174"/>
    </row>
    <row r="761" spans="5:6" s="89" customFormat="1" ht="12.75" x14ac:dyDescent="0.2">
      <c r="E761" s="174"/>
      <c r="F761" s="174"/>
    </row>
    <row r="762" spans="5:6" s="89" customFormat="1" ht="12.75" x14ac:dyDescent="0.2">
      <c r="E762" s="174"/>
      <c r="F762" s="174"/>
    </row>
    <row r="763" spans="5:6" s="89" customFormat="1" ht="12.75" x14ac:dyDescent="0.2">
      <c r="E763" s="174"/>
      <c r="F763" s="174"/>
    </row>
    <row r="764" spans="5:6" s="89" customFormat="1" ht="12.75" x14ac:dyDescent="0.2">
      <c r="E764" s="174"/>
      <c r="F764" s="174"/>
    </row>
    <row r="765" spans="5:6" s="89" customFormat="1" ht="12.75" x14ac:dyDescent="0.2">
      <c r="E765" s="174"/>
      <c r="F765" s="174"/>
    </row>
    <row r="766" spans="5:6" s="89" customFormat="1" ht="12.75" x14ac:dyDescent="0.2">
      <c r="E766" s="174"/>
      <c r="F766" s="174"/>
    </row>
    <row r="767" spans="5:6" s="89" customFormat="1" ht="12.75" x14ac:dyDescent="0.2">
      <c r="E767" s="174"/>
      <c r="F767" s="174"/>
    </row>
    <row r="768" spans="5:6" s="89" customFormat="1" ht="12.75" x14ac:dyDescent="0.2">
      <c r="E768" s="174"/>
      <c r="F768" s="174"/>
    </row>
    <row r="769" spans="5:6" s="89" customFormat="1" ht="12.75" x14ac:dyDescent="0.2">
      <c r="E769" s="174"/>
      <c r="F769" s="174"/>
    </row>
    <row r="770" spans="5:6" s="89" customFormat="1" ht="12.75" x14ac:dyDescent="0.2">
      <c r="E770" s="174"/>
      <c r="F770" s="174"/>
    </row>
    <row r="771" spans="5:6" s="89" customFormat="1" ht="12.75" x14ac:dyDescent="0.2">
      <c r="E771" s="174"/>
      <c r="F771" s="174"/>
    </row>
    <row r="772" spans="5:6" s="89" customFormat="1" ht="12.75" x14ac:dyDescent="0.2">
      <c r="E772" s="174"/>
      <c r="F772" s="174"/>
    </row>
    <row r="773" spans="5:6" s="89" customFormat="1" ht="12.75" x14ac:dyDescent="0.2">
      <c r="E773" s="174"/>
      <c r="F773" s="174"/>
    </row>
    <row r="774" spans="5:6" s="89" customFormat="1" ht="12.75" x14ac:dyDescent="0.2">
      <c r="E774" s="174"/>
      <c r="F774" s="174"/>
    </row>
    <row r="775" spans="5:6" s="89" customFormat="1" ht="12.75" x14ac:dyDescent="0.2">
      <c r="E775" s="174"/>
      <c r="F775" s="174"/>
    </row>
    <row r="776" spans="5:6" s="89" customFormat="1" ht="12.75" x14ac:dyDescent="0.2">
      <c r="E776" s="174"/>
      <c r="F776" s="174"/>
    </row>
    <row r="777" spans="5:6" s="89" customFormat="1" ht="12.75" x14ac:dyDescent="0.2">
      <c r="E777" s="174"/>
      <c r="F777" s="174"/>
    </row>
    <row r="778" spans="5:6" s="89" customFormat="1" ht="12.75" x14ac:dyDescent="0.2">
      <c r="E778" s="174"/>
      <c r="F778" s="174"/>
    </row>
    <row r="779" spans="5:6" s="89" customFormat="1" ht="12.75" x14ac:dyDescent="0.2">
      <c r="E779" s="174"/>
      <c r="F779" s="174"/>
    </row>
    <row r="780" spans="5:6" s="89" customFormat="1" ht="12.75" x14ac:dyDescent="0.2">
      <c r="E780" s="174"/>
      <c r="F780" s="174"/>
    </row>
    <row r="781" spans="5:6" s="89" customFormat="1" ht="12.75" x14ac:dyDescent="0.2">
      <c r="E781" s="174"/>
      <c r="F781" s="174"/>
    </row>
    <row r="782" spans="5:6" s="89" customFormat="1" ht="12.75" x14ac:dyDescent="0.2">
      <c r="E782" s="174"/>
      <c r="F782" s="174"/>
    </row>
    <row r="783" spans="5:6" s="89" customFormat="1" ht="12.75" x14ac:dyDescent="0.2">
      <c r="E783" s="174"/>
      <c r="F783" s="174"/>
    </row>
    <row r="784" spans="5:6" s="89" customFormat="1" ht="12.75" x14ac:dyDescent="0.2">
      <c r="E784" s="174"/>
      <c r="F784" s="174"/>
    </row>
    <row r="785" spans="5:6" s="89" customFormat="1" ht="12.75" x14ac:dyDescent="0.2">
      <c r="E785" s="174"/>
      <c r="F785" s="174"/>
    </row>
  </sheetData>
  <mergeCells count="48">
    <mergeCell ref="J24:K24"/>
    <mergeCell ref="L24:M24"/>
    <mergeCell ref="N24:O24"/>
    <mergeCell ref="D26:O26"/>
    <mergeCell ref="D28:O28"/>
    <mergeCell ref="D29:O29"/>
    <mergeCell ref="H20:I20"/>
    <mergeCell ref="J20:K20"/>
    <mergeCell ref="L20:M20"/>
    <mergeCell ref="N20:O20"/>
    <mergeCell ref="D21:D24"/>
    <mergeCell ref="H23:I23"/>
    <mergeCell ref="J23:K23"/>
    <mergeCell ref="L23:M23"/>
    <mergeCell ref="N23:O23"/>
    <mergeCell ref="H24:I24"/>
    <mergeCell ref="D17:D20"/>
    <mergeCell ref="H19:I19"/>
    <mergeCell ref="J19:K19"/>
    <mergeCell ref="L19:M19"/>
    <mergeCell ref="N19:O19"/>
    <mergeCell ref="H16:I16"/>
    <mergeCell ref="J16:K16"/>
    <mergeCell ref="L16:M16"/>
    <mergeCell ref="N16:O16"/>
    <mergeCell ref="L15:M15"/>
    <mergeCell ref="B8:B24"/>
    <mergeCell ref="D9:D12"/>
    <mergeCell ref="N9:O12"/>
    <mergeCell ref="G10:G12"/>
    <mergeCell ref="H11:I11"/>
    <mergeCell ref="J11:K11"/>
    <mergeCell ref="L11:M11"/>
    <mergeCell ref="H12:I12"/>
    <mergeCell ref="J12:K12"/>
    <mergeCell ref="L12:M12"/>
    <mergeCell ref="D13:D16"/>
    <mergeCell ref="G13:G14"/>
    <mergeCell ref="G15:G16"/>
    <mergeCell ref="H15:I15"/>
    <mergeCell ref="J15:K15"/>
    <mergeCell ref="N15:O15"/>
    <mergeCell ref="H3:O3"/>
    <mergeCell ref="H4:O4"/>
    <mergeCell ref="H5:O5"/>
    <mergeCell ref="D7:D8"/>
    <mergeCell ref="E7:F7"/>
    <mergeCell ref="G7:G8"/>
  </mergeCells>
  <pageMargins left="0.7" right="0.7" top="0.75" bottom="0.75" header="0.3" footer="0.3"/>
  <pageSetup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theme="9"/>
  </sheetPr>
  <dimension ref="A2:Y56"/>
  <sheetViews>
    <sheetView showGridLines="0" topLeftCell="A19" zoomScale="80" zoomScaleNormal="80" workbookViewId="0">
      <selection activeCell="AF17" sqref="AF17"/>
    </sheetView>
  </sheetViews>
  <sheetFormatPr baseColWidth="10" defaultRowHeight="21" customHeight="1" x14ac:dyDescent="0.2"/>
  <cols>
    <col min="1" max="1" width="5.5" style="136" bestFit="1" customWidth="1"/>
    <col min="2" max="2" width="3.5" style="136" customWidth="1"/>
    <col min="3" max="3" width="1.5" style="136" bestFit="1" customWidth="1"/>
    <col min="4" max="4" width="13.875" style="136" customWidth="1"/>
    <col min="5" max="5" width="3.75" style="137" bestFit="1" customWidth="1"/>
    <col min="6" max="6" width="4.25" style="137" bestFit="1" customWidth="1"/>
    <col min="7" max="7" width="13.75" style="136" customWidth="1"/>
    <col min="8" max="8" width="9.375" style="136" bestFit="1" customWidth="1"/>
    <col min="9" max="15" width="10.375" style="136" bestFit="1" customWidth="1"/>
    <col min="16" max="16" width="11" style="136" customWidth="1"/>
    <col min="17" max="17" width="3.875" style="136" hidden="1" customWidth="1"/>
    <col min="18" max="18" width="2.625" style="136" hidden="1" customWidth="1"/>
    <col min="19" max="19" width="15.375" style="136" hidden="1" customWidth="1"/>
    <col min="20" max="20" width="11" style="136" hidden="1" customWidth="1"/>
    <col min="21" max="21" width="0" style="136" hidden="1" customWidth="1"/>
    <col min="22" max="22" width="11.25" style="136" hidden="1" customWidth="1"/>
    <col min="23" max="23" width="3.25" style="136" hidden="1" customWidth="1"/>
    <col min="24" max="25" width="11" style="136" hidden="1" customWidth="1"/>
    <col min="26" max="29" width="0" style="136" hidden="1" customWidth="1"/>
    <col min="30" max="16384" width="11" style="136"/>
  </cols>
  <sheetData>
    <row r="2" spans="2:23" ht="21" customHeight="1" x14ac:dyDescent="0.2">
      <c r="I2" s="139" t="s">
        <v>242</v>
      </c>
    </row>
    <row r="3" spans="2:23" s="138" customFormat="1" ht="21" customHeight="1" x14ac:dyDescent="0.2">
      <c r="C3" s="139"/>
      <c r="D3" s="139"/>
      <c r="E3" s="139"/>
      <c r="F3" s="139"/>
      <c r="G3" s="139"/>
      <c r="I3" s="606" t="s">
        <v>285</v>
      </c>
      <c r="J3" s="606"/>
      <c r="K3" s="606"/>
      <c r="L3" s="606"/>
      <c r="M3" s="606"/>
    </row>
    <row r="4" spans="2:23" s="138" customFormat="1" ht="21" customHeight="1" x14ac:dyDescent="0.2">
      <c r="C4" s="139"/>
      <c r="D4" s="139"/>
      <c r="E4" s="139"/>
      <c r="F4" s="139"/>
      <c r="G4" s="139"/>
      <c r="H4" s="139"/>
      <c r="I4" s="606">
        <v>2017</v>
      </c>
      <c r="J4" s="606"/>
      <c r="K4" s="606"/>
      <c r="L4" s="606"/>
      <c r="M4" s="606"/>
      <c r="N4" s="139"/>
      <c r="O4" s="139"/>
      <c r="S4" s="91"/>
    </row>
    <row r="5" spans="2:23" s="138" customFormat="1" ht="21" customHeight="1" thickBot="1" x14ac:dyDescent="0.25">
      <c r="C5" s="139"/>
      <c r="D5" s="139"/>
      <c r="E5" s="139"/>
      <c r="F5" s="139"/>
      <c r="G5" s="139"/>
      <c r="H5" s="606"/>
      <c r="I5" s="606"/>
      <c r="J5" s="606"/>
      <c r="K5" s="606"/>
      <c r="L5" s="606"/>
      <c r="M5" s="606"/>
      <c r="N5" s="606"/>
      <c r="O5" s="606"/>
    </row>
    <row r="6" spans="2:23" ht="21" customHeight="1" thickBot="1" x14ac:dyDescent="0.25">
      <c r="D6" s="136" t="s">
        <v>183</v>
      </c>
      <c r="H6" s="136">
        <f t="shared" ref="H6:O6" si="0">+H8*30</f>
        <v>180</v>
      </c>
      <c r="I6" s="136">
        <f t="shared" si="0"/>
        <v>540</v>
      </c>
      <c r="J6" s="136">
        <f t="shared" si="0"/>
        <v>720</v>
      </c>
      <c r="K6" s="136">
        <f t="shared" si="0"/>
        <v>1080</v>
      </c>
      <c r="L6" s="136">
        <f t="shared" si="0"/>
        <v>1440</v>
      </c>
      <c r="M6" s="136">
        <f t="shared" si="0"/>
        <v>1800</v>
      </c>
      <c r="N6" s="136">
        <f t="shared" si="0"/>
        <v>2160</v>
      </c>
      <c r="O6" s="136">
        <f t="shared" si="0"/>
        <v>2520</v>
      </c>
      <c r="S6" s="140">
        <v>1E-4</v>
      </c>
    </row>
    <row r="7" spans="2:23" s="138" customFormat="1" ht="21" customHeight="1" x14ac:dyDescent="0.2">
      <c r="D7" s="595" t="s">
        <v>214</v>
      </c>
      <c r="E7" s="597" t="s">
        <v>215</v>
      </c>
      <c r="F7" s="598"/>
      <c r="G7" s="599" t="s">
        <v>216</v>
      </c>
      <c r="H7" s="141" t="s">
        <v>217</v>
      </c>
      <c r="I7" s="142" t="s">
        <v>218</v>
      </c>
      <c r="J7" s="141" t="s">
        <v>217</v>
      </c>
      <c r="K7" s="142" t="s">
        <v>218</v>
      </c>
      <c r="L7" s="141" t="s">
        <v>217</v>
      </c>
      <c r="M7" s="142" t="s">
        <v>218</v>
      </c>
      <c r="N7" s="141" t="s">
        <v>217</v>
      </c>
      <c r="O7" s="142" t="s">
        <v>218</v>
      </c>
      <c r="V7" s="94">
        <v>5000000</v>
      </c>
      <c r="W7" s="95">
        <v>0.04</v>
      </c>
    </row>
    <row r="8" spans="2:23" s="143" customFormat="1" ht="21" customHeight="1" thickBot="1" x14ac:dyDescent="0.25">
      <c r="B8" s="587" t="s">
        <v>219</v>
      </c>
      <c r="D8" s="596"/>
      <c r="E8" s="144" t="s">
        <v>220</v>
      </c>
      <c r="F8" s="145" t="s">
        <v>221</v>
      </c>
      <c r="G8" s="600"/>
      <c r="H8" s="146">
        <v>6</v>
      </c>
      <c r="I8" s="147">
        <v>18</v>
      </c>
      <c r="J8" s="146">
        <v>24</v>
      </c>
      <c r="K8" s="147">
        <v>36</v>
      </c>
      <c r="L8" s="144">
        <v>48</v>
      </c>
      <c r="M8" s="145">
        <v>60</v>
      </c>
      <c r="N8" s="144">
        <v>72</v>
      </c>
      <c r="O8" s="145">
        <v>84</v>
      </c>
      <c r="S8" s="148" t="s">
        <v>222</v>
      </c>
      <c r="V8" s="101">
        <f>+V7*W7</f>
        <v>200000</v>
      </c>
    </row>
    <row r="9" spans="2:23" ht="21" customHeight="1" x14ac:dyDescent="0.2">
      <c r="B9" s="587"/>
      <c r="D9" s="588" t="s">
        <v>243</v>
      </c>
      <c r="E9" s="149"/>
      <c r="F9" s="150"/>
      <c r="G9" s="554">
        <f>+G14+$A$28+A28</f>
        <v>1.7378287748235688E-2</v>
      </c>
      <c r="H9" s="105">
        <v>2100000</v>
      </c>
      <c r="I9" s="106">
        <v>3000000</v>
      </c>
      <c r="J9" s="107">
        <v>3100000</v>
      </c>
      <c r="K9" s="108">
        <v>7000000</v>
      </c>
      <c r="L9" s="109">
        <v>7100000</v>
      </c>
      <c r="M9" s="110">
        <v>14000000</v>
      </c>
      <c r="N9" s="151"/>
      <c r="O9" s="152"/>
      <c r="S9" s="153" t="s">
        <v>224</v>
      </c>
      <c r="V9" s="154">
        <f>+V7-V8</f>
        <v>4800000</v>
      </c>
    </row>
    <row r="10" spans="2:23" ht="21" customHeight="1" x14ac:dyDescent="0.2">
      <c r="B10" s="587"/>
      <c r="D10" s="589"/>
      <c r="E10" s="155">
        <v>380</v>
      </c>
      <c r="F10" s="156">
        <f>+E10+Q10</f>
        <v>560</v>
      </c>
      <c r="G10" s="545"/>
      <c r="H10" s="157" t="s">
        <v>225</v>
      </c>
      <c r="I10" s="158" t="s">
        <v>225</v>
      </c>
      <c r="J10" s="159" t="s">
        <v>226</v>
      </c>
      <c r="K10" s="160" t="s">
        <v>226</v>
      </c>
      <c r="L10" s="159" t="s">
        <v>233</v>
      </c>
      <c r="M10" s="161" t="s">
        <v>233</v>
      </c>
      <c r="N10" s="162"/>
      <c r="O10" s="163"/>
      <c r="Q10" s="136">
        <v>180</v>
      </c>
      <c r="R10" s="136">
        <v>40</v>
      </c>
      <c r="S10" s="164" t="s">
        <v>228</v>
      </c>
    </row>
    <row r="11" spans="2:23" ht="21" customHeight="1" x14ac:dyDescent="0.2">
      <c r="B11" s="587"/>
      <c r="D11" s="589"/>
      <c r="E11" s="155"/>
      <c r="F11" s="156"/>
      <c r="G11" s="264" t="s">
        <v>286</v>
      </c>
      <c r="H11" s="157" t="s">
        <v>225</v>
      </c>
      <c r="I11" s="158" t="s">
        <v>225</v>
      </c>
      <c r="J11" s="159" t="s">
        <v>226</v>
      </c>
      <c r="K11" s="160" t="s">
        <v>226</v>
      </c>
      <c r="L11" s="265" t="s">
        <v>257</v>
      </c>
      <c r="M11" s="265" t="s">
        <v>257</v>
      </c>
      <c r="N11" s="266"/>
      <c r="O11" s="267"/>
      <c r="S11" s="164"/>
    </row>
    <row r="12" spans="2:23" ht="21" customHeight="1" x14ac:dyDescent="0.2">
      <c r="B12" s="587"/>
      <c r="D12" s="589"/>
      <c r="E12" s="155"/>
      <c r="F12" s="156"/>
      <c r="G12" s="268"/>
      <c r="H12" s="591">
        <f>(NOMINAL(H13,12)/12)</f>
        <v>1.7449079908460785E-2</v>
      </c>
      <c r="I12" s="592"/>
      <c r="J12" s="593">
        <f>(NOMINAL(J13,12)/12)</f>
        <v>1.7449079908460785E-2</v>
      </c>
      <c r="K12" s="594"/>
      <c r="L12" s="593">
        <f>(NOMINAL(L13,12)/12)</f>
        <v>1.7449079908460785E-2</v>
      </c>
      <c r="M12" s="594"/>
      <c r="N12" s="607"/>
      <c r="O12" s="608"/>
      <c r="S12" s="165" t="s">
        <v>229</v>
      </c>
    </row>
    <row r="13" spans="2:23" ht="21" customHeight="1" thickBot="1" x14ac:dyDescent="0.25">
      <c r="B13" s="587"/>
      <c r="D13" s="590"/>
      <c r="E13" s="166"/>
      <c r="F13" s="167"/>
      <c r="G13" s="256"/>
      <c r="H13" s="571">
        <f>+[2]Tasas!E1239</f>
        <v>0.23069999999998711</v>
      </c>
      <c r="I13" s="572"/>
      <c r="J13" s="604">
        <f>+[2]Tasas!E1239</f>
        <v>0.23069999999998711</v>
      </c>
      <c r="K13" s="605"/>
      <c r="L13" s="604">
        <f>+[2]Tasas!E1239</f>
        <v>0.23069999999998711</v>
      </c>
      <c r="M13" s="605"/>
      <c r="N13" s="609"/>
      <c r="O13" s="610"/>
      <c r="S13" s="168" t="s">
        <v>230</v>
      </c>
    </row>
    <row r="14" spans="2:23" ht="21" customHeight="1" x14ac:dyDescent="0.2">
      <c r="B14" s="587"/>
      <c r="D14" s="601" t="s">
        <v>244</v>
      </c>
      <c r="E14" s="149"/>
      <c r="F14" s="150"/>
      <c r="G14" s="554">
        <f>+G17+$A$28</f>
        <v>1.5378287748235686E-2</v>
      </c>
      <c r="H14" s="120">
        <v>2100000</v>
      </c>
      <c r="I14" s="121">
        <v>5000000</v>
      </c>
      <c r="J14" s="105">
        <v>6000000</v>
      </c>
      <c r="K14" s="122">
        <v>10000000</v>
      </c>
      <c r="L14" s="109">
        <v>11000000</v>
      </c>
      <c r="M14" s="110">
        <v>15000000</v>
      </c>
      <c r="N14" s="109">
        <v>16000000</v>
      </c>
      <c r="O14" s="110">
        <v>26000000</v>
      </c>
    </row>
    <row r="15" spans="2:23" ht="21" customHeight="1" x14ac:dyDescent="0.2">
      <c r="B15" s="587"/>
      <c r="D15" s="602"/>
      <c r="E15" s="155">
        <f>+F10+1</f>
        <v>561</v>
      </c>
      <c r="F15" s="156">
        <f>+E15+Q15</f>
        <v>701</v>
      </c>
      <c r="G15" s="577"/>
      <c r="H15" s="169" t="s">
        <v>235</v>
      </c>
      <c r="I15" s="170" t="s">
        <v>235</v>
      </c>
      <c r="J15" s="157" t="s">
        <v>225</v>
      </c>
      <c r="K15" s="171" t="s">
        <v>225</v>
      </c>
      <c r="L15" s="159" t="s">
        <v>233</v>
      </c>
      <c r="M15" s="161" t="s">
        <v>233</v>
      </c>
      <c r="N15" s="159" t="s">
        <v>233</v>
      </c>
      <c r="O15" s="161" t="s">
        <v>233</v>
      </c>
      <c r="Q15" s="136">
        <f>+Q10-$R$10</f>
        <v>140</v>
      </c>
      <c r="S15" s="143"/>
    </row>
    <row r="16" spans="2:23" ht="21" customHeight="1" x14ac:dyDescent="0.2">
      <c r="B16" s="587"/>
      <c r="D16" s="602"/>
      <c r="E16" s="155"/>
      <c r="F16" s="156"/>
      <c r="G16" s="264" t="s">
        <v>286</v>
      </c>
      <c r="H16" s="169" t="s">
        <v>235</v>
      </c>
      <c r="I16" s="170" t="s">
        <v>287</v>
      </c>
      <c r="J16" s="157" t="s">
        <v>225</v>
      </c>
      <c r="K16" s="158" t="s">
        <v>225</v>
      </c>
      <c r="L16" s="265" t="s">
        <v>257</v>
      </c>
      <c r="M16" s="265" t="s">
        <v>257</v>
      </c>
      <c r="N16" s="265" t="s">
        <v>257</v>
      </c>
      <c r="O16" s="265" t="s">
        <v>257</v>
      </c>
      <c r="S16" s="143"/>
    </row>
    <row r="17" spans="1:19" ht="21" customHeight="1" x14ac:dyDescent="0.2">
      <c r="B17" s="587"/>
      <c r="D17" s="602"/>
      <c r="E17" s="155"/>
      <c r="F17" s="156"/>
      <c r="G17" s="544">
        <f>+G19+$A$28</f>
        <v>1.4378287748235685E-2</v>
      </c>
      <c r="H17" s="582">
        <f>(NOMINAL(H18,12)/12)</f>
        <v>1.4416770406070478E-2</v>
      </c>
      <c r="I17" s="583"/>
      <c r="J17" s="591">
        <f>(NOMINAL(J18,12)/12)</f>
        <v>1.4416770406070478E-2</v>
      </c>
      <c r="K17" s="592"/>
      <c r="L17" s="593">
        <f>(NOMINAL(L18,12)/12)</f>
        <v>1.5429255666037589E-2</v>
      </c>
      <c r="M17" s="594"/>
      <c r="N17" s="593">
        <f>(NOMINAL(N18,12)/12)</f>
        <v>1.5429255666037589E-2</v>
      </c>
      <c r="O17" s="594"/>
      <c r="S17" s="143"/>
    </row>
    <row r="18" spans="1:19" ht="21" customHeight="1" thickBot="1" x14ac:dyDescent="0.25">
      <c r="B18" s="587"/>
      <c r="D18" s="603"/>
      <c r="E18" s="166"/>
      <c r="F18" s="167"/>
      <c r="G18" s="546"/>
      <c r="H18" s="569">
        <f>+[2]Tasas!E806</f>
        <v>0.18739999999999188</v>
      </c>
      <c r="I18" s="570"/>
      <c r="J18" s="571">
        <f>+[2]Tasas!E806</f>
        <v>0.18739999999999188</v>
      </c>
      <c r="K18" s="572"/>
      <c r="L18" s="604">
        <f>+[2]Tasas!E949</f>
        <v>0.2016999999999903</v>
      </c>
      <c r="M18" s="605"/>
      <c r="N18" s="604">
        <f>+[2]Tasas!E949</f>
        <v>0.2016999999999903</v>
      </c>
      <c r="O18" s="605"/>
      <c r="S18" s="143"/>
    </row>
    <row r="19" spans="1:19" ht="21" customHeight="1" x14ac:dyDescent="0.2">
      <c r="B19" s="587"/>
      <c r="D19" s="584" t="s">
        <v>245</v>
      </c>
      <c r="E19" s="149"/>
      <c r="F19" s="150"/>
      <c r="G19" s="554">
        <f>+G22+$A$28</f>
        <v>1.3378287748235684E-2</v>
      </c>
      <c r="H19" s="120">
        <v>2100000</v>
      </c>
      <c r="I19" s="121">
        <v>10000000</v>
      </c>
      <c r="J19" s="120">
        <v>11000000</v>
      </c>
      <c r="K19" s="126">
        <v>15000000</v>
      </c>
      <c r="L19" s="127">
        <v>16000000</v>
      </c>
      <c r="M19" s="128">
        <v>30000000</v>
      </c>
      <c r="N19" s="109">
        <v>31000000</v>
      </c>
      <c r="O19" s="110">
        <v>38000000</v>
      </c>
    </row>
    <row r="20" spans="1:19" ht="21" customHeight="1" x14ac:dyDescent="0.2">
      <c r="B20" s="587"/>
      <c r="D20" s="585"/>
      <c r="E20" s="155">
        <f>+F15+1</f>
        <v>702</v>
      </c>
      <c r="F20" s="156">
        <f>+E20+Q20</f>
        <v>802</v>
      </c>
      <c r="G20" s="577"/>
      <c r="H20" s="169" t="s">
        <v>235</v>
      </c>
      <c r="I20" s="170" t="s">
        <v>235</v>
      </c>
      <c r="J20" s="169" t="s">
        <v>235</v>
      </c>
      <c r="K20" s="170" t="s">
        <v>235</v>
      </c>
      <c r="L20" s="157" t="s">
        <v>225</v>
      </c>
      <c r="M20" s="158" t="s">
        <v>225</v>
      </c>
      <c r="N20" s="159" t="s">
        <v>225</v>
      </c>
      <c r="O20" s="161" t="s">
        <v>225</v>
      </c>
      <c r="Q20" s="136">
        <f>+Q15-$R$10</f>
        <v>100</v>
      </c>
    </row>
    <row r="21" spans="1:19" ht="21" customHeight="1" x14ac:dyDescent="0.2">
      <c r="B21" s="587"/>
      <c r="D21" s="585"/>
      <c r="E21" s="155"/>
      <c r="F21" s="156"/>
      <c r="G21" s="264" t="s">
        <v>286</v>
      </c>
      <c r="H21" s="269" t="s">
        <v>235</v>
      </c>
      <c r="I21" s="270" t="s">
        <v>235</v>
      </c>
      <c r="J21" s="271" t="s">
        <v>225</v>
      </c>
      <c r="K21" s="272" t="s">
        <v>233</v>
      </c>
      <c r="L21" s="273" t="s">
        <v>257</v>
      </c>
      <c r="M21" s="274" t="s">
        <v>257</v>
      </c>
      <c r="N21" s="265" t="s">
        <v>257</v>
      </c>
      <c r="O21" s="265" t="s">
        <v>257</v>
      </c>
    </row>
    <row r="22" spans="1:19" ht="21" customHeight="1" x14ac:dyDescent="0.2">
      <c r="B22" s="587"/>
      <c r="D22" s="585"/>
      <c r="E22" s="155"/>
      <c r="F22" s="156"/>
      <c r="G22" s="544">
        <f>+G24+$A$28</f>
        <v>1.2378287748235683E-2</v>
      </c>
      <c r="H22" s="582">
        <f>(NOMINAL(H23,12)/12)</f>
        <v>1.2401487693998181E-2</v>
      </c>
      <c r="I22" s="583"/>
      <c r="J22" s="582">
        <f>(NOMINAL(J23,12)/12)</f>
        <v>1.2401487693998181E-2</v>
      </c>
      <c r="K22" s="583"/>
      <c r="L22" s="591">
        <f>(NOMINAL(L23,12)/12)</f>
        <v>1.3407441991989399E-2</v>
      </c>
      <c r="M22" s="592"/>
      <c r="N22" s="593">
        <f>(NOMINAL(N23,12)/12)</f>
        <v>1.3407441991989399E-2</v>
      </c>
      <c r="O22" s="594"/>
    </row>
    <row r="23" spans="1:19" ht="21" customHeight="1" thickBot="1" x14ac:dyDescent="0.25">
      <c r="B23" s="587"/>
      <c r="D23" s="586"/>
      <c r="E23" s="166"/>
      <c r="F23" s="167"/>
      <c r="G23" s="546"/>
      <c r="H23" s="569">
        <f>+[2]Tasas!E526</f>
        <v>0.15939999999999496</v>
      </c>
      <c r="I23" s="570"/>
      <c r="J23" s="569">
        <f>+[2]Tasas!E526</f>
        <v>0.15939999999999496</v>
      </c>
      <c r="K23" s="570"/>
      <c r="L23" s="571">
        <f>+[2]Tasas!E665</f>
        <v>0.17329999999999343</v>
      </c>
      <c r="M23" s="572"/>
      <c r="N23" s="604">
        <f>+[2]Tasas!E665</f>
        <v>0.17329999999999343</v>
      </c>
      <c r="O23" s="605"/>
    </row>
    <row r="24" spans="1:19" ht="21" customHeight="1" x14ac:dyDescent="0.2">
      <c r="A24" s="130"/>
      <c r="B24" s="587"/>
      <c r="D24" s="574" t="s">
        <v>246</v>
      </c>
      <c r="E24" s="149"/>
      <c r="F24" s="150"/>
      <c r="G24" s="554">
        <f>+G27+$A$28</f>
        <v>1.1378287748235683E-2</v>
      </c>
      <c r="H24" s="120">
        <v>2100000</v>
      </c>
      <c r="I24" s="131">
        <v>15000000</v>
      </c>
      <c r="J24" s="132">
        <v>16000000</v>
      </c>
      <c r="K24" s="133">
        <v>25000000</v>
      </c>
      <c r="L24" s="132">
        <v>26000000</v>
      </c>
      <c r="M24" s="131">
        <v>40000000</v>
      </c>
      <c r="N24" s="127">
        <v>41000000</v>
      </c>
      <c r="O24" s="128">
        <v>50000000</v>
      </c>
    </row>
    <row r="25" spans="1:19" ht="21" customHeight="1" x14ac:dyDescent="0.2">
      <c r="A25" s="130"/>
      <c r="B25" s="587"/>
      <c r="D25" s="575"/>
      <c r="E25" s="155">
        <f>+F20+1</f>
        <v>803</v>
      </c>
      <c r="F25" s="156"/>
      <c r="G25" s="577"/>
      <c r="H25" s="169" t="s">
        <v>235</v>
      </c>
      <c r="I25" s="170" t="s">
        <v>235</v>
      </c>
      <c r="J25" s="169" t="s">
        <v>235</v>
      </c>
      <c r="K25" s="170" t="s">
        <v>235</v>
      </c>
      <c r="L25" s="169" t="s">
        <v>235</v>
      </c>
      <c r="M25" s="170" t="s">
        <v>235</v>
      </c>
      <c r="N25" s="157" t="s">
        <v>222</v>
      </c>
      <c r="O25" s="158" t="s">
        <v>222</v>
      </c>
      <c r="Q25" s="136">
        <f>+Q20-$R$10</f>
        <v>60</v>
      </c>
    </row>
    <row r="26" spans="1:19" ht="21" customHeight="1" x14ac:dyDescent="0.2">
      <c r="A26" s="130"/>
      <c r="B26" s="587"/>
      <c r="D26" s="575"/>
      <c r="E26" s="155"/>
      <c r="F26" s="156"/>
      <c r="G26" s="264" t="s">
        <v>286</v>
      </c>
      <c r="H26" s="269" t="s">
        <v>235</v>
      </c>
      <c r="I26" s="270" t="s">
        <v>235</v>
      </c>
      <c r="J26" s="271" t="s">
        <v>225</v>
      </c>
      <c r="K26" s="272" t="s">
        <v>225</v>
      </c>
      <c r="L26" s="271" t="s">
        <v>233</v>
      </c>
      <c r="M26" s="272" t="s">
        <v>233</v>
      </c>
      <c r="N26" s="273" t="s">
        <v>257</v>
      </c>
      <c r="O26" s="273" t="s">
        <v>257</v>
      </c>
    </row>
    <row r="27" spans="1:19" ht="21" customHeight="1" x14ac:dyDescent="0.2">
      <c r="A27" s="130"/>
      <c r="B27" s="587"/>
      <c r="D27" s="575"/>
      <c r="E27" s="155"/>
      <c r="F27" s="156"/>
      <c r="G27" s="578">
        <f>+H27</f>
        <v>1.0378287748235682E-2</v>
      </c>
      <c r="H27" s="580">
        <f>(NOMINAL(H28,12)/12)</f>
        <v>1.0378287748235682E-2</v>
      </c>
      <c r="I27" s="581"/>
      <c r="J27" s="582">
        <f>(NOMINAL(J28,12)/12)</f>
        <v>1.0378287748235682E-2</v>
      </c>
      <c r="K27" s="583"/>
      <c r="L27" s="582">
        <f>(NOMINAL(L28,12)/12)</f>
        <v>1.1384416717189705E-2</v>
      </c>
      <c r="M27" s="583"/>
      <c r="N27" s="591">
        <f>(NOMINAL(N28,12)/12)</f>
        <v>1.1384416717189705E-2</v>
      </c>
      <c r="O27" s="592"/>
    </row>
    <row r="28" spans="1:19" ht="21" customHeight="1" thickBot="1" x14ac:dyDescent="0.25">
      <c r="A28" s="130">
        <v>1E-3</v>
      </c>
      <c r="B28" s="587"/>
      <c r="D28" s="576"/>
      <c r="E28" s="166"/>
      <c r="F28" s="167"/>
      <c r="G28" s="579"/>
      <c r="H28" s="569">
        <f>+[2]Tasas!$E$251</f>
        <v>0.13189999999999799</v>
      </c>
      <c r="I28" s="570"/>
      <c r="J28" s="569">
        <f>+[2]Tasas!E251</f>
        <v>0.13189999999999799</v>
      </c>
      <c r="K28" s="570"/>
      <c r="L28" s="569">
        <f>+[2]Tasas!E387</f>
        <v>0.14549999999999649</v>
      </c>
      <c r="M28" s="570"/>
      <c r="N28" s="571">
        <f>+[2]Tasas!E387</f>
        <v>0.14549999999999649</v>
      </c>
      <c r="O28" s="572"/>
    </row>
    <row r="30" spans="1:19" ht="21" customHeight="1" x14ac:dyDescent="0.35">
      <c r="D30" s="573" t="s">
        <v>237</v>
      </c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</row>
    <row r="31" spans="1:19" ht="21" customHeight="1" x14ac:dyDescent="0.2">
      <c r="C31" s="172"/>
      <c r="D31" s="173" t="s">
        <v>238</v>
      </c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</row>
    <row r="32" spans="1:19" ht="29.25" customHeight="1" x14ac:dyDescent="0.2">
      <c r="C32" s="177" t="s">
        <v>239</v>
      </c>
      <c r="D32" s="178" t="s">
        <v>256</v>
      </c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</row>
    <row r="33" spans="3:15" ht="29.25" customHeight="1" x14ac:dyDescent="0.2">
      <c r="C33" s="177" t="s">
        <v>239</v>
      </c>
      <c r="D33" s="178" t="s">
        <v>247</v>
      </c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</row>
    <row r="34" spans="3:15" ht="29.25" customHeight="1" x14ac:dyDescent="0.2">
      <c r="C34" s="177" t="s">
        <v>239</v>
      </c>
      <c r="D34" s="178" t="s">
        <v>259</v>
      </c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</row>
    <row r="35" spans="3:15" ht="29.25" customHeight="1" x14ac:dyDescent="0.2">
      <c r="C35" s="177" t="s">
        <v>239</v>
      </c>
      <c r="D35" s="179" t="s">
        <v>248</v>
      </c>
      <c r="E35" s="178"/>
      <c r="F35" s="180"/>
      <c r="G35" s="180"/>
      <c r="H35" s="178"/>
      <c r="I35" s="178"/>
      <c r="J35" s="178"/>
      <c r="K35" s="178"/>
      <c r="L35" s="178"/>
      <c r="M35" s="178"/>
      <c r="N35" s="178"/>
      <c r="O35" s="178"/>
    </row>
    <row r="36" spans="3:15" ht="29.25" customHeight="1" x14ac:dyDescent="0.2">
      <c r="C36" s="177" t="s">
        <v>239</v>
      </c>
      <c r="D36" s="179" t="s">
        <v>249</v>
      </c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</row>
    <row r="37" spans="3:15" ht="29.25" customHeight="1" x14ac:dyDescent="0.2">
      <c r="C37" s="177" t="s">
        <v>239</v>
      </c>
      <c r="D37" s="567" t="s">
        <v>250</v>
      </c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</row>
    <row r="38" spans="3:15" ht="29.25" customHeight="1" x14ac:dyDescent="0.2">
      <c r="C38" s="177" t="s">
        <v>239</v>
      </c>
      <c r="D38" s="567" t="s">
        <v>267</v>
      </c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</row>
    <row r="39" spans="3:15" ht="29.25" customHeight="1" x14ac:dyDescent="0.2">
      <c r="C39" s="17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</row>
    <row r="40" spans="3:15" ht="29.25" customHeight="1" x14ac:dyDescent="0.2">
      <c r="C40" s="177" t="s">
        <v>239</v>
      </c>
      <c r="D40" s="568" t="s">
        <v>240</v>
      </c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</row>
    <row r="41" spans="3:15" ht="29.25" customHeight="1" x14ac:dyDescent="0.2">
      <c r="C41" s="177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</row>
    <row r="42" spans="3:15" ht="29.25" customHeight="1" x14ac:dyDescent="0.2">
      <c r="C42" s="177" t="s">
        <v>239</v>
      </c>
      <c r="D42" s="568" t="s">
        <v>241</v>
      </c>
      <c r="E42" s="568"/>
      <c r="F42" s="568"/>
      <c r="G42" s="568"/>
      <c r="H42" s="568"/>
      <c r="I42" s="568"/>
      <c r="J42" s="568"/>
      <c r="K42" s="568"/>
      <c r="L42" s="568"/>
      <c r="M42" s="568"/>
      <c r="N42" s="568"/>
      <c r="O42" s="568"/>
    </row>
    <row r="43" spans="3:15" ht="29.25" customHeight="1" x14ac:dyDescent="0.2">
      <c r="C43" s="177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8"/>
    </row>
    <row r="44" spans="3:15" ht="29.25" customHeight="1" x14ac:dyDescent="0.2">
      <c r="C44" s="181"/>
      <c r="D44" s="173" t="s">
        <v>251</v>
      </c>
      <c r="E44" s="180"/>
      <c r="F44" s="180"/>
      <c r="G44" s="180"/>
      <c r="H44" s="182"/>
      <c r="I44" s="182"/>
      <c r="J44" s="182"/>
      <c r="K44" s="182"/>
      <c r="L44" s="180"/>
      <c r="M44" s="180"/>
      <c r="N44" s="180"/>
      <c r="O44" s="180"/>
    </row>
    <row r="45" spans="3:15" ht="29.25" customHeight="1" x14ac:dyDescent="0.2">
      <c r="C45" s="177" t="s">
        <v>239</v>
      </c>
      <c r="D45" s="179" t="s">
        <v>252</v>
      </c>
      <c r="E45" s="178"/>
      <c r="F45" s="180"/>
      <c r="G45" s="180"/>
      <c r="H45" s="180"/>
      <c r="I45" s="180"/>
      <c r="J45" s="180"/>
      <c r="K45" s="180"/>
      <c r="L45" s="180"/>
      <c r="M45" s="180"/>
      <c r="N45" s="180"/>
      <c r="O45" s="180"/>
    </row>
    <row r="46" spans="3:15" ht="29.25" customHeight="1" x14ac:dyDescent="0.2">
      <c r="C46" s="177" t="s">
        <v>239</v>
      </c>
      <c r="D46" s="179" t="s">
        <v>261</v>
      </c>
      <c r="E46" s="178"/>
      <c r="F46" s="180"/>
      <c r="G46" s="180"/>
      <c r="H46" s="180"/>
      <c r="I46" s="180"/>
      <c r="J46" s="180"/>
      <c r="K46" s="180"/>
      <c r="L46" s="180"/>
      <c r="M46" s="180"/>
      <c r="N46" s="180"/>
      <c r="O46" s="180"/>
    </row>
    <row r="47" spans="3:15" ht="29.25" customHeight="1" x14ac:dyDescent="0.2">
      <c r="C47" s="177" t="s">
        <v>239</v>
      </c>
      <c r="D47" s="179" t="s">
        <v>253</v>
      </c>
      <c r="E47" s="178"/>
      <c r="F47" s="180"/>
      <c r="G47" s="180"/>
      <c r="H47" s="180"/>
      <c r="I47" s="180"/>
      <c r="J47" s="180"/>
      <c r="K47" s="180"/>
      <c r="L47" s="180"/>
      <c r="M47" s="180"/>
      <c r="N47" s="180"/>
      <c r="O47" s="180"/>
    </row>
    <row r="48" spans="3:15" ht="29.25" customHeight="1" x14ac:dyDescent="0.2">
      <c r="C48" s="177" t="s">
        <v>239</v>
      </c>
      <c r="D48" s="179" t="s">
        <v>254</v>
      </c>
      <c r="E48" s="178"/>
      <c r="F48" s="180"/>
      <c r="G48" s="180"/>
      <c r="H48" s="180"/>
      <c r="I48" s="180"/>
      <c r="J48" s="180"/>
      <c r="K48" s="180"/>
      <c r="L48" s="180"/>
      <c r="M48" s="180"/>
      <c r="N48" s="180"/>
      <c r="O48" s="180"/>
    </row>
    <row r="49" spans="3:15" ht="29.25" customHeight="1" x14ac:dyDescent="0.2">
      <c r="C49" s="177" t="s">
        <v>239</v>
      </c>
      <c r="D49" s="179" t="s">
        <v>258</v>
      </c>
      <c r="E49" s="178"/>
      <c r="F49" s="180"/>
      <c r="G49" s="180"/>
      <c r="H49" s="180"/>
      <c r="I49" s="180"/>
      <c r="J49" s="180"/>
      <c r="K49" s="180"/>
      <c r="L49" s="180"/>
      <c r="M49" s="180"/>
      <c r="N49" s="180"/>
      <c r="O49" s="180"/>
    </row>
    <row r="50" spans="3:15" ht="29.25" customHeight="1" x14ac:dyDescent="0.2">
      <c r="C50" s="177" t="s">
        <v>239</v>
      </c>
      <c r="D50" s="179" t="s">
        <v>255</v>
      </c>
      <c r="E50" s="178"/>
      <c r="F50" s="180"/>
      <c r="G50" s="180"/>
      <c r="H50" s="180"/>
      <c r="I50" s="180"/>
      <c r="J50" s="180"/>
      <c r="K50" s="180"/>
      <c r="L50" s="180"/>
      <c r="M50" s="180"/>
      <c r="N50" s="180"/>
      <c r="O50" s="180"/>
    </row>
    <row r="51" spans="3:15" ht="29.25" customHeight="1" x14ac:dyDescent="0.2">
      <c r="C51" s="177" t="s">
        <v>239</v>
      </c>
      <c r="D51" s="179" t="s">
        <v>262</v>
      </c>
      <c r="E51" s="178"/>
      <c r="F51" s="180"/>
      <c r="G51" s="180"/>
      <c r="H51" s="180"/>
      <c r="I51" s="180"/>
      <c r="J51" s="180"/>
      <c r="K51" s="180"/>
      <c r="L51" s="180"/>
      <c r="M51" s="180"/>
      <c r="N51" s="180"/>
      <c r="O51" s="180"/>
    </row>
    <row r="52" spans="3:15" ht="29.25" customHeight="1" x14ac:dyDescent="0.2">
      <c r="C52" s="177" t="s">
        <v>239</v>
      </c>
      <c r="D52" s="179" t="s">
        <v>263</v>
      </c>
      <c r="E52" s="183"/>
      <c r="F52" s="183"/>
      <c r="G52" s="183"/>
      <c r="H52" s="180"/>
      <c r="I52" s="180"/>
      <c r="J52" s="180"/>
      <c r="K52" s="180"/>
      <c r="L52" s="180"/>
      <c r="M52" s="180"/>
      <c r="N52" s="180"/>
      <c r="O52" s="180"/>
    </row>
    <row r="53" spans="3:15" ht="29.25" customHeight="1" x14ac:dyDescent="0.2">
      <c r="C53" s="177" t="s">
        <v>239</v>
      </c>
      <c r="D53" s="179" t="s">
        <v>264</v>
      </c>
      <c r="E53" s="184"/>
      <c r="F53" s="184"/>
      <c r="G53" s="183"/>
      <c r="H53" s="183"/>
      <c r="I53" s="183"/>
      <c r="J53" s="183"/>
      <c r="K53" s="183"/>
      <c r="L53" s="183"/>
      <c r="M53" s="183"/>
      <c r="N53" s="183"/>
      <c r="O53" s="183"/>
    </row>
    <row r="54" spans="3:15" ht="29.25" customHeight="1" x14ac:dyDescent="0.2">
      <c r="C54" s="177" t="s">
        <v>239</v>
      </c>
      <c r="D54" s="179" t="s">
        <v>265</v>
      </c>
      <c r="E54" s="184"/>
      <c r="F54" s="184"/>
      <c r="G54" s="183"/>
      <c r="H54" s="183"/>
      <c r="I54" s="183"/>
      <c r="J54" s="183"/>
      <c r="K54" s="183"/>
      <c r="L54" s="183"/>
      <c r="M54" s="183"/>
      <c r="N54" s="183"/>
      <c r="O54" s="183"/>
    </row>
    <row r="55" spans="3:15" ht="29.25" customHeight="1" x14ac:dyDescent="0.2">
      <c r="C55" s="177" t="s">
        <v>239</v>
      </c>
      <c r="D55" s="179" t="s">
        <v>266</v>
      </c>
      <c r="E55" s="184"/>
      <c r="F55" s="184"/>
      <c r="G55" s="183"/>
      <c r="H55" s="183"/>
      <c r="I55" s="183"/>
      <c r="J55" s="183"/>
      <c r="K55" s="183"/>
      <c r="L55" s="183"/>
      <c r="M55" s="183"/>
      <c r="N55" s="183"/>
      <c r="O55" s="183"/>
    </row>
    <row r="56" spans="3:15" ht="21" customHeight="1" x14ac:dyDescent="0.2">
      <c r="C56" s="177"/>
      <c r="D56" s="179"/>
      <c r="E56" s="184"/>
      <c r="F56" s="184"/>
      <c r="G56" s="183"/>
      <c r="H56" s="183"/>
      <c r="I56" s="183"/>
      <c r="J56" s="183"/>
      <c r="K56" s="183"/>
      <c r="L56" s="183"/>
      <c r="M56" s="183"/>
      <c r="N56" s="183"/>
      <c r="O56" s="183"/>
    </row>
  </sheetData>
  <mergeCells count="56">
    <mergeCell ref="N27:O27"/>
    <mergeCell ref="N17:O17"/>
    <mergeCell ref="J18:K18"/>
    <mergeCell ref="L18:M18"/>
    <mergeCell ref="N18:O18"/>
    <mergeCell ref="L17:M17"/>
    <mergeCell ref="N22:O22"/>
    <mergeCell ref="L23:M23"/>
    <mergeCell ref="N23:O23"/>
    <mergeCell ref="L22:M22"/>
    <mergeCell ref="I3:M3"/>
    <mergeCell ref="I4:M4"/>
    <mergeCell ref="H5:O5"/>
    <mergeCell ref="N12:O12"/>
    <mergeCell ref="L13:M13"/>
    <mergeCell ref="N13:O13"/>
    <mergeCell ref="L12:M12"/>
    <mergeCell ref="B8:B28"/>
    <mergeCell ref="D9:D13"/>
    <mergeCell ref="G9:G10"/>
    <mergeCell ref="H12:I12"/>
    <mergeCell ref="J12:K12"/>
    <mergeCell ref="D7:D8"/>
    <mergeCell ref="E7:F7"/>
    <mergeCell ref="G7:G8"/>
    <mergeCell ref="D14:D18"/>
    <mergeCell ref="G14:G15"/>
    <mergeCell ref="G17:G18"/>
    <mergeCell ref="H17:I17"/>
    <mergeCell ref="J17:K17"/>
    <mergeCell ref="H13:I13"/>
    <mergeCell ref="J13:K13"/>
    <mergeCell ref="H18:I18"/>
    <mergeCell ref="D19:D23"/>
    <mergeCell ref="G19:G20"/>
    <mergeCell ref="G22:G23"/>
    <mergeCell ref="H22:I22"/>
    <mergeCell ref="J22:K22"/>
    <mergeCell ref="H23:I23"/>
    <mergeCell ref="J23:K23"/>
    <mergeCell ref="D38:O39"/>
    <mergeCell ref="D40:O41"/>
    <mergeCell ref="D42:O42"/>
    <mergeCell ref="D43:O43"/>
    <mergeCell ref="H28:I28"/>
    <mergeCell ref="J28:K28"/>
    <mergeCell ref="L28:M28"/>
    <mergeCell ref="N28:O28"/>
    <mergeCell ref="D37:O37"/>
    <mergeCell ref="D30:O30"/>
    <mergeCell ref="D24:D28"/>
    <mergeCell ref="G24:G25"/>
    <mergeCell ref="G27:G28"/>
    <mergeCell ref="H27:I27"/>
    <mergeCell ref="J27:K27"/>
    <mergeCell ref="L27:M27"/>
  </mergeCells>
  <pageMargins left="0.25" right="0.25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Destinos</vt:lpstr>
      <vt:lpstr>Conversion tasas</vt:lpstr>
      <vt:lpstr>Tareas</vt:lpstr>
      <vt:lpstr>Simulador de Cuota</vt:lpstr>
      <vt:lpstr>Libranza Sec Educacion</vt:lpstr>
      <vt:lpstr>Independientes</vt:lpstr>
      <vt:lpstr>Microcredito Empresarial</vt:lpstr>
      <vt:lpstr>RENTAB MICROCREDITO</vt:lpstr>
      <vt:lpstr>FUERZAS MILITARES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Andres Arteaga Caicedo</dc:creator>
  <cp:lastModifiedBy>Eduardo Genaro Chamorro Villarreal</cp:lastModifiedBy>
  <cp:lastPrinted>2018-06-05T22:30:50Z</cp:lastPrinted>
  <dcterms:created xsi:type="dcterms:W3CDTF">2017-01-18T14:11:47Z</dcterms:created>
  <dcterms:modified xsi:type="dcterms:W3CDTF">2022-10-12T23:02:38Z</dcterms:modified>
</cp:coreProperties>
</file>