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AcidotropicDyes/Data/"/>
    </mc:Choice>
  </mc:AlternateContent>
  <xr:revisionPtr revIDLastSave="377" documentId="8_{976B7C3B-B834-2A4C-A1AE-E694B56BC778}" xr6:coauthVersionLast="47" xr6:coauthVersionMax="47" xr10:uidLastSave="{D7F1C8E5-5012-8449-9CC1-9CD1A294AF38}"/>
  <bookViews>
    <workbookView xWindow="0" yWindow="760" windowWidth="30240" windowHeight="18780" activeTab="4" xr2:uid="{B6F7C1C0-5192-CC47-A1D2-D0875B587AFE}"/>
  </bookViews>
  <sheets>
    <sheet name="Tetraselmis" sheetId="1" r:id="rId1"/>
    <sheet name="SOmixos" sheetId="2" r:id="rId2"/>
    <sheet name="Raw_TetraselmisFLP" sheetId="3" r:id="rId3"/>
    <sheet name="Raw_TetraselmisPreyRemoval" sheetId="4" r:id="rId4"/>
    <sheet name="Raw_SOmixoPreyRemov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5" l="1"/>
  <c r="D40" i="5"/>
  <c r="E40" i="5"/>
  <c r="F40" i="5"/>
  <c r="G40" i="5"/>
  <c r="H40" i="5"/>
  <c r="I40" i="5"/>
  <c r="J40" i="5"/>
  <c r="C41" i="5"/>
  <c r="D41" i="5"/>
  <c r="E41" i="5"/>
  <c r="F41" i="5"/>
  <c r="G41" i="5"/>
  <c r="H41" i="5"/>
  <c r="I41" i="5"/>
  <c r="J41" i="5"/>
  <c r="C42" i="5"/>
  <c r="D42" i="5"/>
  <c r="E42" i="5"/>
  <c r="F42" i="5"/>
  <c r="G42" i="5"/>
  <c r="H42" i="5"/>
  <c r="I42" i="5"/>
  <c r="J42" i="5"/>
  <c r="B41" i="5"/>
  <c r="B42" i="5"/>
  <c r="B40" i="5"/>
  <c r="C35" i="4"/>
  <c r="C36" i="4"/>
  <c r="C37" i="4"/>
  <c r="B36" i="4"/>
  <c r="B37" i="4"/>
  <c r="B35" i="4"/>
  <c r="F28" i="5"/>
  <c r="F34" i="5" s="1"/>
  <c r="H28" i="5"/>
  <c r="G29" i="5"/>
  <c r="H29" i="5"/>
  <c r="I29" i="5"/>
  <c r="J22" i="5"/>
  <c r="J28" i="5" s="1"/>
  <c r="C22" i="5"/>
  <c r="C28" i="5" s="1"/>
  <c r="D22" i="5"/>
  <c r="D28" i="5" s="1"/>
  <c r="E22" i="5"/>
  <c r="E28" i="5" s="1"/>
  <c r="F22" i="5"/>
  <c r="G22" i="5"/>
  <c r="H22" i="5"/>
  <c r="I22" i="5"/>
  <c r="C23" i="5"/>
  <c r="C29" i="5" s="1"/>
  <c r="D23" i="5"/>
  <c r="D29" i="5" s="1"/>
  <c r="E23" i="5"/>
  <c r="E29" i="5" s="1"/>
  <c r="F23" i="5"/>
  <c r="F29" i="5" s="1"/>
  <c r="G23" i="5"/>
  <c r="H23" i="5"/>
  <c r="I23" i="5"/>
  <c r="J23" i="5"/>
  <c r="J29" i="5" s="1"/>
  <c r="C24" i="5"/>
  <c r="C30" i="5" s="1"/>
  <c r="D24" i="5"/>
  <c r="D30" i="5" s="1"/>
  <c r="E24" i="5"/>
  <c r="E30" i="5" s="1"/>
  <c r="F24" i="5"/>
  <c r="F30" i="5" s="1"/>
  <c r="G24" i="5"/>
  <c r="H24" i="5"/>
  <c r="H30" i="5" s="1"/>
  <c r="I24" i="5"/>
  <c r="J24" i="5"/>
  <c r="J30" i="5" s="1"/>
  <c r="B23" i="5"/>
  <c r="B29" i="5" s="1"/>
  <c r="B24" i="5"/>
  <c r="B30" i="5" s="1"/>
  <c r="B22" i="5"/>
  <c r="B28" i="5" s="1"/>
  <c r="F36" i="5" l="1"/>
  <c r="F48" i="5" s="1"/>
  <c r="I35" i="5"/>
  <c r="I47" i="5" s="1"/>
  <c r="I30" i="5"/>
  <c r="I28" i="5"/>
  <c r="H35" i="5"/>
  <c r="F35" i="5"/>
  <c r="H47" i="5"/>
  <c r="H36" i="5"/>
  <c r="G34" i="5"/>
  <c r="G35" i="5"/>
  <c r="G47" i="5" s="1"/>
  <c r="G30" i="5"/>
  <c r="G28" i="5"/>
  <c r="F47" i="5"/>
  <c r="D47" i="5"/>
  <c r="E34" i="5"/>
  <c r="E46" i="5"/>
  <c r="C34" i="5"/>
  <c r="H48" i="5"/>
  <c r="G46" i="5"/>
  <c r="E35" i="5"/>
  <c r="E47" i="5" s="1"/>
  <c r="B36" i="5"/>
  <c r="D36" i="5"/>
  <c r="D48" i="5" s="1"/>
  <c r="D35" i="5"/>
  <c r="D34" i="5"/>
  <c r="D46" i="5" s="1"/>
  <c r="F46" i="5"/>
  <c r="B34" i="5"/>
  <c r="B46" i="5" s="1"/>
  <c r="E36" i="5"/>
  <c r="E48" i="5" s="1"/>
  <c r="B35" i="5"/>
  <c r="B47" i="5" s="1"/>
  <c r="C36" i="5"/>
  <c r="C48" i="5" s="1"/>
  <c r="C35" i="5"/>
  <c r="C47" i="5" s="1"/>
  <c r="J35" i="5"/>
  <c r="J47" i="5" s="1"/>
  <c r="J34" i="5"/>
  <c r="J46" i="5" s="1"/>
  <c r="J36" i="5"/>
  <c r="J48" i="5" s="1"/>
  <c r="H34" i="5"/>
  <c r="H46" i="5" s="1"/>
  <c r="B48" i="5"/>
  <c r="G48" i="5" l="1"/>
  <c r="G53" i="5" s="1"/>
  <c r="G36" i="5"/>
  <c r="I36" i="5"/>
  <c r="I48" i="5" s="1"/>
  <c r="I34" i="5"/>
  <c r="I46" i="5" s="1"/>
  <c r="H52" i="5"/>
  <c r="H53" i="5"/>
  <c r="B52" i="5"/>
  <c r="B53" i="5"/>
  <c r="D52" i="5"/>
  <c r="D53" i="5"/>
  <c r="J52" i="5"/>
  <c r="J53" i="5"/>
  <c r="C46" i="5"/>
  <c r="G52" i="5"/>
  <c r="E52" i="5"/>
  <c r="E53" i="5"/>
  <c r="F53" i="5"/>
  <c r="F52" i="5"/>
  <c r="I53" i="5" l="1"/>
  <c r="I52" i="5"/>
  <c r="C52" i="5"/>
  <c r="C53" i="5"/>
  <c r="C42" i="4" l="1"/>
  <c r="C30" i="4"/>
  <c r="C24" i="4"/>
  <c r="C25" i="4"/>
  <c r="C43" i="4" s="1"/>
  <c r="C23" i="4"/>
  <c r="C29" i="4" s="1"/>
  <c r="C18" i="4"/>
  <c r="C19" i="4"/>
  <c r="C31" i="4" s="1"/>
  <c r="C17" i="4"/>
  <c r="B18" i="4"/>
  <c r="B24" i="4" s="1"/>
  <c r="B19" i="4"/>
  <c r="B25" i="4" s="1"/>
  <c r="B17" i="4"/>
  <c r="B23" i="4" s="1"/>
  <c r="B31" i="4" l="1"/>
  <c r="B43" i="4"/>
  <c r="B30" i="4"/>
  <c r="B42" i="4" s="1"/>
  <c r="B29" i="4"/>
  <c r="B41" i="4" s="1"/>
  <c r="C41" i="4"/>
  <c r="G4" i="3" l="1"/>
  <c r="G5" i="3"/>
  <c r="K4" i="3" s="1"/>
  <c r="G6" i="3"/>
  <c r="G7" i="3"/>
  <c r="K6" i="3" s="1"/>
  <c r="G8" i="3"/>
  <c r="G9" i="3"/>
  <c r="G10" i="3"/>
  <c r="G11" i="3"/>
  <c r="G12" i="3"/>
  <c r="G13" i="3"/>
  <c r="K12" i="3" s="1"/>
  <c r="G3" i="3"/>
  <c r="G2" i="3"/>
  <c r="K10" i="3" l="1"/>
  <c r="K8" i="3"/>
  <c r="K2" i="3"/>
</calcChain>
</file>

<file path=xl/sharedStrings.xml><?xml version="1.0" encoding="utf-8"?>
<sst xmlns="http://schemas.openxmlformats.org/spreadsheetml/2006/main" count="197" uniqueCount="57">
  <si>
    <t>Culture</t>
  </si>
  <si>
    <t>Replicate</t>
  </si>
  <si>
    <t>Ingestion</t>
  </si>
  <si>
    <t xml:space="preserve">Tetraselmis sp. </t>
  </si>
  <si>
    <t>T. chuii</t>
  </si>
  <si>
    <t>A</t>
  </si>
  <si>
    <t>B</t>
  </si>
  <si>
    <t>C</t>
  </si>
  <si>
    <t>Date</t>
  </si>
  <si>
    <t>IngestionRate</t>
  </si>
  <si>
    <t>SdIngestionRate</t>
  </si>
  <si>
    <t>GC</t>
  </si>
  <si>
    <t>MA</t>
  </si>
  <si>
    <t>PT</t>
  </si>
  <si>
    <t>FLPPercent</t>
  </si>
  <si>
    <t>Timepoint</t>
  </si>
  <si>
    <t>percentmixo</t>
  </si>
  <si>
    <t>VolFiltered</t>
  </si>
  <si>
    <t>Areaofsquare</t>
  </si>
  <si>
    <t>NumSquareCounted</t>
  </si>
  <si>
    <t>subpercent</t>
  </si>
  <si>
    <t>av</t>
  </si>
  <si>
    <t>std</t>
  </si>
  <si>
    <t>T0</t>
  </si>
  <si>
    <t>T1</t>
  </si>
  <si>
    <t>T. chui</t>
  </si>
  <si>
    <t>Tetraselmis sp.</t>
  </si>
  <si>
    <t>ChlCount</t>
  </si>
  <si>
    <t>MixoCount</t>
  </si>
  <si>
    <t>BeadIngested</t>
  </si>
  <si>
    <t>Average</t>
  </si>
  <si>
    <t>T24</t>
  </si>
  <si>
    <t xml:space="preserve">A </t>
  </si>
  <si>
    <t>T48</t>
  </si>
  <si>
    <t>Bacteria alone treatments</t>
  </si>
  <si>
    <t>Measured Concentrations</t>
  </si>
  <si>
    <t>Average mixotroph concentration across timepoints</t>
  </si>
  <si>
    <t>Bacteria with mixotroph treatments</t>
  </si>
  <si>
    <t>k - growth constant for bacterial growth</t>
  </si>
  <si>
    <t>g - grazing coefficient</t>
  </si>
  <si>
    <t>&lt;C&gt; - average cell concentration during time interval</t>
  </si>
  <si>
    <t>F - volume swept clear</t>
  </si>
  <si>
    <t>Calculated Values (Frost 1972)</t>
  </si>
  <si>
    <t>I - Ingestion Rate</t>
  </si>
  <si>
    <t xml:space="preserve">KEY: </t>
  </si>
  <si>
    <t>1 - GC Replete 5/1/24</t>
  </si>
  <si>
    <t>2- MA Replete 5/1/24 (A)</t>
  </si>
  <si>
    <t>3- MA Replete 5/1/24 (B)</t>
  </si>
  <si>
    <t>4- MA Replete 5/1/24 (C)</t>
  </si>
  <si>
    <t>5- PT Replete 5/1/24 (A)</t>
  </si>
  <si>
    <t>6- PT Replete 5/1/24 (B)</t>
  </si>
  <si>
    <t>7- PT Replete 5/1/24 (C)</t>
  </si>
  <si>
    <t>8- PT Replete 10/1/24</t>
  </si>
  <si>
    <t>9- GC Replete 3/1/24</t>
  </si>
  <si>
    <t>Average Ingestion Rate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</si>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</sst>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2" fontId="1" fillId="0" borderId="0" xfId="0" applyNumberFormat="1" applyFont="1"/>
    <xf numFmtId="10" fontId="2" fillId="0" borderId="0" xfId="0" applyNumberFormat="1" applyFont="1"/>
    <xf numFmtId="14" fontId="0" fillId="0" borderId="0" xfId="0" applyNumberFormat="1"/>
    <xf numFmtId="0" fontId="3" fillId="0" borderId="0" xfId="0" applyFont="1"/>
    <xf numFmtId="0" fontId="2" fillId="0" borderId="0" xfId="0" applyFont="1"/>
    <xf numFmtId="2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" fontId="1" fillId="0" borderId="0" xfId="0" applyNumberFormat="1" applyFont="1"/>
    <xf numFmtId="11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11" fontId="1" fillId="0" borderId="7" xfId="0" applyNumberFormat="1" applyFont="1" applyBorder="1"/>
    <xf numFmtId="11" fontId="1" fillId="0" borderId="8" xfId="0" applyNumberFormat="1" applyFont="1" applyBorder="1"/>
    <xf numFmtId="0" fontId="5" fillId="0" borderId="0" xfId="0" applyFont="1"/>
    <xf numFmtId="11" fontId="5" fillId="0" borderId="0" xfId="0" applyNumberFormat="1" applyFont="1"/>
    <xf numFmtId="11" fontId="5" fillId="0" borderId="5" xfId="0" applyNumberFormat="1" applyFont="1" applyBorder="1"/>
    <xf numFmtId="164" fontId="5" fillId="0" borderId="0" xfId="0" applyNumberFormat="1" applyFont="1"/>
    <xf numFmtId="164" fontId="5" fillId="0" borderId="5" xfId="0" applyNumberFormat="1" applyFont="1" applyBorder="1"/>
    <xf numFmtId="1" fontId="5" fillId="0" borderId="0" xfId="0" applyNumberFormat="1" applyFont="1"/>
    <xf numFmtId="1" fontId="5" fillId="0" borderId="5" xfId="0" applyNumberFormat="1" applyFont="1" applyBorder="1"/>
    <xf numFmtId="2" fontId="5" fillId="0" borderId="0" xfId="0" applyNumberFormat="1" applyFont="1"/>
    <xf numFmtId="2" fontId="5" fillId="0" borderId="5" xfId="0" applyNumberFormat="1" applyFont="1" applyBorder="1"/>
    <xf numFmtId="2" fontId="5" fillId="0" borderId="7" xfId="0" applyNumberFormat="1" applyFont="1" applyBorder="1"/>
    <xf numFmtId="2" fontId="5" fillId="0" borderId="8" xfId="0" applyNumberFormat="1" applyFont="1" applyBorder="1"/>
    <xf numFmtId="0" fontId="4" fillId="0" borderId="0" xfId="0" applyFont="1"/>
    <xf numFmtId="11" fontId="4" fillId="0" borderId="0" xfId="0" applyNumberFormat="1" applyFont="1"/>
    <xf numFmtId="11" fontId="0" fillId="0" borderId="0" xfId="0" applyNumberFormat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5" xfId="0" applyBorder="1"/>
    <xf numFmtId="1" fontId="4" fillId="0" borderId="0" xfId="0" applyNumberFormat="1" applyFont="1"/>
    <xf numFmtId="11" fontId="0" fillId="0" borderId="5" xfId="0" applyNumberFormat="1" applyBorder="1"/>
    <xf numFmtId="1" fontId="0" fillId="0" borderId="0" xfId="0" applyNumberFormat="1"/>
    <xf numFmtId="0" fontId="4" fillId="0" borderId="6" xfId="0" applyFont="1" applyBorder="1"/>
    <xf numFmtId="0" fontId="4" fillId="0" borderId="7" xfId="0" applyFont="1" applyBorder="1"/>
    <xf numFmtId="11" fontId="4" fillId="0" borderId="7" xfId="0" applyNumberFormat="1" applyFont="1" applyBorder="1"/>
    <xf numFmtId="11" fontId="0" fillId="0" borderId="7" xfId="0" applyNumberFormat="1" applyBorder="1"/>
    <xf numFmtId="11" fontId="0" fillId="0" borderId="8" xfId="0" applyNumberFormat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2" fontId="0" fillId="0" borderId="5" xfId="0" applyNumberFormat="1" applyBorder="1"/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4D2F-6EF8-2C4B-8971-059F8F12C050}">
  <dimension ref="A1:D7"/>
  <sheetViews>
    <sheetView workbookViewId="0">
      <selection activeCell="I31" sqref="I31"/>
    </sheetView>
  </sheetViews>
  <sheetFormatPr baseColWidth="10" defaultRowHeight="16" x14ac:dyDescent="0.2"/>
  <cols>
    <col min="1" max="1" width="13.5" bestFit="1" customWidth="1"/>
    <col min="3" max="3" width="12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14</v>
      </c>
    </row>
    <row r="2" spans="1:4" x14ac:dyDescent="0.2">
      <c r="A2" t="s">
        <v>3</v>
      </c>
      <c r="B2" t="s">
        <v>5</v>
      </c>
      <c r="C2" s="6">
        <v>2.1589357294778178</v>
      </c>
      <c r="D2" s="2">
        <v>-1.6999999999999999E-3</v>
      </c>
    </row>
    <row r="3" spans="1:4" x14ac:dyDescent="0.2">
      <c r="A3" t="s">
        <v>3</v>
      </c>
      <c r="B3" t="s">
        <v>6</v>
      </c>
      <c r="C3" s="6">
        <v>2.1829710135674274</v>
      </c>
      <c r="D3" s="2">
        <v>7.7000000000000002E-3</v>
      </c>
    </row>
    <row r="4" spans="1:4" x14ac:dyDescent="0.2">
      <c r="A4" t="s">
        <v>3</v>
      </c>
      <c r="B4" t="s">
        <v>7</v>
      </c>
      <c r="C4" s="6">
        <v>3.6604424505521247</v>
      </c>
      <c r="D4" s="2">
        <v>1.9E-3</v>
      </c>
    </row>
    <row r="5" spans="1:4" x14ac:dyDescent="0.2">
      <c r="A5" t="s">
        <v>4</v>
      </c>
      <c r="B5" t="s">
        <v>5</v>
      </c>
      <c r="C5" s="1">
        <v>1.988396014168216</v>
      </c>
      <c r="D5" s="2">
        <v>4.1000000000000003E-3</v>
      </c>
    </row>
    <row r="6" spans="1:4" x14ac:dyDescent="0.2">
      <c r="A6" t="s">
        <v>4</v>
      </c>
      <c r="B6" t="s">
        <v>6</v>
      </c>
      <c r="C6" s="1">
        <v>1.5666723381279493</v>
      </c>
      <c r="D6" s="2">
        <v>6.6E-3</v>
      </c>
    </row>
    <row r="7" spans="1:4" x14ac:dyDescent="0.2">
      <c r="A7" t="s">
        <v>4</v>
      </c>
      <c r="B7" t="s">
        <v>7</v>
      </c>
      <c r="C7" s="1">
        <v>2.6587354132858541</v>
      </c>
      <c r="D7" s="2">
        <v>2.3999999999999998E-3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F01E-F873-7D45-8D6A-2A3A840C9EF6}">
  <dimension ref="A1:D10"/>
  <sheetViews>
    <sheetView workbookViewId="0">
      <selection activeCell="B1" sqref="B1:B1048576"/>
    </sheetView>
  </sheetViews>
  <sheetFormatPr baseColWidth="10" defaultRowHeight="16" x14ac:dyDescent="0.2"/>
  <cols>
    <col min="3" max="3" width="12.33203125" bestFit="1" customWidth="1"/>
    <col min="4" max="4" width="14.33203125" bestFit="1" customWidth="1"/>
  </cols>
  <sheetData>
    <row r="1" spans="1:4" x14ac:dyDescent="0.2">
      <c r="A1" t="s">
        <v>0</v>
      </c>
      <c r="B1" t="s">
        <v>8</v>
      </c>
      <c r="C1" t="s">
        <v>9</v>
      </c>
      <c r="D1" t="s">
        <v>10</v>
      </c>
    </row>
    <row r="2" spans="1:4" x14ac:dyDescent="0.2">
      <c r="A2" t="s">
        <v>11</v>
      </c>
      <c r="B2" s="3">
        <v>45413</v>
      </c>
      <c r="C2">
        <v>2.9544299701269843</v>
      </c>
      <c r="D2">
        <v>1.5711770957215601</v>
      </c>
    </row>
    <row r="3" spans="1:4" x14ac:dyDescent="0.2">
      <c r="A3" t="s">
        <v>12</v>
      </c>
      <c r="B3" s="3">
        <v>45413</v>
      </c>
      <c r="C3">
        <v>1.4364749381842044</v>
      </c>
      <c r="D3">
        <v>0.96613393342476606</v>
      </c>
    </row>
    <row r="4" spans="1:4" x14ac:dyDescent="0.2">
      <c r="A4" t="s">
        <v>12</v>
      </c>
      <c r="B4" s="3">
        <v>45413</v>
      </c>
      <c r="C4">
        <v>5.3298067021070779</v>
      </c>
      <c r="D4">
        <v>2.7376432758325908</v>
      </c>
    </row>
    <row r="5" spans="1:4" x14ac:dyDescent="0.2">
      <c r="A5" t="s">
        <v>12</v>
      </c>
      <c r="B5" s="3">
        <v>45413</v>
      </c>
      <c r="C5">
        <v>2.3783342687232429</v>
      </c>
      <c r="D5">
        <v>0.93531876575892381</v>
      </c>
    </row>
    <row r="6" spans="1:4" x14ac:dyDescent="0.2">
      <c r="A6" t="s">
        <v>13</v>
      </c>
      <c r="B6" s="3">
        <v>45413</v>
      </c>
      <c r="C6">
        <v>1.4371876380044533</v>
      </c>
      <c r="D6">
        <v>2.3615612055560669</v>
      </c>
    </row>
    <row r="7" spans="1:4" x14ac:dyDescent="0.2">
      <c r="A7" t="s">
        <v>13</v>
      </c>
      <c r="B7" s="3">
        <v>45413</v>
      </c>
      <c r="C7">
        <v>1.8162651248940911</v>
      </c>
      <c r="D7">
        <v>2.1981225150456636</v>
      </c>
    </row>
    <row r="8" spans="1:4" x14ac:dyDescent="0.2">
      <c r="A8" t="s">
        <v>13</v>
      </c>
      <c r="B8" s="3">
        <v>45413</v>
      </c>
      <c r="C8">
        <v>0.22914392006265868</v>
      </c>
      <c r="D8">
        <v>0.98181376985143964</v>
      </c>
    </row>
    <row r="9" spans="1:4" x14ac:dyDescent="0.2">
      <c r="A9" t="s">
        <v>13</v>
      </c>
      <c r="B9" s="3">
        <v>45566</v>
      </c>
      <c r="C9">
        <v>1.4576306657265234</v>
      </c>
      <c r="D9">
        <v>2.7169326937273688</v>
      </c>
    </row>
    <row r="10" spans="1:4" x14ac:dyDescent="0.2">
      <c r="A10" t="s">
        <v>11</v>
      </c>
      <c r="B10" s="3">
        <v>45352</v>
      </c>
      <c r="C10">
        <v>3.2301594841792731</v>
      </c>
      <c r="D10">
        <v>0.12467215930983444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0837-3E1F-0D49-BB90-0373E4F6625D}">
  <dimension ref="A1:M14"/>
  <sheetViews>
    <sheetView workbookViewId="0">
      <selection activeCell="K1" sqref="K1:L1048576"/>
    </sheetView>
  </sheetViews>
  <sheetFormatPr baseColWidth="10" defaultRowHeight="16" x14ac:dyDescent="0.2"/>
  <cols>
    <col min="1" max="1" width="12.6640625" bestFit="1" customWidth="1"/>
  </cols>
  <sheetData>
    <row r="1" spans="1:13" x14ac:dyDescent="0.2">
      <c r="A1" s="4" t="s">
        <v>0</v>
      </c>
      <c r="B1" s="4" t="s">
        <v>1</v>
      </c>
      <c r="C1" s="4" t="s">
        <v>15</v>
      </c>
      <c r="D1" s="4" t="s">
        <v>27</v>
      </c>
      <c r="E1" s="4" t="s">
        <v>28</v>
      </c>
      <c r="F1" s="4" t="s">
        <v>29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</row>
    <row r="2" spans="1:13" x14ac:dyDescent="0.2">
      <c r="A2" s="5" t="s">
        <v>25</v>
      </c>
      <c r="B2" s="5" t="s">
        <v>5</v>
      </c>
      <c r="C2" s="5" t="s">
        <v>23</v>
      </c>
      <c r="D2" s="5">
        <v>169</v>
      </c>
      <c r="E2" s="5">
        <v>0</v>
      </c>
      <c r="F2" s="5">
        <v>0</v>
      </c>
      <c r="G2" s="2">
        <f>E2/(E2+D2)</f>
        <v>0</v>
      </c>
      <c r="H2" s="5">
        <v>5</v>
      </c>
      <c r="I2" s="5">
        <v>1.6986931199999999</v>
      </c>
      <c r="J2" s="5">
        <v>15</v>
      </c>
      <c r="K2" s="2">
        <f>G3-G2</f>
        <v>4.11522633744856E-3</v>
      </c>
      <c r="L2" s="2">
        <v>4.4000000000000003E-3</v>
      </c>
      <c r="M2" s="2">
        <v>2.2000000000000001E-3</v>
      </c>
    </row>
    <row r="3" spans="1:13" x14ac:dyDescent="0.2">
      <c r="A3" s="5" t="s">
        <v>25</v>
      </c>
      <c r="B3" s="5" t="s">
        <v>5</v>
      </c>
      <c r="C3" s="5" t="s">
        <v>24</v>
      </c>
      <c r="D3" s="5">
        <v>242</v>
      </c>
      <c r="E3" s="5">
        <v>1</v>
      </c>
      <c r="F3" s="5">
        <v>1</v>
      </c>
      <c r="G3" s="2">
        <f>E3/(E3+D3)</f>
        <v>4.11522633744856E-3</v>
      </c>
      <c r="H3" s="5">
        <v>5</v>
      </c>
      <c r="I3" s="5">
        <v>1.6986931199999999</v>
      </c>
      <c r="J3" s="5">
        <v>15</v>
      </c>
      <c r="K3" s="5"/>
      <c r="L3" s="5"/>
      <c r="M3" s="5"/>
    </row>
    <row r="4" spans="1:13" x14ac:dyDescent="0.2">
      <c r="A4" s="5" t="s">
        <v>25</v>
      </c>
      <c r="B4" s="5" t="s">
        <v>6</v>
      </c>
      <c r="C4" s="5" t="s">
        <v>23</v>
      </c>
      <c r="D4" s="5">
        <v>175</v>
      </c>
      <c r="E4" s="5">
        <v>0</v>
      </c>
      <c r="F4" s="5">
        <v>0</v>
      </c>
      <c r="G4" s="2">
        <f t="shared" ref="G4:G13" si="0">E4/(E4+D4)</f>
        <v>0</v>
      </c>
      <c r="H4" s="5">
        <v>5</v>
      </c>
      <c r="I4" s="5">
        <v>1.6986931199999999</v>
      </c>
      <c r="J4" s="5">
        <v>15</v>
      </c>
      <c r="K4" s="2">
        <f t="shared" ref="K4" si="1">G5-G4</f>
        <v>6.6006600660066007E-3</v>
      </c>
      <c r="L4" s="5"/>
      <c r="M4" s="5"/>
    </row>
    <row r="5" spans="1:13" x14ac:dyDescent="0.2">
      <c r="A5" s="5" t="s">
        <v>25</v>
      </c>
      <c r="B5" s="5" t="s">
        <v>6</v>
      </c>
      <c r="C5" s="5" t="s">
        <v>24</v>
      </c>
      <c r="D5" s="5">
        <v>301</v>
      </c>
      <c r="E5" s="5">
        <v>2</v>
      </c>
      <c r="F5" s="5">
        <v>2</v>
      </c>
      <c r="G5" s="2">
        <f t="shared" si="0"/>
        <v>6.6006600660066007E-3</v>
      </c>
      <c r="H5" s="5">
        <v>5</v>
      </c>
      <c r="I5" s="5">
        <v>1.6986931199999999</v>
      </c>
      <c r="J5" s="5">
        <v>15</v>
      </c>
      <c r="K5" s="5"/>
      <c r="L5" s="5"/>
      <c r="M5" s="5"/>
    </row>
    <row r="6" spans="1:13" x14ac:dyDescent="0.2">
      <c r="A6" s="5" t="s">
        <v>25</v>
      </c>
      <c r="B6" s="5" t="s">
        <v>7</v>
      </c>
      <c r="C6" s="5" t="s">
        <v>23</v>
      </c>
      <c r="D6" s="5">
        <v>396</v>
      </c>
      <c r="E6" s="5">
        <v>0</v>
      </c>
      <c r="F6" s="5">
        <v>0</v>
      </c>
      <c r="G6" s="2">
        <f t="shared" si="0"/>
        <v>0</v>
      </c>
      <c r="H6" s="5">
        <v>5</v>
      </c>
      <c r="I6" s="5">
        <v>1.6986931199999999</v>
      </c>
      <c r="J6" s="5">
        <v>15</v>
      </c>
      <c r="K6" s="2">
        <f t="shared" ref="K6" si="2">G7-G6</f>
        <v>2.3474178403755869E-3</v>
      </c>
      <c r="L6" s="5"/>
      <c r="M6" s="5"/>
    </row>
    <row r="7" spans="1:13" x14ac:dyDescent="0.2">
      <c r="A7" s="5" t="s">
        <v>25</v>
      </c>
      <c r="B7" s="5" t="s">
        <v>7</v>
      </c>
      <c r="C7" s="5" t="s">
        <v>24</v>
      </c>
      <c r="D7" s="5">
        <v>850</v>
      </c>
      <c r="E7" s="5">
        <v>2</v>
      </c>
      <c r="F7" s="5">
        <v>2</v>
      </c>
      <c r="G7" s="2">
        <f t="shared" si="0"/>
        <v>2.3474178403755869E-3</v>
      </c>
      <c r="H7" s="5">
        <v>5</v>
      </c>
      <c r="I7" s="5">
        <v>1.6986931199999999</v>
      </c>
      <c r="J7" s="5">
        <v>15</v>
      </c>
      <c r="K7" s="5"/>
      <c r="L7" s="5"/>
      <c r="M7" s="5"/>
    </row>
    <row r="8" spans="1:13" x14ac:dyDescent="0.2">
      <c r="A8" s="5" t="s">
        <v>26</v>
      </c>
      <c r="B8" s="5" t="s">
        <v>5</v>
      </c>
      <c r="C8" s="5" t="s">
        <v>23</v>
      </c>
      <c r="D8" s="5">
        <v>459</v>
      </c>
      <c r="E8" s="5">
        <v>2</v>
      </c>
      <c r="F8" s="5">
        <v>2</v>
      </c>
      <c r="G8" s="2">
        <f t="shared" si="0"/>
        <v>4.3383947939262474E-3</v>
      </c>
      <c r="H8" s="5">
        <v>5</v>
      </c>
      <c r="I8" s="5">
        <v>1.6986931199999999</v>
      </c>
      <c r="J8" s="5">
        <v>15</v>
      </c>
      <c r="K8" s="2">
        <f t="shared" ref="K8" si="3">G9-G8</f>
        <v>-1.6858749000270433E-3</v>
      </c>
      <c r="L8" s="2">
        <v>2.5999999999999999E-3</v>
      </c>
      <c r="M8" s="2">
        <v>4.7000000000000002E-3</v>
      </c>
    </row>
    <row r="9" spans="1:13" x14ac:dyDescent="0.2">
      <c r="A9" s="5" t="s">
        <v>26</v>
      </c>
      <c r="B9" s="5" t="s">
        <v>5</v>
      </c>
      <c r="C9" s="5" t="s">
        <v>24</v>
      </c>
      <c r="D9" s="5">
        <v>752</v>
      </c>
      <c r="E9" s="5">
        <v>2</v>
      </c>
      <c r="F9" s="5">
        <v>2</v>
      </c>
      <c r="G9" s="2">
        <f t="shared" si="0"/>
        <v>2.6525198938992041E-3</v>
      </c>
      <c r="H9" s="5">
        <v>5</v>
      </c>
      <c r="I9" s="5">
        <v>1.6986931199999999</v>
      </c>
      <c r="J9" s="5">
        <v>15</v>
      </c>
      <c r="K9" s="5"/>
      <c r="L9" s="5"/>
      <c r="M9" s="5"/>
    </row>
    <row r="10" spans="1:13" x14ac:dyDescent="0.2">
      <c r="A10" s="5" t="s">
        <v>26</v>
      </c>
      <c r="B10" s="5" t="s">
        <v>6</v>
      </c>
      <c r="C10" s="5" t="s">
        <v>23</v>
      </c>
      <c r="D10" s="5">
        <v>471</v>
      </c>
      <c r="E10" s="5">
        <v>0</v>
      </c>
      <c r="F10" s="5">
        <v>0</v>
      </c>
      <c r="G10" s="2">
        <f t="shared" si="0"/>
        <v>0</v>
      </c>
      <c r="H10" s="5">
        <v>5</v>
      </c>
      <c r="I10" s="5">
        <v>1.6986931199999999</v>
      </c>
      <c r="J10" s="5">
        <v>15</v>
      </c>
      <c r="K10" s="2">
        <f t="shared" ref="K10" si="4">G11-G10</f>
        <v>7.6335877862595417E-3</v>
      </c>
      <c r="L10" s="5"/>
      <c r="M10" s="5"/>
    </row>
    <row r="11" spans="1:13" x14ac:dyDescent="0.2">
      <c r="A11" s="5" t="s">
        <v>26</v>
      </c>
      <c r="B11" s="5" t="s">
        <v>6</v>
      </c>
      <c r="C11" s="5" t="s">
        <v>24</v>
      </c>
      <c r="D11" s="5">
        <v>520</v>
      </c>
      <c r="E11" s="5">
        <v>4</v>
      </c>
      <c r="F11" s="5">
        <v>4</v>
      </c>
      <c r="G11" s="2">
        <f t="shared" si="0"/>
        <v>7.6335877862595417E-3</v>
      </c>
      <c r="H11" s="5">
        <v>5</v>
      </c>
      <c r="I11" s="5">
        <v>1.6986931199999999</v>
      </c>
      <c r="J11" s="5">
        <v>15</v>
      </c>
      <c r="K11" s="5"/>
      <c r="L11" s="5"/>
      <c r="M11" s="5"/>
    </row>
    <row r="12" spans="1:13" x14ac:dyDescent="0.2">
      <c r="A12" s="5" t="s">
        <v>26</v>
      </c>
      <c r="B12" s="5" t="s">
        <v>7</v>
      </c>
      <c r="C12" s="5" t="s">
        <v>23</v>
      </c>
      <c r="D12" s="5">
        <v>514</v>
      </c>
      <c r="E12" s="5">
        <v>0</v>
      </c>
      <c r="F12" s="5">
        <v>0</v>
      </c>
      <c r="G12" s="2">
        <f t="shared" si="0"/>
        <v>0</v>
      </c>
      <c r="H12" s="5">
        <v>5</v>
      </c>
      <c r="I12" s="5">
        <v>1.6986931199999999</v>
      </c>
      <c r="J12" s="5">
        <v>15</v>
      </c>
      <c r="K12" s="2">
        <f t="shared" ref="K12" si="5">G13-G12</f>
        <v>1.8832391713747645E-3</v>
      </c>
      <c r="L12" s="5"/>
      <c r="M12" s="5"/>
    </row>
    <row r="13" spans="1:13" x14ac:dyDescent="0.2">
      <c r="A13" s="5" t="s">
        <v>26</v>
      </c>
      <c r="B13" s="5" t="s">
        <v>7</v>
      </c>
      <c r="C13" s="5" t="s">
        <v>24</v>
      </c>
      <c r="D13" s="5">
        <v>530</v>
      </c>
      <c r="E13" s="5">
        <v>1</v>
      </c>
      <c r="F13" s="5">
        <v>1</v>
      </c>
      <c r="G13" s="2">
        <f t="shared" si="0"/>
        <v>1.8832391713747645E-3</v>
      </c>
      <c r="H13" s="5">
        <v>5</v>
      </c>
      <c r="I13" s="5">
        <v>1.6986931199999999</v>
      </c>
      <c r="J13" s="5">
        <v>15</v>
      </c>
      <c r="K13" s="5"/>
      <c r="L13" s="5"/>
      <c r="M13" s="5"/>
    </row>
    <row r="14" spans="1:13" x14ac:dyDescent="0.2">
      <c r="K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00430-3753-324D-8609-3C8C1566D620}">
  <dimension ref="A1:M47"/>
  <sheetViews>
    <sheetView workbookViewId="0">
      <selection activeCell="B35" sqref="B35:C37"/>
    </sheetView>
  </sheetViews>
  <sheetFormatPr baseColWidth="10" defaultColWidth="12.1640625" defaultRowHeight="15" x14ac:dyDescent="0.2"/>
  <cols>
    <col min="1" max="1" width="12.1640625" style="20"/>
    <col min="2" max="2" width="13.1640625" style="20" bestFit="1" customWidth="1"/>
    <col min="3" max="3" width="18" style="20" customWidth="1"/>
    <col min="4" max="16384" width="12.1640625" style="20"/>
  </cols>
  <sheetData>
    <row r="1" spans="1:13" ht="16" thickBot="1" x14ac:dyDescent="0.25">
      <c r="A1" s="57" t="s">
        <v>35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3" x14ac:dyDescent="0.2">
      <c r="A2" s="9" t="s">
        <v>36</v>
      </c>
      <c r="B2" s="10"/>
      <c r="C2" s="10"/>
      <c r="D2" s="10"/>
      <c r="E2" s="10" t="s">
        <v>34</v>
      </c>
      <c r="F2" s="10"/>
      <c r="G2" s="10"/>
      <c r="H2" s="10"/>
      <c r="I2" s="10" t="s">
        <v>37</v>
      </c>
      <c r="J2" s="10"/>
      <c r="K2" s="11"/>
      <c r="L2" s="7"/>
    </row>
    <row r="3" spans="1:13" x14ac:dyDescent="0.2">
      <c r="A3" s="12" t="s">
        <v>30</v>
      </c>
      <c r="B3" s="7" t="s">
        <v>26</v>
      </c>
      <c r="C3" s="7" t="s">
        <v>25</v>
      </c>
      <c r="D3" s="7"/>
      <c r="E3" s="7" t="s">
        <v>23</v>
      </c>
      <c r="F3" s="7" t="s">
        <v>26</v>
      </c>
      <c r="G3" s="7" t="s">
        <v>25</v>
      </c>
      <c r="H3" s="7"/>
      <c r="I3" s="7" t="s">
        <v>23</v>
      </c>
      <c r="J3" s="7" t="s">
        <v>26</v>
      </c>
      <c r="K3" s="13" t="s">
        <v>25</v>
      </c>
      <c r="L3" s="7"/>
    </row>
    <row r="4" spans="1:13" x14ac:dyDescent="0.2">
      <c r="A4" s="12" t="s">
        <v>32</v>
      </c>
      <c r="B4" s="14">
        <v>444509</v>
      </c>
      <c r="C4" s="14">
        <v>394752</v>
      </c>
      <c r="D4" s="7"/>
      <c r="E4" s="7" t="s">
        <v>5</v>
      </c>
      <c r="F4" s="8">
        <v>749000</v>
      </c>
      <c r="G4" s="8">
        <v>3670000</v>
      </c>
      <c r="H4" s="8"/>
      <c r="I4" s="8" t="s">
        <v>5</v>
      </c>
      <c r="J4" s="8">
        <v>23400000</v>
      </c>
      <c r="K4" s="15">
        <v>32300000</v>
      </c>
      <c r="L4" s="8"/>
      <c r="M4" s="21"/>
    </row>
    <row r="5" spans="1:13" x14ac:dyDescent="0.2">
      <c r="A5" s="12" t="s">
        <v>6</v>
      </c>
      <c r="B5" s="14">
        <v>409329</v>
      </c>
      <c r="C5" s="14">
        <v>599417</v>
      </c>
      <c r="D5" s="7"/>
      <c r="E5" s="7" t="s">
        <v>6</v>
      </c>
      <c r="F5" s="8">
        <v>738000</v>
      </c>
      <c r="G5" s="8">
        <v>3510000</v>
      </c>
      <c r="H5" s="8"/>
      <c r="I5" s="8" t="s">
        <v>6</v>
      </c>
      <c r="J5" s="8">
        <v>22200000</v>
      </c>
      <c r="K5" s="15">
        <v>34200000</v>
      </c>
      <c r="L5" s="8"/>
      <c r="M5" s="21"/>
    </row>
    <row r="6" spans="1:13" x14ac:dyDescent="0.2">
      <c r="A6" s="12" t="s">
        <v>7</v>
      </c>
      <c r="B6" s="14">
        <v>297959</v>
      </c>
      <c r="C6" s="14">
        <v>391837</v>
      </c>
      <c r="D6" s="7"/>
      <c r="E6" s="7" t="s">
        <v>7</v>
      </c>
      <c r="F6" s="8">
        <v>755000</v>
      </c>
      <c r="G6" s="8">
        <v>3390000</v>
      </c>
      <c r="H6" s="8"/>
      <c r="I6" s="8" t="s">
        <v>7</v>
      </c>
      <c r="J6" s="8">
        <v>23900000</v>
      </c>
      <c r="K6" s="15">
        <v>33700000</v>
      </c>
      <c r="L6" s="8"/>
      <c r="M6" s="21"/>
    </row>
    <row r="7" spans="1:13" x14ac:dyDescent="0.2">
      <c r="A7" s="12"/>
      <c r="B7" s="7"/>
      <c r="C7" s="7"/>
      <c r="D7" s="7"/>
      <c r="E7" s="7"/>
      <c r="F7" s="8"/>
      <c r="G7" s="8"/>
      <c r="H7" s="8"/>
      <c r="I7" s="8"/>
      <c r="J7" s="8"/>
      <c r="K7" s="15"/>
      <c r="L7" s="7"/>
    </row>
    <row r="8" spans="1:13" x14ac:dyDescent="0.2">
      <c r="A8" s="12"/>
      <c r="B8" s="7"/>
      <c r="C8" s="7"/>
      <c r="D8" s="7"/>
      <c r="E8" s="7" t="s">
        <v>31</v>
      </c>
      <c r="F8" s="8"/>
      <c r="G8" s="8"/>
      <c r="H8" s="8"/>
      <c r="I8" s="8" t="s">
        <v>31</v>
      </c>
      <c r="J8" s="8"/>
      <c r="K8" s="15"/>
      <c r="L8" s="8"/>
    </row>
    <row r="9" spans="1:13" x14ac:dyDescent="0.2">
      <c r="A9" s="12"/>
      <c r="B9" s="7"/>
      <c r="C9" s="7"/>
      <c r="D9" s="7"/>
      <c r="E9" s="7" t="s">
        <v>5</v>
      </c>
      <c r="F9" s="8">
        <v>1890000</v>
      </c>
      <c r="G9" s="8">
        <v>6140000</v>
      </c>
      <c r="H9" s="8"/>
      <c r="I9" s="8" t="s">
        <v>5</v>
      </c>
      <c r="J9" s="8">
        <v>20800000</v>
      </c>
      <c r="K9" s="15">
        <v>29300000</v>
      </c>
      <c r="L9" s="8"/>
      <c r="M9" s="21"/>
    </row>
    <row r="10" spans="1:13" x14ac:dyDescent="0.2">
      <c r="A10" s="12"/>
      <c r="B10" s="7"/>
      <c r="C10" s="7"/>
      <c r="D10" s="7"/>
      <c r="E10" s="7" t="s">
        <v>6</v>
      </c>
      <c r="F10" s="8">
        <v>1930000</v>
      </c>
      <c r="G10" s="8">
        <v>6970000</v>
      </c>
      <c r="H10" s="8"/>
      <c r="I10" s="8" t="s">
        <v>6</v>
      </c>
      <c r="J10" s="8">
        <v>22000000</v>
      </c>
      <c r="K10" s="15">
        <v>35600000</v>
      </c>
      <c r="L10" s="8"/>
      <c r="M10" s="21"/>
    </row>
    <row r="11" spans="1:13" ht="16" thickBot="1" x14ac:dyDescent="0.25">
      <c r="A11" s="16"/>
      <c r="B11" s="17"/>
      <c r="C11" s="17"/>
      <c r="D11" s="17"/>
      <c r="E11" s="17" t="s">
        <v>7</v>
      </c>
      <c r="F11" s="18">
        <v>2180000</v>
      </c>
      <c r="G11" s="18">
        <v>6690000</v>
      </c>
      <c r="H11" s="18"/>
      <c r="I11" s="18" t="s">
        <v>7</v>
      </c>
      <c r="J11" s="18">
        <v>22100000</v>
      </c>
      <c r="K11" s="19">
        <v>30500000</v>
      </c>
      <c r="L11" s="8"/>
      <c r="M11" s="21"/>
    </row>
    <row r="12" spans="1:13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3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3" ht="16" thickBot="1" x14ac:dyDescent="0.25">
      <c r="A14" s="56" t="s">
        <v>42</v>
      </c>
      <c r="B14" s="56"/>
      <c r="C14" s="56"/>
      <c r="D14" s="7"/>
      <c r="E14" s="7"/>
      <c r="F14" s="7"/>
      <c r="G14" s="7"/>
      <c r="H14" s="7"/>
      <c r="I14" s="7"/>
      <c r="J14" s="7"/>
      <c r="K14" s="7"/>
      <c r="L14" s="7"/>
    </row>
    <row r="15" spans="1:13" ht="16" customHeight="1" x14ac:dyDescent="0.2">
      <c r="A15" s="58" t="s">
        <v>38</v>
      </c>
      <c r="B15" s="59"/>
      <c r="C15" s="60"/>
      <c r="D15" s="7"/>
      <c r="E15" s="7"/>
      <c r="F15" s="7"/>
      <c r="G15" s="7"/>
      <c r="H15" s="7"/>
      <c r="I15" s="7"/>
      <c r="J15" s="7"/>
      <c r="K15" s="7"/>
      <c r="L15" s="7"/>
    </row>
    <row r="16" spans="1:13" x14ac:dyDescent="0.2">
      <c r="A16" s="12"/>
      <c r="B16" s="7" t="s">
        <v>26</v>
      </c>
      <c r="C16" s="13" t="s">
        <v>25</v>
      </c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">
      <c r="A17" s="12" t="s">
        <v>5</v>
      </c>
      <c r="B17" s="21">
        <f>LN(F9/F4)/24</f>
        <v>3.8566380189019527E-2</v>
      </c>
      <c r="C17" s="22">
        <f>LN(G9/G4)/24</f>
        <v>2.1443045003857176E-2</v>
      </c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">
      <c r="A18" s="12" t="s">
        <v>6</v>
      </c>
      <c r="B18" s="21">
        <f t="shared" ref="B18:B19" si="0">LN(F10/F5)/24</f>
        <v>4.0055477387435777E-2</v>
      </c>
      <c r="C18" s="22">
        <f t="shared" ref="C18:C19" si="1">LN(G10/G5)/24</f>
        <v>2.8583299470610751E-2</v>
      </c>
      <c r="D18" s="7"/>
      <c r="E18" s="7"/>
      <c r="F18" s="7"/>
      <c r="G18" s="7"/>
      <c r="H18" s="7"/>
      <c r="I18" s="7"/>
      <c r="J18" s="7"/>
      <c r="K18" s="7"/>
      <c r="L18" s="7"/>
    </row>
    <row r="19" spans="1:12" x14ac:dyDescent="0.2">
      <c r="A19" s="12" t="s">
        <v>7</v>
      </c>
      <c r="B19" s="21">
        <f t="shared" si="0"/>
        <v>4.4181766938921251E-2</v>
      </c>
      <c r="C19" s="22">
        <f t="shared" si="1"/>
        <v>2.8324331364490755E-2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">
      <c r="A20" s="12"/>
      <c r="B20" s="7"/>
      <c r="C20" s="13"/>
      <c r="D20" s="7"/>
      <c r="E20" s="7"/>
      <c r="F20" s="7"/>
      <c r="G20" s="7"/>
      <c r="H20" s="7"/>
      <c r="I20" s="7"/>
      <c r="J20" s="7"/>
      <c r="K20" s="7"/>
      <c r="L20" s="7"/>
    </row>
    <row r="21" spans="1:12" x14ac:dyDescent="0.2">
      <c r="A21" s="53" t="s">
        <v>39</v>
      </c>
      <c r="B21" s="54"/>
      <c r="C21" s="55"/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">
      <c r="A22" s="12"/>
      <c r="B22" s="7" t="s">
        <v>26</v>
      </c>
      <c r="C22" s="13" t="s">
        <v>25</v>
      </c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">
      <c r="A23" s="12" t="s">
        <v>5</v>
      </c>
      <c r="B23" s="23">
        <f>-(((LN(J9/J4)/24))-B17)</f>
        <v>4.3474006674702172E-2</v>
      </c>
      <c r="C23" s="24">
        <f>-(((LN(K9/K4)/24))-C17)</f>
        <v>2.5504699762423394E-2</v>
      </c>
      <c r="D23" s="7"/>
      <c r="E23" s="7"/>
      <c r="F23" s="7"/>
      <c r="G23" s="7"/>
      <c r="H23" s="7"/>
      <c r="I23" s="7"/>
      <c r="J23" s="7"/>
      <c r="K23" s="7"/>
      <c r="L23" s="7"/>
    </row>
    <row r="24" spans="1:12" x14ac:dyDescent="0.2">
      <c r="A24" s="12" t="s">
        <v>6</v>
      </c>
      <c r="B24" s="23">
        <f t="shared" ref="B24:C24" si="2">-(((LN(J10/J5)/24))-B18)</f>
        <v>4.0432553867432358E-2</v>
      </c>
      <c r="C24" s="24">
        <f t="shared" si="2"/>
        <v>2.6911633062718029E-2</v>
      </c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12" t="s">
        <v>7</v>
      </c>
      <c r="B25" s="23">
        <f t="shared" ref="B25:C25" si="3">-(((LN(J11/J6)/24))-B19)</f>
        <v>4.7444302372827825E-2</v>
      </c>
      <c r="C25" s="24">
        <f t="shared" si="3"/>
        <v>3.2481462770530337E-2</v>
      </c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12"/>
      <c r="B26" s="7"/>
      <c r="C26" s="13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">
      <c r="A27" s="53" t="s">
        <v>40</v>
      </c>
      <c r="B27" s="54"/>
      <c r="C27" s="55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">
      <c r="A28" s="12"/>
      <c r="B28" s="7" t="s">
        <v>26</v>
      </c>
      <c r="C28" s="13" t="s">
        <v>25</v>
      </c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">
      <c r="A29" s="12" t="s">
        <v>5</v>
      </c>
      <c r="B29" s="25">
        <f>(J4*(EXP((B17-B23)*24)-1))/(24*(B17-B23))</f>
        <v>22074486.240829784</v>
      </c>
      <c r="C29" s="26">
        <f>(K4*(EXP((C17-C23)*24)-1))/(24*(C17-C23))</f>
        <v>30775633.930079643</v>
      </c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">
      <c r="A30" s="12" t="s">
        <v>6</v>
      </c>
      <c r="B30" s="25">
        <f t="shared" ref="B30:C30" si="4">(J5*(EXP((B18-B24)*24)-1))/(24*(B18-B24))</f>
        <v>22099849.169613831</v>
      </c>
      <c r="C30" s="26">
        <f t="shared" si="4"/>
        <v>34895319.459620871</v>
      </c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">
      <c r="A31" s="12" t="s">
        <v>7</v>
      </c>
      <c r="B31" s="25">
        <f t="shared" ref="B31" si="5">(J6*(EXP((B19-B25)*24)-1))/(24*(B19-B25))</f>
        <v>22988256.0724236</v>
      </c>
      <c r="C31" s="26">
        <f>(K6*(EXP((C19-C25)*24)-1))/(24*(C19-C25))</f>
        <v>32073398.771956831</v>
      </c>
      <c r="D31" s="7"/>
      <c r="E31" s="7"/>
      <c r="F31" s="7"/>
      <c r="G31" s="7"/>
      <c r="H31" s="7"/>
      <c r="I31" s="7"/>
      <c r="J31" s="7"/>
      <c r="K31" s="7"/>
      <c r="L31" s="7"/>
    </row>
    <row r="32" spans="1:12" x14ac:dyDescent="0.2">
      <c r="A32" s="12"/>
      <c r="B32" s="7"/>
      <c r="C32" s="13"/>
      <c r="D32" s="7"/>
      <c r="E32" s="7"/>
      <c r="F32" s="7"/>
      <c r="G32" s="7"/>
      <c r="H32" s="7"/>
      <c r="I32" s="7"/>
      <c r="J32" s="7"/>
      <c r="K32" s="7"/>
      <c r="L32" s="7"/>
    </row>
    <row r="33" spans="1:12" x14ac:dyDescent="0.2">
      <c r="A33" s="53" t="s">
        <v>41</v>
      </c>
      <c r="B33" s="54"/>
      <c r="C33" s="55"/>
      <c r="D33" s="7"/>
      <c r="E33" s="7"/>
      <c r="F33" s="7"/>
      <c r="G33" s="7"/>
      <c r="H33" s="7"/>
      <c r="I33" s="7"/>
      <c r="J33" s="7"/>
      <c r="K33" s="7"/>
      <c r="L33" s="7"/>
    </row>
    <row r="34" spans="1:12" x14ac:dyDescent="0.2">
      <c r="A34" s="12"/>
      <c r="B34" s="7" t="s">
        <v>26</v>
      </c>
      <c r="C34" s="13" t="s">
        <v>25</v>
      </c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2">
      <c r="A35" s="12" t="s">
        <v>5</v>
      </c>
      <c r="B35" s="20">
        <f>(B23*1000)/(B4*1000)</f>
        <v>9.7802309232663844E-8</v>
      </c>
      <c r="C35" s="20">
        <f>(C23*1000)/(C4*1000)</f>
        <v>6.4609425062883514E-8</v>
      </c>
      <c r="D35" s="7"/>
      <c r="E35" s="7"/>
      <c r="F35" s="7"/>
      <c r="G35" s="7"/>
      <c r="H35" s="7"/>
      <c r="I35" s="7"/>
      <c r="J35" s="7"/>
      <c r="K35" s="7"/>
      <c r="L35" s="7"/>
    </row>
    <row r="36" spans="1:12" x14ac:dyDescent="0.2">
      <c r="A36" s="12" t="s">
        <v>6</v>
      </c>
      <c r="B36" s="20">
        <f t="shared" ref="B36:C37" si="6">(B24*1000)/(B5*1000)</f>
        <v>9.8777643087668745E-8</v>
      </c>
      <c r="C36" s="20">
        <f t="shared" si="6"/>
        <v>4.4896346054112625E-8</v>
      </c>
      <c r="D36" s="7"/>
      <c r="E36" s="7"/>
      <c r="F36" s="7"/>
      <c r="G36" s="7"/>
      <c r="H36" s="7"/>
      <c r="I36" s="7"/>
      <c r="J36" s="7"/>
      <c r="K36" s="7"/>
      <c r="L36" s="7"/>
    </row>
    <row r="37" spans="1:12" x14ac:dyDescent="0.2">
      <c r="A37" s="12" t="s">
        <v>7</v>
      </c>
      <c r="B37" s="20">
        <f t="shared" si="6"/>
        <v>1.5923097598269503E-7</v>
      </c>
      <c r="C37" s="20">
        <f t="shared" si="6"/>
        <v>8.2895343651902022E-8</v>
      </c>
      <c r="D37" s="7"/>
      <c r="E37" s="7"/>
      <c r="F37" s="7"/>
      <c r="G37" s="7"/>
      <c r="H37" s="7"/>
      <c r="I37" s="7"/>
      <c r="J37" s="7"/>
      <c r="K37" s="7"/>
      <c r="L37" s="7"/>
    </row>
    <row r="38" spans="1:12" x14ac:dyDescent="0.2">
      <c r="A38" s="12"/>
      <c r="B38" s="7"/>
      <c r="C38" s="13"/>
      <c r="D38" s="7"/>
      <c r="E38" s="7"/>
      <c r="F38" s="7"/>
      <c r="G38" s="7"/>
      <c r="H38" s="7"/>
      <c r="I38" s="7"/>
      <c r="J38" s="7"/>
      <c r="K38" s="7"/>
      <c r="L38" s="7"/>
    </row>
    <row r="39" spans="1:12" x14ac:dyDescent="0.2">
      <c r="A39" s="53" t="s">
        <v>43</v>
      </c>
      <c r="B39" s="54"/>
      <c r="C39" s="55"/>
      <c r="D39" s="7"/>
      <c r="E39" s="7"/>
      <c r="F39" s="7"/>
      <c r="G39" s="7"/>
      <c r="H39" s="7"/>
      <c r="I39" s="7"/>
      <c r="J39" s="7"/>
      <c r="K39" s="7"/>
      <c r="L39" s="7"/>
    </row>
    <row r="40" spans="1:12" x14ac:dyDescent="0.2">
      <c r="A40" s="12"/>
      <c r="B40" s="7" t="s">
        <v>26</v>
      </c>
      <c r="C40" s="13" t="s">
        <v>25</v>
      </c>
      <c r="D40" s="7"/>
      <c r="E40" s="7"/>
      <c r="F40" s="7"/>
      <c r="G40" s="7"/>
      <c r="H40" s="7"/>
      <c r="I40" s="7"/>
      <c r="J40" s="7"/>
      <c r="K40" s="7"/>
      <c r="L40" s="7"/>
    </row>
    <row r="41" spans="1:12" x14ac:dyDescent="0.2">
      <c r="A41" s="12" t="s">
        <v>5</v>
      </c>
      <c r="B41" s="27">
        <f>B35*B29</f>
        <v>2.1589357294778178</v>
      </c>
      <c r="C41" s="28">
        <f>C35*C29</f>
        <v>1.988396014168216</v>
      </c>
      <c r="D41" s="7"/>
      <c r="E41" s="7"/>
      <c r="F41" s="7"/>
      <c r="G41" s="7"/>
      <c r="H41" s="7"/>
      <c r="I41" s="7"/>
      <c r="J41" s="7"/>
      <c r="K41" s="7"/>
      <c r="L41" s="7"/>
    </row>
    <row r="42" spans="1:12" x14ac:dyDescent="0.2">
      <c r="A42" s="12" t="s">
        <v>6</v>
      </c>
      <c r="B42" s="27">
        <f t="shared" ref="B42:C43" si="7">B36*B30</f>
        <v>2.1829710135674274</v>
      </c>
      <c r="C42" s="28">
        <f t="shared" si="7"/>
        <v>1.566672338127949</v>
      </c>
      <c r="D42" s="7"/>
      <c r="E42" s="7"/>
      <c r="F42" s="7"/>
      <c r="G42" s="7"/>
      <c r="H42" s="7"/>
      <c r="I42" s="7"/>
      <c r="J42" s="7"/>
      <c r="K42" s="7"/>
      <c r="L42" s="7"/>
    </row>
    <row r="43" spans="1:12" ht="16" thickBot="1" x14ac:dyDescent="0.25">
      <c r="A43" s="16" t="s">
        <v>7</v>
      </c>
      <c r="B43" s="29">
        <f t="shared" si="7"/>
        <v>3.6604424505521256</v>
      </c>
      <c r="C43" s="30">
        <f t="shared" si="7"/>
        <v>2.6587354132858536</v>
      </c>
      <c r="D43" s="7"/>
      <c r="E43" s="7"/>
      <c r="F43" s="7"/>
      <c r="G43" s="7"/>
      <c r="H43" s="7"/>
      <c r="I43" s="7"/>
      <c r="J43" s="7"/>
      <c r="K43" s="7"/>
      <c r="L43" s="7"/>
    </row>
    <row r="44" spans="1:12" x14ac:dyDescent="0.2">
      <c r="D44" s="7"/>
      <c r="E44" s="7"/>
      <c r="F44" s="7"/>
      <c r="G44" s="7"/>
      <c r="H44" s="7"/>
      <c r="I44" s="7"/>
      <c r="J44" s="7"/>
      <c r="K44" s="7"/>
      <c r="L44" s="7"/>
    </row>
    <row r="45" spans="1:12" x14ac:dyDescent="0.2">
      <c r="D45" s="7"/>
      <c r="E45" s="7"/>
      <c r="F45" s="7"/>
      <c r="G45" s="7"/>
      <c r="H45" s="7"/>
      <c r="I45" s="7"/>
      <c r="J45" s="7"/>
      <c r="K45" s="7"/>
      <c r="L45" s="7"/>
    </row>
    <row r="46" spans="1:12" x14ac:dyDescent="0.2">
      <c r="D46" s="7"/>
      <c r="E46" s="7"/>
      <c r="F46" s="7"/>
      <c r="G46" s="7"/>
      <c r="H46" s="7"/>
      <c r="I46" s="7"/>
      <c r="J46" s="7"/>
      <c r="K46" s="7"/>
      <c r="L46" s="7"/>
    </row>
    <row r="47" spans="1:12" x14ac:dyDescent="0.2">
      <c r="D47" s="7"/>
      <c r="E47" s="7"/>
      <c r="F47" s="7"/>
      <c r="G47" s="7"/>
      <c r="H47" s="7"/>
      <c r="I47" s="7"/>
      <c r="J47" s="7"/>
      <c r="K47" s="7"/>
      <c r="L47" s="7"/>
    </row>
  </sheetData>
  <mergeCells count="7">
    <mergeCell ref="A39:C39"/>
    <mergeCell ref="A14:C14"/>
    <mergeCell ref="A1:K1"/>
    <mergeCell ref="A15:C15"/>
    <mergeCell ref="A21:C21"/>
    <mergeCell ref="A27:C27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4B14C-6342-794A-B115-ABE7D5AFFDF0}">
  <dimension ref="A1:AF53"/>
  <sheetViews>
    <sheetView tabSelected="1" topLeftCell="A13" workbookViewId="0">
      <selection activeCell="K40" sqref="K40:L40"/>
    </sheetView>
  </sheetViews>
  <sheetFormatPr baseColWidth="10" defaultRowHeight="16" x14ac:dyDescent="0.2"/>
  <cols>
    <col min="2" max="2" width="12.1640625" bestFit="1" customWidth="1"/>
  </cols>
  <sheetData>
    <row r="1" spans="1:32" x14ac:dyDescent="0.2">
      <c r="A1" s="62" t="s">
        <v>44</v>
      </c>
      <c r="B1" s="62"/>
      <c r="C1" s="62"/>
      <c r="D1" s="62"/>
      <c r="E1" s="62"/>
      <c r="F1" s="62"/>
    </row>
    <row r="2" spans="1:32" x14ac:dyDescent="0.2">
      <c r="A2" s="67" t="s">
        <v>45</v>
      </c>
      <c r="B2" s="67"/>
      <c r="C2" s="67" t="s">
        <v>48</v>
      </c>
      <c r="D2" s="67"/>
      <c r="E2" s="67" t="s">
        <v>51</v>
      </c>
      <c r="F2" s="67"/>
    </row>
    <row r="3" spans="1:32" x14ac:dyDescent="0.2">
      <c r="A3" s="67" t="s">
        <v>46</v>
      </c>
      <c r="B3" s="67"/>
      <c r="C3" s="67" t="s">
        <v>49</v>
      </c>
      <c r="D3" s="67"/>
      <c r="E3" s="67" t="s">
        <v>52</v>
      </c>
      <c r="F3" s="67"/>
    </row>
    <row r="4" spans="1:32" x14ac:dyDescent="0.2">
      <c r="A4" s="67" t="s">
        <v>47</v>
      </c>
      <c r="B4" s="67"/>
      <c r="C4" s="67" t="s">
        <v>50</v>
      </c>
      <c r="D4" s="67"/>
      <c r="E4" s="67" t="s">
        <v>53</v>
      </c>
      <c r="F4" s="67"/>
    </row>
    <row r="5" spans="1:32" x14ac:dyDescent="0.2">
      <c r="A5" s="47"/>
      <c r="B5" s="47"/>
      <c r="C5" s="47"/>
      <c r="D5" s="47"/>
      <c r="E5" s="47"/>
      <c r="F5" s="47"/>
    </row>
    <row r="6" spans="1:32" ht="17" thickBot="1" x14ac:dyDescent="0.25">
      <c r="A6" s="71" t="s">
        <v>35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</row>
    <row r="7" spans="1:32" x14ac:dyDescent="0.2">
      <c r="A7" s="9" t="s">
        <v>36</v>
      </c>
      <c r="B7" s="10"/>
      <c r="C7" s="10"/>
      <c r="D7" s="10"/>
      <c r="F7" s="10"/>
      <c r="G7" s="10"/>
      <c r="H7" s="10"/>
      <c r="J7" s="10"/>
      <c r="K7" s="34"/>
      <c r="L7" s="10" t="s">
        <v>34</v>
      </c>
      <c r="M7" s="35"/>
      <c r="N7" s="35"/>
      <c r="O7" s="35"/>
      <c r="P7" s="35"/>
      <c r="Q7" s="35"/>
      <c r="R7" s="35"/>
      <c r="S7" s="35"/>
      <c r="T7" s="35"/>
      <c r="U7" s="35"/>
      <c r="V7" s="34"/>
      <c r="W7" s="10" t="s">
        <v>37</v>
      </c>
      <c r="X7" s="35"/>
      <c r="Y7" s="35"/>
      <c r="Z7" s="34"/>
      <c r="AA7" s="35"/>
      <c r="AB7" s="35"/>
      <c r="AC7" s="35"/>
      <c r="AD7" s="35"/>
      <c r="AE7" s="35"/>
      <c r="AF7" s="36"/>
    </row>
    <row r="8" spans="1:32" x14ac:dyDescent="0.2">
      <c r="A8" s="37" t="s">
        <v>30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 s="31"/>
      <c r="L8" s="31" t="s">
        <v>31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  <c r="T8">
        <v>8</v>
      </c>
      <c r="U8">
        <v>9</v>
      </c>
      <c r="V8" s="31"/>
      <c r="W8" s="31" t="s">
        <v>31</v>
      </c>
      <c r="X8">
        <v>1</v>
      </c>
      <c r="Y8">
        <v>2</v>
      </c>
      <c r="Z8">
        <v>3</v>
      </c>
      <c r="AA8">
        <v>4</v>
      </c>
      <c r="AB8">
        <v>5</v>
      </c>
      <c r="AC8">
        <v>6</v>
      </c>
      <c r="AD8">
        <v>7</v>
      </c>
      <c r="AE8">
        <v>8</v>
      </c>
      <c r="AF8" s="38">
        <v>9</v>
      </c>
    </row>
    <row r="9" spans="1:32" x14ac:dyDescent="0.2">
      <c r="A9" s="37" t="s">
        <v>5</v>
      </c>
      <c r="B9">
        <v>3512.1811883072201</v>
      </c>
      <c r="C9">
        <v>3160.8040003686747</v>
      </c>
      <c r="D9">
        <v>4000.4346968124951</v>
      </c>
      <c r="E9">
        <v>4831.9261825486701</v>
      </c>
      <c r="F9">
        <v>6087.5627024789956</v>
      </c>
      <c r="G9">
        <v>5939.5193694686604</v>
      </c>
      <c r="H9">
        <v>5532.5254005157149</v>
      </c>
      <c r="I9">
        <v>4126.9692927341848</v>
      </c>
      <c r="J9" s="39">
        <v>6326</v>
      </c>
      <c r="K9" s="31"/>
      <c r="L9" s="31" t="s">
        <v>5</v>
      </c>
      <c r="M9" s="32">
        <v>1075998.882369377</v>
      </c>
      <c r="N9" s="33">
        <v>376794.72254559566</v>
      </c>
      <c r="O9" s="33">
        <v>589833.13930927438</v>
      </c>
      <c r="P9" s="33">
        <v>858362.43694218074</v>
      </c>
      <c r="Q9" s="33">
        <v>937301.58730158722</v>
      </c>
      <c r="R9" s="33">
        <v>2068650.7936507936</v>
      </c>
      <c r="S9" s="33">
        <v>1857936.5079365082</v>
      </c>
      <c r="T9" s="33">
        <v>1919307.7600161475</v>
      </c>
      <c r="U9" s="33">
        <v>1013492.0634920634</v>
      </c>
      <c r="V9" s="32"/>
      <c r="W9" s="32" t="s">
        <v>5</v>
      </c>
      <c r="X9" s="33">
        <v>1160379.9944118469</v>
      </c>
      <c r="Y9" s="33">
        <v>665114.47419480013</v>
      </c>
      <c r="Z9" s="33">
        <v>1145906.0923554522</v>
      </c>
      <c r="AA9" s="33">
        <v>1514939.8525417151</v>
      </c>
      <c r="AB9" s="33">
        <v>1064880.9523809524</v>
      </c>
      <c r="AC9" s="33">
        <v>1811904.7619047619</v>
      </c>
      <c r="AD9" s="33">
        <v>1538095.2380952381</v>
      </c>
      <c r="AE9" s="33">
        <v>1632475.1515877875</v>
      </c>
      <c r="AF9" s="40">
        <v>1153571.4285714284</v>
      </c>
    </row>
    <row r="10" spans="1:32" x14ac:dyDescent="0.2">
      <c r="A10" s="37" t="s">
        <v>6</v>
      </c>
      <c r="B10">
        <v>3372.34901583174</v>
      </c>
      <c r="C10">
        <v>3648.88202020171</v>
      </c>
      <c r="D10">
        <v>4149.1146731051249</v>
      </c>
      <c r="E10">
        <v>4941.8438359453503</v>
      </c>
      <c r="F10">
        <v>5523.1225485033192</v>
      </c>
      <c r="G10">
        <v>5096.7960806320552</v>
      </c>
      <c r="H10">
        <v>4850.1203197474006</v>
      </c>
      <c r="I10">
        <v>4020.4300880112501</v>
      </c>
      <c r="J10" s="39">
        <v>5881</v>
      </c>
      <c r="K10" s="31"/>
      <c r="L10" s="31" t="s">
        <v>6</v>
      </c>
      <c r="M10" s="32">
        <v>1100866.1637328863</v>
      </c>
      <c r="N10" s="33">
        <v>402405.89833139308</v>
      </c>
      <c r="O10" s="33">
        <v>519984.47807528131</v>
      </c>
      <c r="P10" s="33">
        <v>814901.04772991838</v>
      </c>
      <c r="Q10" s="33">
        <v>952380.95238095243</v>
      </c>
      <c r="R10" s="33">
        <v>2005555.5555555553</v>
      </c>
      <c r="S10" s="33">
        <v>1853968.2539682537</v>
      </c>
      <c r="T10" s="33">
        <v>1819992.6507210676</v>
      </c>
      <c r="U10" s="33">
        <v>867063.49206349195</v>
      </c>
      <c r="V10" s="32"/>
      <c r="W10" s="32" t="s">
        <v>6</v>
      </c>
      <c r="X10" s="33">
        <v>1235431.8993777323</v>
      </c>
      <c r="Y10" s="33">
        <v>727202.17306946067</v>
      </c>
      <c r="Z10" s="33">
        <v>1224291.812184711</v>
      </c>
      <c r="AA10" s="33">
        <v>1502910.3608847496</v>
      </c>
      <c r="AB10" s="33">
        <v>1169444.4444444445</v>
      </c>
      <c r="AC10" s="33">
        <v>1753571.4285714284</v>
      </c>
      <c r="AD10" s="33">
        <v>1769841.2698412696</v>
      </c>
      <c r="AE10" s="33">
        <v>1782709.8255714877</v>
      </c>
      <c r="AF10" s="40">
        <v>1063095.2380952381</v>
      </c>
    </row>
    <row r="11" spans="1:32" x14ac:dyDescent="0.2">
      <c r="A11" s="37" t="s">
        <v>7</v>
      </c>
      <c r="B11">
        <v>2593.2204913231549</v>
      </c>
      <c r="C11">
        <v>3849.637438723445</v>
      </c>
      <c r="D11">
        <v>3817.4724126426499</v>
      </c>
      <c r="E11">
        <v>5580.1492925282701</v>
      </c>
      <c r="F11">
        <v>5268.1531243978452</v>
      </c>
      <c r="G11">
        <v>5124.84611783318</v>
      </c>
      <c r="H11">
        <v>5166.1663656391102</v>
      </c>
      <c r="I11">
        <v>3902.7092234193296</v>
      </c>
      <c r="J11" s="39">
        <v>5645</v>
      </c>
      <c r="K11" s="31"/>
      <c r="L11" s="31" t="s">
        <v>7</v>
      </c>
      <c r="M11" s="32">
        <v>1031293.657446214</v>
      </c>
      <c r="N11" s="33">
        <v>390376.40667442762</v>
      </c>
      <c r="O11" s="33">
        <v>494761.35040745052</v>
      </c>
      <c r="P11" s="33">
        <v>768723.32169188978</v>
      </c>
      <c r="Q11" s="33">
        <v>955952.38095238095</v>
      </c>
      <c r="R11" s="33">
        <v>1798412.6984126985</v>
      </c>
      <c r="S11" s="33">
        <v>1896031.746031746</v>
      </c>
      <c r="T11" s="33">
        <v>1978769.1496370875</v>
      </c>
      <c r="U11" s="33">
        <v>1024206.3492063492</v>
      </c>
      <c r="V11" s="32"/>
      <c r="W11" s="32" t="s">
        <v>7</v>
      </c>
      <c r="X11" s="32">
        <v>1160100.5867560771</v>
      </c>
      <c r="Y11" s="33">
        <v>727978.26930539391</v>
      </c>
      <c r="Z11" s="33">
        <v>1331005.0446255335</v>
      </c>
      <c r="AA11" s="33">
        <v>1497089.6391152504</v>
      </c>
      <c r="AB11" s="33">
        <v>926190.47619047621</v>
      </c>
      <c r="AC11" s="33">
        <v>1794444.4444444443</v>
      </c>
      <c r="AD11" s="33">
        <v>1701984.1269841269</v>
      </c>
      <c r="AE11" s="33">
        <v>1604722.5573350277</v>
      </c>
      <c r="AF11" s="40">
        <v>1133333.3333333333</v>
      </c>
    </row>
    <row r="12" spans="1:32" x14ac:dyDescent="0.2">
      <c r="A12" s="37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F12" s="38"/>
    </row>
    <row r="13" spans="1:32" x14ac:dyDescent="0.2">
      <c r="A13" s="37"/>
      <c r="B13" s="41"/>
      <c r="C13" s="41"/>
      <c r="D13" s="41"/>
      <c r="E13" s="41"/>
      <c r="F13" s="41"/>
      <c r="G13" s="41"/>
      <c r="H13" s="41"/>
      <c r="I13" s="41"/>
      <c r="J13" s="41"/>
      <c r="K13" s="31"/>
      <c r="L13" s="31" t="s">
        <v>33</v>
      </c>
      <c r="M13">
        <v>1</v>
      </c>
      <c r="N13">
        <v>2</v>
      </c>
      <c r="O13">
        <v>3</v>
      </c>
      <c r="P13">
        <v>4</v>
      </c>
      <c r="Q13">
        <v>5</v>
      </c>
      <c r="R13">
        <v>6</v>
      </c>
      <c r="S13">
        <v>7</v>
      </c>
      <c r="T13">
        <v>8</v>
      </c>
      <c r="U13">
        <v>9</v>
      </c>
      <c r="V13" s="31"/>
      <c r="W13" s="31" t="s">
        <v>33</v>
      </c>
      <c r="X13">
        <v>1</v>
      </c>
      <c r="Y13">
        <v>2</v>
      </c>
      <c r="Z13">
        <v>3</v>
      </c>
      <c r="AA13">
        <v>4</v>
      </c>
      <c r="AB13">
        <v>5</v>
      </c>
      <c r="AC13">
        <v>6</v>
      </c>
      <c r="AD13">
        <v>7</v>
      </c>
      <c r="AE13">
        <v>8</v>
      </c>
      <c r="AF13" s="38">
        <v>9</v>
      </c>
    </row>
    <row r="14" spans="1:32" x14ac:dyDescent="0.2">
      <c r="A14" s="37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 t="s">
        <v>5</v>
      </c>
      <c r="M14" s="32">
        <v>2731830.7267709291</v>
      </c>
      <c r="N14" s="33">
        <v>709666.66666666663</v>
      </c>
      <c r="O14" s="33">
        <v>1207415.9907300116</v>
      </c>
      <c r="P14" s="33">
        <v>1686751.6415604476</v>
      </c>
      <c r="Q14" s="33">
        <v>1443359.9526767228</v>
      </c>
      <c r="R14" s="32">
        <v>2980922.8039041702</v>
      </c>
      <c r="S14" s="33">
        <v>2250517.5983436853</v>
      </c>
      <c r="T14" s="33">
        <v>1549871.5424496131</v>
      </c>
      <c r="U14" s="33">
        <v>1987089.2018779342</v>
      </c>
      <c r="V14" s="32"/>
      <c r="W14" s="32" t="s">
        <v>5</v>
      </c>
      <c r="X14" s="33">
        <v>2476847.5927629559</v>
      </c>
      <c r="Y14" s="33">
        <v>1061000</v>
      </c>
      <c r="Z14" s="33">
        <v>1708767.8640401699</v>
      </c>
      <c r="AA14" s="33">
        <v>2516415.6044804943</v>
      </c>
      <c r="AB14" s="33">
        <v>1181011.5350488022</v>
      </c>
      <c r="AC14" s="33">
        <v>2729370.0088731144</v>
      </c>
      <c r="AD14" s="33">
        <v>1826530.612244898</v>
      </c>
      <c r="AE14" s="33">
        <v>1381822.4435061933</v>
      </c>
      <c r="AF14" s="40">
        <v>1587636.9327073554</v>
      </c>
    </row>
    <row r="15" spans="1:32" x14ac:dyDescent="0.2">
      <c r="A15" s="37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 t="s">
        <v>6</v>
      </c>
      <c r="M15" s="32">
        <v>2089229.8948564932</v>
      </c>
      <c r="N15" s="33">
        <v>761666.66666666663</v>
      </c>
      <c r="O15" s="33">
        <v>1076091.1548860564</v>
      </c>
      <c r="P15" s="33">
        <v>1582078.0224024719</v>
      </c>
      <c r="Q15" s="33">
        <v>1541555.7527358772</v>
      </c>
      <c r="R15" s="32">
        <v>3044365.5723158829</v>
      </c>
      <c r="S15" s="33">
        <v>1951197.8704525288</v>
      </c>
      <c r="T15" s="33">
        <v>1769552.0770756132</v>
      </c>
      <c r="U15" s="33">
        <v>1918622.848200313</v>
      </c>
      <c r="V15" s="32"/>
      <c r="W15" s="32" t="s">
        <v>6</v>
      </c>
      <c r="X15" s="32">
        <v>2216191.3523459062</v>
      </c>
      <c r="Y15" s="33">
        <v>1122333.3333333333</v>
      </c>
      <c r="Z15" s="33">
        <v>2108922.3638470448</v>
      </c>
      <c r="AA15" s="33">
        <v>2430281.9621475474</v>
      </c>
      <c r="AB15" s="33">
        <v>1374741.2008281574</v>
      </c>
      <c r="AC15" s="33">
        <v>2245785.2706299913</v>
      </c>
      <c r="AD15" s="33">
        <v>1719313.8124815144</v>
      </c>
      <c r="AE15" s="33">
        <v>1305081.6553551534</v>
      </c>
      <c r="AF15" s="40">
        <v>1645931.1424100157</v>
      </c>
    </row>
    <row r="16" spans="1:32" ht="17" thickBot="1" x14ac:dyDescent="0.25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 t="s">
        <v>7</v>
      </c>
      <c r="M16" s="44">
        <v>2361750.4973003692</v>
      </c>
      <c r="N16" s="45">
        <v>656000</v>
      </c>
      <c r="O16" s="45">
        <v>1121282.3483970645</v>
      </c>
      <c r="P16" s="45">
        <v>1484356.8945538818</v>
      </c>
      <c r="Q16" s="45">
        <v>1322094.0550133095</v>
      </c>
      <c r="R16" s="44">
        <v>2848565.5131617864</v>
      </c>
      <c r="S16" s="45">
        <v>2375628.5122744753</v>
      </c>
      <c r="T16" s="45">
        <v>1915161.6495935631</v>
      </c>
      <c r="U16" s="45">
        <v>1946791.8622848203</v>
      </c>
      <c r="V16" s="44"/>
      <c r="W16" s="44" t="s">
        <v>7</v>
      </c>
      <c r="X16" s="44">
        <v>2275375.6516406015</v>
      </c>
      <c r="Y16" s="45">
        <v>1184000</v>
      </c>
      <c r="Z16" s="45">
        <v>1859791.4252607182</v>
      </c>
      <c r="AA16" s="45">
        <v>2651989.1850135182</v>
      </c>
      <c r="AB16" s="45">
        <v>1468500.443655723</v>
      </c>
      <c r="AC16" s="45">
        <v>2319432.1206743568</v>
      </c>
      <c r="AD16" s="45">
        <v>2238095.2380952383</v>
      </c>
      <c r="AE16" s="45">
        <v>1499332.4984239831</v>
      </c>
      <c r="AF16" s="46">
        <v>1566118.9358372458</v>
      </c>
    </row>
    <row r="17" spans="1:26" x14ac:dyDescent="0.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2"/>
      <c r="N17" s="32"/>
      <c r="O17" s="32"/>
      <c r="Q17" s="33"/>
      <c r="R17" s="33"/>
      <c r="S17" s="33"/>
      <c r="T17" s="33"/>
      <c r="U17" s="33"/>
      <c r="V17" s="32"/>
      <c r="W17" s="32"/>
      <c r="X17" s="32"/>
      <c r="Y17" s="32"/>
      <c r="Z17" s="32"/>
    </row>
    <row r="18" spans="1:26" ht="17" thickBot="1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2"/>
      <c r="N18" s="32"/>
      <c r="O18" s="32"/>
      <c r="Q18" s="32"/>
      <c r="R18" s="32"/>
      <c r="S18" s="32"/>
      <c r="T18" s="32"/>
      <c r="U18" s="32"/>
      <c r="V18" s="31"/>
      <c r="W18" s="31"/>
      <c r="X18" s="31"/>
      <c r="Y18" s="31"/>
      <c r="Z18" s="31"/>
    </row>
    <row r="19" spans="1:26" x14ac:dyDescent="0.2">
      <c r="A19" s="68" t="s">
        <v>42</v>
      </c>
      <c r="B19" s="69"/>
      <c r="C19" s="69"/>
      <c r="D19" s="69"/>
      <c r="E19" s="69"/>
      <c r="F19" s="69"/>
      <c r="G19" s="69"/>
      <c r="H19" s="69"/>
      <c r="I19" s="69"/>
      <c r="J19" s="70"/>
    </row>
    <row r="20" spans="1:26" x14ac:dyDescent="0.2">
      <c r="A20" s="64" t="s">
        <v>38</v>
      </c>
      <c r="B20" s="65"/>
      <c r="C20" s="65"/>
      <c r="D20" s="65"/>
      <c r="E20" s="65"/>
      <c r="F20" s="65"/>
      <c r="G20" s="65"/>
      <c r="H20" s="65"/>
      <c r="I20" s="65"/>
      <c r="J20" s="66"/>
    </row>
    <row r="21" spans="1:26" x14ac:dyDescent="0.2">
      <c r="A21" s="12"/>
      <c r="B21" s="7">
        <v>1</v>
      </c>
      <c r="C21" s="7">
        <v>2</v>
      </c>
      <c r="D21">
        <v>3</v>
      </c>
      <c r="E21" s="7">
        <v>4</v>
      </c>
      <c r="F21" s="7">
        <v>5</v>
      </c>
      <c r="G21" s="7">
        <v>6</v>
      </c>
      <c r="H21" s="7">
        <v>7</v>
      </c>
      <c r="I21" s="7">
        <v>8</v>
      </c>
      <c r="J21" s="13">
        <v>9</v>
      </c>
    </row>
    <row r="22" spans="1:26" x14ac:dyDescent="0.2">
      <c r="A22" s="12" t="s">
        <v>5</v>
      </c>
      <c r="B22" s="21">
        <f>LN(M14/M9)/24</f>
        <v>3.8821773220242599E-2</v>
      </c>
      <c r="C22" s="21">
        <f t="shared" ref="C22:J24" si="0">LN(N14/N9)/24</f>
        <v>2.6378951650178034E-2</v>
      </c>
      <c r="D22" s="21">
        <f t="shared" si="0"/>
        <v>2.9849922001746965E-2</v>
      </c>
      <c r="E22" s="21">
        <f t="shared" si="0"/>
        <v>2.8147225906006785E-2</v>
      </c>
      <c r="F22" s="21">
        <f t="shared" si="0"/>
        <v>1.7988494995311178E-2</v>
      </c>
      <c r="G22" s="21">
        <f t="shared" si="0"/>
        <v>1.5222346419074641E-2</v>
      </c>
      <c r="H22" s="21">
        <f t="shared" si="0"/>
        <v>7.9872402468020662E-3</v>
      </c>
      <c r="I22" s="21">
        <f t="shared" si="0"/>
        <v>-8.9080219880358167E-3</v>
      </c>
      <c r="J22" s="22">
        <f>LN(U14/U9)/24</f>
        <v>2.8052874967366831E-2</v>
      </c>
    </row>
    <row r="23" spans="1:26" x14ac:dyDescent="0.2">
      <c r="A23" s="12" t="s">
        <v>6</v>
      </c>
      <c r="B23" s="21">
        <f t="shared" ref="B23:B24" si="1">LN(M15/M10)/24</f>
        <v>2.6695759799499338E-2</v>
      </c>
      <c r="C23" s="21">
        <f t="shared" si="0"/>
        <v>2.658532242087067E-2</v>
      </c>
      <c r="D23" s="21">
        <f t="shared" si="0"/>
        <v>3.0303812178984226E-2</v>
      </c>
      <c r="E23" s="21">
        <f t="shared" si="0"/>
        <v>2.7642823912860701E-2</v>
      </c>
      <c r="F23" s="21">
        <f t="shared" si="0"/>
        <v>2.0065929154428414E-2</v>
      </c>
      <c r="G23" s="21">
        <f t="shared" si="0"/>
        <v>1.7390475890666796E-2</v>
      </c>
      <c r="H23" s="21">
        <f t="shared" si="0"/>
        <v>2.1297971880162923E-3</v>
      </c>
      <c r="I23" s="21">
        <f t="shared" si="0"/>
        <v>-1.1710838439416965E-3</v>
      </c>
      <c r="J23" s="22">
        <f t="shared" si="0"/>
        <v>3.309378062893336E-2</v>
      </c>
    </row>
    <row r="24" spans="1:26" x14ac:dyDescent="0.2">
      <c r="A24" s="12" t="s">
        <v>7</v>
      </c>
      <c r="B24" s="21">
        <f t="shared" si="1"/>
        <v>3.4524545331977852E-2</v>
      </c>
      <c r="C24" s="21">
        <f t="shared" si="0"/>
        <v>2.1627057081443021E-2</v>
      </c>
      <c r="D24" s="21">
        <f t="shared" si="0"/>
        <v>3.4089697388872117E-2</v>
      </c>
      <c r="E24" s="21">
        <f t="shared" si="0"/>
        <v>2.7416907281963349E-2</v>
      </c>
      <c r="F24" s="21">
        <f t="shared" si="0"/>
        <v>1.3511002616263583E-2</v>
      </c>
      <c r="G24" s="21">
        <f t="shared" si="0"/>
        <v>1.9162962383772929E-2</v>
      </c>
      <c r="H24" s="21">
        <f t="shared" si="0"/>
        <v>9.3957871601391095E-3</v>
      </c>
      <c r="I24" s="21">
        <f t="shared" si="0"/>
        <v>-1.3613741008030996E-3</v>
      </c>
      <c r="J24" s="22">
        <f t="shared" si="0"/>
        <v>2.6761033321185217E-2</v>
      </c>
    </row>
    <row r="25" spans="1:26" x14ac:dyDescent="0.2">
      <c r="A25" s="12"/>
      <c r="B25" s="7"/>
      <c r="C25" s="7"/>
      <c r="J25" s="38"/>
    </row>
    <row r="26" spans="1:26" x14ac:dyDescent="0.2">
      <c r="A26" s="64" t="s">
        <v>39</v>
      </c>
      <c r="B26" s="65"/>
      <c r="C26" s="65"/>
      <c r="D26" s="65"/>
      <c r="E26" s="65"/>
      <c r="F26" s="65"/>
      <c r="G26" s="65"/>
      <c r="H26" s="65"/>
      <c r="I26" s="65"/>
      <c r="J26" s="66"/>
    </row>
    <row r="27" spans="1:26" x14ac:dyDescent="0.2">
      <c r="A27" s="12"/>
      <c r="B27" s="7">
        <v>1</v>
      </c>
      <c r="C27" s="7">
        <v>2</v>
      </c>
      <c r="D27">
        <v>3</v>
      </c>
      <c r="E27" s="7">
        <v>4</v>
      </c>
      <c r="F27" s="7">
        <v>5</v>
      </c>
      <c r="G27" s="7">
        <v>6</v>
      </c>
      <c r="H27" s="7">
        <v>7</v>
      </c>
      <c r="I27" s="7">
        <v>8</v>
      </c>
      <c r="J27" s="13">
        <v>9</v>
      </c>
    </row>
    <row r="28" spans="1:26" x14ac:dyDescent="0.2">
      <c r="A28" s="12" t="s">
        <v>5</v>
      </c>
      <c r="B28" s="23">
        <f>-(((LN(X14/X9)/24))-B22)</f>
        <v>7.2284779373988708E-3</v>
      </c>
      <c r="C28" s="23">
        <f t="shared" ref="C28:J30" si="2">-(((LN(Y14/Y9)/24))-C22)</f>
        <v>6.9202861865744446E-3</v>
      </c>
      <c r="D28" s="23">
        <f t="shared" si="2"/>
        <v>1.320088482011883E-2</v>
      </c>
      <c r="E28" s="23">
        <f t="shared" si="2"/>
        <v>7.0030687007238759E-3</v>
      </c>
      <c r="F28" s="23">
        <f t="shared" si="2"/>
        <v>1.3675649443481146E-2</v>
      </c>
      <c r="G28" s="23">
        <f t="shared" si="2"/>
        <v>-1.8481606643206243E-3</v>
      </c>
      <c r="H28" s="23">
        <f t="shared" si="2"/>
        <v>8.2584296909393295E-4</v>
      </c>
      <c r="I28" s="23">
        <f t="shared" si="2"/>
        <v>-1.9624335793807122E-3</v>
      </c>
      <c r="J28" s="24">
        <f t="shared" si="2"/>
        <v>1.4745208932578165E-2</v>
      </c>
    </row>
    <row r="29" spans="1:26" x14ac:dyDescent="0.2">
      <c r="A29" s="12" t="s">
        <v>6</v>
      </c>
      <c r="B29" s="23">
        <f t="shared" ref="B29:B30" si="3">-(((LN(X15/X10)/24))-B23)</f>
        <v>2.3470310305488337E-3</v>
      </c>
      <c r="C29" s="23">
        <f t="shared" si="2"/>
        <v>8.5036307806696208E-3</v>
      </c>
      <c r="D29" s="23">
        <f t="shared" si="2"/>
        <v>7.6448736512982132E-3</v>
      </c>
      <c r="E29" s="23">
        <f t="shared" si="2"/>
        <v>7.6176649310172075E-3</v>
      </c>
      <c r="F29" s="23">
        <f t="shared" si="2"/>
        <v>1.3326900254776935E-2</v>
      </c>
      <c r="G29" s="23">
        <f t="shared" si="2"/>
        <v>7.0821124789969252E-3</v>
      </c>
      <c r="H29" s="23">
        <f t="shared" si="2"/>
        <v>3.3366555011486278E-3</v>
      </c>
      <c r="I29" s="23">
        <f t="shared" si="2"/>
        <v>1.1823456598291872E-2</v>
      </c>
      <c r="J29" s="24">
        <f t="shared" si="2"/>
        <v>1.4880381501685205E-2</v>
      </c>
    </row>
    <row r="30" spans="1:26" x14ac:dyDescent="0.2">
      <c r="A30" s="12" t="s">
        <v>7</v>
      </c>
      <c r="B30" s="23">
        <f t="shared" si="3"/>
        <v>6.4562767364608371E-3</v>
      </c>
      <c r="C30" s="23">
        <f t="shared" si="2"/>
        <v>1.3611146836093151E-3</v>
      </c>
      <c r="D30" s="23">
        <f t="shared" si="2"/>
        <v>2.0150946764994293E-2</v>
      </c>
      <c r="E30" s="23">
        <f t="shared" si="2"/>
        <v>3.592448471430424E-3</v>
      </c>
      <c r="F30" s="23">
        <f t="shared" si="2"/>
        <v>-5.6938782766678582E-3</v>
      </c>
      <c r="G30" s="23">
        <f t="shared" si="2"/>
        <v>8.4701745582752216E-3</v>
      </c>
      <c r="H30" s="23">
        <f t="shared" si="2"/>
        <v>-2.0138153388285732E-3</v>
      </c>
      <c r="I30" s="23">
        <f t="shared" si="2"/>
        <v>1.4690789054916747E-3</v>
      </c>
      <c r="J30" s="24">
        <f t="shared" si="2"/>
        <v>1.3284474965304289E-2</v>
      </c>
    </row>
    <row r="31" spans="1:26" x14ac:dyDescent="0.2">
      <c r="A31" s="12"/>
      <c r="B31" s="7"/>
      <c r="C31" s="7"/>
      <c r="J31" s="38"/>
    </row>
    <row r="32" spans="1:26" x14ac:dyDescent="0.2">
      <c r="A32" s="64" t="s">
        <v>40</v>
      </c>
      <c r="B32" s="65"/>
      <c r="C32" s="65"/>
      <c r="D32" s="65"/>
      <c r="E32" s="65"/>
      <c r="F32" s="65"/>
      <c r="G32" s="65"/>
      <c r="H32" s="65"/>
      <c r="I32" s="65"/>
      <c r="J32" s="66"/>
    </row>
    <row r="33" spans="1:10" x14ac:dyDescent="0.2">
      <c r="A33" s="12"/>
      <c r="B33" s="7">
        <v>1</v>
      </c>
      <c r="C33" s="7">
        <v>2</v>
      </c>
      <c r="D33">
        <v>3</v>
      </c>
      <c r="E33" s="7">
        <v>4</v>
      </c>
      <c r="F33" s="7">
        <v>5</v>
      </c>
      <c r="G33" s="7">
        <v>6</v>
      </c>
      <c r="H33" s="7">
        <v>7</v>
      </c>
      <c r="I33" s="7">
        <v>8</v>
      </c>
      <c r="J33" s="13">
        <v>9</v>
      </c>
    </row>
    <row r="34" spans="1:10" x14ac:dyDescent="0.2">
      <c r="A34" s="12" t="s">
        <v>5</v>
      </c>
      <c r="B34" s="25">
        <f>(X9*(EXP((B22-B28)*24)-1))/(24*(B22-B28))</f>
        <v>1736217.0076557319</v>
      </c>
      <c r="C34" s="25">
        <f t="shared" ref="C34:J36" si="4">(Y9*(EXP((C22-C28)*24)-1))/(24*(C22-C28))</f>
        <v>847706.14268161345</v>
      </c>
      <c r="D34" s="25">
        <f t="shared" si="4"/>
        <v>1408644.4497869215</v>
      </c>
      <c r="E34" s="25">
        <f t="shared" si="4"/>
        <v>1973507.6657657749</v>
      </c>
      <c r="F34" s="25">
        <f t="shared" si="4"/>
        <v>1121944.7160063216</v>
      </c>
      <c r="G34" s="25">
        <f t="shared" si="4"/>
        <v>2239401.4680949938</v>
      </c>
      <c r="H34" s="25">
        <f t="shared" si="4"/>
        <v>1678183.7570970973</v>
      </c>
      <c r="I34" s="25">
        <f t="shared" si="4"/>
        <v>1503668.5478970627</v>
      </c>
      <c r="J34" s="26">
        <f t="shared" si="4"/>
        <v>1359070.9764619903</v>
      </c>
    </row>
    <row r="35" spans="1:10" x14ac:dyDescent="0.2">
      <c r="A35" s="12" t="s">
        <v>6</v>
      </c>
      <c r="B35" s="25">
        <f t="shared" ref="B35:B36" si="5">(X10*(EXP((B23-B29)*24)-1))/(24*(B23-B29))</f>
        <v>1678320.7696295942</v>
      </c>
      <c r="C35" s="25">
        <f t="shared" si="4"/>
        <v>910523.12316420884</v>
      </c>
      <c r="D35" s="25">
        <f t="shared" si="4"/>
        <v>1626713.7259861794</v>
      </c>
      <c r="E35" s="25">
        <f t="shared" si="4"/>
        <v>1929596.8347110078</v>
      </c>
      <c r="F35" s="25">
        <f t="shared" si="4"/>
        <v>1269327.0266922922</v>
      </c>
      <c r="G35" s="25">
        <f t="shared" si="4"/>
        <v>1989540.8482160964</v>
      </c>
      <c r="H35" s="25">
        <f t="shared" si="4"/>
        <v>1744455.5839027334</v>
      </c>
      <c r="I35" s="25">
        <f t="shared" si="4"/>
        <v>1531502.6989591031</v>
      </c>
      <c r="J35" s="26">
        <f t="shared" si="4"/>
        <v>1333349.6497157277</v>
      </c>
    </row>
    <row r="36" spans="1:10" x14ac:dyDescent="0.2">
      <c r="A36" s="12" t="s">
        <v>7</v>
      </c>
      <c r="B36" s="25">
        <f t="shared" si="5"/>
        <v>1655598.8913976166</v>
      </c>
      <c r="C36" s="25">
        <f t="shared" si="4"/>
        <v>937578.18277622538</v>
      </c>
      <c r="D36" s="25">
        <f t="shared" si="4"/>
        <v>1580684.4138567238</v>
      </c>
      <c r="E36" s="25">
        <f t="shared" si="4"/>
        <v>2019807.2407484595</v>
      </c>
      <c r="F36" s="25">
        <f t="shared" si="4"/>
        <v>1176588.8458439787</v>
      </c>
      <c r="G36" s="25">
        <f t="shared" si="4"/>
        <v>2045723.4227932999</v>
      </c>
      <c r="H36" s="25">
        <f t="shared" si="4"/>
        <v>1957821.3145448386</v>
      </c>
      <c r="I36" s="25">
        <f t="shared" si="4"/>
        <v>1551430.9705410951</v>
      </c>
      <c r="J36" s="26">
        <f t="shared" si="4"/>
        <v>1338081.5013347871</v>
      </c>
    </row>
    <row r="37" spans="1:10" x14ac:dyDescent="0.2">
      <c r="A37" s="12"/>
      <c r="B37" s="7"/>
      <c r="C37" s="7"/>
      <c r="J37" s="38"/>
    </row>
    <row r="38" spans="1:10" x14ac:dyDescent="0.2">
      <c r="A38" s="64" t="s">
        <v>41</v>
      </c>
      <c r="B38" s="65"/>
      <c r="C38" s="65"/>
      <c r="D38" s="65"/>
      <c r="E38" s="65"/>
      <c r="F38" s="65"/>
      <c r="G38" s="65"/>
      <c r="H38" s="65"/>
      <c r="I38" s="65"/>
      <c r="J38" s="66"/>
    </row>
    <row r="39" spans="1:10" x14ac:dyDescent="0.2">
      <c r="A39" s="12"/>
      <c r="B39" s="7">
        <v>1</v>
      </c>
      <c r="C39" s="7">
        <v>2</v>
      </c>
      <c r="D39">
        <v>3</v>
      </c>
      <c r="E39" s="7">
        <v>4</v>
      </c>
      <c r="F39" s="7">
        <v>5</v>
      </c>
      <c r="G39" s="7">
        <v>6</v>
      </c>
      <c r="H39" s="7">
        <v>7</v>
      </c>
      <c r="I39" s="7">
        <v>8</v>
      </c>
      <c r="J39" s="13">
        <v>9</v>
      </c>
    </row>
    <row r="40" spans="1:10" x14ac:dyDescent="0.2">
      <c r="A40" s="12" t="s">
        <v>5</v>
      </c>
      <c r="B40" s="20">
        <f>(B28*350)/(B9*350)</f>
        <v>2.0581164666173753E-6</v>
      </c>
      <c r="C40" s="20">
        <f t="shared" ref="C40:J40" si="6">(C28*350)/(C9*350)</f>
        <v>2.1894069312008167E-6</v>
      </c>
      <c r="D40" s="20">
        <f t="shared" si="6"/>
        <v>3.2998625950917679E-6</v>
      </c>
      <c r="E40" s="20">
        <f t="shared" si="6"/>
        <v>1.4493327166331016E-6</v>
      </c>
      <c r="F40" s="20">
        <f t="shared" si="6"/>
        <v>2.2464901163009145E-6</v>
      </c>
      <c r="G40" s="20">
        <f t="shared" si="6"/>
        <v>-3.1116333651858392E-7</v>
      </c>
      <c r="H40" s="20">
        <f t="shared" si="6"/>
        <v>1.4927052463544984E-7</v>
      </c>
      <c r="I40" s="20">
        <f t="shared" si="6"/>
        <v>-4.7551446114118476E-7</v>
      </c>
      <c r="J40" s="20">
        <f t="shared" si="6"/>
        <v>2.3308898091334439E-6</v>
      </c>
    </row>
    <row r="41" spans="1:10" x14ac:dyDescent="0.2">
      <c r="A41" s="12" t="s">
        <v>6</v>
      </c>
      <c r="B41" s="20">
        <f t="shared" ref="B41:J42" si="7">(B29*350)/(B10*350)</f>
        <v>6.9596326463557723E-7</v>
      </c>
      <c r="C41" s="20">
        <f t="shared" si="7"/>
        <v>2.3304756727101687E-6</v>
      </c>
      <c r="D41" s="20">
        <f t="shared" si="7"/>
        <v>1.8425312997138551E-6</v>
      </c>
      <c r="E41" s="20">
        <f t="shared" si="7"/>
        <v>1.5414620906490027E-6</v>
      </c>
      <c r="F41" s="20">
        <f t="shared" si="7"/>
        <v>2.4129285812041816E-6</v>
      </c>
      <c r="G41" s="20">
        <f t="shared" si="7"/>
        <v>1.3895224307499997E-6</v>
      </c>
      <c r="H41" s="20">
        <f t="shared" si="7"/>
        <v>6.879531395465267E-7</v>
      </c>
      <c r="I41" s="20">
        <f t="shared" si="7"/>
        <v>2.9408437255379498E-6</v>
      </c>
      <c r="J41" s="20">
        <f t="shared" si="7"/>
        <v>2.5302468120532571E-6</v>
      </c>
    </row>
    <row r="42" spans="1:10" x14ac:dyDescent="0.2">
      <c r="A42" s="12" t="s">
        <v>7</v>
      </c>
      <c r="B42" s="20">
        <f t="shared" si="7"/>
        <v>2.4896751965609419E-6</v>
      </c>
      <c r="C42" s="20">
        <f t="shared" si="7"/>
        <v>3.5356957772643288E-7</v>
      </c>
      <c r="D42" s="20">
        <f t="shared" si="7"/>
        <v>5.2786096628383427E-6</v>
      </c>
      <c r="E42" s="20">
        <f t="shared" si="7"/>
        <v>6.437907452118986E-7</v>
      </c>
      <c r="F42" s="20">
        <f t="shared" si="7"/>
        <v>-1.080811081648025E-6</v>
      </c>
      <c r="G42" s="20">
        <f t="shared" si="7"/>
        <v>1.652766612601525E-6</v>
      </c>
      <c r="H42" s="20">
        <f t="shared" si="7"/>
        <v>-3.8980845685162962E-7</v>
      </c>
      <c r="I42" s="20">
        <f t="shared" si="7"/>
        <v>3.7642540640128758E-7</v>
      </c>
      <c r="J42" s="20">
        <f t="shared" si="7"/>
        <v>2.3533170886278633E-6</v>
      </c>
    </row>
    <row r="43" spans="1:10" x14ac:dyDescent="0.2">
      <c r="A43" s="12"/>
      <c r="B43" s="7"/>
      <c r="C43" s="7"/>
      <c r="J43" s="38"/>
    </row>
    <row r="44" spans="1:10" x14ac:dyDescent="0.2">
      <c r="A44" s="64" t="s">
        <v>43</v>
      </c>
      <c r="B44" s="65"/>
      <c r="C44" s="65"/>
      <c r="D44" s="65"/>
      <c r="E44" s="65"/>
      <c r="F44" s="65"/>
      <c r="G44" s="65"/>
      <c r="H44" s="65"/>
      <c r="I44" s="65"/>
      <c r="J44" s="66"/>
    </row>
    <row r="45" spans="1:10" x14ac:dyDescent="0.2">
      <c r="A45" s="12"/>
      <c r="B45" s="7">
        <v>1</v>
      </c>
      <c r="C45" s="7">
        <v>2</v>
      </c>
      <c r="D45">
        <v>3</v>
      </c>
      <c r="E45" s="7">
        <v>4</v>
      </c>
      <c r="F45" s="7">
        <v>5</v>
      </c>
      <c r="G45" s="7">
        <v>6</v>
      </c>
      <c r="H45" s="7">
        <v>7</v>
      </c>
      <c r="I45" s="7">
        <v>8</v>
      </c>
      <c r="J45" s="13">
        <v>9</v>
      </c>
    </row>
    <row r="46" spans="1:10" x14ac:dyDescent="0.2">
      <c r="A46" s="12" t="s">
        <v>5</v>
      </c>
      <c r="B46" s="27">
        <f>B40*B34</f>
        <v>3.5733368130774075</v>
      </c>
      <c r="C46" s="27">
        <f t="shared" ref="C46:J46" si="8">C40*C34</f>
        <v>1.8559737044086329</v>
      </c>
      <c r="D46" s="27">
        <f t="shared" si="8"/>
        <v>4.6483331296354864</v>
      </c>
      <c r="E46" s="27">
        <f t="shared" si="8"/>
        <v>2.8602692265205616</v>
      </c>
      <c r="F46" s="27">
        <f t="shared" si="8"/>
        <v>2.5204377155442379</v>
      </c>
      <c r="G46" s="27">
        <f t="shared" si="8"/>
        <v>-0.69681963261705349</v>
      </c>
      <c r="H46" s="27">
        <f t="shared" si="8"/>
        <v>0.25050336985657407</v>
      </c>
      <c r="I46" s="27">
        <f t="shared" si="8"/>
        <v>-0.7150161392882195</v>
      </c>
      <c r="J46" s="28">
        <f t="shared" si="8"/>
        <v>3.1678446889242915</v>
      </c>
    </row>
    <row r="47" spans="1:10" x14ac:dyDescent="0.2">
      <c r="A47" s="12" t="s">
        <v>6</v>
      </c>
      <c r="B47" s="27">
        <f t="shared" ref="B47:B48" si="9">B41*B35</f>
        <v>1.1680496019371069</v>
      </c>
      <c r="C47" s="27">
        <f t="shared" ref="C47:J47" si="10">C41*C35</f>
        <v>2.1219519879742736</v>
      </c>
      <c r="D47" s="27">
        <f t="shared" si="10"/>
        <v>2.9972709558036832</v>
      </c>
      <c r="E47" s="27">
        <f t="shared" si="10"/>
        <v>2.9744003709433282</v>
      </c>
      <c r="F47" s="27">
        <f t="shared" si="10"/>
        <v>3.0627954616007549</v>
      </c>
      <c r="G47" s="27">
        <f t="shared" si="10"/>
        <v>2.7645116354896464</v>
      </c>
      <c r="H47" s="27">
        <f t="shared" si="10"/>
        <v>1.2001036957453548</v>
      </c>
      <c r="I47" s="27">
        <f t="shared" si="10"/>
        <v>4.5039101028783142</v>
      </c>
      <c r="J47" s="28">
        <f t="shared" si="10"/>
        <v>3.3737037005455468</v>
      </c>
    </row>
    <row r="48" spans="1:10" x14ac:dyDescent="0.2">
      <c r="A48" s="12" t="s">
        <v>7</v>
      </c>
      <c r="B48" s="27">
        <f t="shared" si="9"/>
        <v>4.1219034953664391</v>
      </c>
      <c r="C48" s="27">
        <f t="shared" ref="C48:J48" si="11">C42*C36</f>
        <v>0.33149912216970634</v>
      </c>
      <c r="D48" s="27">
        <f t="shared" si="11"/>
        <v>8.3438160208820644</v>
      </c>
      <c r="E48" s="27">
        <f t="shared" si="11"/>
        <v>1.3003332087058395</v>
      </c>
      <c r="F48" s="27">
        <f t="shared" si="11"/>
        <v>-1.2716702631316321</v>
      </c>
      <c r="G48" s="27">
        <f t="shared" si="11"/>
        <v>3.3811033718096795</v>
      </c>
      <c r="H48" s="27">
        <f t="shared" si="11"/>
        <v>-0.76317530541395251</v>
      </c>
      <c r="I48" s="27">
        <f t="shared" si="11"/>
        <v>0.58399803358947577</v>
      </c>
      <c r="J48" s="28">
        <f t="shared" si="11"/>
        <v>3.1489300630679815</v>
      </c>
    </row>
    <row r="49" spans="1:10" x14ac:dyDescent="0.2">
      <c r="A49" s="48"/>
      <c r="J49" s="38"/>
    </row>
    <row r="50" spans="1:10" x14ac:dyDescent="0.2">
      <c r="A50" s="61" t="s">
        <v>54</v>
      </c>
      <c r="B50" s="62"/>
      <c r="C50" s="62"/>
      <c r="D50" s="62"/>
      <c r="E50" s="62"/>
      <c r="F50" s="62"/>
      <c r="G50" s="62"/>
      <c r="H50" s="62"/>
      <c r="I50" s="62"/>
      <c r="J50" s="63"/>
    </row>
    <row r="51" spans="1:10" x14ac:dyDescent="0.2">
      <c r="A51" s="51"/>
      <c r="B51" s="7">
        <v>1</v>
      </c>
      <c r="C51" s="7">
        <v>2</v>
      </c>
      <c r="D51">
        <v>3</v>
      </c>
      <c r="E51" s="7">
        <v>4</v>
      </c>
      <c r="F51" s="7">
        <v>5</v>
      </c>
      <c r="G51" s="7">
        <v>6</v>
      </c>
      <c r="H51" s="7">
        <v>7</v>
      </c>
      <c r="I51" s="7">
        <v>8</v>
      </c>
      <c r="J51" s="13">
        <v>9</v>
      </c>
    </row>
    <row r="52" spans="1:10" x14ac:dyDescent="0.2">
      <c r="A52" s="12" t="s">
        <v>55</v>
      </c>
      <c r="B52" s="6">
        <f>AVERAGE(B46:B48)</f>
        <v>2.9544299701269843</v>
      </c>
      <c r="C52" s="6">
        <f t="shared" ref="C52:J52" si="12">AVERAGE(C46:C48)</f>
        <v>1.4364749381842044</v>
      </c>
      <c r="D52" s="6">
        <f t="shared" si="12"/>
        <v>5.3298067021070779</v>
      </c>
      <c r="E52" s="6">
        <f t="shared" si="12"/>
        <v>2.3783342687232429</v>
      </c>
      <c r="F52" s="6">
        <f t="shared" si="12"/>
        <v>1.4371876380044535</v>
      </c>
      <c r="G52" s="6">
        <f t="shared" si="12"/>
        <v>1.8162651248940909</v>
      </c>
      <c r="H52" s="6">
        <f t="shared" si="12"/>
        <v>0.22914392006265882</v>
      </c>
      <c r="I52" s="6">
        <f t="shared" si="12"/>
        <v>1.4576306657265234</v>
      </c>
      <c r="J52" s="52">
        <f t="shared" si="12"/>
        <v>3.2301594841792731</v>
      </c>
    </row>
    <row r="53" spans="1:10" ht="17" thickBot="1" x14ac:dyDescent="0.25">
      <c r="A53" s="16" t="s">
        <v>56</v>
      </c>
      <c r="B53" s="49">
        <f>STDEV(B46:B48)</f>
        <v>1.5711770957215656</v>
      </c>
      <c r="C53" s="49">
        <f t="shared" ref="C53:J53" si="13">STDEV(C46:C48)</f>
        <v>0.96613393342476606</v>
      </c>
      <c r="D53" s="49">
        <f t="shared" si="13"/>
        <v>2.7376432758325908</v>
      </c>
      <c r="E53" s="49">
        <f t="shared" si="13"/>
        <v>0.93531876575892481</v>
      </c>
      <c r="F53" s="49">
        <f t="shared" si="13"/>
        <v>2.3615612055560669</v>
      </c>
      <c r="G53" s="49">
        <f t="shared" si="13"/>
        <v>2.1981225150456636</v>
      </c>
      <c r="H53" s="49">
        <f t="shared" si="13"/>
        <v>0.98181376985143975</v>
      </c>
      <c r="I53" s="49">
        <f t="shared" si="13"/>
        <v>2.7169326937273683</v>
      </c>
      <c r="J53" s="50">
        <f t="shared" si="13"/>
        <v>0.12467215930983433</v>
      </c>
    </row>
  </sheetData>
  <mergeCells count="18">
    <mergeCell ref="E4:F4"/>
    <mergeCell ref="A19:J19"/>
    <mergeCell ref="A6:AF6"/>
    <mergeCell ref="A1:F1"/>
    <mergeCell ref="A2:B2"/>
    <mergeCell ref="A3:B3"/>
    <mergeCell ref="A4:B4"/>
    <mergeCell ref="C2:D2"/>
    <mergeCell ref="C3:D3"/>
    <mergeCell ref="C4:D4"/>
    <mergeCell ref="E2:F2"/>
    <mergeCell ref="E3:F3"/>
    <mergeCell ref="A50:J50"/>
    <mergeCell ref="A20:J20"/>
    <mergeCell ref="A26:J26"/>
    <mergeCell ref="A32:J32"/>
    <mergeCell ref="A38:J38"/>
    <mergeCell ref="A44:J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Tetraselmis</vt:lpstr>
      <vt:lpstr>SOmixos</vt:lpstr>
      <vt:lpstr>Raw_TetraselmisFLP</vt:lpstr>
      <vt:lpstr>Raw_TetraselmisPreyRemoval</vt:lpstr>
      <vt:lpstr>Raw_SOmixoPreyRemoval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2025-05-15T15:11:25Z</dcterms:created>
  <dcterms:modified xsi:type="dcterms:W3CDTF">2025-09-22T19:56:56Z</dcterms:modified>
</cp:coreProperties>
</file>