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oleneal/Documents/class work/work here/"/>
    </mc:Choice>
  </mc:AlternateContent>
  <xr:revisionPtr revIDLastSave="0" documentId="8_{303933A6-174C-354F-A95C-4775694B2C1D}" xr6:coauthVersionLast="47" xr6:coauthVersionMax="47" xr10:uidLastSave="{00000000-0000-0000-0000-000000000000}"/>
  <bookViews>
    <workbookView xWindow="0" yWindow="0" windowWidth="28800" windowHeight="18000" firstSheet="2" activeTab="3" xr2:uid="{00000000-000D-0000-FFFF-FFFF00000000}"/>
  </bookViews>
  <sheets>
    <sheet name="parent category" sheetId="2" r:id="rId1"/>
    <sheet name="Sub Category" sheetId="3" r:id="rId2"/>
    <sheet name="stacked line" sheetId="4" r:id="rId3"/>
    <sheet name="Crowdfunding" sheetId="1" r:id="rId4"/>
    <sheet name="Crowd Fund Goal Analysis" sheetId="5" r:id="rId5"/>
    <sheet name="statistical analysis" sheetId="6" r:id="rId6"/>
  </sheets>
  <calcPr calcId="191029"/>
  <pivotCaches>
    <pivotCache cacheId="49" r:id="rId7"/>
    <pivotCache cacheId="5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5" l="1"/>
  <c r="D13" i="5"/>
  <c r="D2" i="5"/>
  <c r="D12" i="5"/>
  <c r="D11" i="5"/>
  <c r="D10" i="5"/>
  <c r="D9" i="5"/>
  <c r="D8" i="5"/>
  <c r="D7" i="5"/>
  <c r="D6" i="5"/>
  <c r="D5" i="5"/>
  <c r="D4" i="5"/>
  <c r="D3" i="5"/>
  <c r="C3" i="5"/>
  <c r="C2" i="5"/>
  <c r="C13" i="5"/>
  <c r="C12" i="5"/>
  <c r="C11" i="5"/>
  <c r="C10" i="5"/>
  <c r="C9" i="5"/>
  <c r="C8" i="5"/>
  <c r="C7" i="5"/>
  <c r="B8" i="5"/>
  <c r="E8" i="5" s="1"/>
  <c r="C6" i="5"/>
  <c r="C5" i="5"/>
  <c r="C4" i="5"/>
  <c r="B3" i="5"/>
  <c r="B2" i="5"/>
  <c r="B13" i="5"/>
  <c r="B12" i="5"/>
  <c r="B11" i="5"/>
  <c r="B10" i="5"/>
  <c r="B9" i="5"/>
  <c r="B7" i="5"/>
  <c r="B6" i="5"/>
  <c r="B5" i="5"/>
  <c r="B4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9" i="5" l="1"/>
  <c r="H8" i="5"/>
  <c r="G8" i="5"/>
  <c r="E7" i="5"/>
  <c r="H7" i="5" s="1"/>
  <c r="G13" i="5"/>
  <c r="H9" i="5"/>
  <c r="F12" i="5"/>
  <c r="G9" i="5"/>
  <c r="G10" i="5"/>
  <c r="H5" i="5"/>
  <c r="E2" i="5"/>
  <c r="F2" i="5" s="1"/>
  <c r="E6" i="5"/>
  <c r="G6" i="5" s="1"/>
  <c r="F9" i="5"/>
  <c r="E13" i="5"/>
  <c r="E5" i="5"/>
  <c r="F5" i="5" s="1"/>
  <c r="F8" i="5"/>
  <c r="E12" i="5"/>
  <c r="H12" i="5" s="1"/>
  <c r="E4" i="5"/>
  <c r="H4" i="5" s="1"/>
  <c r="E11" i="5"/>
  <c r="G11" i="5" s="1"/>
  <c r="E3" i="5"/>
  <c r="G3" i="5" s="1"/>
  <c r="E10" i="5"/>
  <c r="F10" i="5" s="1"/>
  <c r="G5" i="5" l="1"/>
  <c r="F13" i="5"/>
  <c r="G7" i="5"/>
  <c r="F7" i="5"/>
  <c r="H10" i="5"/>
  <c r="H2" i="5"/>
  <c r="G12" i="5"/>
  <c r="H11" i="5"/>
  <c r="F3" i="5"/>
  <c r="H3" i="5"/>
  <c r="G2" i="5"/>
  <c r="H6" i="5"/>
  <c r="F6" i="5"/>
  <c r="F11" i="5"/>
  <c r="F4" i="5"/>
  <c r="G4" i="5"/>
</calcChain>
</file>

<file path=xl/sharedStrings.xml><?xml version="1.0" encoding="utf-8"?>
<sst xmlns="http://schemas.openxmlformats.org/spreadsheetml/2006/main" count="6122" uniqueCount="2108">
  <si>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</si>
  <si>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</si>
  <si>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</si>
  <si>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</si>
  <si>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</si>
  <si>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</si>
  <si>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</si>
  <si>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</si>
  <si>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</si>
  <si>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</si>
  <si>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</si>
  <si>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</si>
  <si>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</si>
  <si>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</si>
  <si>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</si>
  <si>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</si>
  <si>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</si>
  <si>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</si>
  <si>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</si>
  <si>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</si>
  <si>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</si>
  <si>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</si>
  <si>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</si>
  <si>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</si>
  <si>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</si>
  <si>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</si>
  <si>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</si>
  <si>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</si>
  <si>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</si>
  <si>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</si>
  <si>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</si>
  <si>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</si>
  <si>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</si>
  <si>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</si>
  <si>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</si>
  <si>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</si>
  <si>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</si>
  <si>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</si>
  <si>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</si>
  <si>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</si>
  <si>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</si>
  <si>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</si>
  <si>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</si>
  <si>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</si>
  <si>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</si>
  <si>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</si>
  <si>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</si>
  <si>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</si>
  <si>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</si>
  <si>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</si>
  <si>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</si>
  <si>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</si>
  <si>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</si>
  <si>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</si>
  <si>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</si>
  <si>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</si>
  <si>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</si>
  <si>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</si>
  <si>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</si>
  <si>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</si>
  <si>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</si>
  <si>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</si>
  <si>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</si>
  <si>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</si>
  <si>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</si>
  <si>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</si>
  <si>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</si>
  <si>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</si>
  <si>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</si>
  <si>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</si>
  <si>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</si>
  <si>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</si>
  <si>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</si>
  <si>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</si>
  <si>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</si>
  <si>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</si>
  <si>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</si>
  <si>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</si>
  <si>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</si>
  <si>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</si>
  <si>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</si>
  <si>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</si>
  <si>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</si>
  <si>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</si>
  <si>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</si>
  <si>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</si>
  <si>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</si>
  <si>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</si>
  <si>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</si>
  <si>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</si>
  <si>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</si>
  <si>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</si>
  <si>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</si>
  <si>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</si>
  <si>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</si>
  <si>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</si>
  <si>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</si>
  <si>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</si>
  <si>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</si>
  <si>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</si>
  <si>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</si>
  <si>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</si>
  <si>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</si>
  <si>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</si>
  <si>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</si>
  <si>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</si>
  <si>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</si>
  <si>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</si>
  <si>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</si>
  <si>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</si>
  <si>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</si>
  <si>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</si>
  <si>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</si>
  <si>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</si>
  <si>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</si>
  <si>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</si>
  <si>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</si>
  <si>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</si>
  <si>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</si>
  <si>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</si>
  <si>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</si>
  <si>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</si>
  <si>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</si>
  <si>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</si>
  <si>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</si>
  <si>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</si>
  <si>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</si>
  <si>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</si>
  <si>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</si>
  <si>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</si>
  <si>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</si>
  <si>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</si>
  <si>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</si>
  <si>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</si>
  <si>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</si>
  <si>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</si>
  <si>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</si>
  <si>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</si>
  <si>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</si>
  <si>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</si>
  <si>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</si>
  <si>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</si>
  <si>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</si>
  <si>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</si>
  <si>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</si>
  <si>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</si>
  <si>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</si>
  <si>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</si>
  <si>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</si>
  <si>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</si>
  <si>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</si>
  <si>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</si>
  <si>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</si>
  <si>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</si>
  <si>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</si>
  <si>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</si>
  <si>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</si>
  <si>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</si>
  <si>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</si>
  <si>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</si>
  <si>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</si>
  <si>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</si>
  <si>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</si>
  <si>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</si>
  <si>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</si>
  <si>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</si>
  <si>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</si>
  <si>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</si>
  <si>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</si>
  <si>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</si>
  <si>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</si>
  <si>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</si>
  <si>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</si>
  <si>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</si>
  <si>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</si>
  <si>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</si>
  <si>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</si>
  <si>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</si>
  <si>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</si>
  <si>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</si>
  <si>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</si>
  <si>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</si>
  <si>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</si>
  <si>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</si>
  <si>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</si>
  <si>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</si>
  <si>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</si>
  <si>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</si>
  <si>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</si>
  <si>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</si>
  <si>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</si>
  <si>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</si>
  <si>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</si>
  <si>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</si>
  <si>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</si>
  <si>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</si>
  <si>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</si>
  <si>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</si>
  <si>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</si>
  <si>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</si>
  <si>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</si>
  <si>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</si>
  <si>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</si>
  <si>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</si>
  <si>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</si>
  <si>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</si>
  <si>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</si>
  <si>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</si>
  <si>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</si>
  <si>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</si>
  <si>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</si>
  <si>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</si>
  <si>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</si>
  <si>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</si>
  <si>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</si>
  <si>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</si>
  <si>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</si>
  <si>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</si>
  <si>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</si>
  <si>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</si>
  <si>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</si>
  <si>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</si>
  <si>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</si>
  <si>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</si>
  <si>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</si>
  <si>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</si>
  <si>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</si>
  <si>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</si>
  <si>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</si>
  <si>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</si>
  <si>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</si>
  <si>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</si>
  <si>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</si>
  <si>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</si>
  <si>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</si>
  <si>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</si>
  <si>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</si>
  <si>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</si>
  <si>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</si>
  <si>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</si>
  <si>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</si>
  <si>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</si>
  <si>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</si>
  <si>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</si>
  <si>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</si>
  <si>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</si>
  <si>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</si>
  <si>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</si>
  <si>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</si>
  <si>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</si>
  <si>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</si>
  <si>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</si>
  <si>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</si>
  <si>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</si>
  <si>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</si>
  <si>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</si>
  <si>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</si>
  <si>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</si>
  <si>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</si>
  <si>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</si>
  <si>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</si>
  <si>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</si>
  <si>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</si>
  <si>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</si>
  <si>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</si>
  <si>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</si>
  <si>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</si>
  <si>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</si>
  <si>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</si>
  <si>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</si>
  <si>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</si>
  <si>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</si>
  <si>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</si>
  <si>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</si>
  <si>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</si>
  <si>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</si>
  <si>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</si>
  <si>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</si>
  <si>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</si>
  <si>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</si>
  <si>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</si>
  <si>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</si>
  <si>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</si>
  <si>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</si>
  <si>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</si>
  <si>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</si>
  <si>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</si>
  <si>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</si>
  <si>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</si>
  <si>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</si>
  <si>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</si>
  <si>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</si>
  <si>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</si>
  <si>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</si>
  <si>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</si>
  <si>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</si>
  <si>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</si>
  <si>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</si>
  <si>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</si>
  <si>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</si>
  <si>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</si>
  <si>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</si>
  <si>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</si>
  <si>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</si>
  <si>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</si>
  <si>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</si>
  <si>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</si>
  <si>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</si>
  <si>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</si>
  <si>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</si>
  <si>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</si>
  <si>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</si>
  <si>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</si>
  <si>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</si>
  <si>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</si>
  <si>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</si>
  <si>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</si>
  <si>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</si>
  <si>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</si>
  <si>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</si>
  <si>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</si>
  <si>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</si>
  <si>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</si>
  <si>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</si>
  <si>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</si>
  <si>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</si>
  <si>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</si>
  <si>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</si>
  <si>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</si>
  <si>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</si>
  <si>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</si>
  <si>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</si>
  <si>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</si>
  <si>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</si>
  <si>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</si>
  <si>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</si>
  <si>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</si>
  <si>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</si>
  <si>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</si>
  <si>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</si>
  <si>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</si>
  <si>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</si>
  <si>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</si>
  <si>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</si>
  <si>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</si>
  <si>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</si>
  <si>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</si>
  <si>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</si>
  <si>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</si>
  <si>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</si>
  <si>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</si>
  <si>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</si>
  <si>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</si>
  <si>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</si>
  <si>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</si>
  <si>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</si>
  <si>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</si>
  <si>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</si>
  <si>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</si>
  <si>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</si>
  <si>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</si>
  <si>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</si>
  <si>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</si>
  <si>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</si>
  <si>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</si>
  <si>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</si>
  <si>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</si>
  <si>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</si>
  <si>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</si>
  <si>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</si>
  <si>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</si>
  <si>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</si>
  <si>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</si>
  <si>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</si>
  <si>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</si>
  <si>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</si>
  <si>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</si>
  <si>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</si>
  <si>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</si>
  <si>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</si>
  <si>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</si>
  <si>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</si>
  <si>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</si>
  <si>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</si>
  <si>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</si>
  <si>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</si>
  <si>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</si>
  <si>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</si>
  <si>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</si>
  <si>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</si>
  <si>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</si>
  <si>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</si>
  <si>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</si>
  <si>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</si>
  <si>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</si>
  <si>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</si>
  <si>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</si>
  <si>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</si>
  <si>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</si>
  <si>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</si>
  <si>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</si>
  <si>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</si>
  <si>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</si>
  <si>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</si>
  <si>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</si>
  <si>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</si>
  <si>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</si>
  <si>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</si>
  <si>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</si>
  <si>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</si>
  <si>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</si>
  <si>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</si>
  <si>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</si>
  <si>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</si>
  <si>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</si>
  <si>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</si>
  <si>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</si>
  <si>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</si>
  <si>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</si>
  <si>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</si>
  <si>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</si>
  <si>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</si>
  <si>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</si>
  <si>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</si>
  <si>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</si>
  <si>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</si>
  <si>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</si>
  <si>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</si>
  <si>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</si>
  <si>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</si>
  <si>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</si>
  <si>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</si>
  <si>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</si>
  <si>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</si>
  <si>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</si>
  <si>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</si>
  <si>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</si>
  <si>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</si>
  <si>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</si>
  <si>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</si>
  <si>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</si>
  <si>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</si>
  <si>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</si>
  <si>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</si>
  <si>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</si>
  <si>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</si>
  <si>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</si>
  <si>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</si>
  <si>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</si>
  <si>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</si>
  <si>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</si>
  <si>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</si>
  <si>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</si>
  <si>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</si>
  <si>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</si>
  <si>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</si>
  <si>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</si>
  <si>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</si>
  <si>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</si>
  <si>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</si>
  <si>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</si>
  <si>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</si>
  <si>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</si>
  <si>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</si>
  <si>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</si>
  <si>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</si>
  <si>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</si>
  <si>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</si>
  <si>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</si>
  <si>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</si>
  <si>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</si>
  <si>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</si>
  <si>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</si>
  <si>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</si>
  <si>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</si>
  <si>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</si>
  <si>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</si>
  <si>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</si>
  <si>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</si>
  <si>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</si>
  <si>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</si>
  <si>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</si>
  <si>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</si>
  <si>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</si>
  <si>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</si>
  <si>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</si>
  <si>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</si>
  <si>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</si>
  <si>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</si>
  <si>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</si>
  <si>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</si>
  <si>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</si>
  <si>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</si>
  <si>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</si>
  <si>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</si>
  <si>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</si>
  <si>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</si>
  <si>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</si>
  <si>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</si>
  <si>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</si>
  <si>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</si>
  <si>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</si>
  <si>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</si>
  <si>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</si>
  <si>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</si>
  <si>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</si>
  <si>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</si>
  <si>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</si>
  <si>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</si>
  <si>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</si>
  <si>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</si>
  <si>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</si>
  <si>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</si>
  <si>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</si>
  <si>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</si>
  <si>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</si>
  <si>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</si>
  <si>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</si>
  <si>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</si>
  <si>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</si>
  <si>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</si>
  <si>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</si>
  <si>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</si>
  <si>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</si>
  <si>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</si>
  <si>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</si>
  <si>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</si>
  <si>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</si>
  <si>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</si>
  <si>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</si>
  <si>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</si>
  <si>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</si>
  <si>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</si>
  <si>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</si>
  <si>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</si>
  <si>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</si>
  <si>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</si>
  <si>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</si>
  <si>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</si>
  <si>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</si>
  <si>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</si>
  <si>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</si>
  <si>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</si>
  <si>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</si>
  <si>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</si>
  <si>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</si>
  <si>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</si>
  <si>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</si>
  <si>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</si>
  <si>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</si>
  <si>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</si>
  <si>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</si>
  <si>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</si>
  <si>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</si>
  <si>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</si>
  <si>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</si>
  <si>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</si>
  <si>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</si>
  <si>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</si>
  <si>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</si>
  <si>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</si>
  <si>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</si>
  <si>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</si>
  <si>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</si>
  <si>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</si>
  <si>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</si>
  <si>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</si>
  <si>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</si>
  <si>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</si>
  <si>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</si>
  <si>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</si>
  <si>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</si>
  <si>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</si>
  <si>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</si>
  <si>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</si>
  <si>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</si>
  <si>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</si>
  <si>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</si>
  <si>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</si>
  <si>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</si>
  <si>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</si>
  <si>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</si>
  <si>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</si>
  <si>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</si>
  <si>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</si>
  <si>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</si>
  <si>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</si>
  <si>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</si>
  <si>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</si>
  <si>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</si>
  <si>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</si>
  <si>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</si>
  <si>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</si>
  <si>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</si>
  <si>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</si>
  <si>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</si>
  <si>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</si>
  <si>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</si>
  <si>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</si>
  <si>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</si>
  <si>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</si>
  <si>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</si>
  <si>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</si>
  <si>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</si>
  <si>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</si>
  <si>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</si>
  <si>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</si>
  <si>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</si>
  <si>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</si>
  <si>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</si>
  <si>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</si>
  <si>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</si>
  <si>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</si>
  <si>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</si>
  <si>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</si>
  <si>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</si>
  <si>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</si>
  <si>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</si>
  <si>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</si>
  <si>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</si>
  <si>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</si>
  <si>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</si>
  <si>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</si>
  <si>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</si>
  <si>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</si>
  <si>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</si>
  <si>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</si>
  <si>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</si>
  <si>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</si>
  <si>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</si>
  <si>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</si>
  <si>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</si>
  <si>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</si>
  <si>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</si>
  <si>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</si>
  <si>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</si>
  <si>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</si>
  <si>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</si>
  <si>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</si>
  <si>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</si>
  <si>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</si>
  <si>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</si>
  <si>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</si>
  <si>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</si>
  <si>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</si>
  <si>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</si>
  <si>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</si>
  <si>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</si>
  <si>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</si>
  <si>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</si>
  <si>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</si>
  <si>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</si>
  <si>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</si>
  <si>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</si>
  <si>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</si>
  <si>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</si>
  <si>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</si>
  <si>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</si>
  <si>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</si>
  <si>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</si>
  <si>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</si>
  <si>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</si>
  <si>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</si>
  <si>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</si>
  <si>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</si>
  <si>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</si>
  <si>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</si>
  <si>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</si>
  <si>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</si>
  <si>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</si>
  <si>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</si>
  <si>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</si>
  <si>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</si>
  <si>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</si>
  <si>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</si>
  <si>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</si>
  <si>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</si>
  <si>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</si>
  <si>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</si>
  <si>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</si>
  <si>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</si>
  <si>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</si>
  <si>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</si>
  <si>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</si>
  <si>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</si>
  <si>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</si>
  <si>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</si>
  <si>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</si>
  <si>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</si>
  <si>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</si>
  <si>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</si>
  <si>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</si>
  <si>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</si>
  <si>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</si>
  <si>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</si>
  <si>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</si>
  <si>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</si>
  <si>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</si>
  <si>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</si>
  <si>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</si>
  <si>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</si>
  <si>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</si>
  <si>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</si>
  <si>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</si>
  <si>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</si>
  <si>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</si>
  <si>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</si>
  <si>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</si>
  <si>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</si>
  <si>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</si>
  <si>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</si>
  <si>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</si>
  <si>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</si>
  <si>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</si>
  <si>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</si>
  <si>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</si>
  <si>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</si>
  <si>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</si>
  <si>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</si>
  <si>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</si>
  <si>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</si>
  <si>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</si>
  <si>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</si>
  <si>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</si>
  <si>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</si>
  <si>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</si>
  <si>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</si>
  <si>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</si>
  <si>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</si>
  <si>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</si>
  <si>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</si>
  <si>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</si>
  <si>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</si>
  <si>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</si>
  <si>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</si>
  <si>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</si>
  <si>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</si>
  <si>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</si>
  <si>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</si>
  <si>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</si>
  <si>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</si>
  <si>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</si>
  <si>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</si>
  <si>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</si>
  <si>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</si>
  <si>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</si>
  <si>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</si>
  <si>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</si>
  <si>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</si>
  <si>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</si>
  <si>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</si>
  <si>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</si>
  <si>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</si>
  <si>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</si>
  <si>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</si>
  <si>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</si>
  <si>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</si>
  <si>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</si>
  <si>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</si>
  <si>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</si>
  <si>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</si>
  <si>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</si>
  <si>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</si>
  <si>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</si>
  <si>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</si>
  <si>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</si>
  <si>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</si>
  <si>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</si>
  <si>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</si>
  <si>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</si>
  <si>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</si>
  <si>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</si>
  <si>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</si>
  <si>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</si>
  <si>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</si>
  <si>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</si>
  <si>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</si>
  <si>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</si>
  <si>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</si>
  <si>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</si>
  <si>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</si>
  <si>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</si>
  <si>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</si>
  <si>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</si>
  <si>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</si>
  <si>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</si>
  <si>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</si>
  <si>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</si>
  <si>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</si>
  <si>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</si>
  <si>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</si>
  <si>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</si>
  <si>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</si>
  <si>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</si>
  <si>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</si>
  <si>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</si>
  <si>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</si>
  <si>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</si>
  <si>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</si>
  <si>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</si>
  <si>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</si>
  <si>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</si>
  <si>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</si>
  <si>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</si>
  <si>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</si>
  <si>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</si>
  <si>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</si>
  <si>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</si>
  <si>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</si>
  <si>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</si>
  <si>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</si>
  <si>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</si>
  <si>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</si>
  <si>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</si>
  <si>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</si>
  <si>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</si>
  <si>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</si>
  <si>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</si>
  <si>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</si>
  <si>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</si>
  <si>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</si>
  <si>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</si>
  <si>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</si>
  <si>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</si>
  <si>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</si>
  <si>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</si>
  <si>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</si>
  <si>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</si>
  <si>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</si>
  <si>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</si>
  <si>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</si>
  <si>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</si>
  <si>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</si>
  <si>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</si>
  <si>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</si>
  <si>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</si>
  <si>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</si>
  <si>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</si>
  <si>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</si>
  <si>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</si>
  <si>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</si>
  <si>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</si>
  <si>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</si>
  <si>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</si>
  <si>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</si>
  <si>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</si>
  <si>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</si>
  <si>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</si>
  <si>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</si>
  <si>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</si>
  <si>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</si>
  <si>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</si>
  <si>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</si>
  <si>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</si>
  <si>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</si>
  <si>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</si>
  <si>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</si>
  <si>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</si>
  <si>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</si>
  <si>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</si>
  <si>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</si>
  <si>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</si>
  <si>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</si>
  <si>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</si>
  <si>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</si>
  <si>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</si>
  <si>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</si>
  <si>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</si>
  <si>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</si>
  <si>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</si>
  <si>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</si>
  <si>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</si>
  <si>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</si>
  <si>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</si>
  <si>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</si>
  <si>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</si>
  <si>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</si>
  <si>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</si>
  <si>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</si>
  <si>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</si>
  <si>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</si>
  <si>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</si>
  <si>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</si>
  <si>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</si>
  <si>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</si>
  <si>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</si>
  <si>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</si>
  <si>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</si>
  <si>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</si>
  <si>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</si>
  <si>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</si>
  <si>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</si>
  <si>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</si>
  <si>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</si>
  <si>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</si>
  <si>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</si>
  <si>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</si>
  <si>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</si>
  <si>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</si>
  <si>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</si>
  <si>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</si>
  <si>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</si>
  <si>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</si>
  <si>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</si>
  <si>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</si>
  <si>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</si>
  <si>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</si>
  <si>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</si>
  <si>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</si>
  <si>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</si>
  <si>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</si>
  <si>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</si>
  <si>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</si>
  <si>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</si>
  <si>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</si>
  <si>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</si>
  <si>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</si>
  <si>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</si>
  <si>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</si>
  <si>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</si>
  <si>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</si>
  <si>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</si>
  <si>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</si>
  <si>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</si>
  <si>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</si>
  <si>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</si>
  <si>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</si>
  <si>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</si>
  <si>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</si>
  <si>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</si>
  <si>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</si>
  <si>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</si>
  <si>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</si>
  <si>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</si>
  <si>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</si>
  <si>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</si>
  <si>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</si>
  <si>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</si>
  <si>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</si>
  <si>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</si>
  <si>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</si>
  <si>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</si>
  <si>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</si>
  <si>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</si>
  <si>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</si>
  <si>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</si>
  <si>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</si>
  <si>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</si>
  <si>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</si>
  <si>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</si>
  <si>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</si>
  <si>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</si>
  <si>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</si>
  <si>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</si>
  <si>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</si>
  <si>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</si>
  <si>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</si>
  <si>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</si>
  <si>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</si>
  <si>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</si>
  <si>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</si>
  <si>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</si>
  <si>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</si>
  <si>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</si>
  <si>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</si>
  <si>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</si>
  <si>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</si>
  <si>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</si>
  <si>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</si>
  <si>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</si>
  <si>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</si>
  <si>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</si>
  <si>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</si>
  <si>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</si>
  <si>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</si>
  <si>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</si>
  <si>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</si>
  <si>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</si>
  <si>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</si>
  <si>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</si>
  <si>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</si>
  <si>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</si>
  <si>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</si>
  <si>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</si>
  <si>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</si>
  <si>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</si>
  <si>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</si>
  <si>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</si>
  <si>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</si>
  <si>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</si>
  <si>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</si>
  <si>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</si>
  <si>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</si>
  <si>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</si>
  <si>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</si>
  <si>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</si>
  <si>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</si>
  <si>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</si>
  <si>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</si>
  <si>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</si>
  <si>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</si>
  <si>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</si>
  <si>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</si>
  <si>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</si>
  <si>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</si>
  <si>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</si>
  <si>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</si>
  <si>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</si>
  <si>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</si>
  <si>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</si>
  <si>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</si>
  <si>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</si>
  <si>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</si>
  <si>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</si>
  <si>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</si>
  <si>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</si>
  <si>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</si>
  <si>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</si>
  <si>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</si>
  <si>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</si>
  <si>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</si>
  <si>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</si>
  <si>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</si>
  <si>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</si>
  <si>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</si>
  <si>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</si>
  <si>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</si>
  <si>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</si>
  <si>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</si>
  <si>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</si>
  <si>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</si>
  <si>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</si>
  <si>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</si>
  <si>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</si>
  <si>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</si>
  <si>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</si>
  <si>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</si>
  <si>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</si>
  <si>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</si>
  <si>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</si>
  <si>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</si>
  <si>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</si>
  <si>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</si>
  <si>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</si>
  <si>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</si>
  <si>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</si>
  <si>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</si>
  <si>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</si>
  <si>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</si>
  <si>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</si>
  <si>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</si>
  <si>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</si>
  <si>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</si>
  <si>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</si>
  <si>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</si>
  <si>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</si>
  <si>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</si>
  <si>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</si>
  <si>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</si>
  <si>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</si>
  <si>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</si>
  <si>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</si>
  <si>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</si>
  <si>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</si>
  <si>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</si>
  <si>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</si>
  <si>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</si>
  <si>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</si>
  <si>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</si>
  <si>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</si>
  <si>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</si>
  <si>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</si>
  <si>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</si>
  <si>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</si>
  <si>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</si>
  <si>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</si>
  <si>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</si>
  <si>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</si>
  <si>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</si>
  <si>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</si>
  <si>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</si>
  <si>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</si>
  <si>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</si>
  <si>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</si>
  <si>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</si>
  <si>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</si>
  <si>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</si>
  <si>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</si>
  <si>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</si>
  <si>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</si>
  <si>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</si>
  <si>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</si>
  <si>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</si>
  <si>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</si>
  <si>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</si>
  <si>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</si>
  <si>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</si>
  <si>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</si>
  <si>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</si>
  <si>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</si>
  <si>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</si>
  <si>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</si>
  <si>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</si>
  <si>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</si>
  <si>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</si>
  <si>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</si>
  <si>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</si>
  <si>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</si>
  <si>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</si>
  <si>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</si>
  <si>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</si>
  <si>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</si>
  <si>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</si>
  <si>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</si>
  <si>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</si>
  <si>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</si>
  <si>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</si>
  <si>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</si>
  <si>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</si>
  <si>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</si>
  <si>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</si>
  <si>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</si>
  <si>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</si>
  <si>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</si>
  <si>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</si>
  <si>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</si>
  <si>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</si>
  <si>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</si>
  <si>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</si>
  <si>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</si>
  <si>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</si>
  <si>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</si>
  <si>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</si>
  <si>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</si>
  <si>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</si>
  <si>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</si>
  <si>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</si>
  <si>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</si>
  <si>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</si>
  <si>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</si>
  <si>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</si>
  <si>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</si>
  <si>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</si>
  <si>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</si>
  <si>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</si>
  <si>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</si>
  <si>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</si>
  <si>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</si>
  <si>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</si>
  <si>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</si>
  <si>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</si>
  <si>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</si>
  <si>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</si>
  <si>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</si>
  <si>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</si>
  <si>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</si>
  <si>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</si>
  <si>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</si>
  <si>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</si>
  <si>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</si>
  <si>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</si>
  <si>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</si>
  <si>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</si>
  <si>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</si>
  <si>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</si>
  <si>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</si>
  <si>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</si>
  <si>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</si>
  <si>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</si>
  <si>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</si>
  <si>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</si>
  <si>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</si>
  <si>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</si>
  <si>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</si>
  <si>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</si>
  <si>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</si>
  <si>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</si>
  <si>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</si>
  <si>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</si>
  <si>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</si>
  <si>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</si>
  <si>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</si>
  <si>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</si>
  <si>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</si>
  <si>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</si>
  <si>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</si>
  <si>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</si>
  <si>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</si>
  <si>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</si>
  <si>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</si>
  <si>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</si>
  <si>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</si>
  <si>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</si>
  <si>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</si>
  <si>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</si>
  <si>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</si>
  <si>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</si>
  <si>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</si>
  <si>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</si>
  <si>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</si>
  <si>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</si>
  <si>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</si>
  <si>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</si>
  <si>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</si>
  <si>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</si>
  <si>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</si>
  <si>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</si>
  <si>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</si>
  <si>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</si>
  <si>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</si>
  <si>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</si>
  <si>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</si>
  <si>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</si>
  <si>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</si>
  <si>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</si>
  <si>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</si>
  <si>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</si>
  <si>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</si>
  <si>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</si>
  <si>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</si>
  <si>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</si>
  <si>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</si>
  <si>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</si>
  <si>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</si>
  <si>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</si>
  <si>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</si>
  <si>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</si>
  <si>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</si>
  <si>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</si>
  <si>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</si>
  <si>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</si>
  <si>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</si>
  <si>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</si>
  <si>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</si>
  <si>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</si>
  <si>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</si>
  <si>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</si>
  <si>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</si>
  <si>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</si>
  <si>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</si>
  <si>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</si>
  <si>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</si>
  <si>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</si>
  <si>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</si>
  <si>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</si>
  <si>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</si>
  <si>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</si>
  <si>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</si>
  <si>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</si>
  <si>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</si>
  <si>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</si>
  <si>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</si>
  <si>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</si>
  <si>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</si>
  <si>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</si>
  <si>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</si>
  <si>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</si>
  <si>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</si>
  <si>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</si>
  <si>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</si>
  <si>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</si>
  <si>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</si>
  <si>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</si>
  <si>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</si>
  <si>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</si>
  <si>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</si>
  <si>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</si>
  <si>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</si>
  <si>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</si>
  <si>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</si>
  <si>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</si>
  <si>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</si>
  <si>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</si>
  <si>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</si>
  <si>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</si>
  <si>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</si>
  <si>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</si>
  <si>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</si>
  <si>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</si>
  <si>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</si>
  <si>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</si>
  <si>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</si>
  <si>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</si>
  <si>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</si>
  <si>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</si>
  <si>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</si>
  <si>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</si>
  <si>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</si>
  <si>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</si>
  <si>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</si>
  <si>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</si>
  <si>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</si>
  <si>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</si>
  <si>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</si>
  <si>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</si>
  <si>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</si>
  <si>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</si>
  <si>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</si>
  <si>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</si>
  <si>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</si>
  <si>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</si>
  <si>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</si>
  <si>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</si>
  <si>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</si>
  <si>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</si>
  <si>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</si>
  <si>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</si>
  <si>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</si>
  <si>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</si>
  <si>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</si>
  <si>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</si>
  <si>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</si>
  <si>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</si>
  <si>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</si>
  <si>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</si>
  <si>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</si>
  <si>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</si>
  <si>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</si>
  <si>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</si>
  <si>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</si>
  <si>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</si>
  <si>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</si>
  <si>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</si>
  <si>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</si>
  <si>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</si>
  <si>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</si>
  <si>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</si>
  <si>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</si>
  <si>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</si>
  <si>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</si>
  <si>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</si>
  <si>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</si>
  <si>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</si>
  <si>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</si>
  <si>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</si>
  <si>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</si>
  <si>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</si>
  <si>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</si>
  <si>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</si>
  <si>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</si>
  <si>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</si>
  <si>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</si>
  <si>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</si>
  <si>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</si>
  <si>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</si>
  <si>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</si>
  <si>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</si>
  <si>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</si>
  <si>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</si>
  <si>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</si>
  <si>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</si>
  <si>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</si>
  <si>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</si>
  <si>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</si>
  <si>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</si>
  <si>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</si>
  <si>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</si>
  <si>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</si>
  <si>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</si>
  <si>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</si>
  <si>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</si>
  <si>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</si>
  <si>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</si>
  <si>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</si>
  <si>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</si>
  <si>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</si>
  <si>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</si>
  <si>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</si>
  <si>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</si>
  <si>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</si>
  <si>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</si>
  <si>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</si>
  <si>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</si>
  <si>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</si>
  <si>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</si>
  <si>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</si>
  <si>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</si>
  <si>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</si>
  <si>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</si>
  <si>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</si>
  <si>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</si>
  <si>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</si>
  <si>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</si>
  <si>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</si>
  <si>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</si>
  <si>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</si>
  <si>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</si>
  <si>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</si>
  <si>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</si>
  <si>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</si>
  <si>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</si>
  <si>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</si>
  <si>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</si>
  <si>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</si>
  <si>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</si>
  <si>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</si>
  <si>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</si>
  <si>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</si>
  <si>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</si>
  <si>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</si>
  <si>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</si>
  <si>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</si>
  <si>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</si>
  <si>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</si>
  <si>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</si>
  <si>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</si>
  <si>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</si>
  <si>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</si>
  <si>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</si>
  <si>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</si>
  <si>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</si>
  <si>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</si>
  <si>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</si>
  <si>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</si>
  <si>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</si>
  <si>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</si>
  <si>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</si>
  <si>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</si>
  <si>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</si>
  <si>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</si>
  <si>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</si>
  <si>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</si>
  <si>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</si>
  <si>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</si>
  <si>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</si>
  <si>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</si>
  <si>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</si>
  <si>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</si>
  <si>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</si>
  <si>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</si>
  <si>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</si>
  <si>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</si>
  <si>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</si>
  <si>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</si>
  <si>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</si>
  <si>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</si>
  <si>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</si>
  <si>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</si>
  <si>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</si>
  <si>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</si>
  <si>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</si>
  <si>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</si>
  <si>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</si>
  <si>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</si>
  <si>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</si>
  <si>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</si>
  <si>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</si>
  <si>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</si>
  <si>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</si>
  <si>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</si>
  <si>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</si>
  <si>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</si>
  <si>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</si>
  <si>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</si>
  <si>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</si>
  <si>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</si>
  <si>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</si>
  <si>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</si>
  <si>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</si>
  <si>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</si>
  <si>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</si>
  <si>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</si>
  <si>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</si>
  <si>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</si>
  <si>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</si>
  <si>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</si>
  <si>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</si>
  <si>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</si>
  <si>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</si>
  <si>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</si>
  <si>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</si>
  <si>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</si>
  <si>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</si>
  <si>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</si>
  <si>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</si>
  <si>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</si>
  <si>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</si>
  <si>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</si>
  <si>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</si>
  <si>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</si>
  <si>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</si>
  <si>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</si>
  <si>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</si>
  <si>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</si>
  <si>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</si>
  <si>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</si>
  <si>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</si>
  <si>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</si>
  <si>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</si>
  <si>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</si>
  <si>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</si>
  <si>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</si>
  <si>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</si>
  <si>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</si>
  <si>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</si>
  <si>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</si>
  <si>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</si>
  <si>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</si>
  <si>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</si>
  <si>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</si>
  <si>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</si>
  <si>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</si>
  <si>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</si>
  <si>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</si>
  <si>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</si>
  <si>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</si>
  <si>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</si>
  <si>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</si>
  <si>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</si>
  <si>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</si>
  <si>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</si>
  <si>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</si>
  <si>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</si>
  <si>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</si>
  <si>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</si>
  <si>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</si>
  <si>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</si>
  <si>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</si>
  <si>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</si>
  <si>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</si>
  <si>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</si>
  <si>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</si>
  <si>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</si>
  <si>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</si>
  <si>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</si>
  <si>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</si>
  <si>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</si>
  <si>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</si>
  <si>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</si>
  <si>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</si>
  <si>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</si>
  <si>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</si>
  <si>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</si>
  <si>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</si>
  <si>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</si>
  <si>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</si>
  <si>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</si>
  <si>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</si>
  <si>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</si>
  <si>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</si>
  <si>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</si>
  <si>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</si>
  <si>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</si>
  <si>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</si>
  <si>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</si>
  <si>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</si>
  <si>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</si>
  <si>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</si>
  <si>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</si>
  <si>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</si>
  <si>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</si>
  <si>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</si>
  <si>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</si>
  <si>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</si>
  <si>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</si>
  <si>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</si>
  <si>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</si>
  <si>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</si>
  <si>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</si>
  <si>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</si>
  <si>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</si>
  <si>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</si>
  <si>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</si>
  <si>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</si>
  <si>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</si>
  <si>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</si>
  <si>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</si>
  <si>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</si>
  <si>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</si>
  <si>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</si>
  <si>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</si>
  <si>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</si>
  <si>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</si>
  <si>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</si>
  <si>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</si>
  <si>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</si>
  <si>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</si>
  <si>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</si>
  <si>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</si>
  <si>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</si>
  <si>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</si>
  <si>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</si>
  <si>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</si>
  <si>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</si>
  <si>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</si>
  <si>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</si>
  <si>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</si>
  <si>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</si>
  <si>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</si>
  <si>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</si>
  <si>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</si>
  <si>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</si>
  <si>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</si>
  <si>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</si>
  <si>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</si>
  <si>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</si>
  <si>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</si>
  <si>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</si>
  <si>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</si>
  <si>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</si>
  <si>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</si>
  <si>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</si>
  <si>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</si>
  <si>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</si>
  <si>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</si>
  <si>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</si>
  <si>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</si>
  <si>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</si>
  <si>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</si>
  <si>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</si>
  <si>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</si>
  <si>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</si>
  <si>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</si>
  <si>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</si>
  <si>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</si>
  <si>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</si>
  <si>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</si>
  <si>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</si>
  <si>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</si>
  <si>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</si>
  <si>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</si>
  <si>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</si>
  <si>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</si>
  <si>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</si>
  <si>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</si>
  <si>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</si>
  <si>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</si>
  <si>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</si>
  <si>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</si>
  <si>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</si>
  <si>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</si>
  <si>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</si>
  <si>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</si>
  <si>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</si>
  <si>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</si>
  <si>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</si>
  <si>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</si>
  <si>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</si>
  <si>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</si>
  <si>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</si>
  <si>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</si>
  <si>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</si>
  <si>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</si>
  <si>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</si>
  <si>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</si>
  <si>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</si>
  <si>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</si>
  <si>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</si>
  <si>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</si>
  <si>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</si>
  <si>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</si>
  <si>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</si>
  <si>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</si>
  <si>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</si>
  <si>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</si>
  <si>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</si>
  <si>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</si>
  <si>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</si>
  <si>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</si>
  <si>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</si>
  <si>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</si>
  <si>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</si>
  <si>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</si>
  <si>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</si>
  <si>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</si>
  <si>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</si>
  <si>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</si>
  <si>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</si>
  <si>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</si>
  <si>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</si>
  <si>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</si>
  <si>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</si>
  <si>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</si>
  <si>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</si>
  <si>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</si>
  <si>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</si>
  <si>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</si>
  <si>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</si>
  <si>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</si>
  <si>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</si>
  <si>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</si>
  <si>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</si>
  <si>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</si>
  <si>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</si>
  <si>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</si>
  <si>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</si>
  <si>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</si>
  <si>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</si>
  <si>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</si>
  <si>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</si>
  <si>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</si>
  <si>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</si>
  <si>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</si>
  <si>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</si>
  <si>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</si>
  <si>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</si>
  <si>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</si>
  <si>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</si>
  <si>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</si>
  <si>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</si>
  <si>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</si>
  <si>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</si>
  <si>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</si>
  <si>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</si>
  <si>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</si>
  <si>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</si>
  <si>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</si>
  <si>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</si>
  <si>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</si>
  <si>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</si>
  <si>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</si>
  <si>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</si>
  <si>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</si>
  <si>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</si>
  <si>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</si>
  <si>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</si>
  <si>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</si>
  <si>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</si>
  <si>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</si>
  <si>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</si>
  <si>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</si>
  <si>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</si>
  <si>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</si>
  <si>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</si>
  <si>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</si>
  <si>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</si>
  <si>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</si>
  <si>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</si>
  <si>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</si>
  <si>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</si>
  <si>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</si>
  <si>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</si>
  <si>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</si>
  <si>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</si>
  <si>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</si>
  <si>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</si>
  <si>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</si>
  <si>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</si>
  <si>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</si>
  <si>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</si>
  <si>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</si>
  <si>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</si>
  <si>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</si>
  <si>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</si>
  <si>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</si>
  <si>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</si>
  <si>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</si>
  <si>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</si>
  <si>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</si>
  <si>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</si>
  <si>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</si>
  <si>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</si>
  <si>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</si>
  <si>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</si>
  <si>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</si>
  <si>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</si>
  <si>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</si>
  <si>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</si>
  <si>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</si>
  <si>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</si>
  <si>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</si>
  <si>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</si>
  <si>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</si>
  <si>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</si>
  <si>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</si>
  <si>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</si>
  <si>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</si>
  <si>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</si>
  <si>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</si>
  <si>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</si>
  <si>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</si>
  <si>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</si>
  <si>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</si>
  <si>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</si>
  <si>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</si>
  <si>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</si>
  <si>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</si>
  <si>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</si>
  <si>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</si>
  <si>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</si>
  <si>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</si>
  <si>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</si>
  <si>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</si>
  <si>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</si>
  <si>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</si>
  <si>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</si>
  <si>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</si>
  <si>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</si>
  <si>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</si>
  <si>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</si>
  <si>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</si>
  <si>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</si>
  <si>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</si>
  <si>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</si>
  <si>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</si>
  <si>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</si>
  <si>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</si>
  <si>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</si>
  <si>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</si>
  <si>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</si>
  <si>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</si>
  <si>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</si>
  <si>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</si>
  <si>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</si>
  <si>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</si>
  <si>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</si>
  <si>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</si>
  <si>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</si>
  <si>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</si>
  <si>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</si>
  <si>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</si>
  <si>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</si>
  <si>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</si>
  <si>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</si>
  <si>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</si>
  <si>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</si>
  <si>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</si>
  <si>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</si>
  <si>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</si>
  <si>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</si>
  <si>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</si>
  <si>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</si>
  <si>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</si>
  <si>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</si>
  <si>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</si>
  <si>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</si>
  <si>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</si>
  <si>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</si>
  <si>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</si>
  <si>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</si>
  <si>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</si>
  <si>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</si>
  <si>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</si>
  <si>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</si>
  <si>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</si>
  <si>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</si>
  <si>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</si>
  <si>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</si>
  <si>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</si>
  <si>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</si>
  <si>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</si>
  <si>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</si>
  <si>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</si>
  <si>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</si>
  <si>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</si>
  <si>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</si>
  <si>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</si>
  <si>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</si>
  <si>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</si>
  <si>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</si>
  <si>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</si>
  <si>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</si>
  <si>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</si>
  <si>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</si>
  <si>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</si>
  <si>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</si>
  <si>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</si>
  <si>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</si>
  <si>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</si>
  <si>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</si>
  <si>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</si>
  <si>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</si>
  <si>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</si>
  <si>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</si>
  <si>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</si>
  <si>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</si>
  <si>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</si>
  <si>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</si>
  <si>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</si>
  <si>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</si>
  <si>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</si>
  <si>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</si>
  <si>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</si>
  <si>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</si>
  <si>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</si>
  <si>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</si>
  <si>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</si>
  <si>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</si>
  <si>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</si>
  <si>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</si>
  <si>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</si>
  <si>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</si>
  <si>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</si>
  <si>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</si>
  <si>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</si>
  <si>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</si>
  <si>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</si>
  <si>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</si>
  <si>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</si>
  <si>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</si>
  <si>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</si>
  <si>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</si>
  <si>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</si>
  <si>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</si>
  <si>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</si>
  <si>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</si>
  <si>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</si>
  <si>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</si>
  <si>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</si>
  <si>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</si>
  <si>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</si>
  <si>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</si>
  <si>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</si>
  <si>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</si>
  <si>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</si>
  <si>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</si>
  <si>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</si>
  <si>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</si>
  <si>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</si>
  <si>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</si>
  <si>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</si>
  <si>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</si>
  <si>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</si>
  <si>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</si>
  <si>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</si>
  <si>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</si>
  <si>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</si>
  <si>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</si>
  <si>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</si>
  <si>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</si>
  <si>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</si>
  <si>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</si>
  <si>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</si>
  <si>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</si>
  <si>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</si>
  <si>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</si>
  <si>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</si>
  <si>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</si>
  <si>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</si>
  <si>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</si>
  <si>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</si>
  <si>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</si>
  <si>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</si>
  <si>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</si>
  <si>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</si>
  <si>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</si>
  <si>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</si>
  <si>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</si>
  <si>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</si>
  <si>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</si>
  <si>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</si>
  <si>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</si>
  <si>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</si>
  <si>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</si>
  <si>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</si>
  <si>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</si>
  <si>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</si>
  <si>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</si>
  <si>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</si>
  <si>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</si>
  <si>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</si>
  <si>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</si>
  <si>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</si>
  <si>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</si>
  <si>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</si>
  <si>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</si>
  <si>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</si>
  <si>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</si>
  <si>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</si>
  <si>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</si>
  <si>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</si>
  <si>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</si>
  <si>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</si>
  <si>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</si>
  <si>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</si>
  <si>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</si>
  <si>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</si>
  <si>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</si>
  <si>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</si>
  <si>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</si>
  <si>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</si>
  <si>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</si>
  <si>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</si>
  <si>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</si>
  <si>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</si>
  <si>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</si>
  <si>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</si>
  <si>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</si>
  <si>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</si>
  <si>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</si>
  <si>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</si>
  <si>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</si>
  <si>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</si>
  <si>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</si>
  <si>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</si>
  <si>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</si>
  <si>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</si>
  <si>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</si>
  <si>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</si>
  <si>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</si>
  <si>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</si>
  <si>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</si>
  <si>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</si>
  <si>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</si>
  <si>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</si>
  <si>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</si>
  <si>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</si>
  <si>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</si>
  <si>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</si>
  <si>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</si>
  <si>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</si>
  <si>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</si>
  <si>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</si>
  <si>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</si>
  <si>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</si>
  <si>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</si>
  <si>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</si>
  <si>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</si>
  <si>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</si>
  <si>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</si>
  <si>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</si>
  <si>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</si>
  <si>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</si>
  <si>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</si>
  <si>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</si>
  <si>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</si>
  <si>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</si>
  <si>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</si>
  <si>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</si>
  <si>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</si>
  <si>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</si>
  <si>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</si>
  <si>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</si>
  <si>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</si>
  <si>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</si>
  <si>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</si>
  <si>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</si>
  <si>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</si>
  <si>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</si>
  <si>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</si>
  <si>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</si>
  <si>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</si>
  <si>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</si>
  <si>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</si>
  <si>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Grand Total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</si>
  <si>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</si>
  <si>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</si>
  <si>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</si>
  <si>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</si>
  <si>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</si>
  <si>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</si>
  <si>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</si>
  <si>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</si>
  <si>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</si>
  <si>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</si>
  <si>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</si>
  <si>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</si>
  <si>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</si>
  <si>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</si>
  <si>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</si>
  <si>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</si>
  <si>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</si>
  <si>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</si>
  <si>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</si>
  <si>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</si>
  <si>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</si>
  <si>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</si>
  <si>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</si>
  <si>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</si>
  <si>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</si>
  <si>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</si>
  <si>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</si>
  <si>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</si>
  <si>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</si>
  <si>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</si>
  <si>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</si>
  <si>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</si>
  <si>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</si>
  <si>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</si>
  <si>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</si>
  <si>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</si>
  <si>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</si>
  <si>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</si>
  <si>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</si>
  <si>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</si>
  <si>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</si>
  <si>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</si>
  <si>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</si>
  <si>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</si>
  <si>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</si>
  <si>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</si>
  <si>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</si>
  <si>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</si>
  <si>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</si>
  <si>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</si>
  <si>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</si>
  <si>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</si>
  <si>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Succesful</t>
  </si>
  <si>
    <t>Number Failed</t>
  </si>
  <si>
    <t>Number Canceled</t>
  </si>
  <si>
    <t>Total Projects</t>
  </si>
  <si>
    <t>Less than 1000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</si>
  <si>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</si>
  <si>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</si>
  <si>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</si>
  <si>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</si>
  <si>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</si>
  <si>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</si>
  <si>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</si>
  <si>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</si>
  <si>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</si>
  <si>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</si>
  <si>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1000 to 4999</t>
  </si>
  <si>
    <t>Percentage Successful</t>
  </si>
  <si>
    <t>Percentage failed</t>
  </si>
  <si>
    <t>percent canceled</t>
  </si>
  <si>
    <t>Unsuccessful Campaigns</t>
  </si>
  <si>
    <t>Backers of 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</si>
</sst>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 fund challenge 1.xlsx]parent category!PivotTable14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347112860892384E-2"/>
          <c:y val="7.8703703703703706E-2"/>
          <c:w val="0.72270231846019251"/>
          <c:h val="0.70213436862058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F-2344-9837-18A0370ECB96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F-2344-9837-18A0370ECB96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F-2344-9837-18A0370ECB96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F-2344-9837-18A0370EC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4869375"/>
        <c:axId val="1674814559"/>
      </c:barChart>
      <c:catAx>
        <c:axId val="167486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814559"/>
        <c:crosses val="autoZero"/>
        <c:auto val="1"/>
        <c:lblAlgn val="ctr"/>
        <c:lblOffset val="100"/>
        <c:noMultiLvlLbl val="0"/>
      </c:catAx>
      <c:valAx>
        <c:axId val="16748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86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Outcomes Based on Goal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 Fund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 Goal Analysis'!$F$2:$F$13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82.589285714285708</c:v>
                </c:pt>
                <c:pt idx="2">
                  <c:v>51.140065146579808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76.923076923076934</c:v>
                </c:pt>
                <c:pt idx="7">
                  <c:v>100</c:v>
                </c:pt>
                <c:pt idx="8">
                  <c:v>63.636363636363633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D-2540-88B6-52A86B18F2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 Fund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 Goal Analysis'!$G$2:$G$13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16.517857142857142</c:v>
                </c:pt>
                <c:pt idx="2">
                  <c:v>40.716612377850161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23.076923076923077</c:v>
                </c:pt>
                <c:pt idx="7">
                  <c:v>0</c:v>
                </c:pt>
                <c:pt idx="8">
                  <c:v>27.27272727272727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D-2540-88B6-52A86B18F2D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 Fund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 Goal Analysis'!$H$2:$H$13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0.89285714285714279</c:v>
                </c:pt>
                <c:pt idx="2">
                  <c:v>8.1433224755700326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9.0909090909090917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AD-2540-88B6-52A86B18F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154095"/>
        <c:axId val="397899679"/>
      </c:lineChart>
      <c:catAx>
        <c:axId val="39815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99679"/>
        <c:crosses val="autoZero"/>
        <c:auto val="1"/>
        <c:lblAlgn val="ctr"/>
        <c:lblOffset val="100"/>
        <c:noMultiLvlLbl val="0"/>
      </c:catAx>
      <c:valAx>
        <c:axId val="39789967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5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 Fund Goal Analysis'!$F$20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Analysis'!$E$21:$E$50</c:f>
              <c:numCache>
                <c:formatCode>General</c:formatCode>
                <c:ptCount val="30"/>
              </c:numCache>
            </c:numRef>
          </c:cat>
          <c:val>
            <c:numRef>
              <c:f>'Crowd Fund Goal Analysis'!$F$21:$F$50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2-1D46-8D8D-654A71AA7D3D}"/>
            </c:ext>
          </c:extLst>
        </c:ser>
        <c:ser>
          <c:idx val="1"/>
          <c:order val="1"/>
          <c:tx>
            <c:strRef>
              <c:f>'Crowd Fund Goal Analysis'!$G$20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Analysis'!$E$21:$E$50</c:f>
              <c:numCache>
                <c:formatCode>General</c:formatCode>
                <c:ptCount val="30"/>
              </c:numCache>
            </c:numRef>
          </c:cat>
          <c:val>
            <c:numRef>
              <c:f>'Crowd Fund Goal Analysis'!$G$21:$G$50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2-1D46-8D8D-654A71AA7D3D}"/>
            </c:ext>
          </c:extLst>
        </c:ser>
        <c:ser>
          <c:idx val="2"/>
          <c:order val="2"/>
          <c:tx>
            <c:strRef>
              <c:f>'Crowd Fund Goal Analysis'!$H$20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Analysis'!$E$21:$E$50</c:f>
              <c:numCache>
                <c:formatCode>General</c:formatCode>
                <c:ptCount val="30"/>
              </c:numCache>
            </c:numRef>
          </c:cat>
          <c:val>
            <c:numRef>
              <c:f>'Crowd Fund Goal Analysis'!$H$21:$H$50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D2-1D46-8D8D-654A71AA7D3D}"/>
            </c:ext>
          </c:extLst>
        </c:ser>
        <c:ser>
          <c:idx val="3"/>
          <c:order val="3"/>
          <c:tx>
            <c:strRef>
              <c:f>'Crowd Fund Goal Analysis'!$I$20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Analysis'!$E$21:$E$50</c:f>
              <c:numCache>
                <c:formatCode>General</c:formatCode>
                <c:ptCount val="30"/>
              </c:numCache>
            </c:numRef>
          </c:cat>
          <c:val>
            <c:numRef>
              <c:f>'Crowd Fund Goal Analysis'!$I$21:$I$50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D2-1D46-8D8D-654A71AA7D3D}"/>
            </c:ext>
          </c:extLst>
        </c:ser>
        <c:ser>
          <c:idx val="4"/>
          <c:order val="4"/>
          <c:tx>
            <c:strRef>
              <c:f>'Crowd Fund Goal Analysis'!$J$20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Analysis'!$E$21:$E$50</c:f>
              <c:numCache>
                <c:formatCode>General</c:formatCode>
                <c:ptCount val="30"/>
              </c:numCache>
            </c:numRef>
          </c:cat>
          <c:val>
            <c:numRef>
              <c:f>'Crowd Fund Goal Analysis'!$J$21:$J$50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D2-1D46-8D8D-654A71AA7D3D}"/>
            </c:ext>
          </c:extLst>
        </c:ser>
        <c:ser>
          <c:idx val="5"/>
          <c:order val="5"/>
          <c:tx>
            <c:strRef>
              <c:f>'Crowd Fund Goal Analysis'!$K$20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Analysis'!$E$21:$E$50</c:f>
              <c:numCache>
                <c:formatCode>General</c:formatCode>
                <c:ptCount val="30"/>
              </c:numCache>
            </c:numRef>
          </c:cat>
          <c:val>
            <c:numRef>
              <c:f>'Crowd Fund Goal Analysis'!$K$21:$K$50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D2-1D46-8D8D-654A71AA7D3D}"/>
            </c:ext>
          </c:extLst>
        </c:ser>
        <c:ser>
          <c:idx val="6"/>
          <c:order val="6"/>
          <c:tx>
            <c:strRef>
              <c:f>'Crowd Fund Goal Analysis'!$L$20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Analysis'!$E$21:$E$50</c:f>
              <c:numCache>
                <c:formatCode>General</c:formatCode>
                <c:ptCount val="30"/>
              </c:numCache>
            </c:numRef>
          </c:cat>
          <c:val>
            <c:numRef>
              <c:f>'Crowd Fund Goal Analysis'!$L$21:$L$50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D2-1D46-8D8D-654A71AA7D3D}"/>
            </c:ext>
          </c:extLst>
        </c:ser>
        <c:ser>
          <c:idx val="7"/>
          <c:order val="7"/>
          <c:tx>
            <c:strRef>
              <c:f>'Crowd Fund Goal Analysis'!$M$20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Analysis'!$E$21:$E$50</c:f>
              <c:numCache>
                <c:formatCode>General</c:formatCode>
                <c:ptCount val="30"/>
              </c:numCache>
            </c:numRef>
          </c:cat>
          <c:val>
            <c:numRef>
              <c:f>'Crowd Fund Goal Analysis'!$M$21:$M$50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D2-1D46-8D8D-654A71AA7D3D}"/>
            </c:ext>
          </c:extLst>
        </c:ser>
        <c:ser>
          <c:idx val="8"/>
          <c:order val="8"/>
          <c:tx>
            <c:strRef>
              <c:f>'Crowd Fund Goal Analysis'!$N$20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Analysis'!$E$21:$E$50</c:f>
              <c:numCache>
                <c:formatCode>General</c:formatCode>
                <c:ptCount val="30"/>
              </c:numCache>
            </c:numRef>
          </c:cat>
          <c:val>
            <c:numRef>
              <c:f>'Crowd Fund Goal Analysis'!$N$21:$N$50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D2-1D46-8D8D-654A71AA7D3D}"/>
            </c:ext>
          </c:extLst>
        </c:ser>
        <c:ser>
          <c:idx val="9"/>
          <c:order val="9"/>
          <c:tx>
            <c:strRef>
              <c:f>'Crowd Fund Goal Analysis'!$O$20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Analysis'!$E$21:$E$50</c:f>
              <c:numCache>
                <c:formatCode>General</c:formatCode>
                <c:ptCount val="30"/>
              </c:numCache>
            </c:numRef>
          </c:cat>
          <c:val>
            <c:numRef>
              <c:f>'Crowd Fund Goal Analysis'!$O$21:$O$50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D2-1D46-8D8D-654A71AA7D3D}"/>
            </c:ext>
          </c:extLst>
        </c:ser>
        <c:ser>
          <c:idx val="10"/>
          <c:order val="10"/>
          <c:tx>
            <c:strRef>
              <c:f>'Crowd Fund Goal Analysis'!$P$20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Analysis'!$E$21:$E$50</c:f>
              <c:numCache>
                <c:formatCode>General</c:formatCode>
                <c:ptCount val="30"/>
              </c:numCache>
            </c:numRef>
          </c:cat>
          <c:val>
            <c:numRef>
              <c:f>'Crowd Fund Goal Analysis'!$P$21:$P$50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D2-1D46-8D8D-654A71AA7D3D}"/>
            </c:ext>
          </c:extLst>
        </c:ser>
        <c:ser>
          <c:idx val="11"/>
          <c:order val="11"/>
          <c:tx>
            <c:strRef>
              <c:f>'Crowd Fund Goal Analysis'!$Q$20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Analysis'!$E$21:$E$50</c:f>
              <c:numCache>
                <c:formatCode>General</c:formatCode>
                <c:ptCount val="30"/>
              </c:numCache>
            </c:numRef>
          </c:cat>
          <c:val>
            <c:numRef>
              <c:f>'Crowd Fund Goal Analysis'!$Q$21:$Q$50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D2-1D46-8D8D-654A71AA7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345711"/>
        <c:axId val="2014347359"/>
      </c:lineChart>
      <c:catAx>
        <c:axId val="201434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347359"/>
        <c:crosses val="autoZero"/>
        <c:auto val="1"/>
        <c:lblAlgn val="ctr"/>
        <c:lblOffset val="100"/>
        <c:noMultiLvlLbl val="0"/>
      </c:catAx>
      <c:valAx>
        <c:axId val="201434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34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 Fund Goal Analysis'!$D$22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Analysis'!$C$23:$C$48</c:f>
              <c:numCache>
                <c:formatCode>General</c:formatCode>
                <c:ptCount val="26"/>
              </c:numCache>
            </c:numRef>
          </c:cat>
          <c:val>
            <c:numRef>
              <c:f>'Crowd Fund Goal Analysis'!$D$23:$D$48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E-FA44-83DC-B12FB2F4BE50}"/>
            </c:ext>
          </c:extLst>
        </c:ser>
        <c:ser>
          <c:idx val="1"/>
          <c:order val="1"/>
          <c:tx>
            <c:strRef>
              <c:f>'Crowd Fund Goal Analysis'!$E$22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Analysis'!$C$23:$C$48</c:f>
              <c:numCache>
                <c:formatCode>General</c:formatCode>
                <c:ptCount val="26"/>
              </c:numCache>
            </c:numRef>
          </c:cat>
          <c:val>
            <c:numRef>
              <c:f>'Crowd Fund Goal Analysis'!$E$23:$E$48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E-FA44-83DC-B12FB2F4BE50}"/>
            </c:ext>
          </c:extLst>
        </c:ser>
        <c:ser>
          <c:idx val="2"/>
          <c:order val="2"/>
          <c:tx>
            <c:strRef>
              <c:f>'Crowd Fund Goal Analysis'!$F$22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Analysis'!$C$23:$C$48</c:f>
              <c:numCache>
                <c:formatCode>General</c:formatCode>
                <c:ptCount val="26"/>
              </c:numCache>
            </c:numRef>
          </c:cat>
          <c:val>
            <c:numRef>
              <c:f>'Crowd Fund Goal Analysis'!$F$23:$F$48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6E-FA44-83DC-B12FB2F4BE50}"/>
            </c:ext>
          </c:extLst>
        </c:ser>
        <c:ser>
          <c:idx val="3"/>
          <c:order val="3"/>
          <c:tx>
            <c:strRef>
              <c:f>'Crowd Fund Goal Analysis'!$G$22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Analysis'!$C$23:$C$48</c:f>
              <c:numCache>
                <c:formatCode>General</c:formatCode>
                <c:ptCount val="26"/>
              </c:numCache>
            </c:numRef>
          </c:cat>
          <c:val>
            <c:numRef>
              <c:f>'Crowd Fund Goal Analysis'!$G$23:$G$48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6E-FA44-83DC-B12FB2F4BE50}"/>
            </c:ext>
          </c:extLst>
        </c:ser>
        <c:ser>
          <c:idx val="4"/>
          <c:order val="4"/>
          <c:tx>
            <c:strRef>
              <c:f>'Crowd Fund Goal Analysis'!$H$22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Analysis'!$C$23:$C$48</c:f>
              <c:numCache>
                <c:formatCode>General</c:formatCode>
                <c:ptCount val="26"/>
              </c:numCache>
            </c:numRef>
          </c:cat>
          <c:val>
            <c:numRef>
              <c:f>'Crowd Fund Goal Analysis'!$H$23:$H$48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6E-FA44-83DC-B12FB2F4BE50}"/>
            </c:ext>
          </c:extLst>
        </c:ser>
        <c:ser>
          <c:idx val="5"/>
          <c:order val="5"/>
          <c:tx>
            <c:strRef>
              <c:f>'Crowd Fund Goal Analysis'!$I$22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Analysis'!$C$23:$C$48</c:f>
              <c:numCache>
                <c:formatCode>General</c:formatCode>
                <c:ptCount val="26"/>
              </c:numCache>
            </c:numRef>
          </c:cat>
          <c:val>
            <c:numRef>
              <c:f>'Crowd Fund Goal Analysis'!$I$23:$I$48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6E-FA44-83DC-B12FB2F4BE50}"/>
            </c:ext>
          </c:extLst>
        </c:ser>
        <c:ser>
          <c:idx val="6"/>
          <c:order val="6"/>
          <c:tx>
            <c:strRef>
              <c:f>'Crowd Fund Goal Analysis'!$J$22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Analysis'!$C$23:$C$48</c:f>
              <c:numCache>
                <c:formatCode>General</c:formatCode>
                <c:ptCount val="26"/>
              </c:numCache>
            </c:numRef>
          </c:cat>
          <c:val>
            <c:numRef>
              <c:f>'Crowd Fund Goal Analysis'!$J$23:$J$48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6E-FA44-83DC-B12FB2F4BE50}"/>
            </c:ext>
          </c:extLst>
        </c:ser>
        <c:ser>
          <c:idx val="7"/>
          <c:order val="7"/>
          <c:tx>
            <c:strRef>
              <c:f>'Crowd Fund Goal Analysis'!$K$22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Analysis'!$C$23:$C$48</c:f>
              <c:numCache>
                <c:formatCode>General</c:formatCode>
                <c:ptCount val="26"/>
              </c:numCache>
            </c:numRef>
          </c:cat>
          <c:val>
            <c:numRef>
              <c:f>'Crowd Fund Goal Analysis'!$K$23:$K$48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6E-FA44-83DC-B12FB2F4BE50}"/>
            </c:ext>
          </c:extLst>
        </c:ser>
        <c:ser>
          <c:idx val="8"/>
          <c:order val="8"/>
          <c:tx>
            <c:strRef>
              <c:f>'Crowd Fund Goal Analysis'!$L$22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Analysis'!$C$23:$C$48</c:f>
              <c:numCache>
                <c:formatCode>General</c:formatCode>
                <c:ptCount val="26"/>
              </c:numCache>
            </c:numRef>
          </c:cat>
          <c:val>
            <c:numRef>
              <c:f>'Crowd Fund Goal Analysis'!$L$23:$L$48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6E-FA44-83DC-B12FB2F4BE50}"/>
            </c:ext>
          </c:extLst>
        </c:ser>
        <c:ser>
          <c:idx val="9"/>
          <c:order val="9"/>
          <c:tx>
            <c:strRef>
              <c:f>'Crowd Fund Goal Analysis'!$M$22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Analysis'!$C$23:$C$48</c:f>
              <c:numCache>
                <c:formatCode>General</c:formatCode>
                <c:ptCount val="26"/>
              </c:numCache>
            </c:numRef>
          </c:cat>
          <c:val>
            <c:numRef>
              <c:f>'Crowd Fund Goal Analysis'!$M$23:$M$48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6E-FA44-83DC-B12FB2F4BE50}"/>
            </c:ext>
          </c:extLst>
        </c:ser>
        <c:ser>
          <c:idx val="10"/>
          <c:order val="10"/>
          <c:tx>
            <c:strRef>
              <c:f>'Crowd Fund Goal Analysis'!$N$22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Analysis'!$C$23:$C$48</c:f>
              <c:numCache>
                <c:formatCode>General</c:formatCode>
                <c:ptCount val="26"/>
              </c:numCache>
            </c:numRef>
          </c:cat>
          <c:val>
            <c:numRef>
              <c:f>'Crowd Fund Goal Analysis'!$N$23:$N$48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6E-FA44-83DC-B12FB2F4BE50}"/>
            </c:ext>
          </c:extLst>
        </c:ser>
        <c:ser>
          <c:idx val="11"/>
          <c:order val="11"/>
          <c:tx>
            <c:strRef>
              <c:f>'Crowd Fund Goal Analysis'!$O$22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Analysis'!$C$23:$C$48</c:f>
              <c:numCache>
                <c:formatCode>General</c:formatCode>
                <c:ptCount val="26"/>
              </c:numCache>
            </c:numRef>
          </c:cat>
          <c:val>
            <c:numRef>
              <c:f>'Crowd Fund Goal Analysis'!$O$23:$O$48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6E-FA44-83DC-B12FB2F4B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999744"/>
        <c:axId val="1012282592"/>
      </c:lineChart>
      <c:catAx>
        <c:axId val="10119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82592"/>
        <c:crosses val="autoZero"/>
        <c:auto val="1"/>
        <c:lblAlgn val="ctr"/>
        <c:lblOffset val="100"/>
        <c:noMultiLvlLbl val="0"/>
      </c:catAx>
      <c:valAx>
        <c:axId val="10122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9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 Fund Goal Analysis'!$D$22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Analysis'!$C$23:$C$44</c:f>
              <c:numCache>
                <c:formatCode>General</c:formatCode>
                <c:ptCount val="22"/>
              </c:numCache>
            </c:numRef>
          </c:cat>
          <c:val>
            <c:numRef>
              <c:f>'Crowd Fund Goal Analysis'!$D$23:$D$44</c:f>
              <c:numCache>
                <c:formatCode>General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F-9D4F-8A50-F1A313E066B9}"/>
            </c:ext>
          </c:extLst>
        </c:ser>
        <c:ser>
          <c:idx val="1"/>
          <c:order val="1"/>
          <c:tx>
            <c:strRef>
              <c:f>'Crowd Fund Goal Analysis'!$E$22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Analysis'!$C$23:$C$44</c:f>
              <c:numCache>
                <c:formatCode>General</c:formatCode>
                <c:ptCount val="22"/>
              </c:numCache>
            </c:numRef>
          </c:cat>
          <c:val>
            <c:numRef>
              <c:f>'Crowd Fund Goal Analysis'!$E$23:$E$44</c:f>
              <c:numCache>
                <c:formatCode>General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F-9D4F-8A50-F1A313E066B9}"/>
            </c:ext>
          </c:extLst>
        </c:ser>
        <c:ser>
          <c:idx val="2"/>
          <c:order val="2"/>
          <c:tx>
            <c:strRef>
              <c:f>'Crowd Fund Goal Analysis'!$F$22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Analysis'!$C$23:$C$44</c:f>
              <c:numCache>
                <c:formatCode>General</c:formatCode>
                <c:ptCount val="22"/>
              </c:numCache>
            </c:numRef>
          </c:cat>
          <c:val>
            <c:numRef>
              <c:f>'Crowd Fund Goal Analysis'!$F$23:$F$44</c:f>
              <c:numCache>
                <c:formatCode>General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4F-9D4F-8A50-F1A313E066B9}"/>
            </c:ext>
          </c:extLst>
        </c:ser>
        <c:ser>
          <c:idx val="3"/>
          <c:order val="3"/>
          <c:tx>
            <c:strRef>
              <c:f>'Crowd Fund Goal Analysis'!$G$22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Analysis'!$C$23:$C$44</c:f>
              <c:numCache>
                <c:formatCode>General</c:formatCode>
                <c:ptCount val="22"/>
              </c:numCache>
            </c:numRef>
          </c:cat>
          <c:val>
            <c:numRef>
              <c:f>'Crowd Fund Goal Analysis'!$G$23:$G$44</c:f>
              <c:numCache>
                <c:formatCode>General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4F-9D4F-8A50-F1A313E066B9}"/>
            </c:ext>
          </c:extLst>
        </c:ser>
        <c:ser>
          <c:idx val="4"/>
          <c:order val="4"/>
          <c:tx>
            <c:strRef>
              <c:f>'Crowd Fund Goal Analysis'!$H$22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Analysis'!$C$23:$C$44</c:f>
              <c:numCache>
                <c:formatCode>General</c:formatCode>
                <c:ptCount val="22"/>
              </c:numCache>
            </c:numRef>
          </c:cat>
          <c:val>
            <c:numRef>
              <c:f>'Crowd Fund Goal Analysis'!$H$23:$H$44</c:f>
              <c:numCache>
                <c:formatCode>General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4F-9D4F-8A50-F1A313E066B9}"/>
            </c:ext>
          </c:extLst>
        </c:ser>
        <c:ser>
          <c:idx val="5"/>
          <c:order val="5"/>
          <c:tx>
            <c:strRef>
              <c:f>'Crowd Fund Goal Analysis'!$I$22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Analysis'!$C$23:$C$44</c:f>
              <c:numCache>
                <c:formatCode>General</c:formatCode>
                <c:ptCount val="22"/>
              </c:numCache>
            </c:numRef>
          </c:cat>
          <c:val>
            <c:numRef>
              <c:f>'Crowd Fund Goal Analysis'!$I$23:$I$44</c:f>
              <c:numCache>
                <c:formatCode>General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4F-9D4F-8A50-F1A313E066B9}"/>
            </c:ext>
          </c:extLst>
        </c:ser>
        <c:ser>
          <c:idx val="6"/>
          <c:order val="6"/>
          <c:tx>
            <c:strRef>
              <c:f>'Crowd Fund Goal Analysis'!$J$22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Analysis'!$C$23:$C$44</c:f>
              <c:numCache>
                <c:formatCode>General</c:formatCode>
                <c:ptCount val="22"/>
              </c:numCache>
            </c:numRef>
          </c:cat>
          <c:val>
            <c:numRef>
              <c:f>'Crowd Fund Goal Analysis'!$J$23:$J$44</c:f>
              <c:numCache>
                <c:formatCode>General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4F-9D4F-8A50-F1A313E066B9}"/>
            </c:ext>
          </c:extLst>
        </c:ser>
        <c:ser>
          <c:idx val="7"/>
          <c:order val="7"/>
          <c:tx>
            <c:strRef>
              <c:f>'Crowd Fund Goal Analysis'!$K$22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Analysis'!$C$23:$C$44</c:f>
              <c:numCache>
                <c:formatCode>General</c:formatCode>
                <c:ptCount val="22"/>
              </c:numCache>
            </c:numRef>
          </c:cat>
          <c:val>
            <c:numRef>
              <c:f>'Crowd Fund Goal Analysis'!$K$23:$K$44</c:f>
              <c:numCache>
                <c:formatCode>General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4F-9D4F-8A50-F1A313E066B9}"/>
            </c:ext>
          </c:extLst>
        </c:ser>
        <c:ser>
          <c:idx val="8"/>
          <c:order val="8"/>
          <c:tx>
            <c:strRef>
              <c:f>'Crowd Fund Goal Analysis'!$L$22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Analysis'!$C$23:$C$44</c:f>
              <c:numCache>
                <c:formatCode>General</c:formatCode>
                <c:ptCount val="22"/>
              </c:numCache>
            </c:numRef>
          </c:cat>
          <c:val>
            <c:numRef>
              <c:f>'Crowd Fund Goal Analysis'!$L$23:$L$44</c:f>
              <c:numCache>
                <c:formatCode>General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4F-9D4F-8A50-F1A313E0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299376"/>
        <c:axId val="1382301024"/>
      </c:lineChart>
      <c:catAx>
        <c:axId val="13822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01024"/>
        <c:crosses val="autoZero"/>
        <c:auto val="1"/>
        <c:lblAlgn val="ctr"/>
        <c:lblOffset val="100"/>
        <c:noMultiLvlLbl val="0"/>
      </c:catAx>
      <c:valAx>
        <c:axId val="13823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2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 Fund Goal Analysis'!$E$27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'Crowd Fund Goal Analysis'!$E$28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F-EA4B-84E6-D25AB333B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379008"/>
        <c:axId val="1382380656"/>
      </c:lineChart>
      <c:catAx>
        <c:axId val="138237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80656"/>
        <c:crosses val="autoZero"/>
        <c:auto val="1"/>
        <c:lblAlgn val="ctr"/>
        <c:lblOffset val="100"/>
        <c:noMultiLvlLbl val="0"/>
      </c:catAx>
      <c:valAx>
        <c:axId val="13823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7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332607"/>
        <c:axId val="1936783823"/>
      </c:lineChart>
      <c:catAx>
        <c:axId val="2014332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83823"/>
        <c:crosses val="autoZero"/>
        <c:auto val="1"/>
        <c:lblAlgn val="ctr"/>
        <c:lblOffset val="100"/>
        <c:noMultiLvlLbl val="0"/>
      </c:catAx>
      <c:valAx>
        <c:axId val="193678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33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outcome based on goal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 Fund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 Goal Analysis'!$F$2:$F$13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82.589285714285708</c:v>
                </c:pt>
                <c:pt idx="2">
                  <c:v>51.140065146579808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76.923076923076934</c:v>
                </c:pt>
                <c:pt idx="7">
                  <c:v>100</c:v>
                </c:pt>
                <c:pt idx="8">
                  <c:v>63.636363636363633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5-8A4D-A17B-41B31C48DE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 Fund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 Goal Analysis'!$G$2:$G$13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16.517857142857142</c:v>
                </c:pt>
                <c:pt idx="2">
                  <c:v>40.716612377850161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23.076923076923077</c:v>
                </c:pt>
                <c:pt idx="7">
                  <c:v>0</c:v>
                </c:pt>
                <c:pt idx="8">
                  <c:v>27.27272727272727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5-8A4D-A17B-41B31C48DE8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 Fund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 Goal Analysis'!$H$2:$H$13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0.89285714285714279</c:v>
                </c:pt>
                <c:pt idx="2">
                  <c:v>8.1433224755700326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9.0909090909090917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55-8A4D-A17B-41B31C48D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361104"/>
        <c:axId val="1382362752"/>
      </c:lineChart>
      <c:catAx>
        <c:axId val="13823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62752"/>
        <c:crosses val="autoZero"/>
        <c:auto val="1"/>
        <c:lblAlgn val="ctr"/>
        <c:lblOffset val="100"/>
        <c:noMultiLvlLbl val="0"/>
      </c:catAx>
      <c:valAx>
        <c:axId val="13823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6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501231"/>
        <c:axId val="1925488079"/>
      </c:lineChart>
      <c:catAx>
        <c:axId val="1925501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88079"/>
        <c:crosses val="autoZero"/>
        <c:auto val="1"/>
        <c:lblAlgn val="ctr"/>
        <c:lblOffset val="100"/>
        <c:noMultiLvlLbl val="0"/>
      </c:catAx>
      <c:valAx>
        <c:axId val="19254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0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'Crowd Fund Goal Analysis'!$F$2:$F$13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82.589285714285708</c:v>
                </c:pt>
                <c:pt idx="2">
                  <c:v>51.140065146579808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76.923076923076934</c:v>
                </c:pt>
                <c:pt idx="7">
                  <c:v>100</c:v>
                </c:pt>
                <c:pt idx="8">
                  <c:v>63.636363636363633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3-BA45-84F3-EDC19C531F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'Crowd Fund Goal Analysis'!$G$2:$G$13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16.517857142857142</c:v>
                </c:pt>
                <c:pt idx="2">
                  <c:v>40.716612377850161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23.076923076923077</c:v>
                </c:pt>
                <c:pt idx="7">
                  <c:v>0</c:v>
                </c:pt>
                <c:pt idx="8">
                  <c:v>27.27272727272727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3-BA45-84F3-EDC19C531FA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'Crowd Fund Goal Analysis'!$H$2:$H$13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0.89285714285714279</c:v>
                </c:pt>
                <c:pt idx="2">
                  <c:v>8.1433224755700326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9.0909090909090917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C3-BA45-84F3-EDC19C531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463808"/>
        <c:axId val="1160189792"/>
      </c:lineChart>
      <c:catAx>
        <c:axId val="11604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89792"/>
        <c:crosses val="autoZero"/>
        <c:auto val="1"/>
        <c:lblAlgn val="ctr"/>
        <c:lblOffset val="100"/>
        <c:noMultiLvlLbl val="0"/>
      </c:catAx>
      <c:valAx>
        <c:axId val="11601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'Crowd Fund Goal Analysis'!$F$2:$F$13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82.589285714285708</c:v>
                </c:pt>
                <c:pt idx="2">
                  <c:v>51.140065146579808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76.923076923076934</c:v>
                </c:pt>
                <c:pt idx="7">
                  <c:v>100</c:v>
                </c:pt>
                <c:pt idx="8">
                  <c:v>63.636363636363633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7-0D48-81A5-615644E5FA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'Crowd Fund Goal Analysis'!$G$2:$G$13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16.517857142857142</c:v>
                </c:pt>
                <c:pt idx="2">
                  <c:v>40.716612377850161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23.076923076923077</c:v>
                </c:pt>
                <c:pt idx="7">
                  <c:v>0</c:v>
                </c:pt>
                <c:pt idx="8">
                  <c:v>27.27272727272727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7-0D48-81A5-615644E5FA9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'Crowd Fund Goal Analysis'!$H$2:$H$13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0.89285714285714279</c:v>
                </c:pt>
                <c:pt idx="2">
                  <c:v>8.1433224755700326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9.0909090909090917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7-0D48-81A5-615644E5F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668127"/>
        <c:axId val="702516928"/>
      </c:lineChart>
      <c:catAx>
        <c:axId val="152166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16928"/>
        <c:crosses val="autoZero"/>
        <c:auto val="1"/>
        <c:lblAlgn val="ctr"/>
        <c:lblOffset val="100"/>
        <c:noMultiLvlLbl val="0"/>
      </c:catAx>
      <c:valAx>
        <c:axId val="7025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6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 fund challenge 1.xlsx]Sub Category!PivotTable15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B6-954A-B8A4-5D3D4E586B78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BB6-954A-B8A4-5D3D4E586B78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BB6-954A-B8A4-5D3D4E586B78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BB6-954A-B8A4-5D3D4E58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5419263"/>
        <c:axId val="1675576895"/>
      </c:barChart>
      <c:catAx>
        <c:axId val="167541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576895"/>
        <c:crosses val="autoZero"/>
        <c:auto val="1"/>
        <c:lblAlgn val="ctr"/>
        <c:lblOffset val="100"/>
        <c:noMultiLvlLbl val="0"/>
      </c:catAx>
      <c:valAx>
        <c:axId val="167557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1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'Crowd Fund Goal Analysis'!$F$2:$F$13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82.589285714285708</c:v>
                </c:pt>
                <c:pt idx="2">
                  <c:v>51.140065146579808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76.923076923076934</c:v>
                </c:pt>
                <c:pt idx="7">
                  <c:v>100</c:v>
                </c:pt>
                <c:pt idx="8">
                  <c:v>63.636363636363633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8-174D-8F3D-36239C9895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'Crowd Fund Goal Analysis'!$G$2:$G$13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16.517857142857142</c:v>
                </c:pt>
                <c:pt idx="2">
                  <c:v>40.716612377850161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23.076923076923077</c:v>
                </c:pt>
                <c:pt idx="7">
                  <c:v>0</c:v>
                </c:pt>
                <c:pt idx="8">
                  <c:v>27.27272727272727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8-174D-8F3D-36239C9895A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'Crowd Fund Goal Analysis'!$H$2:$H$13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0.89285714285714279</c:v>
                </c:pt>
                <c:pt idx="2">
                  <c:v>8.1433224755700326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9.0909090909090917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88-174D-8F3D-36239C989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463263"/>
        <c:axId val="1456579375"/>
      </c:lineChart>
      <c:catAx>
        <c:axId val="14574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579375"/>
        <c:crosses val="autoZero"/>
        <c:auto val="1"/>
        <c:lblAlgn val="ctr"/>
        <c:lblOffset val="100"/>
        <c:noMultiLvlLbl val="0"/>
      </c:catAx>
      <c:valAx>
        <c:axId val="145657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 Fund Goal Analysis'!$F$19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Analysis'!$E$20:$E$47</c:f>
              <c:numCache>
                <c:formatCode>General</c:formatCode>
                <c:ptCount val="28"/>
              </c:numCache>
            </c:numRef>
          </c:cat>
          <c:val>
            <c:numRef>
              <c:f>'Crowd Fund Goal Analysis'!$F$20:$F$47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E544-9863-E54E4D8695F7}"/>
            </c:ext>
          </c:extLst>
        </c:ser>
        <c:ser>
          <c:idx val="1"/>
          <c:order val="1"/>
          <c:tx>
            <c:strRef>
              <c:f>'Crowd Fund Goal Analysis'!$G$19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Analysis'!$E$20:$E$47</c:f>
              <c:numCache>
                <c:formatCode>General</c:formatCode>
                <c:ptCount val="28"/>
              </c:numCache>
            </c:numRef>
          </c:cat>
          <c:val>
            <c:numRef>
              <c:f>'Crowd Fund Goal Analysis'!$G$20:$G$47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2-E544-9863-E54E4D8695F7}"/>
            </c:ext>
          </c:extLst>
        </c:ser>
        <c:ser>
          <c:idx val="2"/>
          <c:order val="2"/>
          <c:tx>
            <c:strRef>
              <c:f>'Crowd Fund Goal Analysis'!$H$19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Analysis'!$E$20:$E$47</c:f>
              <c:numCache>
                <c:formatCode>General</c:formatCode>
                <c:ptCount val="28"/>
              </c:numCache>
            </c:numRef>
          </c:cat>
          <c:val>
            <c:numRef>
              <c:f>'Crowd Fund Goal Analysis'!$H$20:$H$47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2-E544-9863-E54E4D8695F7}"/>
            </c:ext>
          </c:extLst>
        </c:ser>
        <c:ser>
          <c:idx val="3"/>
          <c:order val="3"/>
          <c:tx>
            <c:strRef>
              <c:f>'Crowd Fund Goal Analysis'!$I$19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Analysis'!$E$20:$E$47</c:f>
              <c:numCache>
                <c:formatCode>General</c:formatCode>
                <c:ptCount val="28"/>
              </c:numCache>
            </c:numRef>
          </c:cat>
          <c:val>
            <c:numRef>
              <c:f>'Crowd Fund Goal Analysis'!$I$20:$I$47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C2-E544-9863-E54E4D8695F7}"/>
            </c:ext>
          </c:extLst>
        </c:ser>
        <c:ser>
          <c:idx val="4"/>
          <c:order val="4"/>
          <c:tx>
            <c:strRef>
              <c:f>'Crowd Fund Goal Analysis'!$J$19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Analysis'!$E$20:$E$47</c:f>
              <c:numCache>
                <c:formatCode>General</c:formatCode>
                <c:ptCount val="28"/>
              </c:numCache>
            </c:numRef>
          </c:cat>
          <c:val>
            <c:numRef>
              <c:f>'Crowd Fund Goal Analysis'!$J$20:$J$47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C2-E544-9863-E54E4D8695F7}"/>
            </c:ext>
          </c:extLst>
        </c:ser>
        <c:ser>
          <c:idx val="5"/>
          <c:order val="5"/>
          <c:tx>
            <c:strRef>
              <c:f>'Crowd Fund Goal Analysis'!$K$19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Analysis'!$E$20:$E$47</c:f>
              <c:numCache>
                <c:formatCode>General</c:formatCode>
                <c:ptCount val="28"/>
              </c:numCache>
            </c:numRef>
          </c:cat>
          <c:val>
            <c:numRef>
              <c:f>'Crowd Fund Goal Analysis'!$K$20:$K$47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C2-E544-9863-E54E4D8695F7}"/>
            </c:ext>
          </c:extLst>
        </c:ser>
        <c:ser>
          <c:idx val="6"/>
          <c:order val="6"/>
          <c:tx>
            <c:strRef>
              <c:f>'Crowd Fund Goal Analysis'!$L$19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Analysis'!$E$20:$E$47</c:f>
              <c:numCache>
                <c:formatCode>General</c:formatCode>
                <c:ptCount val="28"/>
              </c:numCache>
            </c:numRef>
          </c:cat>
          <c:val>
            <c:numRef>
              <c:f>'Crowd Fund Goal Analysis'!$L$20:$L$47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C2-E544-9863-E54E4D8695F7}"/>
            </c:ext>
          </c:extLst>
        </c:ser>
        <c:ser>
          <c:idx val="7"/>
          <c:order val="7"/>
          <c:tx>
            <c:strRef>
              <c:f>'Crowd Fund Goal Analysis'!$M$19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Analysis'!$E$20:$E$47</c:f>
              <c:numCache>
                <c:formatCode>General</c:formatCode>
                <c:ptCount val="28"/>
              </c:numCache>
            </c:numRef>
          </c:cat>
          <c:val>
            <c:numRef>
              <c:f>'Crowd Fund Goal Analysis'!$M$20:$M$47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C2-E544-9863-E54E4D8695F7}"/>
            </c:ext>
          </c:extLst>
        </c:ser>
        <c:ser>
          <c:idx val="8"/>
          <c:order val="8"/>
          <c:tx>
            <c:strRef>
              <c:f>'Crowd Fund Goal Analysis'!$N$19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Analysis'!$E$20:$E$47</c:f>
              <c:numCache>
                <c:formatCode>General</c:formatCode>
                <c:ptCount val="28"/>
              </c:numCache>
            </c:numRef>
          </c:cat>
          <c:val>
            <c:numRef>
              <c:f>'Crowd Fund Goal Analysis'!$N$20:$N$47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C2-E544-9863-E54E4D8695F7}"/>
            </c:ext>
          </c:extLst>
        </c:ser>
        <c:ser>
          <c:idx val="9"/>
          <c:order val="9"/>
          <c:tx>
            <c:strRef>
              <c:f>'Crowd Fund Goal Analysis'!$O$19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Analysis'!$E$20:$E$47</c:f>
              <c:numCache>
                <c:formatCode>General</c:formatCode>
                <c:ptCount val="28"/>
              </c:numCache>
            </c:numRef>
          </c:cat>
          <c:val>
            <c:numRef>
              <c:f>'Crowd Fund Goal Analysis'!$O$20:$O$47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C2-E544-9863-E54E4D8695F7}"/>
            </c:ext>
          </c:extLst>
        </c:ser>
        <c:ser>
          <c:idx val="10"/>
          <c:order val="10"/>
          <c:tx>
            <c:strRef>
              <c:f>'Crowd Fund Goal Analysis'!$P$19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Analysis'!$E$20:$E$47</c:f>
              <c:numCache>
                <c:formatCode>General</c:formatCode>
                <c:ptCount val="28"/>
              </c:numCache>
            </c:numRef>
          </c:cat>
          <c:val>
            <c:numRef>
              <c:f>'Crowd Fund Goal Analysis'!$P$20:$P$47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C2-E544-9863-E54E4D8695F7}"/>
            </c:ext>
          </c:extLst>
        </c:ser>
        <c:ser>
          <c:idx val="11"/>
          <c:order val="11"/>
          <c:tx>
            <c:strRef>
              <c:f>'Crowd Fund Goal Analysis'!$Q$19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Analysis'!$E$20:$E$47</c:f>
              <c:numCache>
                <c:formatCode>General</c:formatCode>
                <c:ptCount val="28"/>
              </c:numCache>
            </c:numRef>
          </c:cat>
          <c:val>
            <c:numRef>
              <c:f>'Crowd Fund Goal Analysis'!$Q$20:$Q$47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C2-E544-9863-E54E4D869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211951"/>
        <c:axId val="1971593471"/>
      </c:lineChart>
      <c:catAx>
        <c:axId val="197221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93471"/>
        <c:crosses val="autoZero"/>
        <c:auto val="1"/>
        <c:lblAlgn val="ctr"/>
        <c:lblOffset val="100"/>
        <c:noMultiLvlLbl val="0"/>
      </c:catAx>
      <c:valAx>
        <c:axId val="197159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1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 Fund Goal Analysis'!$G$18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Analysis'!$H$17:$R$17</c:f>
              <c:numCache>
                <c:formatCode>General</c:formatCode>
                <c:ptCount val="11"/>
              </c:numCache>
            </c:numRef>
          </c:cat>
          <c:val>
            <c:numRef>
              <c:f>'Crowd Fund Goal Analysis'!$H$18:$R$18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4-804C-BDAE-1323879EB935}"/>
            </c:ext>
          </c:extLst>
        </c:ser>
        <c:ser>
          <c:idx val="1"/>
          <c:order val="1"/>
          <c:tx>
            <c:strRef>
              <c:f>'Crowd Fund Goal Analysis'!$G$19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Analysis'!$H$17:$R$17</c:f>
              <c:numCache>
                <c:formatCode>General</c:formatCode>
                <c:ptCount val="11"/>
              </c:numCache>
            </c:numRef>
          </c:cat>
          <c:val>
            <c:numRef>
              <c:f>'Crowd Fund Goal Analysis'!$H$19:$R$19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4-804C-BDAE-1323879EB935}"/>
            </c:ext>
          </c:extLst>
        </c:ser>
        <c:ser>
          <c:idx val="2"/>
          <c:order val="2"/>
          <c:tx>
            <c:strRef>
              <c:f>'Crowd Fund Goal Analysis'!$G$20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Analysis'!$H$17:$R$17</c:f>
              <c:numCache>
                <c:formatCode>General</c:formatCode>
                <c:ptCount val="11"/>
              </c:numCache>
            </c:numRef>
          </c:cat>
          <c:val>
            <c:numRef>
              <c:f>'Crowd Fund Goal Analysis'!$H$20:$R$20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F4-804C-BDAE-1323879EB935}"/>
            </c:ext>
          </c:extLst>
        </c:ser>
        <c:ser>
          <c:idx val="3"/>
          <c:order val="3"/>
          <c:tx>
            <c:strRef>
              <c:f>'Crowd Fund Goal Analysis'!$G$21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Analysis'!$H$17:$R$17</c:f>
              <c:numCache>
                <c:formatCode>General</c:formatCode>
                <c:ptCount val="11"/>
              </c:numCache>
            </c:numRef>
          </c:cat>
          <c:val>
            <c:numRef>
              <c:f>'Crowd Fund Goal Analysis'!$H$21:$R$21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F4-804C-BDAE-1323879EB935}"/>
            </c:ext>
          </c:extLst>
        </c:ser>
        <c:ser>
          <c:idx val="4"/>
          <c:order val="4"/>
          <c:tx>
            <c:strRef>
              <c:f>'Crowd Fund Goal Analysis'!$G$22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Analysis'!$H$17:$R$17</c:f>
              <c:numCache>
                <c:formatCode>General</c:formatCode>
                <c:ptCount val="11"/>
              </c:numCache>
            </c:numRef>
          </c:cat>
          <c:val>
            <c:numRef>
              <c:f>'Crowd Fund Goal Analysis'!$H$22:$R$22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F4-804C-BDAE-1323879EB935}"/>
            </c:ext>
          </c:extLst>
        </c:ser>
        <c:ser>
          <c:idx val="5"/>
          <c:order val="5"/>
          <c:tx>
            <c:strRef>
              <c:f>'Crowd Fund Goal Analysis'!$G$23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'Crowd Fund Goal Analysis'!$H$17:$R$17</c:f>
              <c:numCache>
                <c:formatCode>General</c:formatCode>
                <c:ptCount val="11"/>
              </c:numCache>
            </c:numRef>
          </c:cat>
          <c:val>
            <c:numRef>
              <c:f>'Crowd Fund Goal Analysis'!$H$23:$R$23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F4-804C-BDAE-1323879EB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766656"/>
        <c:axId val="1521907439"/>
      </c:lineChart>
      <c:catAx>
        <c:axId val="7017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07439"/>
        <c:crosses val="autoZero"/>
        <c:auto val="1"/>
        <c:lblAlgn val="ctr"/>
        <c:lblOffset val="100"/>
        <c:noMultiLvlLbl val="0"/>
      </c:catAx>
      <c:valAx>
        <c:axId val="15219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6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 fund challenge 1.xlsx]stacked line!PivotTable16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'stacked line'!$B$4:$B$5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'stacked 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line'!$B$6:$B$18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0-254B-B7FC-6B5F862AEEDD}"/>
            </c:ext>
          </c:extLst>
        </c:ser>
        <c:ser>
          <c:idx val="1"/>
          <c:order val="1"/>
          <c:tx>
            <c:strRef>
              <c:f>'stacked line'!$C$4:$C$5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'stacked 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line'!$C$6:$C$18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E0-254B-B7FC-6B5F862AEEDD}"/>
            </c:ext>
          </c:extLst>
        </c:ser>
        <c:ser>
          <c:idx val="2"/>
          <c:order val="2"/>
          <c:tx>
            <c:strRef>
              <c:f>'stacked line'!$D$4:$D$5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'stacked 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line'!$D$6:$D$18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E0-254B-B7FC-6B5F862AEEDD}"/>
            </c:ext>
          </c:extLst>
        </c:ser>
        <c:ser>
          <c:idx val="3"/>
          <c:order val="3"/>
          <c:tx>
            <c:strRef>
              <c:f>'stacked line'!$E$4:$E$5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'stacked 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line'!$E$6:$E$18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E0-254B-B7FC-6B5F862AE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387839"/>
        <c:axId val="2006341199"/>
      </c:lineChart>
      <c:catAx>
        <c:axId val="200638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41199"/>
        <c:crosses val="autoZero"/>
        <c:auto val="1"/>
        <c:lblAlgn val="ctr"/>
        <c:lblOffset val="100"/>
        <c:noMultiLvlLbl val="0"/>
      </c:catAx>
      <c:valAx>
        <c:axId val="200634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8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261376"/>
        <c:axId val="1160263024"/>
      </c:lineChart>
      <c:catAx>
        <c:axId val="116026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63024"/>
        <c:crosses val="autoZero"/>
        <c:auto val="1"/>
        <c:lblAlgn val="ctr"/>
        <c:lblOffset val="100"/>
        <c:noMultiLvlLbl val="0"/>
      </c:catAx>
      <c:valAx>
        <c:axId val="11602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6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828112"/>
        <c:axId val="2006439599"/>
      </c:lineChart>
      <c:catAx>
        <c:axId val="65782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39599"/>
        <c:crosses val="autoZero"/>
        <c:auto val="1"/>
        <c:lblAlgn val="ctr"/>
        <c:lblOffset val="100"/>
        <c:noMultiLvlLbl val="0"/>
      </c:catAx>
      <c:valAx>
        <c:axId val="200643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2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'Crowd Fund Goal Analysis'!$F$2:$F$13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82.589285714285708</c:v>
                </c:pt>
                <c:pt idx="2">
                  <c:v>51.140065146579808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76.923076923076934</c:v>
                </c:pt>
                <c:pt idx="7">
                  <c:v>100</c:v>
                </c:pt>
                <c:pt idx="8">
                  <c:v>63.636363636363633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D-9741-AF24-FEB8E00FA692}"/>
            </c:ext>
          </c:extLst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'Crowd Fund Goal Analysis'!$G$2:$G$13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16.517857142857142</c:v>
                </c:pt>
                <c:pt idx="2">
                  <c:v>40.716612377850161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23.076923076923077</c:v>
                </c:pt>
                <c:pt idx="7">
                  <c:v>0</c:v>
                </c:pt>
                <c:pt idx="8">
                  <c:v>27.27272727272727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D-9741-AF24-FEB8E00FA692}"/>
            </c:ext>
          </c:extLst>
        </c:ser>
        <c:ser>
          <c:idx val="2"/>
          <c:order val="2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'Crowd Fund Goal Analysis'!$H$2:$H$13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0.89285714285714279</c:v>
                </c:pt>
                <c:pt idx="2">
                  <c:v>8.1433224755700326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9.0909090909090917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1D-9741-AF24-FEB8E00FA6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71546511"/>
        <c:axId val="1920474287"/>
      </c:lineChart>
      <c:catAx>
        <c:axId val="197154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474287"/>
        <c:crosses val="autoZero"/>
        <c:auto val="1"/>
        <c:lblAlgn val="ctr"/>
        <c:lblOffset val="100"/>
        <c:noMultiLvlLbl val="0"/>
      </c:catAx>
      <c:valAx>
        <c:axId val="192047428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4651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Outcome based on goal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 Fund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 Goal Analysis'!$F$2:$F$13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82.589285714285708</c:v>
                </c:pt>
                <c:pt idx="2">
                  <c:v>51.140065146579808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76.923076923076934</c:v>
                </c:pt>
                <c:pt idx="7">
                  <c:v>100</c:v>
                </c:pt>
                <c:pt idx="8">
                  <c:v>63.636363636363633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4-A844-B29B-D6A8E97CAB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 Fund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 Goal Analysis'!$G$2:$G$13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16.517857142857142</c:v>
                </c:pt>
                <c:pt idx="2">
                  <c:v>40.716612377850161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23.076923076923077</c:v>
                </c:pt>
                <c:pt idx="7">
                  <c:v>0</c:v>
                </c:pt>
                <c:pt idx="8">
                  <c:v>27.27272727272727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4-A844-B29B-D6A8E97CAB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 Fund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 Goal Analysis'!$H$2:$H$13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0.89285714285714279</c:v>
                </c:pt>
                <c:pt idx="2">
                  <c:v>8.1433224755700326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9.0909090909090917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4-A844-B29B-D6A8E97CA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322160"/>
        <c:axId val="1182164080"/>
      </c:lineChart>
      <c:catAx>
        <c:axId val="118232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64080"/>
        <c:crosses val="autoZero"/>
        <c:auto val="1"/>
        <c:lblAlgn val="ctr"/>
        <c:lblOffset val="100"/>
        <c:noMultiLvlLbl val="0"/>
      </c:catAx>
      <c:valAx>
        <c:axId val="11821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2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Outcome Based on Goal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 Fund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 Goal Analysis'!$F$2:$H$2</c:f>
              <c:numCache>
                <c:formatCode>0</c:formatCode>
                <c:ptCount val="3"/>
                <c:pt idx="0">
                  <c:v>58.82352941176471</c:v>
                </c:pt>
                <c:pt idx="1">
                  <c:v>39.215686274509807</c:v>
                </c:pt>
                <c:pt idx="2">
                  <c:v>1.9607843137254901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B-5B4D-8ECC-9B72E2AD79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 Fund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 Goal Analysis'!$F$3:$H$3</c:f>
              <c:numCache>
                <c:formatCode>0</c:formatCode>
                <c:ptCount val="3"/>
                <c:pt idx="0">
                  <c:v>82.589285714285708</c:v>
                </c:pt>
                <c:pt idx="1">
                  <c:v>16.517857142857142</c:v>
                </c:pt>
                <c:pt idx="2">
                  <c:v>0.89285714285714279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B-5B4D-8ECC-9B72E2AD793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 Fund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 Goal Analysis'!$F$4:$H$4</c:f>
              <c:numCache>
                <c:formatCode>0</c:formatCode>
                <c:ptCount val="3"/>
                <c:pt idx="0">
                  <c:v>51.140065146579808</c:v>
                </c:pt>
                <c:pt idx="1">
                  <c:v>40.716612377850161</c:v>
                </c:pt>
                <c:pt idx="2">
                  <c:v>8.1433224755700326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BB-5B4D-8ECC-9B72E2AD793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'Crowd Fund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 Goal Analysis'!$F$5:$H$5</c:f>
              <c:numCache>
                <c:formatCode>0</c:formatCode>
                <c:ptCount val="3"/>
                <c:pt idx="0">
                  <c:v>100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BB-5B4D-8ECC-9B72E2AD793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 Fund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 Goal Analysis'!$F$6:$H$6</c:f>
              <c:numCache>
                <c:formatCode>0</c:formatCode>
                <c:ptCount val="3"/>
                <c:pt idx="0">
                  <c:v>100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BB-5B4D-8ECC-9B72E2AD793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 Fund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 Goal Analysis'!$F$7:$H$7</c:f>
              <c:numCache>
                <c:formatCode>0</c:formatCode>
                <c:ptCount val="3"/>
                <c:pt idx="0">
                  <c:v>100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BB-5B4D-8ECC-9B72E2AD793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 Fund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 Goal Analysis'!$F$8:$H$8</c:f>
              <c:numCache>
                <c:formatCode>0</c:formatCode>
                <c:ptCount val="3"/>
                <c:pt idx="0">
                  <c:v>76.923076923076934</c:v>
                </c:pt>
                <c:pt idx="1">
                  <c:v>23.076923076923077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BB-5B4D-8ECC-9B72E2AD793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 Fund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 Goal Analysis'!$F$9:$H$9</c:f>
              <c:numCache>
                <c:formatCode>0</c:formatCode>
                <c:ptCount val="3"/>
                <c:pt idx="0">
                  <c:v>100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BB-5B4D-8ECC-9B72E2AD793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 Fund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 Goal Analysis'!$F$10:$H$10</c:f>
              <c:numCache>
                <c:formatCode>0</c:formatCode>
                <c:ptCount val="3"/>
                <c:pt idx="0">
                  <c:v>63.636363636363633</c:v>
                </c:pt>
                <c:pt idx="1">
                  <c:v>27.27272727272727</c:v>
                </c:pt>
                <c:pt idx="2">
                  <c:v>9.0909090909090917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BB-5B4D-8ECC-9B72E2AD793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 Fund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 Goal Analysis'!$F$11:$H$11</c:f>
              <c:numCache>
                <c:formatCode>0</c:formatCode>
                <c:ptCount val="3"/>
                <c:pt idx="0">
                  <c:v>78.571428571428569</c:v>
                </c:pt>
                <c:pt idx="1">
                  <c:v>21.428571428571427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BB-5B4D-8ECC-9B72E2AD793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 Fund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 Goal Analysis'!$F$12:$H$12</c:f>
              <c:numCache>
                <c:formatCode>0</c:formatCode>
                <c:ptCount val="3"/>
                <c:pt idx="0">
                  <c:v>72.727272727272734</c:v>
                </c:pt>
                <c:pt idx="1">
                  <c:v>27.27272727272727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BB-5B4D-8ECC-9B72E2AD793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 Fund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 Goal Analysis'!$F$13:$H$13</c:f>
              <c:numCache>
                <c:formatCode>0</c:formatCode>
                <c:ptCount val="3"/>
                <c:pt idx="0">
                  <c:v>37.377049180327873</c:v>
                </c:pt>
                <c:pt idx="1">
                  <c:v>53.442622950819676</c:v>
                </c:pt>
                <c:pt idx="2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1BB-5B4D-8ECC-9B72E2AD7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374975"/>
        <c:axId val="2014410159"/>
      </c:lineChart>
      <c:catAx>
        <c:axId val="201437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10159"/>
        <c:crosses val="autoZero"/>
        <c:auto val="1"/>
        <c:lblAlgn val="ctr"/>
        <c:lblOffset val="100"/>
        <c:noMultiLvlLbl val="0"/>
      </c:catAx>
      <c:valAx>
        <c:axId val="201441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37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Outcome Based on Goal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 Fund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 Goal Analysis'!$F$2:$F$13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82.589285714285708</c:v>
                </c:pt>
                <c:pt idx="2">
                  <c:v>51.140065146579808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76.923076923076934</c:v>
                </c:pt>
                <c:pt idx="7">
                  <c:v>100</c:v>
                </c:pt>
                <c:pt idx="8">
                  <c:v>63.636363636363633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6-4744-89A3-2FA24CF3D69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 Fund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 Goal Analysis'!$G$2:$G$13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16.517857142857142</c:v>
                </c:pt>
                <c:pt idx="2">
                  <c:v>40.716612377850161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23.076923076923077</c:v>
                </c:pt>
                <c:pt idx="7">
                  <c:v>0</c:v>
                </c:pt>
                <c:pt idx="8">
                  <c:v>27.27272727272727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6-4744-89A3-2FA24CF3D696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 Fund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 Fund Goal Analysis'!$H$2:$H$13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0.89285714285714279</c:v>
                </c:pt>
                <c:pt idx="2">
                  <c:v>8.1433224755700326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9.0909090909090917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B6-4744-89A3-2FA24CF3D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971376"/>
        <c:axId val="1383056432"/>
      </c:lineChart>
      <c:catAx>
        <c:axId val="138297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56432"/>
        <c:crosses val="autoZero"/>
        <c:auto val="1"/>
        <c:lblAlgn val="ctr"/>
        <c:lblOffset val="100"/>
        <c:noMultiLvlLbl val="0"/>
      </c:catAx>
      <c:valAx>
        <c:axId val="13830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713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203199</xdr:colOff>
      <xdr:row>2</xdr:row>
      <xdr:rowOff>169333</xdr:rowOff>
    </xdr:from>
    <xdr:to>
      <xdr:col>21</xdr:col>
      <xdr:colOff>321732</xdr:colOff>
      <xdr:row>32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C12621-B6A7-C286-BEA5-73E327DF8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4</xdr:row>
      <xdr:rowOff>139700</xdr:rowOff>
    </xdr:from>
    <xdr:to>
      <xdr:col>14</xdr:col>
      <xdr:colOff>304800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E641D-2A66-D26D-1799-122307CDB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236280</xdr:colOff>
      <xdr:row>2</xdr:row>
      <xdr:rowOff>0</xdr:rowOff>
    </xdr:from>
    <xdr:to>
      <xdr:col>17</xdr:col>
      <xdr:colOff>175846</xdr:colOff>
      <xdr:row>25</xdr:row>
      <xdr:rowOff>156308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B37068-3337-3601-D634-3F6644003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14</xdr:row>
      <xdr:rowOff>158750</xdr:rowOff>
    </xdr:from>
    <xdr:to>
      <xdr:col>9</xdr:col>
      <xdr:colOff>476250</xdr:colOff>
      <xdr:row>28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42C25B-F8B9-DE93-AE2F-E273898AA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31750</xdr:colOff>
      <xdr:row>18</xdr:row>
      <xdr:rowOff>158750</xdr:rowOff>
    </xdr:from>
    <xdr:to>
      <xdr:col>9</xdr:col>
      <xdr:colOff>476250</xdr:colOff>
      <xdr:row>32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E9DB0C-4341-74C6-F960-6A3FFAE8A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</xdr:colOff>
      <xdr:row>13</xdr:row>
      <xdr:rowOff>158750</xdr:rowOff>
    </xdr:from>
    <xdr:to>
      <xdr:col>9</xdr:col>
      <xdr:colOff>476250</xdr:colOff>
      <xdr:row>27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1F716A-72D4-5BC4-8808-5AA2BF455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107950</xdr:colOff>
      <xdr:row>13</xdr:row>
      <xdr:rowOff>158750</xdr:rowOff>
    </xdr:from>
    <xdr:to>
      <xdr:col>13</xdr:col>
      <xdr:colOff>552450</xdr:colOff>
      <xdr:row>27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A44846-AF40-F797-1EE8-C77C53C2E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31750</xdr:colOff>
      <xdr:row>13</xdr:row>
      <xdr:rowOff>158750</xdr:rowOff>
    </xdr:from>
    <xdr:to>
      <xdr:col>9</xdr:col>
      <xdr:colOff>476250</xdr:colOff>
      <xdr:row>27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2B9BEC-1453-3904-A0CD-F8688D1D5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254000</xdr:colOff>
      <xdr:row>20</xdr:row>
      <xdr:rowOff>169333</xdr:rowOff>
    </xdr:from>
    <xdr:to>
      <xdr:col>11</xdr:col>
      <xdr:colOff>677333</xdr:colOff>
      <xdr:row>34</xdr:row>
      <xdr:rowOff>67733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E44C5E-C73C-6C4A-5652-72EAC587C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254000</xdr:colOff>
      <xdr:row>20</xdr:row>
      <xdr:rowOff>169333</xdr:rowOff>
    </xdr:from>
    <xdr:to>
      <xdr:col>11</xdr:col>
      <xdr:colOff>677333</xdr:colOff>
      <xdr:row>34</xdr:row>
      <xdr:rowOff>67733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EF2EC02-DB11-1239-E3D5-A3CE74199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254000</xdr:colOff>
      <xdr:row>20</xdr:row>
      <xdr:rowOff>169333</xdr:rowOff>
    </xdr:from>
    <xdr:to>
      <xdr:col>11</xdr:col>
      <xdr:colOff>677333</xdr:colOff>
      <xdr:row>34</xdr:row>
      <xdr:rowOff>67733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3369BA-AAB9-777D-EF02-6E4DB6456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254000</xdr:colOff>
      <xdr:row>20</xdr:row>
      <xdr:rowOff>169333</xdr:rowOff>
    </xdr:from>
    <xdr:to>
      <xdr:col>11</xdr:col>
      <xdr:colOff>677333</xdr:colOff>
      <xdr:row>34</xdr:row>
      <xdr:rowOff>67733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504D365-F673-D286-1406-F1088D9D2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254000</xdr:colOff>
      <xdr:row>20</xdr:row>
      <xdr:rowOff>169333</xdr:rowOff>
    </xdr:from>
    <xdr:to>
      <xdr:col>11</xdr:col>
      <xdr:colOff>677333</xdr:colOff>
      <xdr:row>34</xdr:row>
      <xdr:rowOff>67733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8F83D93-317F-8339-937D-0F0870076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254000</xdr:colOff>
      <xdr:row>20</xdr:row>
      <xdr:rowOff>169333</xdr:rowOff>
    </xdr:from>
    <xdr:to>
      <xdr:col>11</xdr:col>
      <xdr:colOff>677333</xdr:colOff>
      <xdr:row>34</xdr:row>
      <xdr:rowOff>67733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1315F24-1751-0CDF-4209-CA02B17ED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609600</xdr:colOff>
      <xdr:row>20</xdr:row>
      <xdr:rowOff>169333</xdr:rowOff>
    </xdr:from>
    <xdr:to>
      <xdr:col>17</xdr:col>
      <xdr:colOff>203200</xdr:colOff>
      <xdr:row>34</xdr:row>
      <xdr:rowOff>67733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9D10211-C2EA-CDFE-5F86-13F951156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254000</xdr:colOff>
      <xdr:row>20</xdr:row>
      <xdr:rowOff>169333</xdr:rowOff>
    </xdr:from>
    <xdr:to>
      <xdr:col>11</xdr:col>
      <xdr:colOff>677333</xdr:colOff>
      <xdr:row>34</xdr:row>
      <xdr:rowOff>67733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89BFB54-6B5C-452F-96A7-8B889A9C7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376410</xdr:colOff>
      <xdr:row>18</xdr:row>
      <xdr:rowOff>104966</xdr:rowOff>
    </xdr:from>
    <xdr:to>
      <xdr:col>10</xdr:col>
      <xdr:colOff>817084</xdr:colOff>
      <xdr:row>32</xdr:row>
      <xdr:rowOff>63347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D946B68-B817-F372-3D55-0505E235E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376410</xdr:colOff>
      <xdr:row>18</xdr:row>
      <xdr:rowOff>104966</xdr:rowOff>
    </xdr:from>
    <xdr:to>
      <xdr:col>10</xdr:col>
      <xdr:colOff>817084</xdr:colOff>
      <xdr:row>32</xdr:row>
      <xdr:rowOff>63347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5E2F0FB-D2C2-3343-956E-37BBBA05E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376410</xdr:colOff>
      <xdr:row>18</xdr:row>
      <xdr:rowOff>104966</xdr:rowOff>
    </xdr:from>
    <xdr:to>
      <xdr:col>10</xdr:col>
      <xdr:colOff>817084</xdr:colOff>
      <xdr:row>32</xdr:row>
      <xdr:rowOff>63347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14D9AE9-BA8C-D16E-A330-747E842F5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376410</xdr:colOff>
      <xdr:row>18</xdr:row>
      <xdr:rowOff>104966</xdr:rowOff>
    </xdr:from>
    <xdr:to>
      <xdr:col>10</xdr:col>
      <xdr:colOff>817084</xdr:colOff>
      <xdr:row>32</xdr:row>
      <xdr:rowOff>63347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AD747CC-5DC6-BC00-B9AD-49ED1B15D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376410</xdr:colOff>
      <xdr:row>18</xdr:row>
      <xdr:rowOff>104966</xdr:rowOff>
    </xdr:from>
    <xdr:to>
      <xdr:col>10</xdr:col>
      <xdr:colOff>817084</xdr:colOff>
      <xdr:row>32</xdr:row>
      <xdr:rowOff>63347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9A695C1-7547-2D65-9201-4004C6C04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376410</xdr:colOff>
      <xdr:row>18</xdr:row>
      <xdr:rowOff>104966</xdr:rowOff>
    </xdr:from>
    <xdr:to>
      <xdr:col>13</xdr:col>
      <xdr:colOff>817084</xdr:colOff>
      <xdr:row>32</xdr:row>
      <xdr:rowOff>63347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4F0DA93-3E8A-CF9D-7E28-59B457182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e Neal" refreshedDate="44901.744675462964" createdVersion="8" refreshedVersion="8" minRefreshableVersion="3" recordCount="1000" xr:uid="{442860FD-B0ED-7A4B-A800-01570AFBF37F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e Neal" refreshedDate="44901.757354398149" createdVersion="8" refreshedVersion="8" minRefreshableVersion="3" recordCount="1000" xr:uid="{C4364D92-94F9-3747-BF68-62954EA5F9F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3613D-27A0-A047-BA82-745D62E66F84}" name="PivotTable14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A274EF-ED49-8D46-9F91-E57C5F07F479}" name="PivotTable15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172E0-6BF6-1F45-8521-E9B3D11735E7}" name="PivotTable16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4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AE23A-6FF3-4448-A32D-22A043F47884}">
  <sheetPr codeName="Sheet1"/>
  <dimension ref="A3:F14"/>
  <sheetViews>
    <sheetView topLeftCell="F1" zoomScale="75" workbookViewId="0">
      <selection activeCell="A3" sqref="A3"/>
    </sheetView>
  </sheetViews>
  <sheetFormatPr baseColWidth="10" defaultRowHeight="16" x14ac:dyDescent="0.2"/>
  <cols>
    <col min="1" max="1" width="16.83203125" bestFit="1" customWidth="1"/>
    <col min="2" max="2" width="17" bestFit="1" customWidth="1"/>
    <col min="3" max="3" width="6.1640625" bestFit="1" customWidth="1"/>
    <col min="4" max="4" width="4.33203125" bestFit="1" customWidth="1"/>
    <col min="5" max="5" width="10.33203125" bestFit="1" customWidth="1"/>
    <col min="6" max="6" width="11" bestFit="1" customWidth="1"/>
  </cols>
  <sheetData>
    <row r="3" spans="1:6" x14ac:dyDescent="0.2">
      <c r="A3" s="7" t="s">
        <v>2035</v>
      </c>
      <c r="B3" s="7" t="s">
        <v>2045</v>
      </c>
    </row>
    <row r="4" spans="1:6" x14ac:dyDescent="0.2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8" t="s">
        <v>2036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8" t="s">
        <v>2037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8" t="s">
        <v>2038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8" t="s">
        <v>2039</v>
      </c>
      <c r="B8" s="9"/>
      <c r="C8" s="9"/>
      <c r="D8" s="9"/>
      <c r="E8" s="9">
        <v>4</v>
      </c>
      <c r="F8" s="9">
        <v>4</v>
      </c>
    </row>
    <row r="9" spans="1:6" x14ac:dyDescent="0.2">
      <c r="A9" s="8" t="s">
        <v>2040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8" t="s">
        <v>2041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8" t="s">
        <v>2042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8" t="s">
        <v>2043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8" t="s">
        <v>2044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8" t="s">
        <v>2034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909-7EF2-DD49-924C-2BABF388D487}">
  <sheetPr codeName="Sheet2"/>
  <dimension ref="A1:F30"/>
  <sheetViews>
    <sheetView zoomScale="50" workbookViewId="0">
      <selection activeCell="F19" sqref="F19"/>
    </sheetView>
  </sheetViews>
  <sheetFormatPr baseColWidth="10" defaultRowHeight="16" x14ac:dyDescent="0.2"/>
  <cols>
    <col min="1" max="1" width="17.1640625" bestFit="1" customWidth="1"/>
    <col min="2" max="2" width="17.8320312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7.1640625" bestFit="1" customWidth="1"/>
    <col min="8" max="8" width="15.83203125" bestFit="1" customWidth="1"/>
    <col min="9" max="9" width="17.1640625" bestFit="1" customWidth="1"/>
    <col min="10" max="10" width="20.5" bestFit="1" customWidth="1"/>
    <col min="11" max="11" width="21.6640625" bestFit="1" customWidth="1"/>
  </cols>
  <sheetData>
    <row r="1" spans="1:6" x14ac:dyDescent="0.2">
      <c r="A1" s="7" t="s">
        <v>6</v>
      </c>
      <c r="B1" t="s">
        <v>2046</v>
      </c>
    </row>
    <row r="2" spans="1:6" x14ac:dyDescent="0.2">
      <c r="A2" s="7" t="s">
        <v>2031</v>
      </c>
      <c r="B2" t="s">
        <v>2046</v>
      </c>
    </row>
    <row r="4" spans="1:6" x14ac:dyDescent="0.2">
      <c r="A4" s="7" t="s">
        <v>2035</v>
      </c>
      <c r="B4" s="7" t="s">
        <v>2045</v>
      </c>
    </row>
    <row r="5" spans="1:6" x14ac:dyDescent="0.2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8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8" t="s">
        <v>2048</v>
      </c>
      <c r="B7" s="9"/>
      <c r="C7" s="9"/>
      <c r="D7" s="9"/>
      <c r="E7" s="9">
        <v>4</v>
      </c>
      <c r="F7" s="9">
        <v>4</v>
      </c>
    </row>
    <row r="8" spans="1:6" x14ac:dyDescent="0.2">
      <c r="A8" s="8" t="s">
        <v>2049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8" t="s">
        <v>2050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8" t="s">
        <v>2051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8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8" t="s">
        <v>2053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8" t="s">
        <v>2054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8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8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8" t="s">
        <v>2057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8" t="s">
        <v>2058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8" t="s">
        <v>2059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8" t="s">
        <v>2060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8" t="s">
        <v>2061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8" t="s">
        <v>2062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8" t="s">
        <v>2064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8" t="s">
        <v>2065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8" t="s">
        <v>2066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8" t="s">
        <v>2067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8" t="s">
        <v>2068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8" t="s">
        <v>2069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8" t="s">
        <v>2070</v>
      </c>
      <c r="B29" s="9"/>
      <c r="C29" s="9"/>
      <c r="D29" s="9"/>
      <c r="E29" s="9">
        <v>3</v>
      </c>
      <c r="F29" s="9">
        <v>3</v>
      </c>
    </row>
    <row r="30" spans="1:6" x14ac:dyDescent="0.2">
      <c r="A30" s="8" t="s">
        <v>2034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AF4C-92AF-454B-8AAF-F274DD8D9C63}">
  <sheetPr codeName="Sheet3"/>
  <dimension ref="A1:F18"/>
  <sheetViews>
    <sheetView topLeftCell="C1" zoomScale="50" workbookViewId="0">
      <selection activeCell="E5" sqref="E5"/>
    </sheetView>
  </sheetViews>
  <sheetFormatPr baseColWidth="10" defaultRowHeight="16" x14ac:dyDescent="0.2"/>
  <cols>
    <col min="1" max="1" width="15.83203125" bestFit="1" customWidth="1"/>
    <col min="2" max="2" width="17.8320312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7" t="s">
        <v>2031</v>
      </c>
      <c r="B1" t="s">
        <v>2046</v>
      </c>
    </row>
    <row r="2" spans="1:6" x14ac:dyDescent="0.2">
      <c r="A2" s="7" t="s">
        <v>2085</v>
      </c>
      <c r="B2" t="s">
        <v>2046</v>
      </c>
    </row>
    <row r="4" spans="1:6" x14ac:dyDescent="0.2">
      <c r="A4" s="7" t="s">
        <v>2035</v>
      </c>
      <c r="B4" s="7" t="s">
        <v>2045</v>
      </c>
    </row>
    <row r="5" spans="1:6" x14ac:dyDescent="0.2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11" t="s">
        <v>2073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">
      <c r="A7" s="11" t="s">
        <v>2074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">
      <c r="A8" s="11" t="s">
        <v>2075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">
      <c r="A9" s="11" t="s">
        <v>2076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">
      <c r="A10" s="11" t="s">
        <v>2077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">
      <c r="A11" s="11" t="s">
        <v>2078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">
      <c r="A12" s="11" t="s">
        <v>2079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">
      <c r="A13" s="11" t="s">
        <v>2080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">
      <c r="A14" s="11" t="s">
        <v>2081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">
      <c r="A15" s="11" t="s">
        <v>2082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">
      <c r="A16" s="11" t="s">
        <v>2083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">
      <c r="A17" s="11" t="s">
        <v>2084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">
      <c r="A18" s="11" t="s">
        <v>2034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tabSelected="1" zoomScale="64" workbookViewId="0">
      <selection activeCell="C33" sqref="C33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2.6640625" bestFit="1" customWidth="1"/>
    <col min="8" max="8" width="13" bestFit="1" customWidth="1"/>
    <col min="12" max="13" width="11.1640625" bestFit="1" customWidth="1"/>
    <col min="16" max="16" width="28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E2/D2*100</f>
        <v>0</v>
      </c>
      <c r="G2" t="s">
        <v>14</v>
      </c>
      <c r="H2">
        <v>0</v>
      </c>
      <c r="I2" s="5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LEFT(P2,SEARCH("/",P2)-1)</f>
        <v>food</v>
      </c>
      <c r="R2" t="str">
        <f>RIGHT(P2,LEN(P2)-SEARCH("/",P2))</f>
        <v>food trucks</v>
      </c>
      <c r="S2" s="10">
        <f>(((L2/60)/60)/24)+DATE(1970,1,1)</f>
        <v>42336.25</v>
      </c>
      <c r="T2" s="10">
        <f>(((M2/60)/60)/24)+DATE(1970,1,1)</f>
        <v>42353.25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0">E3/D3*100</f>
        <v>1040</v>
      </c>
      <c r="G3" t="s">
        <v>20</v>
      </c>
      <c r="H3">
        <v>158</v>
      </c>
      <c r="I3" s="5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LEFT(P3,SEARCH("/",P3)-1)</f>
        <v>music</v>
      </c>
      <c r="R3" t="str">
        <f t="shared" ref="R3:R66" si="3">RIGHT(P3,LEN(P3)-SEARCH("/",P3))</f>
        <v>rock</v>
      </c>
      <c r="S3" s="10">
        <f t="shared" ref="S3:S66" si="4">(((L3/60)/60)/24)+DATE(1970,1,1)</f>
        <v>41870.208333333336</v>
      </c>
      <c r="T3" s="10">
        <f t="shared" ref="T3:T66" si="5">(((M3/60)/60)/24)+DATE(1970,1,1)</f>
        <v>41872.208333333336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si="3"/>
        <v>web</v>
      </c>
      <c r="S4" s="10">
        <f t="shared" si="4"/>
        <v>41595.25</v>
      </c>
      <c r="T4" s="10">
        <f t="shared" si="5"/>
        <v>41597.25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  <c r="S5" s="10">
        <f t="shared" si="4"/>
        <v>43688.208333333328</v>
      </c>
      <c r="T5" s="10">
        <f t="shared" si="5"/>
        <v>43728.208333333328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  <c r="S6" s="10">
        <f t="shared" si="4"/>
        <v>43485.25</v>
      </c>
      <c r="T6" s="10">
        <f t="shared" si="5"/>
        <v>43489.25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  <c r="S7" s="10">
        <f t="shared" si="4"/>
        <v>41149.208333333336</v>
      </c>
      <c r="T7" s="10">
        <f t="shared" si="5"/>
        <v>41160.208333333336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  <c r="S8" s="10">
        <f t="shared" si="4"/>
        <v>42991.208333333328</v>
      </c>
      <c r="T8" s="10">
        <f t="shared" si="5"/>
        <v>42992.208333333328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  <c r="S9" s="10">
        <f t="shared" si="4"/>
        <v>42229.208333333328</v>
      </c>
      <c r="T9" s="10">
        <f t="shared" si="5"/>
        <v>42231.208333333328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  <c r="S10" s="10">
        <f t="shared" si="4"/>
        <v>40399.208333333336</v>
      </c>
      <c r="T10" s="10">
        <f t="shared" si="5"/>
        <v>40401.208333333336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  <c r="S11" s="10">
        <f t="shared" si="4"/>
        <v>41536.208333333336</v>
      </c>
      <c r="T11" s="10">
        <f t="shared" si="5"/>
        <v>41585.25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  <c r="S12" s="10">
        <f t="shared" si="4"/>
        <v>40404.208333333336</v>
      </c>
      <c r="T12" s="10">
        <f t="shared" si="5"/>
        <v>40452.208333333336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  <c r="S13" s="10">
        <f t="shared" si="4"/>
        <v>40442.208333333336</v>
      </c>
      <c r="T13" s="10">
        <f t="shared" si="5"/>
        <v>40448.208333333336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  <c r="S14" s="10">
        <f t="shared" si="4"/>
        <v>43760.208333333328</v>
      </c>
      <c r="T14" s="10">
        <f t="shared" si="5"/>
        <v>43768.208333333328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  <c r="S15" s="10">
        <f t="shared" si="4"/>
        <v>42532.208333333328</v>
      </c>
      <c r="T15" s="10">
        <f t="shared" si="5"/>
        <v>42544.208333333328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  <c r="S16" s="10">
        <f t="shared" si="4"/>
        <v>40974.25</v>
      </c>
      <c r="T16" s="10">
        <f t="shared" si="5"/>
        <v>41001.208333333336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  <c r="S17" s="10">
        <f t="shared" si="4"/>
        <v>43809.25</v>
      </c>
      <c r="T17" s="10">
        <f t="shared" si="5"/>
        <v>43813.25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  <c r="S18" s="10">
        <f t="shared" si="4"/>
        <v>41661.25</v>
      </c>
      <c r="T18" s="10">
        <f t="shared" si="5"/>
        <v>41683.25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  <c r="S19" s="10">
        <f t="shared" si="4"/>
        <v>40555.25</v>
      </c>
      <c r="T19" s="10">
        <f t="shared" si="5"/>
        <v>40556.25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  <c r="S20" s="10">
        <f t="shared" si="4"/>
        <v>43351.208333333328</v>
      </c>
      <c r="T20" s="10">
        <f t="shared" si="5"/>
        <v>43359.208333333328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  <c r="S21" s="10">
        <f t="shared" si="4"/>
        <v>43528.25</v>
      </c>
      <c r="T21" s="10">
        <f t="shared" si="5"/>
        <v>43549.208333333328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  <c r="S22" s="10">
        <f t="shared" si="4"/>
        <v>41848.208333333336</v>
      </c>
      <c r="T22" s="10">
        <f t="shared" si="5"/>
        <v>41848.208333333336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  <c r="S23" s="10">
        <f t="shared" si="4"/>
        <v>40770.208333333336</v>
      </c>
      <c r="T23" s="10">
        <f t="shared" si="5"/>
        <v>40804.208333333336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  <c r="S24" s="10">
        <f t="shared" si="4"/>
        <v>43193.208333333328</v>
      </c>
      <c r="T24" s="10">
        <f t="shared" si="5"/>
        <v>43208.208333333328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  <c r="S25" s="10">
        <f t="shared" si="4"/>
        <v>43510.25</v>
      </c>
      <c r="T25" s="10">
        <f t="shared" si="5"/>
        <v>43563.208333333328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  <c r="S26" s="10">
        <f t="shared" si="4"/>
        <v>41811.208333333336</v>
      </c>
      <c r="T26" s="10">
        <f t="shared" si="5"/>
        <v>41813.208333333336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  <c r="S27" s="10">
        <f t="shared" si="4"/>
        <v>40681.208333333336</v>
      </c>
      <c r="T27" s="10">
        <f t="shared" si="5"/>
        <v>40701.208333333336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  <c r="S28" s="10">
        <f t="shared" si="4"/>
        <v>43312.208333333328</v>
      </c>
      <c r="T28" s="10">
        <f t="shared" si="5"/>
        <v>43339.208333333328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  <c r="S29" s="10">
        <f t="shared" si="4"/>
        <v>42280.208333333328</v>
      </c>
      <c r="T29" s="10">
        <f t="shared" si="5"/>
        <v>42288.208333333328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  <c r="S30" s="10">
        <f t="shared" si="4"/>
        <v>40218.25</v>
      </c>
      <c r="T30" s="10">
        <f t="shared" si="5"/>
        <v>40241.25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  <c r="S31" s="10">
        <f t="shared" si="4"/>
        <v>43301.208333333328</v>
      </c>
      <c r="T31" s="10">
        <f t="shared" si="5"/>
        <v>43341.208333333328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  <c r="S32" s="10">
        <f t="shared" si="4"/>
        <v>43609.208333333328</v>
      </c>
      <c r="T32" s="10">
        <f t="shared" si="5"/>
        <v>43614.208333333328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  <c r="S33" s="10">
        <f t="shared" si="4"/>
        <v>42374.25</v>
      </c>
      <c r="T33" s="10">
        <f t="shared" si="5"/>
        <v>42402.25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  <c r="S34" s="10">
        <f t="shared" si="4"/>
        <v>43110.25</v>
      </c>
      <c r="T34" s="10">
        <f t="shared" si="5"/>
        <v>43137.25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  <c r="S35" s="10">
        <f t="shared" si="4"/>
        <v>41917.208333333336</v>
      </c>
      <c r="T35" s="10">
        <f t="shared" si="5"/>
        <v>41954.25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  <c r="S36" s="10">
        <f t="shared" si="4"/>
        <v>42817.208333333328</v>
      </c>
      <c r="T36" s="10">
        <f t="shared" si="5"/>
        <v>42822.208333333328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  <c r="S37" s="10">
        <f t="shared" si="4"/>
        <v>43484.25</v>
      </c>
      <c r="T37" s="10">
        <f t="shared" si="5"/>
        <v>43526.25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  <c r="S38" s="10">
        <f t="shared" si="4"/>
        <v>40600.25</v>
      </c>
      <c r="T38" s="10">
        <f t="shared" si="5"/>
        <v>40625.208333333336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  <c r="S39" s="10">
        <f t="shared" si="4"/>
        <v>43744.208333333328</v>
      </c>
      <c r="T39" s="10">
        <f t="shared" si="5"/>
        <v>43777.25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  <c r="S40" s="10">
        <f t="shared" si="4"/>
        <v>40469.208333333336</v>
      </c>
      <c r="T40" s="10">
        <f t="shared" si="5"/>
        <v>40474.208333333336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  <c r="S41" s="10">
        <f t="shared" si="4"/>
        <v>41330.25</v>
      </c>
      <c r="T41" s="10">
        <f t="shared" si="5"/>
        <v>41344.208333333336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  <c r="S42" s="10">
        <f t="shared" si="4"/>
        <v>40334.208333333336</v>
      </c>
      <c r="T42" s="10">
        <f t="shared" si="5"/>
        <v>40353.208333333336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  <c r="S43" s="10">
        <f t="shared" si="4"/>
        <v>41156.208333333336</v>
      </c>
      <c r="T43" s="10">
        <f t="shared" si="5"/>
        <v>41182.208333333336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  <c r="S44" s="10">
        <f t="shared" si="4"/>
        <v>40728.208333333336</v>
      </c>
      <c r="T44" s="10">
        <f t="shared" si="5"/>
        <v>40737.208333333336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  <c r="S45" s="10">
        <f t="shared" si="4"/>
        <v>41844.208333333336</v>
      </c>
      <c r="T45" s="10">
        <f t="shared" si="5"/>
        <v>41860.208333333336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  <c r="S46" s="10">
        <f t="shared" si="4"/>
        <v>43541.208333333328</v>
      </c>
      <c r="T46" s="10">
        <f t="shared" si="5"/>
        <v>43542.208333333328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  <c r="S47" s="10">
        <f t="shared" si="4"/>
        <v>42676.208333333328</v>
      </c>
      <c r="T47" s="10">
        <f t="shared" si="5"/>
        <v>42691.25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  <c r="S48" s="10">
        <f t="shared" si="4"/>
        <v>40367.208333333336</v>
      </c>
      <c r="T48" s="10">
        <f t="shared" si="5"/>
        <v>40390.208333333336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  <c r="S49" s="10">
        <f t="shared" si="4"/>
        <v>41727.208333333336</v>
      </c>
      <c r="T49" s="10">
        <f t="shared" si="5"/>
        <v>41757.208333333336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  <c r="S50" s="10">
        <f t="shared" si="4"/>
        <v>42180.208333333328</v>
      </c>
      <c r="T50" s="10">
        <f t="shared" si="5"/>
        <v>42192.208333333328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  <c r="S51" s="10">
        <f t="shared" si="4"/>
        <v>43758.208333333328</v>
      </c>
      <c r="T51" s="10">
        <f t="shared" si="5"/>
        <v>43803.25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  <c r="S52" s="10">
        <f t="shared" si="4"/>
        <v>41487.208333333336</v>
      </c>
      <c r="T52" s="10">
        <f t="shared" si="5"/>
        <v>41515.208333333336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  <c r="S53" s="10">
        <f t="shared" si="4"/>
        <v>40995.208333333336</v>
      </c>
      <c r="T53" s="10">
        <f t="shared" si="5"/>
        <v>41011.208333333336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  <c r="S54" s="10">
        <f t="shared" si="4"/>
        <v>40436.208333333336</v>
      </c>
      <c r="T54" s="10">
        <f t="shared" si="5"/>
        <v>40440.208333333336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  <c r="S55" s="10">
        <f t="shared" si="4"/>
        <v>41779.208333333336</v>
      </c>
      <c r="T55" s="10">
        <f t="shared" si="5"/>
        <v>41818.208333333336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  <c r="S56" s="10">
        <f t="shared" si="4"/>
        <v>43170.25</v>
      </c>
      <c r="T56" s="10">
        <f t="shared" si="5"/>
        <v>43176.208333333328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  <c r="S57" s="10">
        <f t="shared" si="4"/>
        <v>43311.208333333328</v>
      </c>
      <c r="T57" s="10">
        <f t="shared" si="5"/>
        <v>43316.208333333328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  <c r="S58" s="10">
        <f t="shared" si="4"/>
        <v>42014.25</v>
      </c>
      <c r="T58" s="10">
        <f t="shared" si="5"/>
        <v>42021.25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  <c r="S59" s="10">
        <f t="shared" si="4"/>
        <v>42979.208333333328</v>
      </c>
      <c r="T59" s="10">
        <f t="shared" si="5"/>
        <v>42991.208333333328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  <c r="S60" s="10">
        <f t="shared" si="4"/>
        <v>42268.208333333328</v>
      </c>
      <c r="T60" s="10">
        <f t="shared" si="5"/>
        <v>42281.208333333328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  <c r="S61" s="10">
        <f t="shared" si="4"/>
        <v>42898.208333333328</v>
      </c>
      <c r="T61" s="10">
        <f t="shared" si="5"/>
        <v>42913.208333333328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  <c r="S62" s="10">
        <f t="shared" si="4"/>
        <v>41107.208333333336</v>
      </c>
      <c r="T62" s="10">
        <f t="shared" si="5"/>
        <v>41110.208333333336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  <c r="S63" s="10">
        <f t="shared" si="4"/>
        <v>40595.25</v>
      </c>
      <c r="T63" s="10">
        <f t="shared" si="5"/>
        <v>40635.208333333336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  <c r="S64" s="10">
        <f t="shared" si="4"/>
        <v>42160.208333333328</v>
      </c>
      <c r="T64" s="10">
        <f t="shared" si="5"/>
        <v>42161.208333333328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  <c r="S65" s="10">
        <f t="shared" si="4"/>
        <v>42853.208333333328</v>
      </c>
      <c r="T65" s="10">
        <f t="shared" si="5"/>
        <v>42859.208333333328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  <c r="S66" s="10">
        <f t="shared" si="4"/>
        <v>43283.208333333328</v>
      </c>
      <c r="T66" s="10">
        <f t="shared" si="5"/>
        <v>43298.208333333328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6">E67/D67*100</f>
        <v>236.14754098360655</v>
      </c>
      <c r="G67" t="s">
        <v>20</v>
      </c>
      <c r="H67">
        <v>236</v>
      </c>
      <c r="I67" s="5">
        <f t="shared" ref="I67:I130" si="7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8">LEFT(P67,SEARCH("/",P67)-1)</f>
        <v>theater</v>
      </c>
      <c r="R67" t="str">
        <f t="shared" ref="R67:R130" si="9">RIGHT(P67,LEN(P67)-SEARCH("/",P67))</f>
        <v>plays</v>
      </c>
      <c r="S67" s="10">
        <f t="shared" ref="S67:S130" si="10">(((L67/60)/60)/24)+DATE(1970,1,1)</f>
        <v>40570.25</v>
      </c>
      <c r="T67" s="10">
        <f t="shared" ref="T67:T130" si="11">(((M67/60)/60)/24)+DATE(1970,1,1)</f>
        <v>40577.25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6"/>
        <v>45.068965517241381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8"/>
        <v>theater</v>
      </c>
      <c r="R68" t="str">
        <f t="shared" si="9"/>
        <v>plays</v>
      </c>
      <c r="S68" s="10">
        <f t="shared" si="10"/>
        <v>42102.208333333328</v>
      </c>
      <c r="T68" s="10">
        <f t="shared" si="11"/>
        <v>42107.208333333328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6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8"/>
        <v>technology</v>
      </c>
      <c r="R69" t="str">
        <f t="shared" si="9"/>
        <v>wearables</v>
      </c>
      <c r="S69" s="10">
        <f t="shared" si="10"/>
        <v>40203.25</v>
      </c>
      <c r="T69" s="10">
        <f t="shared" si="11"/>
        <v>40208.25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6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8"/>
        <v>theater</v>
      </c>
      <c r="R70" t="str">
        <f t="shared" si="9"/>
        <v>plays</v>
      </c>
      <c r="S70" s="10">
        <f t="shared" si="10"/>
        <v>42943.208333333328</v>
      </c>
      <c r="T70" s="10">
        <f t="shared" si="11"/>
        <v>42990.208333333328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6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8"/>
        <v>theater</v>
      </c>
      <c r="R71" t="str">
        <f t="shared" si="9"/>
        <v>plays</v>
      </c>
      <c r="S71" s="10">
        <f t="shared" si="10"/>
        <v>40531.25</v>
      </c>
      <c r="T71" s="10">
        <f t="shared" si="11"/>
        <v>40565.25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6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8"/>
        <v>theater</v>
      </c>
      <c r="R72" t="str">
        <f t="shared" si="9"/>
        <v>plays</v>
      </c>
      <c r="S72" s="10">
        <f t="shared" si="10"/>
        <v>40484.208333333336</v>
      </c>
      <c r="T72" s="10">
        <f t="shared" si="11"/>
        <v>40533.25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6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8"/>
        <v>theater</v>
      </c>
      <c r="R73" t="str">
        <f t="shared" si="9"/>
        <v>plays</v>
      </c>
      <c r="S73" s="10">
        <f t="shared" si="10"/>
        <v>43799.25</v>
      </c>
      <c r="T73" s="10">
        <f t="shared" si="11"/>
        <v>43803.25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6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8"/>
        <v>film &amp; video</v>
      </c>
      <c r="R74" t="str">
        <f t="shared" si="9"/>
        <v>animation</v>
      </c>
      <c r="S74" s="10">
        <f t="shared" si="10"/>
        <v>42186.208333333328</v>
      </c>
      <c r="T74" s="10">
        <f t="shared" si="11"/>
        <v>42222.208333333328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6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8"/>
        <v>music</v>
      </c>
      <c r="R75" t="str">
        <f t="shared" si="9"/>
        <v>jazz</v>
      </c>
      <c r="S75" s="10">
        <f t="shared" si="10"/>
        <v>42701.25</v>
      </c>
      <c r="T75" s="10">
        <f t="shared" si="11"/>
        <v>42704.25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6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8"/>
        <v>music</v>
      </c>
      <c r="R76" t="str">
        <f t="shared" si="9"/>
        <v>metal</v>
      </c>
      <c r="S76" s="10">
        <f t="shared" si="10"/>
        <v>42456.208333333328</v>
      </c>
      <c r="T76" s="10">
        <f t="shared" si="11"/>
        <v>42457.208333333328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6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8"/>
        <v>photography</v>
      </c>
      <c r="R77" t="str">
        <f t="shared" si="9"/>
        <v>photography books</v>
      </c>
      <c r="S77" s="10">
        <f t="shared" si="10"/>
        <v>43296.208333333328</v>
      </c>
      <c r="T77" s="10">
        <f t="shared" si="11"/>
        <v>43304.208333333328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6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8"/>
        <v>theater</v>
      </c>
      <c r="R78" t="str">
        <f t="shared" si="9"/>
        <v>plays</v>
      </c>
      <c r="S78" s="10">
        <f t="shared" si="10"/>
        <v>42027.25</v>
      </c>
      <c r="T78" s="10">
        <f t="shared" si="11"/>
        <v>42076.208333333328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6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8"/>
        <v>film &amp; video</v>
      </c>
      <c r="R79" t="str">
        <f t="shared" si="9"/>
        <v>animation</v>
      </c>
      <c r="S79" s="10">
        <f t="shared" si="10"/>
        <v>40448.208333333336</v>
      </c>
      <c r="T79" s="10">
        <f t="shared" si="11"/>
        <v>40462.208333333336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6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8"/>
        <v>publishing</v>
      </c>
      <c r="R80" t="str">
        <f t="shared" si="9"/>
        <v>translations</v>
      </c>
      <c r="S80" s="10">
        <f t="shared" si="10"/>
        <v>43206.208333333328</v>
      </c>
      <c r="T80" s="10">
        <f t="shared" si="11"/>
        <v>43207.208333333328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6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8"/>
        <v>theater</v>
      </c>
      <c r="R81" t="str">
        <f t="shared" si="9"/>
        <v>plays</v>
      </c>
      <c r="S81" s="10">
        <f t="shared" si="10"/>
        <v>43267.208333333328</v>
      </c>
      <c r="T81" s="10">
        <f t="shared" si="11"/>
        <v>43272.208333333328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6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8"/>
        <v>games</v>
      </c>
      <c r="R82" t="str">
        <f t="shared" si="9"/>
        <v>video games</v>
      </c>
      <c r="S82" s="10">
        <f t="shared" si="10"/>
        <v>42976.208333333328</v>
      </c>
      <c r="T82" s="10">
        <f t="shared" si="11"/>
        <v>43006.208333333328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6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8"/>
        <v>music</v>
      </c>
      <c r="R83" t="str">
        <f t="shared" si="9"/>
        <v>rock</v>
      </c>
      <c r="S83" s="10">
        <f t="shared" si="10"/>
        <v>43062.25</v>
      </c>
      <c r="T83" s="10">
        <f t="shared" si="11"/>
        <v>43087.25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6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8"/>
        <v>games</v>
      </c>
      <c r="R84" t="str">
        <f t="shared" si="9"/>
        <v>video games</v>
      </c>
      <c r="S84" s="10">
        <f t="shared" si="10"/>
        <v>43482.25</v>
      </c>
      <c r="T84" s="10">
        <f t="shared" si="11"/>
        <v>43489.25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6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8"/>
        <v>music</v>
      </c>
      <c r="R85" t="str">
        <f t="shared" si="9"/>
        <v>electric music</v>
      </c>
      <c r="S85" s="10">
        <f t="shared" si="10"/>
        <v>42579.208333333328</v>
      </c>
      <c r="T85" s="10">
        <f t="shared" si="11"/>
        <v>42601.208333333328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6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8"/>
        <v>technology</v>
      </c>
      <c r="R86" t="str">
        <f t="shared" si="9"/>
        <v>wearables</v>
      </c>
      <c r="S86" s="10">
        <f t="shared" si="10"/>
        <v>41118.208333333336</v>
      </c>
      <c r="T86" s="10">
        <f t="shared" si="11"/>
        <v>41128.208333333336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6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8"/>
        <v>music</v>
      </c>
      <c r="R87" t="str">
        <f t="shared" si="9"/>
        <v>indie rock</v>
      </c>
      <c r="S87" s="10">
        <f t="shared" si="10"/>
        <v>40797.208333333336</v>
      </c>
      <c r="T87" s="10">
        <f t="shared" si="11"/>
        <v>40805.208333333336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6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8"/>
        <v>theater</v>
      </c>
      <c r="R88" t="str">
        <f t="shared" si="9"/>
        <v>plays</v>
      </c>
      <c r="S88" s="10">
        <f t="shared" si="10"/>
        <v>42128.208333333328</v>
      </c>
      <c r="T88" s="10">
        <f t="shared" si="11"/>
        <v>42141.208333333328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6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8"/>
        <v>music</v>
      </c>
      <c r="R89" t="str">
        <f t="shared" si="9"/>
        <v>rock</v>
      </c>
      <c r="S89" s="10">
        <f t="shared" si="10"/>
        <v>40610.25</v>
      </c>
      <c r="T89" s="10">
        <f t="shared" si="11"/>
        <v>40621.208333333336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6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8"/>
        <v>publishing</v>
      </c>
      <c r="R90" t="str">
        <f t="shared" si="9"/>
        <v>translations</v>
      </c>
      <c r="S90" s="10">
        <f t="shared" si="10"/>
        <v>42110.208333333328</v>
      </c>
      <c r="T90" s="10">
        <f t="shared" si="11"/>
        <v>42132.208333333328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6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8"/>
        <v>theater</v>
      </c>
      <c r="R91" t="str">
        <f t="shared" si="9"/>
        <v>plays</v>
      </c>
      <c r="S91" s="10">
        <f t="shared" si="10"/>
        <v>40283.208333333336</v>
      </c>
      <c r="T91" s="10">
        <f t="shared" si="11"/>
        <v>40285.208333333336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6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8"/>
        <v>theater</v>
      </c>
      <c r="R92" t="str">
        <f t="shared" si="9"/>
        <v>plays</v>
      </c>
      <c r="S92" s="10">
        <f t="shared" si="10"/>
        <v>42425.25</v>
      </c>
      <c r="T92" s="10">
        <f t="shared" si="11"/>
        <v>42425.25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6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8"/>
        <v>publishing</v>
      </c>
      <c r="R93" t="str">
        <f t="shared" si="9"/>
        <v>translations</v>
      </c>
      <c r="S93" s="10">
        <f t="shared" si="10"/>
        <v>42588.208333333328</v>
      </c>
      <c r="T93" s="10">
        <f t="shared" si="11"/>
        <v>42616.208333333328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6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8"/>
        <v>games</v>
      </c>
      <c r="R94" t="str">
        <f t="shared" si="9"/>
        <v>video games</v>
      </c>
      <c r="S94" s="10">
        <f t="shared" si="10"/>
        <v>40352.208333333336</v>
      </c>
      <c r="T94" s="10">
        <f t="shared" si="11"/>
        <v>40353.208333333336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6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8"/>
        <v>theater</v>
      </c>
      <c r="R95" t="str">
        <f t="shared" si="9"/>
        <v>plays</v>
      </c>
      <c r="S95" s="10">
        <f t="shared" si="10"/>
        <v>41202.208333333336</v>
      </c>
      <c r="T95" s="10">
        <f t="shared" si="11"/>
        <v>41206.208333333336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6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8"/>
        <v>technology</v>
      </c>
      <c r="R96" t="str">
        <f t="shared" si="9"/>
        <v>web</v>
      </c>
      <c r="S96" s="10">
        <f t="shared" si="10"/>
        <v>43562.208333333328</v>
      </c>
      <c r="T96" s="10">
        <f t="shared" si="11"/>
        <v>43573.208333333328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6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8"/>
        <v>film &amp; video</v>
      </c>
      <c r="R97" t="str">
        <f t="shared" si="9"/>
        <v>documentary</v>
      </c>
      <c r="S97" s="10">
        <f t="shared" si="10"/>
        <v>43752.208333333328</v>
      </c>
      <c r="T97" s="10">
        <f t="shared" si="11"/>
        <v>43759.208333333328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6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8"/>
        <v>theater</v>
      </c>
      <c r="R98" t="str">
        <f t="shared" si="9"/>
        <v>plays</v>
      </c>
      <c r="S98" s="10">
        <f t="shared" si="10"/>
        <v>40612.25</v>
      </c>
      <c r="T98" s="10">
        <f t="shared" si="11"/>
        <v>40625.208333333336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6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8"/>
        <v>food</v>
      </c>
      <c r="R99" t="str">
        <f t="shared" si="9"/>
        <v>food trucks</v>
      </c>
      <c r="S99" s="10">
        <f t="shared" si="10"/>
        <v>42180.208333333328</v>
      </c>
      <c r="T99" s="10">
        <f t="shared" si="11"/>
        <v>42234.208333333328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6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8"/>
        <v>games</v>
      </c>
      <c r="R100" t="str">
        <f t="shared" si="9"/>
        <v>video games</v>
      </c>
      <c r="S100" s="10">
        <f t="shared" si="10"/>
        <v>42212.208333333328</v>
      </c>
      <c r="T100" s="10">
        <f t="shared" si="11"/>
        <v>42216.208333333328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6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8"/>
        <v>theater</v>
      </c>
      <c r="R101" t="str">
        <f t="shared" si="9"/>
        <v>plays</v>
      </c>
      <c r="S101" s="10">
        <f t="shared" si="10"/>
        <v>41968.25</v>
      </c>
      <c r="T101" s="10">
        <f t="shared" si="11"/>
        <v>41997.25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8"/>
        <v>theater</v>
      </c>
      <c r="R102" t="str">
        <f t="shared" si="9"/>
        <v>plays</v>
      </c>
      <c r="S102" s="10">
        <f t="shared" si="10"/>
        <v>40835.208333333336</v>
      </c>
      <c r="T102" s="10">
        <f t="shared" si="11"/>
        <v>40853.208333333336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6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8"/>
        <v>music</v>
      </c>
      <c r="R103" t="str">
        <f t="shared" si="9"/>
        <v>electric music</v>
      </c>
      <c r="S103" s="10">
        <f t="shared" si="10"/>
        <v>42056.25</v>
      </c>
      <c r="T103" s="10">
        <f t="shared" si="11"/>
        <v>42063.25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6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8"/>
        <v>technology</v>
      </c>
      <c r="R104" t="str">
        <f t="shared" si="9"/>
        <v>wearables</v>
      </c>
      <c r="S104" s="10">
        <f t="shared" si="10"/>
        <v>43234.208333333328</v>
      </c>
      <c r="T104" s="10">
        <f t="shared" si="11"/>
        <v>43241.208333333328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6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8"/>
        <v>music</v>
      </c>
      <c r="R105" t="str">
        <f t="shared" si="9"/>
        <v>electric music</v>
      </c>
      <c r="S105" s="10">
        <f t="shared" si="10"/>
        <v>40475.208333333336</v>
      </c>
      <c r="T105" s="10">
        <f t="shared" si="11"/>
        <v>40484.208333333336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6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8"/>
        <v>music</v>
      </c>
      <c r="R106" t="str">
        <f t="shared" si="9"/>
        <v>indie rock</v>
      </c>
      <c r="S106" s="10">
        <f t="shared" si="10"/>
        <v>42878.208333333328</v>
      </c>
      <c r="T106" s="10">
        <f t="shared" si="11"/>
        <v>42879.208333333328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6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8"/>
        <v>technology</v>
      </c>
      <c r="R107" t="str">
        <f t="shared" si="9"/>
        <v>web</v>
      </c>
      <c r="S107" s="10">
        <f t="shared" si="10"/>
        <v>41366.208333333336</v>
      </c>
      <c r="T107" s="10">
        <f t="shared" si="11"/>
        <v>41384.208333333336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6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8"/>
        <v>theater</v>
      </c>
      <c r="R108" t="str">
        <f t="shared" si="9"/>
        <v>plays</v>
      </c>
      <c r="S108" s="10">
        <f t="shared" si="10"/>
        <v>43716.208333333328</v>
      </c>
      <c r="T108" s="10">
        <f t="shared" si="11"/>
        <v>43721.208333333328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6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8"/>
        <v>theater</v>
      </c>
      <c r="R109" t="str">
        <f t="shared" si="9"/>
        <v>plays</v>
      </c>
      <c r="S109" s="10">
        <f t="shared" si="10"/>
        <v>43213.208333333328</v>
      </c>
      <c r="T109" s="10">
        <f t="shared" si="11"/>
        <v>43230.208333333328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6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8"/>
        <v>film &amp; video</v>
      </c>
      <c r="R110" t="str">
        <f t="shared" si="9"/>
        <v>documentary</v>
      </c>
      <c r="S110" s="10">
        <f t="shared" si="10"/>
        <v>41005.208333333336</v>
      </c>
      <c r="T110" s="10">
        <f t="shared" si="11"/>
        <v>41042.208333333336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6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8"/>
        <v>film &amp; video</v>
      </c>
      <c r="R111" t="str">
        <f t="shared" si="9"/>
        <v>television</v>
      </c>
      <c r="S111" s="10">
        <f t="shared" si="10"/>
        <v>41651.25</v>
      </c>
      <c r="T111" s="10">
        <f t="shared" si="11"/>
        <v>41653.25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6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8"/>
        <v>food</v>
      </c>
      <c r="R112" t="str">
        <f t="shared" si="9"/>
        <v>food trucks</v>
      </c>
      <c r="S112" s="10">
        <f t="shared" si="10"/>
        <v>43354.208333333328</v>
      </c>
      <c r="T112" s="10">
        <f t="shared" si="11"/>
        <v>43373.208333333328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6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8"/>
        <v>publishing</v>
      </c>
      <c r="R113" t="str">
        <f t="shared" si="9"/>
        <v>radio &amp; podcasts</v>
      </c>
      <c r="S113" s="10">
        <f t="shared" si="10"/>
        <v>41174.208333333336</v>
      </c>
      <c r="T113" s="10">
        <f t="shared" si="11"/>
        <v>41180.208333333336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6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8"/>
        <v>technology</v>
      </c>
      <c r="R114" t="str">
        <f t="shared" si="9"/>
        <v>web</v>
      </c>
      <c r="S114" s="10">
        <f t="shared" si="10"/>
        <v>41875.208333333336</v>
      </c>
      <c r="T114" s="10">
        <f t="shared" si="11"/>
        <v>41890.208333333336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6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8"/>
        <v>food</v>
      </c>
      <c r="R115" t="str">
        <f t="shared" si="9"/>
        <v>food trucks</v>
      </c>
      <c r="S115" s="10">
        <f t="shared" si="10"/>
        <v>42990.208333333328</v>
      </c>
      <c r="T115" s="10">
        <f t="shared" si="11"/>
        <v>42997.208333333328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6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8"/>
        <v>technology</v>
      </c>
      <c r="R116" t="str">
        <f t="shared" si="9"/>
        <v>wearables</v>
      </c>
      <c r="S116" s="10">
        <f t="shared" si="10"/>
        <v>43564.208333333328</v>
      </c>
      <c r="T116" s="10">
        <f t="shared" si="11"/>
        <v>43565.208333333328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6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8"/>
        <v>publishing</v>
      </c>
      <c r="R117" t="str">
        <f t="shared" si="9"/>
        <v>fiction</v>
      </c>
      <c r="S117" s="10">
        <f t="shared" si="10"/>
        <v>43056.25</v>
      </c>
      <c r="T117" s="10">
        <f t="shared" si="11"/>
        <v>43091.25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8"/>
        <v>theater</v>
      </c>
      <c r="R118" t="str">
        <f t="shared" si="9"/>
        <v>plays</v>
      </c>
      <c r="S118" s="10">
        <f t="shared" si="10"/>
        <v>42265.208333333328</v>
      </c>
      <c r="T118" s="10">
        <f t="shared" si="11"/>
        <v>42266.208333333328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6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8"/>
        <v>film &amp; video</v>
      </c>
      <c r="R119" t="str">
        <f t="shared" si="9"/>
        <v>television</v>
      </c>
      <c r="S119" s="10">
        <f t="shared" si="10"/>
        <v>40808.208333333336</v>
      </c>
      <c r="T119" s="10">
        <f t="shared" si="11"/>
        <v>40814.208333333336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6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8"/>
        <v>photography</v>
      </c>
      <c r="R120" t="str">
        <f t="shared" si="9"/>
        <v>photography books</v>
      </c>
      <c r="S120" s="10">
        <f t="shared" si="10"/>
        <v>41665.25</v>
      </c>
      <c r="T120" s="10">
        <f t="shared" si="11"/>
        <v>41671.25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6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8"/>
        <v>film &amp; video</v>
      </c>
      <c r="R121" t="str">
        <f t="shared" si="9"/>
        <v>documentary</v>
      </c>
      <c r="S121" s="10">
        <f t="shared" si="10"/>
        <v>41806.208333333336</v>
      </c>
      <c r="T121" s="10">
        <f t="shared" si="11"/>
        <v>41823.208333333336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6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8"/>
        <v>games</v>
      </c>
      <c r="R122" t="str">
        <f t="shared" si="9"/>
        <v>mobile games</v>
      </c>
      <c r="S122" s="10">
        <f t="shared" si="10"/>
        <v>42111.208333333328</v>
      </c>
      <c r="T122" s="10">
        <f t="shared" si="11"/>
        <v>42115.208333333328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6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8"/>
        <v>games</v>
      </c>
      <c r="R123" t="str">
        <f t="shared" si="9"/>
        <v>video games</v>
      </c>
      <c r="S123" s="10">
        <f t="shared" si="10"/>
        <v>41917.208333333336</v>
      </c>
      <c r="T123" s="10">
        <f t="shared" si="11"/>
        <v>41930.208333333336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6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8"/>
        <v>publishing</v>
      </c>
      <c r="R124" t="str">
        <f t="shared" si="9"/>
        <v>fiction</v>
      </c>
      <c r="S124" s="10">
        <f t="shared" si="10"/>
        <v>41970.25</v>
      </c>
      <c r="T124" s="10">
        <f t="shared" si="11"/>
        <v>41997.25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6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8"/>
        <v>theater</v>
      </c>
      <c r="R125" t="str">
        <f t="shared" si="9"/>
        <v>plays</v>
      </c>
      <c r="S125" s="10">
        <f t="shared" si="10"/>
        <v>42332.25</v>
      </c>
      <c r="T125" s="10">
        <f t="shared" si="11"/>
        <v>42335.25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6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8"/>
        <v>photography</v>
      </c>
      <c r="R126" t="str">
        <f t="shared" si="9"/>
        <v>photography books</v>
      </c>
      <c r="S126" s="10">
        <f t="shared" si="10"/>
        <v>43598.208333333328</v>
      </c>
      <c r="T126" s="10">
        <f t="shared" si="11"/>
        <v>43651.208333333328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6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8"/>
        <v>theater</v>
      </c>
      <c r="R127" t="str">
        <f t="shared" si="9"/>
        <v>plays</v>
      </c>
      <c r="S127" s="10">
        <f t="shared" si="10"/>
        <v>43362.208333333328</v>
      </c>
      <c r="T127" s="10">
        <f t="shared" si="11"/>
        <v>43366.208333333328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6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8"/>
        <v>theater</v>
      </c>
      <c r="R128" t="str">
        <f t="shared" si="9"/>
        <v>plays</v>
      </c>
      <c r="S128" s="10">
        <f t="shared" si="10"/>
        <v>42596.208333333328</v>
      </c>
      <c r="T128" s="10">
        <f t="shared" si="11"/>
        <v>42624.208333333328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6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8"/>
        <v>theater</v>
      </c>
      <c r="R129" t="str">
        <f t="shared" si="9"/>
        <v>plays</v>
      </c>
      <c r="S129" s="10">
        <f t="shared" si="10"/>
        <v>40310.208333333336</v>
      </c>
      <c r="T129" s="10">
        <f t="shared" si="11"/>
        <v>40313.208333333336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6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8"/>
        <v>music</v>
      </c>
      <c r="R130" t="str">
        <f t="shared" si="9"/>
        <v>rock</v>
      </c>
      <c r="S130" s="10">
        <f t="shared" si="10"/>
        <v>40417.208333333336</v>
      </c>
      <c r="T130" s="10">
        <f t="shared" si="11"/>
        <v>40430.208333333336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12">E131/D131*100</f>
        <v>3.202693602693603</v>
      </c>
      <c r="G131" t="s">
        <v>74</v>
      </c>
      <c r="H131">
        <v>55</v>
      </c>
      <c r="I131" s="5">
        <f t="shared" ref="I131:I194" si="13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4">LEFT(P131,SEARCH("/",P131)-1)</f>
        <v>food</v>
      </c>
      <c r="R131" t="str">
        <f t="shared" ref="R131:R194" si="15">RIGHT(P131,LEN(P131)-SEARCH("/",P131))</f>
        <v>food trucks</v>
      </c>
      <c r="S131" s="10">
        <f t="shared" ref="S131:S194" si="16">(((L131/60)/60)/24)+DATE(1970,1,1)</f>
        <v>42038.25</v>
      </c>
      <c r="T131" s="10">
        <f t="shared" ref="T131:T194" si="17">(((M131/60)/60)/24)+DATE(1970,1,1)</f>
        <v>42063.25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12"/>
        <v>155.46875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4"/>
        <v>film &amp; video</v>
      </c>
      <c r="R132" t="str">
        <f t="shared" si="15"/>
        <v>drama</v>
      </c>
      <c r="S132" s="10">
        <f t="shared" si="16"/>
        <v>40842.208333333336</v>
      </c>
      <c r="T132" s="10">
        <f t="shared" si="17"/>
        <v>40858.25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12"/>
        <v>100.85974499089254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4"/>
        <v>technology</v>
      </c>
      <c r="R133" t="str">
        <f t="shared" si="15"/>
        <v>web</v>
      </c>
      <c r="S133" s="10">
        <f t="shared" si="16"/>
        <v>41607.25</v>
      </c>
      <c r="T133" s="10">
        <f t="shared" si="17"/>
        <v>41620.25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12"/>
        <v>116.18181818181819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4"/>
        <v>theater</v>
      </c>
      <c r="R134" t="str">
        <f t="shared" si="15"/>
        <v>plays</v>
      </c>
      <c r="S134" s="10">
        <f t="shared" si="16"/>
        <v>43112.25</v>
      </c>
      <c r="T134" s="10">
        <f t="shared" si="17"/>
        <v>43128.25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12"/>
        <v>310.77777777777777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4"/>
        <v>music</v>
      </c>
      <c r="R135" t="str">
        <f t="shared" si="15"/>
        <v>world music</v>
      </c>
      <c r="S135" s="10">
        <f t="shared" si="16"/>
        <v>40767.208333333336</v>
      </c>
      <c r="T135" s="10">
        <f t="shared" si="17"/>
        <v>40789.208333333336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12"/>
        <v>89.73668341708543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4"/>
        <v>film &amp; video</v>
      </c>
      <c r="R136" t="str">
        <f t="shared" si="15"/>
        <v>documentary</v>
      </c>
      <c r="S136" s="10">
        <f t="shared" si="16"/>
        <v>40713.208333333336</v>
      </c>
      <c r="T136" s="10">
        <f t="shared" si="17"/>
        <v>40762.208333333336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12"/>
        <v>71.27272727272728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4"/>
        <v>theater</v>
      </c>
      <c r="R137" t="str">
        <f t="shared" si="15"/>
        <v>plays</v>
      </c>
      <c r="S137" s="10">
        <f t="shared" si="16"/>
        <v>41340.25</v>
      </c>
      <c r="T137" s="10">
        <f t="shared" si="17"/>
        <v>41345.208333333336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12"/>
        <v>3.2862318840579712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4"/>
        <v>film &amp; video</v>
      </c>
      <c r="R138" t="str">
        <f t="shared" si="15"/>
        <v>drama</v>
      </c>
      <c r="S138" s="10">
        <f t="shared" si="16"/>
        <v>41797.208333333336</v>
      </c>
      <c r="T138" s="10">
        <f t="shared" si="17"/>
        <v>41809.208333333336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12"/>
        <v>261.77777777777777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4"/>
        <v>publishing</v>
      </c>
      <c r="R139" t="str">
        <f t="shared" si="15"/>
        <v>nonfiction</v>
      </c>
      <c r="S139" s="10">
        <f t="shared" si="16"/>
        <v>40457.208333333336</v>
      </c>
      <c r="T139" s="10">
        <f t="shared" si="17"/>
        <v>40463.208333333336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4"/>
        <v>games</v>
      </c>
      <c r="R140" t="str">
        <f t="shared" si="15"/>
        <v>mobile games</v>
      </c>
      <c r="S140" s="10">
        <f t="shared" si="16"/>
        <v>41180.208333333336</v>
      </c>
      <c r="T140" s="10">
        <f t="shared" si="17"/>
        <v>41186.208333333336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12"/>
        <v>20.896851248642779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4"/>
        <v>technology</v>
      </c>
      <c r="R141" t="str">
        <f t="shared" si="15"/>
        <v>wearables</v>
      </c>
      <c r="S141" s="10">
        <f t="shared" si="16"/>
        <v>42115.208333333328</v>
      </c>
      <c r="T141" s="10">
        <f t="shared" si="17"/>
        <v>42131.208333333328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12"/>
        <v>223.16363636363636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4"/>
        <v>film &amp; video</v>
      </c>
      <c r="R142" t="str">
        <f t="shared" si="15"/>
        <v>documentary</v>
      </c>
      <c r="S142" s="10">
        <f t="shared" si="16"/>
        <v>43156.25</v>
      </c>
      <c r="T142" s="10">
        <f t="shared" si="17"/>
        <v>43161.25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12"/>
        <v>101.59097978227061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4"/>
        <v>technology</v>
      </c>
      <c r="R143" t="str">
        <f t="shared" si="15"/>
        <v>web</v>
      </c>
      <c r="S143" s="10">
        <f t="shared" si="16"/>
        <v>42167.208333333328</v>
      </c>
      <c r="T143" s="10">
        <f t="shared" si="17"/>
        <v>42173.208333333328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12"/>
        <v>230.03999999999996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4"/>
        <v>technology</v>
      </c>
      <c r="R144" t="str">
        <f t="shared" si="15"/>
        <v>web</v>
      </c>
      <c r="S144" s="10">
        <f t="shared" si="16"/>
        <v>41005.208333333336</v>
      </c>
      <c r="T144" s="10">
        <f t="shared" si="17"/>
        <v>41046.208333333336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12"/>
        <v>135.59259259259261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4"/>
        <v>music</v>
      </c>
      <c r="R145" t="str">
        <f t="shared" si="15"/>
        <v>indie rock</v>
      </c>
      <c r="S145" s="10">
        <f t="shared" si="16"/>
        <v>40357.208333333336</v>
      </c>
      <c r="T145" s="10">
        <f t="shared" si="17"/>
        <v>40377.208333333336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12"/>
        <v>129.1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4"/>
        <v>theater</v>
      </c>
      <c r="R146" t="str">
        <f t="shared" si="15"/>
        <v>plays</v>
      </c>
      <c r="S146" s="10">
        <f t="shared" si="16"/>
        <v>43633.208333333328</v>
      </c>
      <c r="T146" s="10">
        <f t="shared" si="17"/>
        <v>43641.208333333328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12"/>
        <v>236.512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4"/>
        <v>technology</v>
      </c>
      <c r="R147" t="str">
        <f t="shared" si="15"/>
        <v>wearables</v>
      </c>
      <c r="S147" s="10">
        <f t="shared" si="16"/>
        <v>41889.208333333336</v>
      </c>
      <c r="T147" s="10">
        <f t="shared" si="17"/>
        <v>41894.208333333336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12"/>
        <v>17.25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4"/>
        <v>theater</v>
      </c>
      <c r="R148" t="str">
        <f t="shared" si="15"/>
        <v>plays</v>
      </c>
      <c r="S148" s="10">
        <f t="shared" si="16"/>
        <v>40855.25</v>
      </c>
      <c r="T148" s="10">
        <f t="shared" si="17"/>
        <v>40875.25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12"/>
        <v>112.49397590361446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4"/>
        <v>theater</v>
      </c>
      <c r="R149" t="str">
        <f t="shared" si="15"/>
        <v>plays</v>
      </c>
      <c r="S149" s="10">
        <f t="shared" si="16"/>
        <v>42534.208333333328</v>
      </c>
      <c r="T149" s="10">
        <f t="shared" si="17"/>
        <v>42540.208333333328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12"/>
        <v>121.02150537634408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4"/>
        <v>technology</v>
      </c>
      <c r="R150" t="str">
        <f t="shared" si="15"/>
        <v>wearables</v>
      </c>
      <c r="S150" s="10">
        <f t="shared" si="16"/>
        <v>42941.208333333328</v>
      </c>
      <c r="T150" s="10">
        <f t="shared" si="17"/>
        <v>42950.208333333328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12"/>
        <v>219.87096774193549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4"/>
        <v>music</v>
      </c>
      <c r="R151" t="str">
        <f t="shared" si="15"/>
        <v>indie rock</v>
      </c>
      <c r="S151" s="10">
        <f t="shared" si="16"/>
        <v>41275.25</v>
      </c>
      <c r="T151" s="10">
        <f t="shared" si="17"/>
        <v>41327.25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4"/>
        <v>music</v>
      </c>
      <c r="R152" t="str">
        <f t="shared" si="15"/>
        <v>rock</v>
      </c>
      <c r="S152" s="10">
        <f t="shared" si="16"/>
        <v>43450.25</v>
      </c>
      <c r="T152" s="10">
        <f t="shared" si="17"/>
        <v>43451.25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12"/>
        <v>64.166909620991248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4"/>
        <v>music</v>
      </c>
      <c r="R153" t="str">
        <f t="shared" si="15"/>
        <v>electric music</v>
      </c>
      <c r="S153" s="10">
        <f t="shared" si="16"/>
        <v>41799.208333333336</v>
      </c>
      <c r="T153" s="10">
        <f t="shared" si="17"/>
        <v>41850.208333333336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12"/>
        <v>423.06746987951806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4"/>
        <v>music</v>
      </c>
      <c r="R154" t="str">
        <f t="shared" si="15"/>
        <v>indie rock</v>
      </c>
      <c r="S154" s="10">
        <f t="shared" si="16"/>
        <v>42783.25</v>
      </c>
      <c r="T154" s="10">
        <f t="shared" si="17"/>
        <v>42790.25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12"/>
        <v>92.984160506863773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4"/>
        <v>theater</v>
      </c>
      <c r="R155" t="str">
        <f t="shared" si="15"/>
        <v>plays</v>
      </c>
      <c r="S155" s="10">
        <f t="shared" si="16"/>
        <v>41201.208333333336</v>
      </c>
      <c r="T155" s="10">
        <f t="shared" si="17"/>
        <v>41207.208333333336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12"/>
        <v>58.756567425569173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4"/>
        <v>music</v>
      </c>
      <c r="R156" t="str">
        <f t="shared" si="15"/>
        <v>indie rock</v>
      </c>
      <c r="S156" s="10">
        <f t="shared" si="16"/>
        <v>42502.208333333328</v>
      </c>
      <c r="T156" s="10">
        <f t="shared" si="17"/>
        <v>42525.208333333328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12"/>
        <v>65.022222222222226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4"/>
        <v>theater</v>
      </c>
      <c r="R157" t="str">
        <f t="shared" si="15"/>
        <v>plays</v>
      </c>
      <c r="S157" s="10">
        <f t="shared" si="16"/>
        <v>40262.208333333336</v>
      </c>
      <c r="T157" s="10">
        <f t="shared" si="17"/>
        <v>40277.208333333336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12"/>
        <v>73.939560439560438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4"/>
        <v>music</v>
      </c>
      <c r="R158" t="str">
        <f t="shared" si="15"/>
        <v>rock</v>
      </c>
      <c r="S158" s="10">
        <f t="shared" si="16"/>
        <v>43743.208333333328</v>
      </c>
      <c r="T158" s="10">
        <f t="shared" si="17"/>
        <v>43767.208333333328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12"/>
        <v>52.666666666666664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4"/>
        <v>photography</v>
      </c>
      <c r="R159" t="str">
        <f t="shared" si="15"/>
        <v>photography books</v>
      </c>
      <c r="S159" s="10">
        <f t="shared" si="16"/>
        <v>41638.25</v>
      </c>
      <c r="T159" s="10">
        <f t="shared" si="17"/>
        <v>41650.25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12"/>
        <v>220.95238095238096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4"/>
        <v>music</v>
      </c>
      <c r="R160" t="str">
        <f t="shared" si="15"/>
        <v>rock</v>
      </c>
      <c r="S160" s="10">
        <f t="shared" si="16"/>
        <v>42346.25</v>
      </c>
      <c r="T160" s="10">
        <f t="shared" si="17"/>
        <v>42347.25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12"/>
        <v>100.01150627615063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4"/>
        <v>theater</v>
      </c>
      <c r="R161" t="str">
        <f t="shared" si="15"/>
        <v>plays</v>
      </c>
      <c r="S161" s="10">
        <f t="shared" si="16"/>
        <v>43551.208333333328</v>
      </c>
      <c r="T161" s="10">
        <f t="shared" si="17"/>
        <v>43569.208333333328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12"/>
        <v>162.3125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4"/>
        <v>technology</v>
      </c>
      <c r="R162" t="str">
        <f t="shared" si="15"/>
        <v>wearables</v>
      </c>
      <c r="S162" s="10">
        <f t="shared" si="16"/>
        <v>43582.208333333328</v>
      </c>
      <c r="T162" s="10">
        <f t="shared" si="17"/>
        <v>43598.208333333328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12"/>
        <v>78.181818181818187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4"/>
        <v>technology</v>
      </c>
      <c r="R163" t="str">
        <f t="shared" si="15"/>
        <v>web</v>
      </c>
      <c r="S163" s="10">
        <f t="shared" si="16"/>
        <v>42270.208333333328</v>
      </c>
      <c r="T163" s="10">
        <f t="shared" si="17"/>
        <v>42276.208333333328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12"/>
        <v>149.73770491803279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4"/>
        <v>music</v>
      </c>
      <c r="R164" t="str">
        <f t="shared" si="15"/>
        <v>rock</v>
      </c>
      <c r="S164" s="10">
        <f t="shared" si="16"/>
        <v>43442.25</v>
      </c>
      <c r="T164" s="10">
        <f t="shared" si="17"/>
        <v>43472.25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12"/>
        <v>253.25714285714284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4"/>
        <v>photography</v>
      </c>
      <c r="R165" t="str">
        <f t="shared" si="15"/>
        <v>photography books</v>
      </c>
      <c r="S165" s="10">
        <f t="shared" si="16"/>
        <v>43028.208333333328</v>
      </c>
      <c r="T165" s="10">
        <f t="shared" si="17"/>
        <v>43077.25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12"/>
        <v>100.16943521594683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4"/>
        <v>theater</v>
      </c>
      <c r="R166" t="str">
        <f t="shared" si="15"/>
        <v>plays</v>
      </c>
      <c r="S166" s="10">
        <f t="shared" si="16"/>
        <v>43016.208333333328</v>
      </c>
      <c r="T166" s="10">
        <f t="shared" si="17"/>
        <v>43017.208333333328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12"/>
        <v>121.99004424778761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4"/>
        <v>technology</v>
      </c>
      <c r="R167" t="str">
        <f t="shared" si="15"/>
        <v>web</v>
      </c>
      <c r="S167" s="10">
        <f t="shared" si="16"/>
        <v>42948.208333333328</v>
      </c>
      <c r="T167" s="10">
        <f t="shared" si="17"/>
        <v>42980.208333333328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12"/>
        <v>137.13265306122449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4"/>
        <v>photography</v>
      </c>
      <c r="R168" t="str">
        <f t="shared" si="15"/>
        <v>photography books</v>
      </c>
      <c r="S168" s="10">
        <f t="shared" si="16"/>
        <v>40534.25</v>
      </c>
      <c r="T168" s="10">
        <f t="shared" si="17"/>
        <v>40538.25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12"/>
        <v>415.53846153846149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4"/>
        <v>theater</v>
      </c>
      <c r="R169" t="str">
        <f t="shared" si="15"/>
        <v>plays</v>
      </c>
      <c r="S169" s="10">
        <f t="shared" si="16"/>
        <v>41435.208333333336</v>
      </c>
      <c r="T169" s="10">
        <f t="shared" si="17"/>
        <v>41445.208333333336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12"/>
        <v>31.30913348946136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4"/>
        <v>music</v>
      </c>
      <c r="R170" t="str">
        <f t="shared" si="15"/>
        <v>indie rock</v>
      </c>
      <c r="S170" s="10">
        <f t="shared" si="16"/>
        <v>43518.25</v>
      </c>
      <c r="T170" s="10">
        <f t="shared" si="17"/>
        <v>43541.208333333328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12"/>
        <v>424.08154506437768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4"/>
        <v>film &amp; video</v>
      </c>
      <c r="R171" t="str">
        <f t="shared" si="15"/>
        <v>shorts</v>
      </c>
      <c r="S171" s="10">
        <f t="shared" si="16"/>
        <v>41077.208333333336</v>
      </c>
      <c r="T171" s="10">
        <f t="shared" si="17"/>
        <v>41105.208333333336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12"/>
        <v>2.93886230728336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4"/>
        <v>music</v>
      </c>
      <c r="R172" t="str">
        <f t="shared" si="15"/>
        <v>indie rock</v>
      </c>
      <c r="S172" s="10">
        <f t="shared" si="16"/>
        <v>42950.208333333328</v>
      </c>
      <c r="T172" s="10">
        <f t="shared" si="17"/>
        <v>42957.208333333328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12"/>
        <v>10.63265306122449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4"/>
        <v>publishing</v>
      </c>
      <c r="R173" t="str">
        <f t="shared" si="15"/>
        <v>translations</v>
      </c>
      <c r="S173" s="10">
        <f t="shared" si="16"/>
        <v>41718.208333333336</v>
      </c>
      <c r="T173" s="10">
        <f t="shared" si="17"/>
        <v>41740.208333333336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12"/>
        <v>82.875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4"/>
        <v>film &amp; video</v>
      </c>
      <c r="R174" t="str">
        <f t="shared" si="15"/>
        <v>documentary</v>
      </c>
      <c r="S174" s="10">
        <f t="shared" si="16"/>
        <v>41839.208333333336</v>
      </c>
      <c r="T174" s="10">
        <f t="shared" si="17"/>
        <v>41854.208333333336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12"/>
        <v>163.01447776628748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4"/>
        <v>theater</v>
      </c>
      <c r="R175" t="str">
        <f t="shared" si="15"/>
        <v>plays</v>
      </c>
      <c r="S175" s="10">
        <f t="shared" si="16"/>
        <v>41412.208333333336</v>
      </c>
      <c r="T175" s="10">
        <f t="shared" si="17"/>
        <v>41418.208333333336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12"/>
        <v>894.66666666666674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4"/>
        <v>technology</v>
      </c>
      <c r="R176" t="str">
        <f t="shared" si="15"/>
        <v>wearables</v>
      </c>
      <c r="S176" s="10">
        <f t="shared" si="16"/>
        <v>42282.208333333328</v>
      </c>
      <c r="T176" s="10">
        <f t="shared" si="17"/>
        <v>42283.208333333328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12"/>
        <v>26.191501103752756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4"/>
        <v>theater</v>
      </c>
      <c r="R177" t="str">
        <f t="shared" si="15"/>
        <v>plays</v>
      </c>
      <c r="S177" s="10">
        <f t="shared" si="16"/>
        <v>42613.208333333328</v>
      </c>
      <c r="T177" s="10">
        <f t="shared" si="17"/>
        <v>42632.208333333328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12"/>
        <v>74.834782608695647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4"/>
        <v>theater</v>
      </c>
      <c r="R178" t="str">
        <f t="shared" si="15"/>
        <v>plays</v>
      </c>
      <c r="S178" s="10">
        <f t="shared" si="16"/>
        <v>42616.208333333328</v>
      </c>
      <c r="T178" s="10">
        <f t="shared" si="17"/>
        <v>42625.208333333328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12"/>
        <v>416.47680412371136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4"/>
        <v>theater</v>
      </c>
      <c r="R179" t="str">
        <f t="shared" si="15"/>
        <v>plays</v>
      </c>
      <c r="S179" s="10">
        <f t="shared" si="16"/>
        <v>40497.25</v>
      </c>
      <c r="T179" s="10">
        <f t="shared" si="17"/>
        <v>40522.25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12"/>
        <v>96.208333333333329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4"/>
        <v>food</v>
      </c>
      <c r="R180" t="str">
        <f t="shared" si="15"/>
        <v>food trucks</v>
      </c>
      <c r="S180" s="10">
        <f t="shared" si="16"/>
        <v>42999.208333333328</v>
      </c>
      <c r="T180" s="10">
        <f t="shared" si="17"/>
        <v>43008.208333333328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12"/>
        <v>357.71910112359546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4"/>
        <v>theater</v>
      </c>
      <c r="R181" t="str">
        <f t="shared" si="15"/>
        <v>plays</v>
      </c>
      <c r="S181" s="10">
        <f t="shared" si="16"/>
        <v>41350.208333333336</v>
      </c>
      <c r="T181" s="10">
        <f t="shared" si="17"/>
        <v>41351.208333333336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12"/>
        <v>308.45714285714286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4"/>
        <v>technology</v>
      </c>
      <c r="R182" t="str">
        <f t="shared" si="15"/>
        <v>wearables</v>
      </c>
      <c r="S182" s="10">
        <f t="shared" si="16"/>
        <v>40259.208333333336</v>
      </c>
      <c r="T182" s="10">
        <f t="shared" si="17"/>
        <v>40264.208333333336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12"/>
        <v>61.802325581395344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4"/>
        <v>technology</v>
      </c>
      <c r="R183" t="str">
        <f t="shared" si="15"/>
        <v>web</v>
      </c>
      <c r="S183" s="10">
        <f t="shared" si="16"/>
        <v>43012.208333333328</v>
      </c>
      <c r="T183" s="10">
        <f t="shared" si="17"/>
        <v>43030.208333333328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12"/>
        <v>722.32472324723244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4"/>
        <v>theater</v>
      </c>
      <c r="R184" t="str">
        <f t="shared" si="15"/>
        <v>plays</v>
      </c>
      <c r="S184" s="10">
        <f t="shared" si="16"/>
        <v>43631.208333333328</v>
      </c>
      <c r="T184" s="10">
        <f t="shared" si="17"/>
        <v>43647.208333333328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12"/>
        <v>69.117647058823522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4"/>
        <v>music</v>
      </c>
      <c r="R185" t="str">
        <f t="shared" si="15"/>
        <v>rock</v>
      </c>
      <c r="S185" s="10">
        <f t="shared" si="16"/>
        <v>40430.208333333336</v>
      </c>
      <c r="T185" s="10">
        <f t="shared" si="17"/>
        <v>40443.208333333336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12"/>
        <v>293.05555555555554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4"/>
        <v>theater</v>
      </c>
      <c r="R186" t="str">
        <f t="shared" si="15"/>
        <v>plays</v>
      </c>
      <c r="S186" s="10">
        <f t="shared" si="16"/>
        <v>43588.208333333328</v>
      </c>
      <c r="T186" s="10">
        <f t="shared" si="17"/>
        <v>43589.208333333328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12"/>
        <v>71.8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4"/>
        <v>film &amp; video</v>
      </c>
      <c r="R187" t="str">
        <f t="shared" si="15"/>
        <v>television</v>
      </c>
      <c r="S187" s="10">
        <f t="shared" si="16"/>
        <v>43233.208333333328</v>
      </c>
      <c r="T187" s="10">
        <f t="shared" si="17"/>
        <v>43244.208333333328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12"/>
        <v>31.934684684684683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4"/>
        <v>theater</v>
      </c>
      <c r="R188" t="str">
        <f t="shared" si="15"/>
        <v>plays</v>
      </c>
      <c r="S188" s="10">
        <f t="shared" si="16"/>
        <v>41782.208333333336</v>
      </c>
      <c r="T188" s="10">
        <f t="shared" si="17"/>
        <v>41797.208333333336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12"/>
        <v>229.87375415282392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4"/>
        <v>film &amp; video</v>
      </c>
      <c r="R189" t="str">
        <f t="shared" si="15"/>
        <v>shorts</v>
      </c>
      <c r="S189" s="10">
        <f t="shared" si="16"/>
        <v>41328.25</v>
      </c>
      <c r="T189" s="10">
        <f t="shared" si="17"/>
        <v>41356.208333333336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12"/>
        <v>32.012195121951223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4"/>
        <v>theater</v>
      </c>
      <c r="R190" t="str">
        <f t="shared" si="15"/>
        <v>plays</v>
      </c>
      <c r="S190" s="10">
        <f t="shared" si="16"/>
        <v>41975.25</v>
      </c>
      <c r="T190" s="10">
        <f t="shared" si="17"/>
        <v>41976.25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12"/>
        <v>23.525352848928385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4"/>
        <v>theater</v>
      </c>
      <c r="R191" t="str">
        <f t="shared" si="15"/>
        <v>plays</v>
      </c>
      <c r="S191" s="10">
        <f t="shared" si="16"/>
        <v>42433.25</v>
      </c>
      <c r="T191" s="10">
        <f t="shared" si="17"/>
        <v>42433.25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12"/>
        <v>68.594594594594597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4"/>
        <v>theater</v>
      </c>
      <c r="R192" t="str">
        <f t="shared" si="15"/>
        <v>plays</v>
      </c>
      <c r="S192" s="10">
        <f t="shared" si="16"/>
        <v>41429.208333333336</v>
      </c>
      <c r="T192" s="10">
        <f t="shared" si="17"/>
        <v>41430.208333333336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12"/>
        <v>37.952380952380956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4"/>
        <v>theater</v>
      </c>
      <c r="R193" t="str">
        <f t="shared" si="15"/>
        <v>plays</v>
      </c>
      <c r="S193" s="10">
        <f t="shared" si="16"/>
        <v>43536.208333333328</v>
      </c>
      <c r="T193" s="10">
        <f t="shared" si="17"/>
        <v>43539.208333333328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12"/>
        <v>19.992957746478872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4"/>
        <v>music</v>
      </c>
      <c r="R194" t="str">
        <f t="shared" si="15"/>
        <v>rock</v>
      </c>
      <c r="S194" s="10">
        <f t="shared" si="16"/>
        <v>41817.208333333336</v>
      </c>
      <c r="T194" s="10">
        <f t="shared" si="17"/>
        <v>41821.208333333336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18">E195/D195*100</f>
        <v>45.636363636363633</v>
      </c>
      <c r="G195" t="s">
        <v>14</v>
      </c>
      <c r="H195">
        <v>65</v>
      </c>
      <c r="I195" s="5">
        <f t="shared" ref="I195:I258" si="19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20">LEFT(P195,SEARCH("/",P195)-1)</f>
        <v>music</v>
      </c>
      <c r="R195" t="str">
        <f t="shared" ref="R195:R258" si="21">RIGHT(P195,LEN(P195)-SEARCH("/",P195))</f>
        <v>indie rock</v>
      </c>
      <c r="S195" s="10">
        <f t="shared" ref="S195:S258" si="22">(((L195/60)/60)/24)+DATE(1970,1,1)</f>
        <v>43198.208333333328</v>
      </c>
      <c r="T195" s="10">
        <f t="shared" ref="T195:T258" si="23">(((M195/60)/60)/24)+DATE(1970,1,1)</f>
        <v>43202.208333333328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8"/>
        <v>122.7605633802817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20"/>
        <v>music</v>
      </c>
      <c r="R196" t="str">
        <f t="shared" si="21"/>
        <v>metal</v>
      </c>
      <c r="S196" s="10">
        <f t="shared" si="22"/>
        <v>42261.208333333328</v>
      </c>
      <c r="T196" s="10">
        <f t="shared" si="23"/>
        <v>42277.208333333328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8"/>
        <v>361.75316455696202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20"/>
        <v>music</v>
      </c>
      <c r="R197" t="str">
        <f t="shared" si="21"/>
        <v>electric music</v>
      </c>
      <c r="S197" s="10">
        <f t="shared" si="22"/>
        <v>43310.208333333328</v>
      </c>
      <c r="T197" s="10">
        <f t="shared" si="23"/>
        <v>43317.208333333328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8"/>
        <v>63.146341463414636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20"/>
        <v>technology</v>
      </c>
      <c r="R198" t="str">
        <f t="shared" si="21"/>
        <v>wearables</v>
      </c>
      <c r="S198" s="10">
        <f t="shared" si="22"/>
        <v>42616.208333333328</v>
      </c>
      <c r="T198" s="10">
        <f t="shared" si="23"/>
        <v>42635.208333333328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8"/>
        <v>298.20475319926874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20"/>
        <v>film &amp; video</v>
      </c>
      <c r="R199" t="str">
        <f t="shared" si="21"/>
        <v>drama</v>
      </c>
      <c r="S199" s="10">
        <f t="shared" si="22"/>
        <v>42909.208333333328</v>
      </c>
      <c r="T199" s="10">
        <f t="shared" si="23"/>
        <v>42923.208333333328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8"/>
        <v>9.5585443037974684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20"/>
        <v>music</v>
      </c>
      <c r="R200" t="str">
        <f t="shared" si="21"/>
        <v>electric music</v>
      </c>
      <c r="S200" s="10">
        <f t="shared" si="22"/>
        <v>40396.208333333336</v>
      </c>
      <c r="T200" s="10">
        <f t="shared" si="23"/>
        <v>40425.208333333336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8"/>
        <v>53.777777777777779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20"/>
        <v>music</v>
      </c>
      <c r="R201" t="str">
        <f t="shared" si="21"/>
        <v>rock</v>
      </c>
      <c r="S201" s="10">
        <f t="shared" si="22"/>
        <v>42192.208333333328</v>
      </c>
      <c r="T201" s="10">
        <f t="shared" si="23"/>
        <v>42196.208333333328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20"/>
        <v>theater</v>
      </c>
      <c r="R202" t="str">
        <f t="shared" si="21"/>
        <v>plays</v>
      </c>
      <c r="S202" s="10">
        <f t="shared" si="22"/>
        <v>40262.208333333336</v>
      </c>
      <c r="T202" s="10">
        <f t="shared" si="23"/>
        <v>40273.208333333336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8"/>
        <v>681.19047619047615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20"/>
        <v>technology</v>
      </c>
      <c r="R203" t="str">
        <f t="shared" si="21"/>
        <v>web</v>
      </c>
      <c r="S203" s="10">
        <f t="shared" si="22"/>
        <v>41845.208333333336</v>
      </c>
      <c r="T203" s="10">
        <f t="shared" si="23"/>
        <v>41863.208333333336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8"/>
        <v>78.831325301204828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20"/>
        <v>food</v>
      </c>
      <c r="R204" t="str">
        <f t="shared" si="21"/>
        <v>food trucks</v>
      </c>
      <c r="S204" s="10">
        <f t="shared" si="22"/>
        <v>40818.208333333336</v>
      </c>
      <c r="T204" s="10">
        <f t="shared" si="23"/>
        <v>40822.208333333336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8"/>
        <v>134.40792216817235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20"/>
        <v>theater</v>
      </c>
      <c r="R205" t="str">
        <f t="shared" si="21"/>
        <v>plays</v>
      </c>
      <c r="S205" s="10">
        <f t="shared" si="22"/>
        <v>42752.25</v>
      </c>
      <c r="T205" s="10">
        <f t="shared" si="23"/>
        <v>42754.25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8"/>
        <v>3.3719999999999999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20"/>
        <v>music</v>
      </c>
      <c r="R206" t="str">
        <f t="shared" si="21"/>
        <v>jazz</v>
      </c>
      <c r="S206" s="10">
        <f t="shared" si="22"/>
        <v>40636.208333333336</v>
      </c>
      <c r="T206" s="10">
        <f t="shared" si="23"/>
        <v>40646.208333333336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8"/>
        <v>431.84615384615387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20"/>
        <v>theater</v>
      </c>
      <c r="R207" t="str">
        <f t="shared" si="21"/>
        <v>plays</v>
      </c>
      <c r="S207" s="10">
        <f t="shared" si="22"/>
        <v>43390.208333333328</v>
      </c>
      <c r="T207" s="10">
        <f t="shared" si="23"/>
        <v>43402.208333333328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8"/>
        <v>38.844444444444441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20"/>
        <v>publishing</v>
      </c>
      <c r="R208" t="str">
        <f t="shared" si="21"/>
        <v>fiction</v>
      </c>
      <c r="S208" s="10">
        <f t="shared" si="22"/>
        <v>40236.25</v>
      </c>
      <c r="T208" s="10">
        <f t="shared" si="23"/>
        <v>40245.25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8"/>
        <v>425.7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20"/>
        <v>music</v>
      </c>
      <c r="R209" t="str">
        <f t="shared" si="21"/>
        <v>rock</v>
      </c>
      <c r="S209" s="10">
        <f t="shared" si="22"/>
        <v>43340.208333333328</v>
      </c>
      <c r="T209" s="10">
        <f t="shared" si="23"/>
        <v>43360.208333333328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8"/>
        <v>101.12239715591672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20"/>
        <v>film &amp; video</v>
      </c>
      <c r="R210" t="str">
        <f t="shared" si="21"/>
        <v>documentary</v>
      </c>
      <c r="S210" s="10">
        <f t="shared" si="22"/>
        <v>43048.25</v>
      </c>
      <c r="T210" s="10">
        <f t="shared" si="23"/>
        <v>43072.25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8"/>
        <v>21.188688946015425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20"/>
        <v>film &amp; video</v>
      </c>
      <c r="R211" t="str">
        <f t="shared" si="21"/>
        <v>documentary</v>
      </c>
      <c r="S211" s="10">
        <f t="shared" si="22"/>
        <v>42496.208333333328</v>
      </c>
      <c r="T211" s="10">
        <f t="shared" si="23"/>
        <v>42503.208333333328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8"/>
        <v>67.425531914893625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20"/>
        <v>film &amp; video</v>
      </c>
      <c r="R212" t="str">
        <f t="shared" si="21"/>
        <v>science fiction</v>
      </c>
      <c r="S212" s="10">
        <f t="shared" si="22"/>
        <v>42797.25</v>
      </c>
      <c r="T212" s="10">
        <f t="shared" si="23"/>
        <v>42824.208333333328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8"/>
        <v>94.923371647509583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20"/>
        <v>theater</v>
      </c>
      <c r="R213" t="str">
        <f t="shared" si="21"/>
        <v>plays</v>
      </c>
      <c r="S213" s="10">
        <f t="shared" si="22"/>
        <v>41513.208333333336</v>
      </c>
      <c r="T213" s="10">
        <f t="shared" si="23"/>
        <v>41537.208333333336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8"/>
        <v>151.85185185185185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20"/>
        <v>theater</v>
      </c>
      <c r="R214" t="str">
        <f t="shared" si="21"/>
        <v>plays</v>
      </c>
      <c r="S214" s="10">
        <f t="shared" si="22"/>
        <v>43814.25</v>
      </c>
      <c r="T214" s="10">
        <f t="shared" si="23"/>
        <v>43860.25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8"/>
        <v>195.16382252559728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20"/>
        <v>music</v>
      </c>
      <c r="R215" t="str">
        <f t="shared" si="21"/>
        <v>indie rock</v>
      </c>
      <c r="S215" s="10">
        <f t="shared" si="22"/>
        <v>40488.208333333336</v>
      </c>
      <c r="T215" s="10">
        <f t="shared" si="23"/>
        <v>40496.25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8"/>
        <v>1023.1428571428571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20"/>
        <v>music</v>
      </c>
      <c r="R216" t="str">
        <f t="shared" si="21"/>
        <v>rock</v>
      </c>
      <c r="S216" s="10">
        <f t="shared" si="22"/>
        <v>40409.208333333336</v>
      </c>
      <c r="T216" s="10">
        <f t="shared" si="23"/>
        <v>40415.208333333336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8"/>
        <v>3.841836734693878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20"/>
        <v>theater</v>
      </c>
      <c r="R217" t="str">
        <f t="shared" si="21"/>
        <v>plays</v>
      </c>
      <c r="S217" s="10">
        <f t="shared" si="22"/>
        <v>43509.25</v>
      </c>
      <c r="T217" s="10">
        <f t="shared" si="23"/>
        <v>43511.25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8"/>
        <v>155.07066557107643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20"/>
        <v>theater</v>
      </c>
      <c r="R218" t="str">
        <f t="shared" si="21"/>
        <v>plays</v>
      </c>
      <c r="S218" s="10">
        <f t="shared" si="22"/>
        <v>40869.25</v>
      </c>
      <c r="T218" s="10">
        <f t="shared" si="23"/>
        <v>40871.25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8"/>
        <v>44.753477588871718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20"/>
        <v>film &amp; video</v>
      </c>
      <c r="R219" t="str">
        <f t="shared" si="21"/>
        <v>science fiction</v>
      </c>
      <c r="S219" s="10">
        <f t="shared" si="22"/>
        <v>43583.208333333328</v>
      </c>
      <c r="T219" s="10">
        <f t="shared" si="23"/>
        <v>43592.208333333328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8"/>
        <v>215.94736842105263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20"/>
        <v>film &amp; video</v>
      </c>
      <c r="R220" t="str">
        <f t="shared" si="21"/>
        <v>shorts</v>
      </c>
      <c r="S220" s="10">
        <f t="shared" si="22"/>
        <v>40858.25</v>
      </c>
      <c r="T220" s="10">
        <f t="shared" si="23"/>
        <v>40892.25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8"/>
        <v>332.12709832134288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20"/>
        <v>film &amp; video</v>
      </c>
      <c r="R221" t="str">
        <f t="shared" si="21"/>
        <v>animation</v>
      </c>
      <c r="S221" s="10">
        <f t="shared" si="22"/>
        <v>41137.208333333336</v>
      </c>
      <c r="T221" s="10">
        <f t="shared" si="23"/>
        <v>41149.208333333336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8"/>
        <v>8.4430379746835449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20"/>
        <v>theater</v>
      </c>
      <c r="R222" t="str">
        <f t="shared" si="21"/>
        <v>plays</v>
      </c>
      <c r="S222" s="10">
        <f t="shared" si="22"/>
        <v>40725.208333333336</v>
      </c>
      <c r="T222" s="10">
        <f t="shared" si="23"/>
        <v>40743.208333333336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8"/>
        <v>98.625514403292186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20"/>
        <v>food</v>
      </c>
      <c r="R223" t="str">
        <f t="shared" si="21"/>
        <v>food trucks</v>
      </c>
      <c r="S223" s="10">
        <f t="shared" si="22"/>
        <v>41081.208333333336</v>
      </c>
      <c r="T223" s="10">
        <f t="shared" si="23"/>
        <v>41083.208333333336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8"/>
        <v>137.97916666666669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20"/>
        <v>photography</v>
      </c>
      <c r="R224" t="str">
        <f t="shared" si="21"/>
        <v>photography books</v>
      </c>
      <c r="S224" s="10">
        <f t="shared" si="22"/>
        <v>41914.208333333336</v>
      </c>
      <c r="T224" s="10">
        <f t="shared" si="23"/>
        <v>41915.208333333336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8"/>
        <v>93.81099656357388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20"/>
        <v>theater</v>
      </c>
      <c r="R225" t="str">
        <f t="shared" si="21"/>
        <v>plays</v>
      </c>
      <c r="S225" s="10">
        <f t="shared" si="22"/>
        <v>42445.208333333328</v>
      </c>
      <c r="T225" s="10">
        <f t="shared" si="23"/>
        <v>42459.208333333328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8"/>
        <v>403.63930885529157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20"/>
        <v>film &amp; video</v>
      </c>
      <c r="R226" t="str">
        <f t="shared" si="21"/>
        <v>science fiction</v>
      </c>
      <c r="S226" s="10">
        <f t="shared" si="22"/>
        <v>41906.208333333336</v>
      </c>
      <c r="T226" s="10">
        <f t="shared" si="23"/>
        <v>41951.25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8"/>
        <v>260.1740412979351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20"/>
        <v>music</v>
      </c>
      <c r="R227" t="str">
        <f t="shared" si="21"/>
        <v>rock</v>
      </c>
      <c r="S227" s="10">
        <f t="shared" si="22"/>
        <v>41762.208333333336</v>
      </c>
      <c r="T227" s="10">
        <f t="shared" si="23"/>
        <v>41762.208333333336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8"/>
        <v>366.63333333333333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20"/>
        <v>photography</v>
      </c>
      <c r="R228" t="str">
        <f t="shared" si="21"/>
        <v>photography books</v>
      </c>
      <c r="S228" s="10">
        <f t="shared" si="22"/>
        <v>40276.208333333336</v>
      </c>
      <c r="T228" s="10">
        <f t="shared" si="23"/>
        <v>40313.208333333336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8"/>
        <v>168.72085385878489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20"/>
        <v>games</v>
      </c>
      <c r="R229" t="str">
        <f t="shared" si="21"/>
        <v>mobile games</v>
      </c>
      <c r="S229" s="10">
        <f t="shared" si="22"/>
        <v>42139.208333333328</v>
      </c>
      <c r="T229" s="10">
        <f t="shared" si="23"/>
        <v>42145.208333333328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8"/>
        <v>119.90717911530093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20"/>
        <v>film &amp; video</v>
      </c>
      <c r="R230" t="str">
        <f t="shared" si="21"/>
        <v>animation</v>
      </c>
      <c r="S230" s="10">
        <f t="shared" si="22"/>
        <v>42613.208333333328</v>
      </c>
      <c r="T230" s="10">
        <f t="shared" si="23"/>
        <v>42638.208333333328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8"/>
        <v>193.68925233644859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20"/>
        <v>games</v>
      </c>
      <c r="R231" t="str">
        <f t="shared" si="21"/>
        <v>mobile games</v>
      </c>
      <c r="S231" s="10">
        <f t="shared" si="22"/>
        <v>42887.208333333328</v>
      </c>
      <c r="T231" s="10">
        <f t="shared" si="23"/>
        <v>42935.208333333328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8"/>
        <v>420.16666666666669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20"/>
        <v>games</v>
      </c>
      <c r="R232" t="str">
        <f t="shared" si="21"/>
        <v>video games</v>
      </c>
      <c r="S232" s="10">
        <f t="shared" si="22"/>
        <v>43805.25</v>
      </c>
      <c r="T232" s="10">
        <f t="shared" si="23"/>
        <v>43805.25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8"/>
        <v>76.708333333333329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20"/>
        <v>theater</v>
      </c>
      <c r="R233" t="str">
        <f t="shared" si="21"/>
        <v>plays</v>
      </c>
      <c r="S233" s="10">
        <f t="shared" si="22"/>
        <v>41415.208333333336</v>
      </c>
      <c r="T233" s="10">
        <f t="shared" si="23"/>
        <v>41473.208333333336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8"/>
        <v>171.26470588235293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20"/>
        <v>theater</v>
      </c>
      <c r="R234" t="str">
        <f t="shared" si="21"/>
        <v>plays</v>
      </c>
      <c r="S234" s="10">
        <f t="shared" si="22"/>
        <v>42576.208333333328</v>
      </c>
      <c r="T234" s="10">
        <f t="shared" si="23"/>
        <v>42577.208333333328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8"/>
        <v>157.89473684210526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20"/>
        <v>film &amp; video</v>
      </c>
      <c r="R235" t="str">
        <f t="shared" si="21"/>
        <v>animation</v>
      </c>
      <c r="S235" s="10">
        <f t="shared" si="22"/>
        <v>40706.208333333336</v>
      </c>
      <c r="T235" s="10">
        <f t="shared" si="23"/>
        <v>40722.208333333336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8"/>
        <v>109.08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20"/>
        <v>games</v>
      </c>
      <c r="R236" t="str">
        <f t="shared" si="21"/>
        <v>video games</v>
      </c>
      <c r="S236" s="10">
        <f t="shared" si="22"/>
        <v>42969.208333333328</v>
      </c>
      <c r="T236" s="10">
        <f t="shared" si="23"/>
        <v>42976.208333333328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8"/>
        <v>41.732558139534881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20"/>
        <v>film &amp; video</v>
      </c>
      <c r="R237" t="str">
        <f t="shared" si="21"/>
        <v>animation</v>
      </c>
      <c r="S237" s="10">
        <f t="shared" si="22"/>
        <v>42779.25</v>
      </c>
      <c r="T237" s="10">
        <f t="shared" si="23"/>
        <v>42784.25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8"/>
        <v>10.944303797468354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20"/>
        <v>music</v>
      </c>
      <c r="R238" t="str">
        <f t="shared" si="21"/>
        <v>rock</v>
      </c>
      <c r="S238" s="10">
        <f t="shared" si="22"/>
        <v>43641.208333333328</v>
      </c>
      <c r="T238" s="10">
        <f t="shared" si="23"/>
        <v>43648.208333333328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8"/>
        <v>159.3763440860215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20"/>
        <v>film &amp; video</v>
      </c>
      <c r="R239" t="str">
        <f t="shared" si="21"/>
        <v>animation</v>
      </c>
      <c r="S239" s="10">
        <f t="shared" si="22"/>
        <v>41754.208333333336</v>
      </c>
      <c r="T239" s="10">
        <f t="shared" si="23"/>
        <v>41756.208333333336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8"/>
        <v>422.41666666666669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20"/>
        <v>theater</v>
      </c>
      <c r="R240" t="str">
        <f t="shared" si="21"/>
        <v>plays</v>
      </c>
      <c r="S240" s="10">
        <f t="shared" si="22"/>
        <v>43083.25</v>
      </c>
      <c r="T240" s="10">
        <f t="shared" si="23"/>
        <v>43108.25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8"/>
        <v>97.71875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20"/>
        <v>technology</v>
      </c>
      <c r="R241" t="str">
        <f t="shared" si="21"/>
        <v>wearables</v>
      </c>
      <c r="S241" s="10">
        <f t="shared" si="22"/>
        <v>42245.208333333328</v>
      </c>
      <c r="T241" s="10">
        <f t="shared" si="23"/>
        <v>42249.208333333328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8"/>
        <v>418.78911564625849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20"/>
        <v>theater</v>
      </c>
      <c r="R242" t="str">
        <f t="shared" si="21"/>
        <v>plays</v>
      </c>
      <c r="S242" s="10">
        <f t="shared" si="22"/>
        <v>40396.208333333336</v>
      </c>
      <c r="T242" s="10">
        <f t="shared" si="23"/>
        <v>40397.208333333336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8"/>
        <v>101.91632047477745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20"/>
        <v>publishing</v>
      </c>
      <c r="R243" t="str">
        <f t="shared" si="21"/>
        <v>nonfiction</v>
      </c>
      <c r="S243" s="10">
        <f t="shared" si="22"/>
        <v>41742.208333333336</v>
      </c>
      <c r="T243" s="10">
        <f t="shared" si="23"/>
        <v>41752.208333333336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8"/>
        <v>127.72619047619047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20"/>
        <v>music</v>
      </c>
      <c r="R244" t="str">
        <f t="shared" si="21"/>
        <v>rock</v>
      </c>
      <c r="S244" s="10">
        <f t="shared" si="22"/>
        <v>42865.208333333328</v>
      </c>
      <c r="T244" s="10">
        <f t="shared" si="23"/>
        <v>42875.208333333328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8"/>
        <v>445.21739130434781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20"/>
        <v>theater</v>
      </c>
      <c r="R245" t="str">
        <f t="shared" si="21"/>
        <v>plays</v>
      </c>
      <c r="S245" s="10">
        <f t="shared" si="22"/>
        <v>43163.25</v>
      </c>
      <c r="T245" s="10">
        <f t="shared" si="23"/>
        <v>43166.25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8"/>
        <v>569.71428571428578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20"/>
        <v>theater</v>
      </c>
      <c r="R246" t="str">
        <f t="shared" si="21"/>
        <v>plays</v>
      </c>
      <c r="S246" s="10">
        <f t="shared" si="22"/>
        <v>41834.208333333336</v>
      </c>
      <c r="T246" s="10">
        <f t="shared" si="23"/>
        <v>41886.208333333336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8"/>
        <v>509.34482758620686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20"/>
        <v>theater</v>
      </c>
      <c r="R247" t="str">
        <f t="shared" si="21"/>
        <v>plays</v>
      </c>
      <c r="S247" s="10">
        <f t="shared" si="22"/>
        <v>41736.208333333336</v>
      </c>
      <c r="T247" s="10">
        <f t="shared" si="23"/>
        <v>41737.208333333336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8"/>
        <v>325.5333333333333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20"/>
        <v>technology</v>
      </c>
      <c r="R248" t="str">
        <f t="shared" si="21"/>
        <v>web</v>
      </c>
      <c r="S248" s="10">
        <f t="shared" si="22"/>
        <v>41491.208333333336</v>
      </c>
      <c r="T248" s="10">
        <f t="shared" si="23"/>
        <v>41495.208333333336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8"/>
        <v>932.61616161616166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20"/>
        <v>publishing</v>
      </c>
      <c r="R249" t="str">
        <f t="shared" si="21"/>
        <v>fiction</v>
      </c>
      <c r="S249" s="10">
        <f t="shared" si="22"/>
        <v>42726.25</v>
      </c>
      <c r="T249" s="10">
        <f t="shared" si="23"/>
        <v>42741.25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8"/>
        <v>211.33870967741933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20"/>
        <v>games</v>
      </c>
      <c r="R250" t="str">
        <f t="shared" si="21"/>
        <v>mobile games</v>
      </c>
      <c r="S250" s="10">
        <f t="shared" si="22"/>
        <v>42004.25</v>
      </c>
      <c r="T250" s="10">
        <f t="shared" si="23"/>
        <v>42009.25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8"/>
        <v>273.32520325203251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20"/>
        <v>publishing</v>
      </c>
      <c r="R251" t="str">
        <f t="shared" si="21"/>
        <v>translations</v>
      </c>
      <c r="S251" s="10">
        <f t="shared" si="22"/>
        <v>42006.25</v>
      </c>
      <c r="T251" s="10">
        <f t="shared" si="23"/>
        <v>42013.25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20"/>
        <v>music</v>
      </c>
      <c r="R252" t="str">
        <f t="shared" si="21"/>
        <v>rock</v>
      </c>
      <c r="S252" s="10">
        <f t="shared" si="22"/>
        <v>40203.25</v>
      </c>
      <c r="T252" s="10">
        <f t="shared" si="23"/>
        <v>40238.25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8"/>
        <v>54.084507042253513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20"/>
        <v>theater</v>
      </c>
      <c r="R253" t="str">
        <f t="shared" si="21"/>
        <v>plays</v>
      </c>
      <c r="S253" s="10">
        <f t="shared" si="22"/>
        <v>41252.25</v>
      </c>
      <c r="T253" s="10">
        <f t="shared" si="23"/>
        <v>41254.25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8"/>
        <v>626.29999999999995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20"/>
        <v>theater</v>
      </c>
      <c r="R254" t="str">
        <f t="shared" si="21"/>
        <v>plays</v>
      </c>
      <c r="S254" s="10">
        <f t="shared" si="22"/>
        <v>41572.208333333336</v>
      </c>
      <c r="T254" s="10">
        <f t="shared" si="23"/>
        <v>41577.208333333336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8"/>
        <v>89.021399176954731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20"/>
        <v>film &amp; video</v>
      </c>
      <c r="R255" t="str">
        <f t="shared" si="21"/>
        <v>drama</v>
      </c>
      <c r="S255" s="10">
        <f t="shared" si="22"/>
        <v>40641.208333333336</v>
      </c>
      <c r="T255" s="10">
        <f t="shared" si="23"/>
        <v>40653.208333333336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8"/>
        <v>184.89130434782609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20"/>
        <v>publishing</v>
      </c>
      <c r="R256" t="str">
        <f t="shared" si="21"/>
        <v>nonfiction</v>
      </c>
      <c r="S256" s="10">
        <f t="shared" si="22"/>
        <v>42787.25</v>
      </c>
      <c r="T256" s="10">
        <f t="shared" si="23"/>
        <v>42789.25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8"/>
        <v>120.16770186335404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20"/>
        <v>music</v>
      </c>
      <c r="R257" t="str">
        <f t="shared" si="21"/>
        <v>rock</v>
      </c>
      <c r="S257" s="10">
        <f t="shared" si="22"/>
        <v>40590.25</v>
      </c>
      <c r="T257" s="10">
        <f t="shared" si="23"/>
        <v>40595.25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8"/>
        <v>23.390243902439025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20"/>
        <v>music</v>
      </c>
      <c r="R258" t="str">
        <f t="shared" si="21"/>
        <v>rock</v>
      </c>
      <c r="S258" s="10">
        <f t="shared" si="22"/>
        <v>42393.25</v>
      </c>
      <c r="T258" s="10">
        <f t="shared" si="23"/>
        <v>42430.25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24">E259/D259*100</f>
        <v>146</v>
      </c>
      <c r="G259" t="s">
        <v>20</v>
      </c>
      <c r="H259">
        <v>92</v>
      </c>
      <c r="I259" s="5">
        <f t="shared" ref="I259:I322" si="25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6">LEFT(P259,SEARCH("/",P259)-1)</f>
        <v>theater</v>
      </c>
      <c r="R259" t="str">
        <f t="shared" ref="R259:R322" si="27">RIGHT(P259,LEN(P259)-SEARCH("/",P259))</f>
        <v>plays</v>
      </c>
      <c r="S259" s="10">
        <f t="shared" ref="S259:S322" si="28">(((L259/60)/60)/24)+DATE(1970,1,1)</f>
        <v>41338.25</v>
      </c>
      <c r="T259" s="10">
        <f t="shared" ref="T259:T322" si="29">(((M259/60)/60)/24)+DATE(1970,1,1)</f>
        <v>41352.208333333336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24"/>
        <v>268.48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6"/>
        <v>theater</v>
      </c>
      <c r="R260" t="str">
        <f t="shared" si="27"/>
        <v>plays</v>
      </c>
      <c r="S260" s="10">
        <f t="shared" si="28"/>
        <v>42712.25</v>
      </c>
      <c r="T260" s="10">
        <f t="shared" si="29"/>
        <v>42732.25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24"/>
        <v>597.5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6"/>
        <v>photography</v>
      </c>
      <c r="R261" t="str">
        <f t="shared" si="27"/>
        <v>photography books</v>
      </c>
      <c r="S261" s="10">
        <f t="shared" si="28"/>
        <v>41251.25</v>
      </c>
      <c r="T261" s="10">
        <f t="shared" si="29"/>
        <v>41270.25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24"/>
        <v>157.69841269841268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6"/>
        <v>music</v>
      </c>
      <c r="R262" t="str">
        <f t="shared" si="27"/>
        <v>rock</v>
      </c>
      <c r="S262" s="10">
        <f t="shared" si="28"/>
        <v>41180.208333333336</v>
      </c>
      <c r="T262" s="10">
        <f t="shared" si="29"/>
        <v>41192.208333333336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24"/>
        <v>31.201660735468568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6"/>
        <v>music</v>
      </c>
      <c r="R263" t="str">
        <f t="shared" si="27"/>
        <v>rock</v>
      </c>
      <c r="S263" s="10">
        <f t="shared" si="28"/>
        <v>40415.208333333336</v>
      </c>
      <c r="T263" s="10">
        <f t="shared" si="29"/>
        <v>40419.208333333336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24"/>
        <v>313.41176470588238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6"/>
        <v>music</v>
      </c>
      <c r="R264" t="str">
        <f t="shared" si="27"/>
        <v>indie rock</v>
      </c>
      <c r="S264" s="10">
        <f t="shared" si="28"/>
        <v>40638.208333333336</v>
      </c>
      <c r="T264" s="10">
        <f t="shared" si="29"/>
        <v>40664.208333333336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24"/>
        <v>370.89655172413791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6"/>
        <v>photography</v>
      </c>
      <c r="R265" t="str">
        <f t="shared" si="27"/>
        <v>photography books</v>
      </c>
      <c r="S265" s="10">
        <f t="shared" si="28"/>
        <v>40187.25</v>
      </c>
      <c r="T265" s="10">
        <f t="shared" si="29"/>
        <v>40187.25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24"/>
        <v>362.66447368421052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6"/>
        <v>theater</v>
      </c>
      <c r="R266" t="str">
        <f t="shared" si="27"/>
        <v>plays</v>
      </c>
      <c r="S266" s="10">
        <f t="shared" si="28"/>
        <v>41317.25</v>
      </c>
      <c r="T266" s="10">
        <f t="shared" si="29"/>
        <v>41333.25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24"/>
        <v>123.08163265306122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6"/>
        <v>theater</v>
      </c>
      <c r="R267" t="str">
        <f t="shared" si="27"/>
        <v>plays</v>
      </c>
      <c r="S267" s="10">
        <f t="shared" si="28"/>
        <v>42372.25</v>
      </c>
      <c r="T267" s="10">
        <f t="shared" si="29"/>
        <v>42416.25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24"/>
        <v>76.766756032171585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6"/>
        <v>music</v>
      </c>
      <c r="R268" t="str">
        <f t="shared" si="27"/>
        <v>jazz</v>
      </c>
      <c r="S268" s="10">
        <f t="shared" si="28"/>
        <v>41950.25</v>
      </c>
      <c r="T268" s="10">
        <f t="shared" si="29"/>
        <v>41983.25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24"/>
        <v>233.62012987012989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6"/>
        <v>theater</v>
      </c>
      <c r="R269" t="str">
        <f t="shared" si="27"/>
        <v>plays</v>
      </c>
      <c r="S269" s="10">
        <f t="shared" si="28"/>
        <v>41206.208333333336</v>
      </c>
      <c r="T269" s="10">
        <f t="shared" si="29"/>
        <v>41222.25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24"/>
        <v>180.53333333333333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6"/>
        <v>film &amp; video</v>
      </c>
      <c r="R270" t="str">
        <f t="shared" si="27"/>
        <v>documentary</v>
      </c>
      <c r="S270" s="10">
        <f t="shared" si="28"/>
        <v>41186.208333333336</v>
      </c>
      <c r="T270" s="10">
        <f t="shared" si="29"/>
        <v>41232.25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24"/>
        <v>252.62857142857143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6"/>
        <v>film &amp; video</v>
      </c>
      <c r="R271" t="str">
        <f t="shared" si="27"/>
        <v>television</v>
      </c>
      <c r="S271" s="10">
        <f t="shared" si="28"/>
        <v>43496.25</v>
      </c>
      <c r="T271" s="10">
        <f t="shared" si="29"/>
        <v>43517.25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24"/>
        <v>27.176538240368025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6"/>
        <v>games</v>
      </c>
      <c r="R272" t="str">
        <f t="shared" si="27"/>
        <v>video games</v>
      </c>
      <c r="S272" s="10">
        <f t="shared" si="28"/>
        <v>40514.25</v>
      </c>
      <c r="T272" s="10">
        <f t="shared" si="29"/>
        <v>40516.25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24"/>
        <v>1.2706571242680547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6"/>
        <v>photography</v>
      </c>
      <c r="R273" t="str">
        <f t="shared" si="27"/>
        <v>photography books</v>
      </c>
      <c r="S273" s="10">
        <f t="shared" si="28"/>
        <v>42345.25</v>
      </c>
      <c r="T273" s="10">
        <f t="shared" si="29"/>
        <v>42376.25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24"/>
        <v>304.0097847358121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6"/>
        <v>theater</v>
      </c>
      <c r="R274" t="str">
        <f t="shared" si="27"/>
        <v>plays</v>
      </c>
      <c r="S274" s="10">
        <f t="shared" si="28"/>
        <v>43656.208333333328</v>
      </c>
      <c r="T274" s="10">
        <f t="shared" si="29"/>
        <v>43681.208333333328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24"/>
        <v>137.23076923076923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6"/>
        <v>theater</v>
      </c>
      <c r="R275" t="str">
        <f t="shared" si="27"/>
        <v>plays</v>
      </c>
      <c r="S275" s="10">
        <f t="shared" si="28"/>
        <v>42995.208333333328</v>
      </c>
      <c r="T275" s="10">
        <f t="shared" si="29"/>
        <v>42998.208333333328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24"/>
        <v>32.208333333333336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6"/>
        <v>theater</v>
      </c>
      <c r="R276" t="str">
        <f t="shared" si="27"/>
        <v>plays</v>
      </c>
      <c r="S276" s="10">
        <f t="shared" si="28"/>
        <v>43045.25</v>
      </c>
      <c r="T276" s="10">
        <f t="shared" si="29"/>
        <v>43050.25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24"/>
        <v>241.51282051282053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6"/>
        <v>publishing</v>
      </c>
      <c r="R277" t="str">
        <f t="shared" si="27"/>
        <v>translations</v>
      </c>
      <c r="S277" s="10">
        <f t="shared" si="28"/>
        <v>43561.208333333328</v>
      </c>
      <c r="T277" s="10">
        <f t="shared" si="29"/>
        <v>43569.208333333328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24"/>
        <v>96.8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6"/>
        <v>games</v>
      </c>
      <c r="R278" t="str">
        <f t="shared" si="27"/>
        <v>video games</v>
      </c>
      <c r="S278" s="10">
        <f t="shared" si="28"/>
        <v>41018.208333333336</v>
      </c>
      <c r="T278" s="10">
        <f t="shared" si="29"/>
        <v>41023.208333333336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24"/>
        <v>1066.4285714285716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6"/>
        <v>theater</v>
      </c>
      <c r="R279" t="str">
        <f t="shared" si="27"/>
        <v>plays</v>
      </c>
      <c r="S279" s="10">
        <f t="shared" si="28"/>
        <v>40378.208333333336</v>
      </c>
      <c r="T279" s="10">
        <f t="shared" si="29"/>
        <v>40380.208333333336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24"/>
        <v>325.88888888888891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6"/>
        <v>technology</v>
      </c>
      <c r="R280" t="str">
        <f t="shared" si="27"/>
        <v>web</v>
      </c>
      <c r="S280" s="10">
        <f t="shared" si="28"/>
        <v>41239.25</v>
      </c>
      <c r="T280" s="10">
        <f t="shared" si="29"/>
        <v>41264.25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24"/>
        <v>170.70000000000002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6"/>
        <v>theater</v>
      </c>
      <c r="R281" t="str">
        <f t="shared" si="27"/>
        <v>plays</v>
      </c>
      <c r="S281" s="10">
        <f t="shared" si="28"/>
        <v>43346.208333333328</v>
      </c>
      <c r="T281" s="10">
        <f t="shared" si="29"/>
        <v>43349.208333333328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24"/>
        <v>581.44000000000005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6"/>
        <v>film &amp; video</v>
      </c>
      <c r="R282" t="str">
        <f t="shared" si="27"/>
        <v>animation</v>
      </c>
      <c r="S282" s="10">
        <f t="shared" si="28"/>
        <v>43060.25</v>
      </c>
      <c r="T282" s="10">
        <f t="shared" si="29"/>
        <v>43066.25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24"/>
        <v>91.520972644376897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6"/>
        <v>theater</v>
      </c>
      <c r="R283" t="str">
        <f t="shared" si="27"/>
        <v>plays</v>
      </c>
      <c r="S283" s="10">
        <f t="shared" si="28"/>
        <v>40979.25</v>
      </c>
      <c r="T283" s="10">
        <f t="shared" si="29"/>
        <v>41000.208333333336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24"/>
        <v>108.04761904761904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6"/>
        <v>film &amp; video</v>
      </c>
      <c r="R284" t="str">
        <f t="shared" si="27"/>
        <v>television</v>
      </c>
      <c r="S284" s="10">
        <f t="shared" si="28"/>
        <v>42701.25</v>
      </c>
      <c r="T284" s="10">
        <f t="shared" si="29"/>
        <v>42707.25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24"/>
        <v>18.728395061728396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6"/>
        <v>music</v>
      </c>
      <c r="R285" t="str">
        <f t="shared" si="27"/>
        <v>rock</v>
      </c>
      <c r="S285" s="10">
        <f t="shared" si="28"/>
        <v>42520.208333333328</v>
      </c>
      <c r="T285" s="10">
        <f t="shared" si="29"/>
        <v>42525.208333333328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24"/>
        <v>83.193877551020407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6"/>
        <v>technology</v>
      </c>
      <c r="R286" t="str">
        <f t="shared" si="27"/>
        <v>web</v>
      </c>
      <c r="S286" s="10">
        <f t="shared" si="28"/>
        <v>41030.208333333336</v>
      </c>
      <c r="T286" s="10">
        <f t="shared" si="29"/>
        <v>41035.208333333336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24"/>
        <v>706.33333333333337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6"/>
        <v>theater</v>
      </c>
      <c r="R287" t="str">
        <f t="shared" si="27"/>
        <v>plays</v>
      </c>
      <c r="S287" s="10">
        <f t="shared" si="28"/>
        <v>42623.208333333328</v>
      </c>
      <c r="T287" s="10">
        <f t="shared" si="29"/>
        <v>42661.208333333328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24"/>
        <v>17.446030330062445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6"/>
        <v>theater</v>
      </c>
      <c r="R288" t="str">
        <f t="shared" si="27"/>
        <v>plays</v>
      </c>
      <c r="S288" s="10">
        <f t="shared" si="28"/>
        <v>42697.25</v>
      </c>
      <c r="T288" s="10">
        <f t="shared" si="29"/>
        <v>42704.25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24"/>
        <v>209.73015873015873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6"/>
        <v>music</v>
      </c>
      <c r="R289" t="str">
        <f t="shared" si="27"/>
        <v>electric music</v>
      </c>
      <c r="S289" s="10">
        <f t="shared" si="28"/>
        <v>42122.208333333328</v>
      </c>
      <c r="T289" s="10">
        <f t="shared" si="29"/>
        <v>42122.208333333328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24"/>
        <v>97.785714285714292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6"/>
        <v>music</v>
      </c>
      <c r="R290" t="str">
        <f t="shared" si="27"/>
        <v>metal</v>
      </c>
      <c r="S290" s="10">
        <f t="shared" si="28"/>
        <v>40982.208333333336</v>
      </c>
      <c r="T290" s="10">
        <f t="shared" si="29"/>
        <v>40983.208333333336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24"/>
        <v>1684.25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6"/>
        <v>theater</v>
      </c>
      <c r="R291" t="str">
        <f t="shared" si="27"/>
        <v>plays</v>
      </c>
      <c r="S291" s="10">
        <f t="shared" si="28"/>
        <v>42219.208333333328</v>
      </c>
      <c r="T291" s="10">
        <f t="shared" si="29"/>
        <v>42222.208333333328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24"/>
        <v>54.402135231316727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6"/>
        <v>film &amp; video</v>
      </c>
      <c r="R292" t="str">
        <f t="shared" si="27"/>
        <v>documentary</v>
      </c>
      <c r="S292" s="10">
        <f t="shared" si="28"/>
        <v>41404.208333333336</v>
      </c>
      <c r="T292" s="10">
        <f t="shared" si="29"/>
        <v>41436.208333333336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24"/>
        <v>456.61111111111109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6"/>
        <v>technology</v>
      </c>
      <c r="R293" t="str">
        <f t="shared" si="27"/>
        <v>web</v>
      </c>
      <c r="S293" s="10">
        <f t="shared" si="28"/>
        <v>40831.208333333336</v>
      </c>
      <c r="T293" s="10">
        <f t="shared" si="29"/>
        <v>40835.208333333336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24"/>
        <v>9.8219178082191778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6"/>
        <v>food</v>
      </c>
      <c r="R294" t="str">
        <f t="shared" si="27"/>
        <v>food trucks</v>
      </c>
      <c r="S294" s="10">
        <f t="shared" si="28"/>
        <v>40984.208333333336</v>
      </c>
      <c r="T294" s="10">
        <f t="shared" si="29"/>
        <v>41002.208333333336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24"/>
        <v>16.384615384615383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6"/>
        <v>theater</v>
      </c>
      <c r="R295" t="str">
        <f t="shared" si="27"/>
        <v>plays</v>
      </c>
      <c r="S295" s="10">
        <f t="shared" si="28"/>
        <v>40456.208333333336</v>
      </c>
      <c r="T295" s="10">
        <f t="shared" si="29"/>
        <v>40465.208333333336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24"/>
        <v>1339.6666666666667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6"/>
        <v>theater</v>
      </c>
      <c r="R296" t="str">
        <f t="shared" si="27"/>
        <v>plays</v>
      </c>
      <c r="S296" s="10">
        <f t="shared" si="28"/>
        <v>43399.208333333328</v>
      </c>
      <c r="T296" s="10">
        <f t="shared" si="29"/>
        <v>43411.25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24"/>
        <v>35.650077760497666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6"/>
        <v>theater</v>
      </c>
      <c r="R297" t="str">
        <f t="shared" si="27"/>
        <v>plays</v>
      </c>
      <c r="S297" s="10">
        <f t="shared" si="28"/>
        <v>41562.208333333336</v>
      </c>
      <c r="T297" s="10">
        <f t="shared" si="29"/>
        <v>41587.25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24"/>
        <v>54.950819672131146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6"/>
        <v>theater</v>
      </c>
      <c r="R298" t="str">
        <f t="shared" si="27"/>
        <v>plays</v>
      </c>
      <c r="S298" s="10">
        <f t="shared" si="28"/>
        <v>43493.25</v>
      </c>
      <c r="T298" s="10">
        <f t="shared" si="29"/>
        <v>43515.25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24"/>
        <v>94.236111111111114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6"/>
        <v>theater</v>
      </c>
      <c r="R299" t="str">
        <f t="shared" si="27"/>
        <v>plays</v>
      </c>
      <c r="S299" s="10">
        <f t="shared" si="28"/>
        <v>41653.25</v>
      </c>
      <c r="T299" s="10">
        <f t="shared" si="29"/>
        <v>41662.25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24"/>
        <v>143.91428571428571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6"/>
        <v>music</v>
      </c>
      <c r="R300" t="str">
        <f t="shared" si="27"/>
        <v>rock</v>
      </c>
      <c r="S300" s="10">
        <f t="shared" si="28"/>
        <v>42426.25</v>
      </c>
      <c r="T300" s="10">
        <f t="shared" si="29"/>
        <v>42444.208333333328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24"/>
        <v>51.421052631578945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6"/>
        <v>food</v>
      </c>
      <c r="R301" t="str">
        <f t="shared" si="27"/>
        <v>food trucks</v>
      </c>
      <c r="S301" s="10">
        <f t="shared" si="28"/>
        <v>42432.25</v>
      </c>
      <c r="T301" s="10">
        <f t="shared" si="29"/>
        <v>42488.208333333328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6"/>
        <v>publishing</v>
      </c>
      <c r="R302" t="str">
        <f t="shared" si="27"/>
        <v>nonfiction</v>
      </c>
      <c r="S302" s="10">
        <f t="shared" si="28"/>
        <v>42977.208333333328</v>
      </c>
      <c r="T302" s="10">
        <f t="shared" si="29"/>
        <v>42978.208333333328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24"/>
        <v>1344.6666666666667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6"/>
        <v>film &amp; video</v>
      </c>
      <c r="R303" t="str">
        <f t="shared" si="27"/>
        <v>documentary</v>
      </c>
      <c r="S303" s="10">
        <f t="shared" si="28"/>
        <v>42061.25</v>
      </c>
      <c r="T303" s="10">
        <f t="shared" si="29"/>
        <v>42078.208333333328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24"/>
        <v>31.844940867279899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6"/>
        <v>theater</v>
      </c>
      <c r="R304" t="str">
        <f t="shared" si="27"/>
        <v>plays</v>
      </c>
      <c r="S304" s="10">
        <f t="shared" si="28"/>
        <v>43345.208333333328</v>
      </c>
      <c r="T304" s="10">
        <f t="shared" si="29"/>
        <v>43359.208333333328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24"/>
        <v>82.617647058823536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6"/>
        <v>music</v>
      </c>
      <c r="R305" t="str">
        <f t="shared" si="27"/>
        <v>indie rock</v>
      </c>
      <c r="S305" s="10">
        <f t="shared" si="28"/>
        <v>42376.25</v>
      </c>
      <c r="T305" s="10">
        <f t="shared" si="29"/>
        <v>42381.25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24"/>
        <v>546.14285714285722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6"/>
        <v>film &amp; video</v>
      </c>
      <c r="R306" t="str">
        <f t="shared" si="27"/>
        <v>documentary</v>
      </c>
      <c r="S306" s="10">
        <f t="shared" si="28"/>
        <v>42589.208333333328</v>
      </c>
      <c r="T306" s="10">
        <f t="shared" si="29"/>
        <v>42630.208333333328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24"/>
        <v>286.21428571428572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6"/>
        <v>theater</v>
      </c>
      <c r="R307" t="str">
        <f t="shared" si="27"/>
        <v>plays</v>
      </c>
      <c r="S307" s="10">
        <f t="shared" si="28"/>
        <v>42448.208333333328</v>
      </c>
      <c r="T307" s="10">
        <f t="shared" si="29"/>
        <v>42489.208333333328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24"/>
        <v>7.9076923076923071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6"/>
        <v>theater</v>
      </c>
      <c r="R308" t="str">
        <f t="shared" si="27"/>
        <v>plays</v>
      </c>
      <c r="S308" s="10">
        <f t="shared" si="28"/>
        <v>42930.208333333328</v>
      </c>
      <c r="T308" s="10">
        <f t="shared" si="29"/>
        <v>42933.208333333328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24"/>
        <v>132.13677811550153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6"/>
        <v>publishing</v>
      </c>
      <c r="R309" t="str">
        <f t="shared" si="27"/>
        <v>fiction</v>
      </c>
      <c r="S309" s="10">
        <f t="shared" si="28"/>
        <v>41066.208333333336</v>
      </c>
      <c r="T309" s="10">
        <f t="shared" si="29"/>
        <v>41086.208333333336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24"/>
        <v>74.077834179357026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6"/>
        <v>theater</v>
      </c>
      <c r="R310" t="str">
        <f t="shared" si="27"/>
        <v>plays</v>
      </c>
      <c r="S310" s="10">
        <f t="shared" si="28"/>
        <v>40651.208333333336</v>
      </c>
      <c r="T310" s="10">
        <f t="shared" si="29"/>
        <v>40652.208333333336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24"/>
        <v>75.292682926829272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6"/>
        <v>music</v>
      </c>
      <c r="R311" t="str">
        <f t="shared" si="27"/>
        <v>indie rock</v>
      </c>
      <c r="S311" s="10">
        <f t="shared" si="28"/>
        <v>40807.208333333336</v>
      </c>
      <c r="T311" s="10">
        <f t="shared" si="29"/>
        <v>40827.208333333336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24"/>
        <v>20.333333333333332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6"/>
        <v>games</v>
      </c>
      <c r="R312" t="str">
        <f t="shared" si="27"/>
        <v>video games</v>
      </c>
      <c r="S312" s="10">
        <f t="shared" si="28"/>
        <v>40277.208333333336</v>
      </c>
      <c r="T312" s="10">
        <f t="shared" si="29"/>
        <v>40293.208333333336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24"/>
        <v>203.36507936507937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6"/>
        <v>theater</v>
      </c>
      <c r="R313" t="str">
        <f t="shared" si="27"/>
        <v>plays</v>
      </c>
      <c r="S313" s="10">
        <f t="shared" si="28"/>
        <v>40590.25</v>
      </c>
      <c r="T313" s="10">
        <f t="shared" si="29"/>
        <v>40602.25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24"/>
        <v>310.2284263959391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6"/>
        <v>theater</v>
      </c>
      <c r="R314" t="str">
        <f t="shared" si="27"/>
        <v>plays</v>
      </c>
      <c r="S314" s="10">
        <f t="shared" si="28"/>
        <v>41572.208333333336</v>
      </c>
      <c r="T314" s="10">
        <f t="shared" si="29"/>
        <v>41579.208333333336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24"/>
        <v>395.31818181818181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6"/>
        <v>music</v>
      </c>
      <c r="R315" t="str">
        <f t="shared" si="27"/>
        <v>rock</v>
      </c>
      <c r="S315" s="10">
        <f t="shared" si="28"/>
        <v>40966.25</v>
      </c>
      <c r="T315" s="10">
        <f t="shared" si="29"/>
        <v>40968.25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24"/>
        <v>294.71428571428572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6"/>
        <v>film &amp; video</v>
      </c>
      <c r="R316" t="str">
        <f t="shared" si="27"/>
        <v>documentary</v>
      </c>
      <c r="S316" s="10">
        <f t="shared" si="28"/>
        <v>43536.208333333328</v>
      </c>
      <c r="T316" s="10">
        <f t="shared" si="29"/>
        <v>43541.208333333328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24"/>
        <v>33.89473684210526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6"/>
        <v>theater</v>
      </c>
      <c r="R317" t="str">
        <f t="shared" si="27"/>
        <v>plays</v>
      </c>
      <c r="S317" s="10">
        <f t="shared" si="28"/>
        <v>41783.208333333336</v>
      </c>
      <c r="T317" s="10">
        <f t="shared" si="29"/>
        <v>41812.208333333336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24"/>
        <v>66.677083333333329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6"/>
        <v>food</v>
      </c>
      <c r="R318" t="str">
        <f t="shared" si="27"/>
        <v>food trucks</v>
      </c>
      <c r="S318" s="10">
        <f t="shared" si="28"/>
        <v>43788.25</v>
      </c>
      <c r="T318" s="10">
        <f t="shared" si="29"/>
        <v>43789.25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24"/>
        <v>19.227272727272727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6"/>
        <v>theater</v>
      </c>
      <c r="R319" t="str">
        <f t="shared" si="27"/>
        <v>plays</v>
      </c>
      <c r="S319" s="10">
        <f t="shared" si="28"/>
        <v>42869.208333333328</v>
      </c>
      <c r="T319" s="10">
        <f t="shared" si="29"/>
        <v>42882.208333333328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24"/>
        <v>15.842105263157894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6"/>
        <v>music</v>
      </c>
      <c r="R320" t="str">
        <f t="shared" si="27"/>
        <v>rock</v>
      </c>
      <c r="S320" s="10">
        <f t="shared" si="28"/>
        <v>41684.25</v>
      </c>
      <c r="T320" s="10">
        <f t="shared" si="29"/>
        <v>41686.25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24"/>
        <v>38.702380952380956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6"/>
        <v>technology</v>
      </c>
      <c r="R321" t="str">
        <f t="shared" si="27"/>
        <v>web</v>
      </c>
      <c r="S321" s="10">
        <f t="shared" si="28"/>
        <v>40402.208333333336</v>
      </c>
      <c r="T321" s="10">
        <f t="shared" si="29"/>
        <v>40426.208333333336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24"/>
        <v>9.5876777251184837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6"/>
        <v>publishing</v>
      </c>
      <c r="R322" t="str">
        <f t="shared" si="27"/>
        <v>fiction</v>
      </c>
      <c r="S322" s="10">
        <f t="shared" si="28"/>
        <v>40673.208333333336</v>
      </c>
      <c r="T322" s="10">
        <f t="shared" si="29"/>
        <v>40682.208333333336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30">E323/D323*100</f>
        <v>94.144366197183089</v>
      </c>
      <c r="G323" t="s">
        <v>14</v>
      </c>
      <c r="H323">
        <v>2468</v>
      </c>
      <c r="I323" s="5">
        <f t="shared" ref="I323:I386" si="31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2">LEFT(P323,SEARCH("/",P323)-1)</f>
        <v>film &amp; video</v>
      </c>
      <c r="R323" t="str">
        <f t="shared" ref="R323:R386" si="33">RIGHT(P323,LEN(P323)-SEARCH("/",P323))</f>
        <v>shorts</v>
      </c>
      <c r="S323" s="10">
        <f t="shared" ref="S323:S386" si="34">(((L323/60)/60)/24)+DATE(1970,1,1)</f>
        <v>40634.208333333336</v>
      </c>
      <c r="T323" s="10">
        <f t="shared" ref="T323:T386" si="35">(((M323/60)/60)/24)+DATE(1970,1,1)</f>
        <v>40642.208333333336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30"/>
        <v>166.56234096692114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2"/>
        <v>theater</v>
      </c>
      <c r="R324" t="str">
        <f t="shared" si="33"/>
        <v>plays</v>
      </c>
      <c r="S324" s="10">
        <f t="shared" si="34"/>
        <v>40507.25</v>
      </c>
      <c r="T324" s="10">
        <f t="shared" si="35"/>
        <v>40520.25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30"/>
        <v>24.134831460674157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2"/>
        <v>film &amp; video</v>
      </c>
      <c r="R325" t="str">
        <f t="shared" si="33"/>
        <v>documentary</v>
      </c>
      <c r="S325" s="10">
        <f t="shared" si="34"/>
        <v>41725.208333333336</v>
      </c>
      <c r="T325" s="10">
        <f t="shared" si="35"/>
        <v>41727.208333333336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30"/>
        <v>164.05633802816902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2"/>
        <v>theater</v>
      </c>
      <c r="R326" t="str">
        <f t="shared" si="33"/>
        <v>plays</v>
      </c>
      <c r="S326" s="10">
        <f t="shared" si="34"/>
        <v>42176.208333333328</v>
      </c>
      <c r="T326" s="10">
        <f t="shared" si="35"/>
        <v>42188.208333333328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30"/>
        <v>90.723076923076931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2"/>
        <v>theater</v>
      </c>
      <c r="R327" t="str">
        <f t="shared" si="33"/>
        <v>plays</v>
      </c>
      <c r="S327" s="10">
        <f t="shared" si="34"/>
        <v>43267.208333333328</v>
      </c>
      <c r="T327" s="10">
        <f t="shared" si="35"/>
        <v>43290.208333333328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30"/>
        <v>46.194444444444443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2"/>
        <v>film &amp; video</v>
      </c>
      <c r="R328" t="str">
        <f t="shared" si="33"/>
        <v>animation</v>
      </c>
      <c r="S328" s="10">
        <f t="shared" si="34"/>
        <v>42364.25</v>
      </c>
      <c r="T328" s="10">
        <f t="shared" si="35"/>
        <v>42370.25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30"/>
        <v>38.53846153846154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2"/>
        <v>theater</v>
      </c>
      <c r="R329" t="str">
        <f t="shared" si="33"/>
        <v>plays</v>
      </c>
      <c r="S329" s="10">
        <f t="shared" si="34"/>
        <v>43705.208333333328</v>
      </c>
      <c r="T329" s="10">
        <f t="shared" si="35"/>
        <v>43709.208333333328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30"/>
        <v>133.56231003039514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2"/>
        <v>music</v>
      </c>
      <c r="R330" t="str">
        <f t="shared" si="33"/>
        <v>rock</v>
      </c>
      <c r="S330" s="10">
        <f t="shared" si="34"/>
        <v>43434.25</v>
      </c>
      <c r="T330" s="10">
        <f t="shared" si="35"/>
        <v>43445.25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30"/>
        <v>22.896588486140725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2"/>
        <v>games</v>
      </c>
      <c r="R331" t="str">
        <f t="shared" si="33"/>
        <v>video games</v>
      </c>
      <c r="S331" s="10">
        <f t="shared" si="34"/>
        <v>42716.25</v>
      </c>
      <c r="T331" s="10">
        <f t="shared" si="35"/>
        <v>42727.25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30"/>
        <v>184.95548961424333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2"/>
        <v>film &amp; video</v>
      </c>
      <c r="R332" t="str">
        <f t="shared" si="33"/>
        <v>documentary</v>
      </c>
      <c r="S332" s="10">
        <f t="shared" si="34"/>
        <v>43077.25</v>
      </c>
      <c r="T332" s="10">
        <f t="shared" si="35"/>
        <v>43078.25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30"/>
        <v>443.72727272727275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2"/>
        <v>food</v>
      </c>
      <c r="R333" t="str">
        <f t="shared" si="33"/>
        <v>food trucks</v>
      </c>
      <c r="S333" s="10">
        <f t="shared" si="34"/>
        <v>40896.25</v>
      </c>
      <c r="T333" s="10">
        <f t="shared" si="35"/>
        <v>40897.25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30"/>
        <v>199.9806763285024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2"/>
        <v>technology</v>
      </c>
      <c r="R334" t="str">
        <f t="shared" si="33"/>
        <v>wearables</v>
      </c>
      <c r="S334" s="10">
        <f t="shared" si="34"/>
        <v>41361.208333333336</v>
      </c>
      <c r="T334" s="10">
        <f t="shared" si="35"/>
        <v>41362.208333333336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30"/>
        <v>123.95833333333333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2"/>
        <v>theater</v>
      </c>
      <c r="R335" t="str">
        <f t="shared" si="33"/>
        <v>plays</v>
      </c>
      <c r="S335" s="10">
        <f t="shared" si="34"/>
        <v>43424.25</v>
      </c>
      <c r="T335" s="10">
        <f t="shared" si="35"/>
        <v>43452.25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30"/>
        <v>186.61329305135951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2"/>
        <v>music</v>
      </c>
      <c r="R336" t="str">
        <f t="shared" si="33"/>
        <v>rock</v>
      </c>
      <c r="S336" s="10">
        <f t="shared" si="34"/>
        <v>43110.25</v>
      </c>
      <c r="T336" s="10">
        <f t="shared" si="35"/>
        <v>43117.25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30"/>
        <v>114.28538550057536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2"/>
        <v>music</v>
      </c>
      <c r="R337" t="str">
        <f t="shared" si="33"/>
        <v>rock</v>
      </c>
      <c r="S337" s="10">
        <f t="shared" si="34"/>
        <v>43784.25</v>
      </c>
      <c r="T337" s="10">
        <f t="shared" si="35"/>
        <v>43797.25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30"/>
        <v>97.032531824611041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2"/>
        <v>music</v>
      </c>
      <c r="R338" t="str">
        <f t="shared" si="33"/>
        <v>rock</v>
      </c>
      <c r="S338" s="10">
        <f t="shared" si="34"/>
        <v>40527.25</v>
      </c>
      <c r="T338" s="10">
        <f t="shared" si="35"/>
        <v>40528.25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30"/>
        <v>122.81904761904762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2"/>
        <v>theater</v>
      </c>
      <c r="R339" t="str">
        <f t="shared" si="33"/>
        <v>plays</v>
      </c>
      <c r="S339" s="10">
        <f t="shared" si="34"/>
        <v>43780.25</v>
      </c>
      <c r="T339" s="10">
        <f t="shared" si="35"/>
        <v>43781.25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30"/>
        <v>179.14326647564468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2"/>
        <v>theater</v>
      </c>
      <c r="R340" t="str">
        <f t="shared" si="33"/>
        <v>plays</v>
      </c>
      <c r="S340" s="10">
        <f t="shared" si="34"/>
        <v>40821.208333333336</v>
      </c>
      <c r="T340" s="10">
        <f t="shared" si="35"/>
        <v>40851.208333333336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30"/>
        <v>79.951577402787962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2"/>
        <v>theater</v>
      </c>
      <c r="R341" t="str">
        <f t="shared" si="33"/>
        <v>plays</v>
      </c>
      <c r="S341" s="10">
        <f t="shared" si="34"/>
        <v>42949.208333333328</v>
      </c>
      <c r="T341" s="10">
        <f t="shared" si="35"/>
        <v>42963.208333333328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30"/>
        <v>94.242587601078171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2"/>
        <v>photography</v>
      </c>
      <c r="R342" t="str">
        <f t="shared" si="33"/>
        <v>photography books</v>
      </c>
      <c r="S342" s="10">
        <f t="shared" si="34"/>
        <v>40889.25</v>
      </c>
      <c r="T342" s="10">
        <f t="shared" si="35"/>
        <v>40890.25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30"/>
        <v>84.669291338582681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2"/>
        <v>music</v>
      </c>
      <c r="R343" t="str">
        <f t="shared" si="33"/>
        <v>indie rock</v>
      </c>
      <c r="S343" s="10">
        <f t="shared" si="34"/>
        <v>42244.208333333328</v>
      </c>
      <c r="T343" s="10">
        <f t="shared" si="35"/>
        <v>42251.208333333328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30"/>
        <v>66.521920668058456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2"/>
        <v>theater</v>
      </c>
      <c r="R344" t="str">
        <f t="shared" si="33"/>
        <v>plays</v>
      </c>
      <c r="S344" s="10">
        <f t="shared" si="34"/>
        <v>41475.208333333336</v>
      </c>
      <c r="T344" s="10">
        <f t="shared" si="35"/>
        <v>41487.208333333336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30"/>
        <v>53.922222222222224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2"/>
        <v>theater</v>
      </c>
      <c r="R345" t="str">
        <f t="shared" si="33"/>
        <v>plays</v>
      </c>
      <c r="S345" s="10">
        <f t="shared" si="34"/>
        <v>41597.25</v>
      </c>
      <c r="T345" s="10">
        <f t="shared" si="35"/>
        <v>41650.25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30"/>
        <v>41.983299595141702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2"/>
        <v>games</v>
      </c>
      <c r="R346" t="str">
        <f t="shared" si="33"/>
        <v>video games</v>
      </c>
      <c r="S346" s="10">
        <f t="shared" si="34"/>
        <v>43122.25</v>
      </c>
      <c r="T346" s="10">
        <f t="shared" si="35"/>
        <v>43162.25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30"/>
        <v>14.69479695431472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2"/>
        <v>film &amp; video</v>
      </c>
      <c r="R347" t="str">
        <f t="shared" si="33"/>
        <v>drama</v>
      </c>
      <c r="S347" s="10">
        <f t="shared" si="34"/>
        <v>42194.208333333328</v>
      </c>
      <c r="T347" s="10">
        <f t="shared" si="35"/>
        <v>42195.208333333328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30"/>
        <v>34.475000000000001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2"/>
        <v>music</v>
      </c>
      <c r="R348" t="str">
        <f t="shared" si="33"/>
        <v>indie rock</v>
      </c>
      <c r="S348" s="10">
        <f t="shared" si="34"/>
        <v>42971.208333333328</v>
      </c>
      <c r="T348" s="10">
        <f t="shared" si="35"/>
        <v>43026.208333333328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30"/>
        <v>1400.7777777777778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2"/>
        <v>technology</v>
      </c>
      <c r="R349" t="str">
        <f t="shared" si="33"/>
        <v>web</v>
      </c>
      <c r="S349" s="10">
        <f t="shared" si="34"/>
        <v>42046.25</v>
      </c>
      <c r="T349" s="10">
        <f t="shared" si="35"/>
        <v>42070.25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30"/>
        <v>71.770351758793964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2"/>
        <v>food</v>
      </c>
      <c r="R350" t="str">
        <f t="shared" si="33"/>
        <v>food trucks</v>
      </c>
      <c r="S350" s="10">
        <f t="shared" si="34"/>
        <v>42782.25</v>
      </c>
      <c r="T350" s="10">
        <f t="shared" si="35"/>
        <v>42795.25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30"/>
        <v>53.074115044247783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2"/>
        <v>theater</v>
      </c>
      <c r="R351" t="str">
        <f t="shared" si="33"/>
        <v>plays</v>
      </c>
      <c r="S351" s="10">
        <f t="shared" si="34"/>
        <v>42930.208333333328</v>
      </c>
      <c r="T351" s="10">
        <f t="shared" si="35"/>
        <v>42960.208333333328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2"/>
        <v>music</v>
      </c>
      <c r="R352" t="str">
        <f t="shared" si="33"/>
        <v>jazz</v>
      </c>
      <c r="S352" s="10">
        <f t="shared" si="34"/>
        <v>42144.208333333328</v>
      </c>
      <c r="T352" s="10">
        <f t="shared" si="35"/>
        <v>42162.208333333328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30"/>
        <v>127.70715249662618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2"/>
        <v>music</v>
      </c>
      <c r="R353" t="str">
        <f t="shared" si="33"/>
        <v>rock</v>
      </c>
      <c r="S353" s="10">
        <f t="shared" si="34"/>
        <v>42240.208333333328</v>
      </c>
      <c r="T353" s="10">
        <f t="shared" si="35"/>
        <v>42254.208333333328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30"/>
        <v>34.892857142857139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2"/>
        <v>theater</v>
      </c>
      <c r="R354" t="str">
        <f t="shared" si="33"/>
        <v>plays</v>
      </c>
      <c r="S354" s="10">
        <f t="shared" si="34"/>
        <v>42315.25</v>
      </c>
      <c r="T354" s="10">
        <f t="shared" si="35"/>
        <v>42323.25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30"/>
        <v>410.59821428571428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2"/>
        <v>theater</v>
      </c>
      <c r="R355" t="str">
        <f t="shared" si="33"/>
        <v>plays</v>
      </c>
      <c r="S355" s="10">
        <f t="shared" si="34"/>
        <v>43651.208333333328</v>
      </c>
      <c r="T355" s="10">
        <f t="shared" si="35"/>
        <v>43652.208333333328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30"/>
        <v>123.73770491803278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2"/>
        <v>film &amp; video</v>
      </c>
      <c r="R356" t="str">
        <f t="shared" si="33"/>
        <v>documentary</v>
      </c>
      <c r="S356" s="10">
        <f t="shared" si="34"/>
        <v>41520.208333333336</v>
      </c>
      <c r="T356" s="10">
        <f t="shared" si="35"/>
        <v>41527.208333333336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30"/>
        <v>58.973684210526315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2"/>
        <v>technology</v>
      </c>
      <c r="R357" t="str">
        <f t="shared" si="33"/>
        <v>wearables</v>
      </c>
      <c r="S357" s="10">
        <f t="shared" si="34"/>
        <v>42757.25</v>
      </c>
      <c r="T357" s="10">
        <f t="shared" si="35"/>
        <v>42797.25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30"/>
        <v>36.892473118279568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2"/>
        <v>theater</v>
      </c>
      <c r="R358" t="str">
        <f t="shared" si="33"/>
        <v>plays</v>
      </c>
      <c r="S358" s="10">
        <f t="shared" si="34"/>
        <v>40922.25</v>
      </c>
      <c r="T358" s="10">
        <f t="shared" si="35"/>
        <v>40931.25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30"/>
        <v>184.91304347826087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2"/>
        <v>games</v>
      </c>
      <c r="R359" t="str">
        <f t="shared" si="33"/>
        <v>video games</v>
      </c>
      <c r="S359" s="10">
        <f t="shared" si="34"/>
        <v>42250.208333333328</v>
      </c>
      <c r="T359" s="10">
        <f t="shared" si="35"/>
        <v>42275.208333333328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30"/>
        <v>11.814432989690722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2"/>
        <v>photography</v>
      </c>
      <c r="R360" t="str">
        <f t="shared" si="33"/>
        <v>photography books</v>
      </c>
      <c r="S360" s="10">
        <f t="shared" si="34"/>
        <v>43322.208333333328</v>
      </c>
      <c r="T360" s="10">
        <f t="shared" si="35"/>
        <v>43325.208333333328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30"/>
        <v>298.7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2"/>
        <v>film &amp; video</v>
      </c>
      <c r="R361" t="str">
        <f t="shared" si="33"/>
        <v>animation</v>
      </c>
      <c r="S361" s="10">
        <f t="shared" si="34"/>
        <v>40782.208333333336</v>
      </c>
      <c r="T361" s="10">
        <f t="shared" si="35"/>
        <v>40789.208333333336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30"/>
        <v>226.35175879396985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2"/>
        <v>theater</v>
      </c>
      <c r="R362" t="str">
        <f t="shared" si="33"/>
        <v>plays</v>
      </c>
      <c r="S362" s="10">
        <f t="shared" si="34"/>
        <v>40544.25</v>
      </c>
      <c r="T362" s="10">
        <f t="shared" si="35"/>
        <v>40558.25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30"/>
        <v>173.56363636363636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2"/>
        <v>theater</v>
      </c>
      <c r="R363" t="str">
        <f t="shared" si="33"/>
        <v>plays</v>
      </c>
      <c r="S363" s="10">
        <f t="shared" si="34"/>
        <v>43015.208333333328</v>
      </c>
      <c r="T363" s="10">
        <f t="shared" si="35"/>
        <v>43039.208333333328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30"/>
        <v>371.75675675675677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2"/>
        <v>music</v>
      </c>
      <c r="R364" t="str">
        <f t="shared" si="33"/>
        <v>rock</v>
      </c>
      <c r="S364" s="10">
        <f t="shared" si="34"/>
        <v>40570.25</v>
      </c>
      <c r="T364" s="10">
        <f t="shared" si="35"/>
        <v>40608.25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30"/>
        <v>160.19230769230771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2"/>
        <v>music</v>
      </c>
      <c r="R365" t="str">
        <f t="shared" si="33"/>
        <v>rock</v>
      </c>
      <c r="S365" s="10">
        <f t="shared" si="34"/>
        <v>40904.25</v>
      </c>
      <c r="T365" s="10">
        <f t="shared" si="35"/>
        <v>40905.25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30"/>
        <v>1616.3333333333335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2"/>
        <v>music</v>
      </c>
      <c r="R366" t="str">
        <f t="shared" si="33"/>
        <v>indie rock</v>
      </c>
      <c r="S366" s="10">
        <f t="shared" si="34"/>
        <v>43164.25</v>
      </c>
      <c r="T366" s="10">
        <f t="shared" si="35"/>
        <v>43194.208333333328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30"/>
        <v>733.4375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2"/>
        <v>theater</v>
      </c>
      <c r="R367" t="str">
        <f t="shared" si="33"/>
        <v>plays</v>
      </c>
      <c r="S367" s="10">
        <f t="shared" si="34"/>
        <v>42733.25</v>
      </c>
      <c r="T367" s="10">
        <f t="shared" si="35"/>
        <v>42760.25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30"/>
        <v>592.11111111111109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2"/>
        <v>theater</v>
      </c>
      <c r="R368" t="str">
        <f t="shared" si="33"/>
        <v>plays</v>
      </c>
      <c r="S368" s="10">
        <f t="shared" si="34"/>
        <v>40546.25</v>
      </c>
      <c r="T368" s="10">
        <f t="shared" si="35"/>
        <v>40547.25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30"/>
        <v>18.888888888888889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2"/>
        <v>theater</v>
      </c>
      <c r="R369" t="str">
        <f t="shared" si="33"/>
        <v>plays</v>
      </c>
      <c r="S369" s="10">
        <f t="shared" si="34"/>
        <v>41930.208333333336</v>
      </c>
      <c r="T369" s="10">
        <f t="shared" si="35"/>
        <v>41954.25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30"/>
        <v>276.80769230769232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2"/>
        <v>film &amp; video</v>
      </c>
      <c r="R370" t="str">
        <f t="shared" si="33"/>
        <v>documentary</v>
      </c>
      <c r="S370" s="10">
        <f t="shared" si="34"/>
        <v>40464.208333333336</v>
      </c>
      <c r="T370" s="10">
        <f t="shared" si="35"/>
        <v>40487.208333333336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30"/>
        <v>273.01851851851848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2"/>
        <v>film &amp; video</v>
      </c>
      <c r="R371" t="str">
        <f t="shared" si="33"/>
        <v>television</v>
      </c>
      <c r="S371" s="10">
        <f t="shared" si="34"/>
        <v>41308.25</v>
      </c>
      <c r="T371" s="10">
        <f t="shared" si="35"/>
        <v>41347.208333333336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30"/>
        <v>159.36331255565449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2"/>
        <v>theater</v>
      </c>
      <c r="R372" t="str">
        <f t="shared" si="33"/>
        <v>plays</v>
      </c>
      <c r="S372" s="10">
        <f t="shared" si="34"/>
        <v>43570.208333333328</v>
      </c>
      <c r="T372" s="10">
        <f t="shared" si="35"/>
        <v>43576.208333333328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30"/>
        <v>67.869978858350947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2"/>
        <v>theater</v>
      </c>
      <c r="R373" t="str">
        <f t="shared" si="33"/>
        <v>plays</v>
      </c>
      <c r="S373" s="10">
        <f t="shared" si="34"/>
        <v>42043.25</v>
      </c>
      <c r="T373" s="10">
        <f t="shared" si="35"/>
        <v>42094.208333333328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30"/>
        <v>1591.5555555555554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2"/>
        <v>film &amp; video</v>
      </c>
      <c r="R374" t="str">
        <f t="shared" si="33"/>
        <v>documentary</v>
      </c>
      <c r="S374" s="10">
        <f t="shared" si="34"/>
        <v>42012.25</v>
      </c>
      <c r="T374" s="10">
        <f t="shared" si="35"/>
        <v>42032.25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30"/>
        <v>730.18222222222221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2"/>
        <v>theater</v>
      </c>
      <c r="R375" t="str">
        <f t="shared" si="33"/>
        <v>plays</v>
      </c>
      <c r="S375" s="10">
        <f t="shared" si="34"/>
        <v>42964.208333333328</v>
      </c>
      <c r="T375" s="10">
        <f t="shared" si="35"/>
        <v>42972.208333333328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30"/>
        <v>13.185782556750297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2"/>
        <v>film &amp; video</v>
      </c>
      <c r="R376" t="str">
        <f t="shared" si="33"/>
        <v>documentary</v>
      </c>
      <c r="S376" s="10">
        <f t="shared" si="34"/>
        <v>43476.25</v>
      </c>
      <c r="T376" s="10">
        <f t="shared" si="35"/>
        <v>43481.25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30"/>
        <v>54.777777777777779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2"/>
        <v>music</v>
      </c>
      <c r="R377" t="str">
        <f t="shared" si="33"/>
        <v>indie rock</v>
      </c>
      <c r="S377" s="10">
        <f t="shared" si="34"/>
        <v>42293.208333333328</v>
      </c>
      <c r="T377" s="10">
        <f t="shared" si="35"/>
        <v>42350.25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30"/>
        <v>361.02941176470591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2"/>
        <v>music</v>
      </c>
      <c r="R378" t="str">
        <f t="shared" si="33"/>
        <v>rock</v>
      </c>
      <c r="S378" s="10">
        <f t="shared" si="34"/>
        <v>41826.208333333336</v>
      </c>
      <c r="T378" s="10">
        <f t="shared" si="35"/>
        <v>41832.208333333336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30"/>
        <v>10.257545271629779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2"/>
        <v>theater</v>
      </c>
      <c r="R379" t="str">
        <f t="shared" si="33"/>
        <v>plays</v>
      </c>
      <c r="S379" s="10">
        <f t="shared" si="34"/>
        <v>43760.208333333328</v>
      </c>
      <c r="T379" s="10">
        <f t="shared" si="35"/>
        <v>43774.25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30"/>
        <v>13.962962962962964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2"/>
        <v>film &amp; video</v>
      </c>
      <c r="R380" t="str">
        <f t="shared" si="33"/>
        <v>documentary</v>
      </c>
      <c r="S380" s="10">
        <f t="shared" si="34"/>
        <v>43241.208333333328</v>
      </c>
      <c r="T380" s="10">
        <f t="shared" si="35"/>
        <v>43279.208333333328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30"/>
        <v>40.444444444444443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2"/>
        <v>theater</v>
      </c>
      <c r="R381" t="str">
        <f t="shared" si="33"/>
        <v>plays</v>
      </c>
      <c r="S381" s="10">
        <f t="shared" si="34"/>
        <v>40843.208333333336</v>
      </c>
      <c r="T381" s="10">
        <f t="shared" si="35"/>
        <v>40857.25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30"/>
        <v>160.32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2"/>
        <v>theater</v>
      </c>
      <c r="R382" t="str">
        <f t="shared" si="33"/>
        <v>plays</v>
      </c>
      <c r="S382" s="10">
        <f t="shared" si="34"/>
        <v>41448.208333333336</v>
      </c>
      <c r="T382" s="10">
        <f t="shared" si="35"/>
        <v>41453.208333333336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30"/>
        <v>183.9433962264151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2"/>
        <v>theater</v>
      </c>
      <c r="R383" t="str">
        <f t="shared" si="33"/>
        <v>plays</v>
      </c>
      <c r="S383" s="10">
        <f t="shared" si="34"/>
        <v>42163.208333333328</v>
      </c>
      <c r="T383" s="10">
        <f t="shared" si="35"/>
        <v>42209.208333333328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30"/>
        <v>63.769230769230766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2"/>
        <v>photography</v>
      </c>
      <c r="R384" t="str">
        <f t="shared" si="33"/>
        <v>photography books</v>
      </c>
      <c r="S384" s="10">
        <f t="shared" si="34"/>
        <v>43024.208333333328</v>
      </c>
      <c r="T384" s="10">
        <f t="shared" si="35"/>
        <v>43043.208333333328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30"/>
        <v>225.38095238095238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2"/>
        <v>food</v>
      </c>
      <c r="R385" t="str">
        <f t="shared" si="33"/>
        <v>food trucks</v>
      </c>
      <c r="S385" s="10">
        <f t="shared" si="34"/>
        <v>43509.25</v>
      </c>
      <c r="T385" s="10">
        <f t="shared" si="35"/>
        <v>43515.25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30"/>
        <v>172.00961538461539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2"/>
        <v>film &amp; video</v>
      </c>
      <c r="R386" t="str">
        <f t="shared" si="33"/>
        <v>documentary</v>
      </c>
      <c r="S386" s="10">
        <f t="shared" si="34"/>
        <v>42776.25</v>
      </c>
      <c r="T386" s="10">
        <f t="shared" si="35"/>
        <v>42803.25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36">E387/D387*100</f>
        <v>146.16709511568124</v>
      </c>
      <c r="G387" t="s">
        <v>20</v>
      </c>
      <c r="H387">
        <v>1137</v>
      </c>
      <c r="I387" s="5">
        <f t="shared" ref="I387:I450" si="37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8">LEFT(P387,SEARCH("/",P387)-1)</f>
        <v>publishing</v>
      </c>
      <c r="R387" t="str">
        <f t="shared" ref="R387:R450" si="39">RIGHT(P387,LEN(P387)-SEARCH("/",P387))</f>
        <v>nonfiction</v>
      </c>
      <c r="S387" s="10">
        <f t="shared" ref="S387:S450" si="40">(((L387/60)/60)/24)+DATE(1970,1,1)</f>
        <v>43553.208333333328</v>
      </c>
      <c r="T387" s="10">
        <f t="shared" ref="T387:T450" si="41">(((M387/60)/60)/24)+DATE(1970,1,1)</f>
        <v>43585.208333333328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36"/>
        <v>76.42361623616236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8"/>
        <v>theater</v>
      </c>
      <c r="R388" t="str">
        <f t="shared" si="39"/>
        <v>plays</v>
      </c>
      <c r="S388" s="10">
        <f t="shared" si="40"/>
        <v>40355.208333333336</v>
      </c>
      <c r="T388" s="10">
        <f t="shared" si="41"/>
        <v>40367.208333333336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36"/>
        <v>39.261467889908261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8"/>
        <v>technology</v>
      </c>
      <c r="R389" t="str">
        <f t="shared" si="39"/>
        <v>wearables</v>
      </c>
      <c r="S389" s="10">
        <f t="shared" si="40"/>
        <v>41072.208333333336</v>
      </c>
      <c r="T389" s="10">
        <f t="shared" si="41"/>
        <v>41077.208333333336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36"/>
        <v>11.270034843205574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8"/>
        <v>music</v>
      </c>
      <c r="R390" t="str">
        <f t="shared" si="39"/>
        <v>indie rock</v>
      </c>
      <c r="S390" s="10">
        <f t="shared" si="40"/>
        <v>40912.25</v>
      </c>
      <c r="T390" s="10">
        <f t="shared" si="41"/>
        <v>40914.25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36"/>
        <v>122.11084337349398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8"/>
        <v>theater</v>
      </c>
      <c r="R391" t="str">
        <f t="shared" si="39"/>
        <v>plays</v>
      </c>
      <c r="S391" s="10">
        <f t="shared" si="40"/>
        <v>40479.208333333336</v>
      </c>
      <c r="T391" s="10">
        <f t="shared" si="41"/>
        <v>40506.25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36"/>
        <v>186.54166666666669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8"/>
        <v>photography</v>
      </c>
      <c r="R392" t="str">
        <f t="shared" si="39"/>
        <v>photography books</v>
      </c>
      <c r="S392" s="10">
        <f t="shared" si="40"/>
        <v>41530.208333333336</v>
      </c>
      <c r="T392" s="10">
        <f t="shared" si="41"/>
        <v>41545.208333333336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36"/>
        <v>7.2731788079470201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8"/>
        <v>publishing</v>
      </c>
      <c r="R393" t="str">
        <f t="shared" si="39"/>
        <v>nonfiction</v>
      </c>
      <c r="S393" s="10">
        <f t="shared" si="40"/>
        <v>41653.25</v>
      </c>
      <c r="T393" s="10">
        <f t="shared" si="41"/>
        <v>41655.25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36"/>
        <v>65.642371234207957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8"/>
        <v>technology</v>
      </c>
      <c r="R394" t="str">
        <f t="shared" si="39"/>
        <v>wearables</v>
      </c>
      <c r="S394" s="10">
        <f t="shared" si="40"/>
        <v>40549.25</v>
      </c>
      <c r="T394" s="10">
        <f t="shared" si="41"/>
        <v>40551.25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36"/>
        <v>228.96178343949046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8"/>
        <v>music</v>
      </c>
      <c r="R395" t="str">
        <f t="shared" si="39"/>
        <v>jazz</v>
      </c>
      <c r="S395" s="10">
        <f t="shared" si="40"/>
        <v>42933.208333333328</v>
      </c>
      <c r="T395" s="10">
        <f t="shared" si="41"/>
        <v>42934.208333333328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36"/>
        <v>469.37499999999994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8"/>
        <v>film &amp; video</v>
      </c>
      <c r="R396" t="str">
        <f t="shared" si="39"/>
        <v>documentary</v>
      </c>
      <c r="S396" s="10">
        <f t="shared" si="40"/>
        <v>41484.208333333336</v>
      </c>
      <c r="T396" s="10">
        <f t="shared" si="41"/>
        <v>41494.208333333336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36"/>
        <v>130.11267605633802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8"/>
        <v>theater</v>
      </c>
      <c r="R397" t="str">
        <f t="shared" si="39"/>
        <v>plays</v>
      </c>
      <c r="S397" s="10">
        <f t="shared" si="40"/>
        <v>40885.25</v>
      </c>
      <c r="T397" s="10">
        <f t="shared" si="41"/>
        <v>40886.25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36"/>
        <v>167.05422993492408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8"/>
        <v>film &amp; video</v>
      </c>
      <c r="R398" t="str">
        <f t="shared" si="39"/>
        <v>drama</v>
      </c>
      <c r="S398" s="10">
        <f t="shared" si="40"/>
        <v>43378.208333333328</v>
      </c>
      <c r="T398" s="10">
        <f t="shared" si="41"/>
        <v>43386.208333333328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36"/>
        <v>173.8641975308642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8"/>
        <v>music</v>
      </c>
      <c r="R399" t="str">
        <f t="shared" si="39"/>
        <v>rock</v>
      </c>
      <c r="S399" s="10">
        <f t="shared" si="40"/>
        <v>41417.208333333336</v>
      </c>
      <c r="T399" s="10">
        <f t="shared" si="41"/>
        <v>41423.208333333336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36"/>
        <v>717.76470588235293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8"/>
        <v>film &amp; video</v>
      </c>
      <c r="R400" t="str">
        <f t="shared" si="39"/>
        <v>animation</v>
      </c>
      <c r="S400" s="10">
        <f t="shared" si="40"/>
        <v>43228.208333333328</v>
      </c>
      <c r="T400" s="10">
        <f t="shared" si="41"/>
        <v>43230.208333333328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36"/>
        <v>63.850976361767728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8"/>
        <v>music</v>
      </c>
      <c r="R401" t="str">
        <f t="shared" si="39"/>
        <v>indie rock</v>
      </c>
      <c r="S401" s="10">
        <f t="shared" si="40"/>
        <v>40576.25</v>
      </c>
      <c r="T401" s="10">
        <f t="shared" si="41"/>
        <v>40583.25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8"/>
        <v>photography</v>
      </c>
      <c r="R402" t="str">
        <f t="shared" si="39"/>
        <v>photography books</v>
      </c>
      <c r="S402" s="10">
        <f t="shared" si="40"/>
        <v>41502.208333333336</v>
      </c>
      <c r="T402" s="10">
        <f t="shared" si="41"/>
        <v>41524.208333333336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36"/>
        <v>1530.2222222222222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8"/>
        <v>theater</v>
      </c>
      <c r="R403" t="str">
        <f t="shared" si="39"/>
        <v>plays</v>
      </c>
      <c r="S403" s="10">
        <f t="shared" si="40"/>
        <v>43765.208333333328</v>
      </c>
      <c r="T403" s="10">
        <f t="shared" si="41"/>
        <v>43765.208333333328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36"/>
        <v>40.356164383561641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8"/>
        <v>film &amp; video</v>
      </c>
      <c r="R404" t="str">
        <f t="shared" si="39"/>
        <v>shorts</v>
      </c>
      <c r="S404" s="10">
        <f t="shared" si="40"/>
        <v>40914.25</v>
      </c>
      <c r="T404" s="10">
        <f t="shared" si="41"/>
        <v>40961.25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36"/>
        <v>86.220633299284984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8"/>
        <v>theater</v>
      </c>
      <c r="R405" t="str">
        <f t="shared" si="39"/>
        <v>plays</v>
      </c>
      <c r="S405" s="10">
        <f t="shared" si="40"/>
        <v>40310.208333333336</v>
      </c>
      <c r="T405" s="10">
        <f t="shared" si="41"/>
        <v>40346.208333333336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36"/>
        <v>315.58486707566465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8"/>
        <v>theater</v>
      </c>
      <c r="R406" t="str">
        <f t="shared" si="39"/>
        <v>plays</v>
      </c>
      <c r="S406" s="10">
        <f t="shared" si="40"/>
        <v>43053.25</v>
      </c>
      <c r="T406" s="10">
        <f t="shared" si="41"/>
        <v>43056.25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36"/>
        <v>89.618243243243242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8"/>
        <v>theater</v>
      </c>
      <c r="R407" t="str">
        <f t="shared" si="39"/>
        <v>plays</v>
      </c>
      <c r="S407" s="10">
        <f t="shared" si="40"/>
        <v>43255.208333333328</v>
      </c>
      <c r="T407" s="10">
        <f t="shared" si="41"/>
        <v>43305.208333333328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36"/>
        <v>182.14503816793894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8"/>
        <v>film &amp; video</v>
      </c>
      <c r="R408" t="str">
        <f t="shared" si="39"/>
        <v>documentary</v>
      </c>
      <c r="S408" s="10">
        <f t="shared" si="40"/>
        <v>41304.25</v>
      </c>
      <c r="T408" s="10">
        <f t="shared" si="41"/>
        <v>41316.25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36"/>
        <v>355.88235294117646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8"/>
        <v>theater</v>
      </c>
      <c r="R409" t="str">
        <f t="shared" si="39"/>
        <v>plays</v>
      </c>
      <c r="S409" s="10">
        <f t="shared" si="40"/>
        <v>43751.208333333328</v>
      </c>
      <c r="T409" s="10">
        <f t="shared" si="41"/>
        <v>43758.208333333328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36"/>
        <v>131.83695652173913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8"/>
        <v>film &amp; video</v>
      </c>
      <c r="R410" t="str">
        <f t="shared" si="39"/>
        <v>documentary</v>
      </c>
      <c r="S410" s="10">
        <f t="shared" si="40"/>
        <v>42541.208333333328</v>
      </c>
      <c r="T410" s="10">
        <f t="shared" si="41"/>
        <v>42561.208333333328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36"/>
        <v>46.315634218289084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8"/>
        <v>music</v>
      </c>
      <c r="R411" t="str">
        <f t="shared" si="39"/>
        <v>rock</v>
      </c>
      <c r="S411" s="10">
        <f t="shared" si="40"/>
        <v>42843.208333333328</v>
      </c>
      <c r="T411" s="10">
        <f t="shared" si="41"/>
        <v>42847.208333333328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36"/>
        <v>36.132726089785294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8"/>
        <v>games</v>
      </c>
      <c r="R412" t="str">
        <f t="shared" si="39"/>
        <v>mobile games</v>
      </c>
      <c r="S412" s="10">
        <f t="shared" si="40"/>
        <v>42122.208333333328</v>
      </c>
      <c r="T412" s="10">
        <f t="shared" si="41"/>
        <v>42122.208333333328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36"/>
        <v>104.62820512820512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8"/>
        <v>theater</v>
      </c>
      <c r="R413" t="str">
        <f t="shared" si="39"/>
        <v>plays</v>
      </c>
      <c r="S413" s="10">
        <f t="shared" si="40"/>
        <v>42884.208333333328</v>
      </c>
      <c r="T413" s="10">
        <f t="shared" si="41"/>
        <v>42886.208333333328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36"/>
        <v>668.85714285714289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8"/>
        <v>publishing</v>
      </c>
      <c r="R414" t="str">
        <f t="shared" si="39"/>
        <v>fiction</v>
      </c>
      <c r="S414" s="10">
        <f t="shared" si="40"/>
        <v>41642.25</v>
      </c>
      <c r="T414" s="10">
        <f t="shared" si="41"/>
        <v>41652.25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36"/>
        <v>62.072823218997364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8"/>
        <v>film &amp; video</v>
      </c>
      <c r="R415" t="str">
        <f t="shared" si="39"/>
        <v>animation</v>
      </c>
      <c r="S415" s="10">
        <f t="shared" si="40"/>
        <v>43431.25</v>
      </c>
      <c r="T415" s="10">
        <f t="shared" si="41"/>
        <v>43458.25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36"/>
        <v>84.699787460148784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8"/>
        <v>food</v>
      </c>
      <c r="R416" t="str">
        <f t="shared" si="39"/>
        <v>food trucks</v>
      </c>
      <c r="S416" s="10">
        <f t="shared" si="40"/>
        <v>40288.208333333336</v>
      </c>
      <c r="T416" s="10">
        <f t="shared" si="41"/>
        <v>40296.208333333336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36"/>
        <v>11.059030837004405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8"/>
        <v>theater</v>
      </c>
      <c r="R417" t="str">
        <f t="shared" si="39"/>
        <v>plays</v>
      </c>
      <c r="S417" s="10">
        <f t="shared" si="40"/>
        <v>40921.25</v>
      </c>
      <c r="T417" s="10">
        <f t="shared" si="41"/>
        <v>40938.25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36"/>
        <v>43.838781575037146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8"/>
        <v>film &amp; video</v>
      </c>
      <c r="R418" t="str">
        <f t="shared" si="39"/>
        <v>documentary</v>
      </c>
      <c r="S418" s="10">
        <f t="shared" si="40"/>
        <v>40560.25</v>
      </c>
      <c r="T418" s="10">
        <f t="shared" si="41"/>
        <v>40569.25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36"/>
        <v>55.470588235294116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8"/>
        <v>theater</v>
      </c>
      <c r="R419" t="str">
        <f t="shared" si="39"/>
        <v>plays</v>
      </c>
      <c r="S419" s="10">
        <f t="shared" si="40"/>
        <v>43407.208333333328</v>
      </c>
      <c r="T419" s="10">
        <f t="shared" si="41"/>
        <v>43431.25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36"/>
        <v>57.399511301160658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8"/>
        <v>film &amp; video</v>
      </c>
      <c r="R420" t="str">
        <f t="shared" si="39"/>
        <v>documentary</v>
      </c>
      <c r="S420" s="10">
        <f t="shared" si="40"/>
        <v>41035.208333333336</v>
      </c>
      <c r="T420" s="10">
        <f t="shared" si="41"/>
        <v>41036.208333333336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36"/>
        <v>123.43497363796135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8"/>
        <v>technology</v>
      </c>
      <c r="R421" t="str">
        <f t="shared" si="39"/>
        <v>web</v>
      </c>
      <c r="S421" s="10">
        <f t="shared" si="40"/>
        <v>40899.25</v>
      </c>
      <c r="T421" s="10">
        <f t="shared" si="41"/>
        <v>40905.25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36"/>
        <v>128.46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8"/>
        <v>theater</v>
      </c>
      <c r="R422" t="str">
        <f t="shared" si="39"/>
        <v>plays</v>
      </c>
      <c r="S422" s="10">
        <f t="shared" si="40"/>
        <v>42911.208333333328</v>
      </c>
      <c r="T422" s="10">
        <f t="shared" si="41"/>
        <v>42925.208333333328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36"/>
        <v>63.989361702127653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8"/>
        <v>technology</v>
      </c>
      <c r="R423" t="str">
        <f t="shared" si="39"/>
        <v>wearables</v>
      </c>
      <c r="S423" s="10">
        <f t="shared" si="40"/>
        <v>42915.208333333328</v>
      </c>
      <c r="T423" s="10">
        <f t="shared" si="41"/>
        <v>42945.208333333328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36"/>
        <v>127.29885057471265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8"/>
        <v>theater</v>
      </c>
      <c r="R424" t="str">
        <f t="shared" si="39"/>
        <v>plays</v>
      </c>
      <c r="S424" s="10">
        <f t="shared" si="40"/>
        <v>40285.208333333336</v>
      </c>
      <c r="T424" s="10">
        <f t="shared" si="41"/>
        <v>40305.208333333336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36"/>
        <v>10.638024357239512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8"/>
        <v>food</v>
      </c>
      <c r="R425" t="str">
        <f t="shared" si="39"/>
        <v>food trucks</v>
      </c>
      <c r="S425" s="10">
        <f t="shared" si="40"/>
        <v>40808.208333333336</v>
      </c>
      <c r="T425" s="10">
        <f t="shared" si="41"/>
        <v>40810.208333333336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36"/>
        <v>40.470588235294116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8"/>
        <v>music</v>
      </c>
      <c r="R426" t="str">
        <f t="shared" si="39"/>
        <v>indie rock</v>
      </c>
      <c r="S426" s="10">
        <f t="shared" si="40"/>
        <v>43208.208333333328</v>
      </c>
      <c r="T426" s="10">
        <f t="shared" si="41"/>
        <v>43214.208333333328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36"/>
        <v>287.66666666666663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8"/>
        <v>photography</v>
      </c>
      <c r="R427" t="str">
        <f t="shared" si="39"/>
        <v>photography books</v>
      </c>
      <c r="S427" s="10">
        <f t="shared" si="40"/>
        <v>42213.208333333328</v>
      </c>
      <c r="T427" s="10">
        <f t="shared" si="41"/>
        <v>42219.208333333328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36"/>
        <v>572.94444444444446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8"/>
        <v>theater</v>
      </c>
      <c r="R428" t="str">
        <f t="shared" si="39"/>
        <v>plays</v>
      </c>
      <c r="S428" s="10">
        <f t="shared" si="40"/>
        <v>41332.25</v>
      </c>
      <c r="T428" s="10">
        <f t="shared" si="41"/>
        <v>41339.25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36"/>
        <v>112.90429799426933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8"/>
        <v>theater</v>
      </c>
      <c r="R429" t="str">
        <f t="shared" si="39"/>
        <v>plays</v>
      </c>
      <c r="S429" s="10">
        <f t="shared" si="40"/>
        <v>41895.208333333336</v>
      </c>
      <c r="T429" s="10">
        <f t="shared" si="41"/>
        <v>41927.208333333336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36"/>
        <v>46.387573964497044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8"/>
        <v>film &amp; video</v>
      </c>
      <c r="R430" t="str">
        <f t="shared" si="39"/>
        <v>animation</v>
      </c>
      <c r="S430" s="10">
        <f t="shared" si="40"/>
        <v>40585.25</v>
      </c>
      <c r="T430" s="10">
        <f t="shared" si="41"/>
        <v>40592.25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36"/>
        <v>90.675916230366497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8"/>
        <v>photography</v>
      </c>
      <c r="R431" t="str">
        <f t="shared" si="39"/>
        <v>photography books</v>
      </c>
      <c r="S431" s="10">
        <f t="shared" si="40"/>
        <v>41680.25</v>
      </c>
      <c r="T431" s="10">
        <f t="shared" si="41"/>
        <v>41708.208333333336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36"/>
        <v>67.740740740740748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8"/>
        <v>theater</v>
      </c>
      <c r="R432" t="str">
        <f t="shared" si="39"/>
        <v>plays</v>
      </c>
      <c r="S432" s="10">
        <f t="shared" si="40"/>
        <v>43737.208333333328</v>
      </c>
      <c r="T432" s="10">
        <f t="shared" si="41"/>
        <v>43771.208333333328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36"/>
        <v>192.49019607843135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8"/>
        <v>theater</v>
      </c>
      <c r="R433" t="str">
        <f t="shared" si="39"/>
        <v>plays</v>
      </c>
      <c r="S433" s="10">
        <f t="shared" si="40"/>
        <v>43273.208333333328</v>
      </c>
      <c r="T433" s="10">
        <f t="shared" si="41"/>
        <v>43290.208333333328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36"/>
        <v>82.714285714285722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8"/>
        <v>theater</v>
      </c>
      <c r="R434" t="str">
        <f t="shared" si="39"/>
        <v>plays</v>
      </c>
      <c r="S434" s="10">
        <f t="shared" si="40"/>
        <v>41761.208333333336</v>
      </c>
      <c r="T434" s="10">
        <f t="shared" si="41"/>
        <v>41781.208333333336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36"/>
        <v>54.163920922570021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8"/>
        <v>film &amp; video</v>
      </c>
      <c r="R435" t="str">
        <f t="shared" si="39"/>
        <v>documentary</v>
      </c>
      <c r="S435" s="10">
        <f t="shared" si="40"/>
        <v>41603.25</v>
      </c>
      <c r="T435" s="10">
        <f t="shared" si="41"/>
        <v>41619.25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36"/>
        <v>16.722222222222221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8"/>
        <v>theater</v>
      </c>
      <c r="R436" t="str">
        <f t="shared" si="39"/>
        <v>plays</v>
      </c>
      <c r="S436" s="10">
        <f t="shared" si="40"/>
        <v>42705.25</v>
      </c>
      <c r="T436" s="10">
        <f t="shared" si="41"/>
        <v>42719.25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36"/>
        <v>116.87664041994749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8"/>
        <v>theater</v>
      </c>
      <c r="R437" t="str">
        <f t="shared" si="39"/>
        <v>plays</v>
      </c>
      <c r="S437" s="10">
        <f t="shared" si="40"/>
        <v>41988.25</v>
      </c>
      <c r="T437" s="10">
        <f t="shared" si="41"/>
        <v>42000.25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36"/>
        <v>1052.1538461538462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8"/>
        <v>music</v>
      </c>
      <c r="R438" t="str">
        <f t="shared" si="39"/>
        <v>jazz</v>
      </c>
      <c r="S438" s="10">
        <f t="shared" si="40"/>
        <v>43575.208333333328</v>
      </c>
      <c r="T438" s="10">
        <f t="shared" si="41"/>
        <v>43576.208333333328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36"/>
        <v>123.07407407407408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8"/>
        <v>film &amp; video</v>
      </c>
      <c r="R439" t="str">
        <f t="shared" si="39"/>
        <v>animation</v>
      </c>
      <c r="S439" s="10">
        <f t="shared" si="40"/>
        <v>42260.208333333328</v>
      </c>
      <c r="T439" s="10">
        <f t="shared" si="41"/>
        <v>42263.208333333328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36"/>
        <v>178.63855421686748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8"/>
        <v>theater</v>
      </c>
      <c r="R440" t="str">
        <f t="shared" si="39"/>
        <v>plays</v>
      </c>
      <c r="S440" s="10">
        <f t="shared" si="40"/>
        <v>41337.25</v>
      </c>
      <c r="T440" s="10">
        <f t="shared" si="41"/>
        <v>41367.208333333336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36"/>
        <v>355.28169014084506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8"/>
        <v>film &amp; video</v>
      </c>
      <c r="R441" t="str">
        <f t="shared" si="39"/>
        <v>science fiction</v>
      </c>
      <c r="S441" s="10">
        <f t="shared" si="40"/>
        <v>42680.208333333328</v>
      </c>
      <c r="T441" s="10">
        <f t="shared" si="41"/>
        <v>42687.25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36"/>
        <v>161.90634146341463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8"/>
        <v>film &amp; video</v>
      </c>
      <c r="R442" t="str">
        <f t="shared" si="39"/>
        <v>television</v>
      </c>
      <c r="S442" s="10">
        <f t="shared" si="40"/>
        <v>42916.208333333328</v>
      </c>
      <c r="T442" s="10">
        <f t="shared" si="41"/>
        <v>42926.208333333328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36"/>
        <v>24.914285714285715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8"/>
        <v>technology</v>
      </c>
      <c r="R443" t="str">
        <f t="shared" si="39"/>
        <v>wearables</v>
      </c>
      <c r="S443" s="10">
        <f t="shared" si="40"/>
        <v>41025.208333333336</v>
      </c>
      <c r="T443" s="10">
        <f t="shared" si="41"/>
        <v>41053.208333333336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36"/>
        <v>198.72222222222223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8"/>
        <v>theater</v>
      </c>
      <c r="R444" t="str">
        <f t="shared" si="39"/>
        <v>plays</v>
      </c>
      <c r="S444" s="10">
        <f t="shared" si="40"/>
        <v>42980.208333333328</v>
      </c>
      <c r="T444" s="10">
        <f t="shared" si="41"/>
        <v>42996.208333333328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36"/>
        <v>34.752688172043008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8"/>
        <v>theater</v>
      </c>
      <c r="R445" t="str">
        <f t="shared" si="39"/>
        <v>plays</v>
      </c>
      <c r="S445" s="10">
        <f t="shared" si="40"/>
        <v>40451.208333333336</v>
      </c>
      <c r="T445" s="10">
        <f t="shared" si="41"/>
        <v>40470.208333333336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36"/>
        <v>176.41935483870967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8"/>
        <v>music</v>
      </c>
      <c r="R446" t="str">
        <f t="shared" si="39"/>
        <v>indie rock</v>
      </c>
      <c r="S446" s="10">
        <f t="shared" si="40"/>
        <v>40748.208333333336</v>
      </c>
      <c r="T446" s="10">
        <f t="shared" si="41"/>
        <v>40750.208333333336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36"/>
        <v>511.38095238095235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8"/>
        <v>theater</v>
      </c>
      <c r="R447" t="str">
        <f t="shared" si="39"/>
        <v>plays</v>
      </c>
      <c r="S447" s="10">
        <f t="shared" si="40"/>
        <v>40515.25</v>
      </c>
      <c r="T447" s="10">
        <f t="shared" si="41"/>
        <v>40536.25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36"/>
        <v>82.044117647058826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8"/>
        <v>technology</v>
      </c>
      <c r="R448" t="str">
        <f t="shared" si="39"/>
        <v>wearables</v>
      </c>
      <c r="S448" s="10">
        <f t="shared" si="40"/>
        <v>41261.25</v>
      </c>
      <c r="T448" s="10">
        <f t="shared" si="41"/>
        <v>41263.25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36"/>
        <v>24.326030927835053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8"/>
        <v>film &amp; video</v>
      </c>
      <c r="R449" t="str">
        <f t="shared" si="39"/>
        <v>television</v>
      </c>
      <c r="S449" s="10">
        <f t="shared" si="40"/>
        <v>43088.25</v>
      </c>
      <c r="T449" s="10">
        <f t="shared" si="41"/>
        <v>43104.25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36"/>
        <v>50.482758620689658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8"/>
        <v>games</v>
      </c>
      <c r="R450" t="str">
        <f t="shared" si="39"/>
        <v>video games</v>
      </c>
      <c r="S450" s="10">
        <f t="shared" si="40"/>
        <v>41378.208333333336</v>
      </c>
      <c r="T450" s="10">
        <f t="shared" si="41"/>
        <v>41380.208333333336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42">E451/D451*100</f>
        <v>967</v>
      </c>
      <c r="G451" t="s">
        <v>20</v>
      </c>
      <c r="H451">
        <v>86</v>
      </c>
      <c r="I451" s="5">
        <f t="shared" ref="I451:I514" si="43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4">LEFT(P451,SEARCH("/",P451)-1)</f>
        <v>games</v>
      </c>
      <c r="R451" t="str">
        <f t="shared" ref="R451:R514" si="45">RIGHT(P451,LEN(P451)-SEARCH("/",P451))</f>
        <v>video games</v>
      </c>
      <c r="S451" s="10">
        <f t="shared" ref="S451:S514" si="46">(((L451/60)/60)/24)+DATE(1970,1,1)</f>
        <v>43530.25</v>
      </c>
      <c r="T451" s="10">
        <f t="shared" ref="T451:T514" si="47">(((M451/60)/60)/24)+DATE(1970,1,1)</f>
        <v>43547.208333333328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4"/>
        <v>film &amp; video</v>
      </c>
      <c r="R452" t="str">
        <f t="shared" si="45"/>
        <v>animation</v>
      </c>
      <c r="S452" s="10">
        <f t="shared" si="46"/>
        <v>43394.208333333328</v>
      </c>
      <c r="T452" s="10">
        <f t="shared" si="47"/>
        <v>43417.25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42"/>
        <v>122.84501347708894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4"/>
        <v>music</v>
      </c>
      <c r="R453" t="str">
        <f t="shared" si="45"/>
        <v>rock</v>
      </c>
      <c r="S453" s="10">
        <f t="shared" si="46"/>
        <v>42935.208333333328</v>
      </c>
      <c r="T453" s="10">
        <f t="shared" si="47"/>
        <v>42966.208333333328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42"/>
        <v>63.4375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4"/>
        <v>film &amp; video</v>
      </c>
      <c r="R454" t="str">
        <f t="shared" si="45"/>
        <v>drama</v>
      </c>
      <c r="S454" s="10">
        <f t="shared" si="46"/>
        <v>40365.208333333336</v>
      </c>
      <c r="T454" s="10">
        <f t="shared" si="47"/>
        <v>40366.208333333336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42"/>
        <v>56.331688596491226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4"/>
        <v>film &amp; video</v>
      </c>
      <c r="R455" t="str">
        <f t="shared" si="45"/>
        <v>science fiction</v>
      </c>
      <c r="S455" s="10">
        <f t="shared" si="46"/>
        <v>42705.25</v>
      </c>
      <c r="T455" s="10">
        <f t="shared" si="47"/>
        <v>42746.25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42"/>
        <v>44.074999999999996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4"/>
        <v>film &amp; video</v>
      </c>
      <c r="R456" t="str">
        <f t="shared" si="45"/>
        <v>drama</v>
      </c>
      <c r="S456" s="10">
        <f t="shared" si="46"/>
        <v>41568.208333333336</v>
      </c>
      <c r="T456" s="10">
        <f t="shared" si="47"/>
        <v>41604.25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42"/>
        <v>118.37253218884121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4"/>
        <v>theater</v>
      </c>
      <c r="R457" t="str">
        <f t="shared" si="45"/>
        <v>plays</v>
      </c>
      <c r="S457" s="10">
        <f t="shared" si="46"/>
        <v>40809.208333333336</v>
      </c>
      <c r="T457" s="10">
        <f t="shared" si="47"/>
        <v>40832.208333333336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42"/>
        <v>104.1243169398907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4"/>
        <v>music</v>
      </c>
      <c r="R458" t="str">
        <f t="shared" si="45"/>
        <v>indie rock</v>
      </c>
      <c r="S458" s="10">
        <f t="shared" si="46"/>
        <v>43141.25</v>
      </c>
      <c r="T458" s="10">
        <f t="shared" si="47"/>
        <v>43141.25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42"/>
        <v>26.640000000000004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4"/>
        <v>theater</v>
      </c>
      <c r="R459" t="str">
        <f t="shared" si="45"/>
        <v>plays</v>
      </c>
      <c r="S459" s="10">
        <f t="shared" si="46"/>
        <v>42657.208333333328</v>
      </c>
      <c r="T459" s="10">
        <f t="shared" si="47"/>
        <v>42659.208333333328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42"/>
        <v>351.20118343195264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4"/>
        <v>theater</v>
      </c>
      <c r="R460" t="str">
        <f t="shared" si="45"/>
        <v>plays</v>
      </c>
      <c r="S460" s="10">
        <f t="shared" si="46"/>
        <v>40265.208333333336</v>
      </c>
      <c r="T460" s="10">
        <f t="shared" si="47"/>
        <v>40309.208333333336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42"/>
        <v>90.063492063492063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4"/>
        <v>film &amp; video</v>
      </c>
      <c r="R461" t="str">
        <f t="shared" si="45"/>
        <v>documentary</v>
      </c>
      <c r="S461" s="10">
        <f t="shared" si="46"/>
        <v>42001.25</v>
      </c>
      <c r="T461" s="10">
        <f t="shared" si="47"/>
        <v>42026.25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42"/>
        <v>171.625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4"/>
        <v>theater</v>
      </c>
      <c r="R462" t="str">
        <f t="shared" si="45"/>
        <v>plays</v>
      </c>
      <c r="S462" s="10">
        <f t="shared" si="46"/>
        <v>40399.208333333336</v>
      </c>
      <c r="T462" s="10">
        <f t="shared" si="47"/>
        <v>40402.208333333336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42"/>
        <v>141.04655870445345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4"/>
        <v>film &amp; video</v>
      </c>
      <c r="R463" t="str">
        <f t="shared" si="45"/>
        <v>drama</v>
      </c>
      <c r="S463" s="10">
        <f t="shared" si="46"/>
        <v>41757.208333333336</v>
      </c>
      <c r="T463" s="10">
        <f t="shared" si="47"/>
        <v>41777.208333333336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42"/>
        <v>30.57944915254237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4"/>
        <v>games</v>
      </c>
      <c r="R464" t="str">
        <f t="shared" si="45"/>
        <v>mobile games</v>
      </c>
      <c r="S464" s="10">
        <f t="shared" si="46"/>
        <v>41304.25</v>
      </c>
      <c r="T464" s="10">
        <f t="shared" si="47"/>
        <v>41342.25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42"/>
        <v>108.16455696202532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4"/>
        <v>film &amp; video</v>
      </c>
      <c r="R465" t="str">
        <f t="shared" si="45"/>
        <v>animation</v>
      </c>
      <c r="S465" s="10">
        <f t="shared" si="46"/>
        <v>41639.25</v>
      </c>
      <c r="T465" s="10">
        <f t="shared" si="47"/>
        <v>41643.25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42"/>
        <v>133.45505617977528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4"/>
        <v>theater</v>
      </c>
      <c r="R466" t="str">
        <f t="shared" si="45"/>
        <v>plays</v>
      </c>
      <c r="S466" s="10">
        <f t="shared" si="46"/>
        <v>43142.25</v>
      </c>
      <c r="T466" s="10">
        <f t="shared" si="47"/>
        <v>43156.25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42"/>
        <v>187.85106382978722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4"/>
        <v>publishing</v>
      </c>
      <c r="R467" t="str">
        <f t="shared" si="45"/>
        <v>translations</v>
      </c>
      <c r="S467" s="10">
        <f t="shared" si="46"/>
        <v>43127.25</v>
      </c>
      <c r="T467" s="10">
        <f t="shared" si="47"/>
        <v>43136.25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4"/>
        <v>technology</v>
      </c>
      <c r="R468" t="str">
        <f t="shared" si="45"/>
        <v>wearables</v>
      </c>
      <c r="S468" s="10">
        <f t="shared" si="46"/>
        <v>41409.208333333336</v>
      </c>
      <c r="T468" s="10">
        <f t="shared" si="47"/>
        <v>41432.208333333336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42"/>
        <v>575.21428571428578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4"/>
        <v>technology</v>
      </c>
      <c r="R469" t="str">
        <f t="shared" si="45"/>
        <v>web</v>
      </c>
      <c r="S469" s="10">
        <f t="shared" si="46"/>
        <v>42331.25</v>
      </c>
      <c r="T469" s="10">
        <f t="shared" si="47"/>
        <v>42338.25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42"/>
        <v>40.5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4"/>
        <v>theater</v>
      </c>
      <c r="R470" t="str">
        <f t="shared" si="45"/>
        <v>plays</v>
      </c>
      <c r="S470" s="10">
        <f t="shared" si="46"/>
        <v>43569.208333333328</v>
      </c>
      <c r="T470" s="10">
        <f t="shared" si="47"/>
        <v>43585.208333333328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42"/>
        <v>184.42857142857144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4"/>
        <v>film &amp; video</v>
      </c>
      <c r="R471" t="str">
        <f t="shared" si="45"/>
        <v>drama</v>
      </c>
      <c r="S471" s="10">
        <f t="shared" si="46"/>
        <v>42142.208333333328</v>
      </c>
      <c r="T471" s="10">
        <f t="shared" si="47"/>
        <v>42144.208333333328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42"/>
        <v>285.80555555555554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4"/>
        <v>technology</v>
      </c>
      <c r="R472" t="str">
        <f t="shared" si="45"/>
        <v>wearables</v>
      </c>
      <c r="S472" s="10">
        <f t="shared" si="46"/>
        <v>42716.25</v>
      </c>
      <c r="T472" s="10">
        <f t="shared" si="47"/>
        <v>42723.25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4"/>
        <v>food</v>
      </c>
      <c r="R473" t="str">
        <f t="shared" si="45"/>
        <v>food trucks</v>
      </c>
      <c r="S473" s="10">
        <f t="shared" si="46"/>
        <v>41031.208333333336</v>
      </c>
      <c r="T473" s="10">
        <f t="shared" si="47"/>
        <v>41031.208333333336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42"/>
        <v>39.234070221066318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4"/>
        <v>music</v>
      </c>
      <c r="R474" t="str">
        <f t="shared" si="45"/>
        <v>rock</v>
      </c>
      <c r="S474" s="10">
        <f t="shared" si="46"/>
        <v>43535.208333333328</v>
      </c>
      <c r="T474" s="10">
        <f t="shared" si="47"/>
        <v>43589.208333333328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42"/>
        <v>178.14000000000001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4"/>
        <v>music</v>
      </c>
      <c r="R475" t="str">
        <f t="shared" si="45"/>
        <v>electric music</v>
      </c>
      <c r="S475" s="10">
        <f t="shared" si="46"/>
        <v>43277.208333333328</v>
      </c>
      <c r="T475" s="10">
        <f t="shared" si="47"/>
        <v>43278.208333333328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42"/>
        <v>365.15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4"/>
        <v>film &amp; video</v>
      </c>
      <c r="R476" t="str">
        <f t="shared" si="45"/>
        <v>television</v>
      </c>
      <c r="S476" s="10">
        <f t="shared" si="46"/>
        <v>41989.25</v>
      </c>
      <c r="T476" s="10">
        <f t="shared" si="47"/>
        <v>41990.25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42"/>
        <v>113.94594594594594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4"/>
        <v>publishing</v>
      </c>
      <c r="R477" t="str">
        <f t="shared" si="45"/>
        <v>translations</v>
      </c>
      <c r="S477" s="10">
        <f t="shared" si="46"/>
        <v>41450.208333333336</v>
      </c>
      <c r="T477" s="10">
        <f t="shared" si="47"/>
        <v>41454.208333333336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42"/>
        <v>29.828720626631856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4"/>
        <v>publishing</v>
      </c>
      <c r="R478" t="str">
        <f t="shared" si="45"/>
        <v>fiction</v>
      </c>
      <c r="S478" s="10">
        <f t="shared" si="46"/>
        <v>43322.208333333328</v>
      </c>
      <c r="T478" s="10">
        <f t="shared" si="47"/>
        <v>43328.208333333328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42"/>
        <v>54.270588235294113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4"/>
        <v>film &amp; video</v>
      </c>
      <c r="R479" t="str">
        <f t="shared" si="45"/>
        <v>science fiction</v>
      </c>
      <c r="S479" s="10">
        <f t="shared" si="46"/>
        <v>40720.208333333336</v>
      </c>
      <c r="T479" s="10">
        <f t="shared" si="47"/>
        <v>40747.208333333336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42"/>
        <v>236.34156976744185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4"/>
        <v>technology</v>
      </c>
      <c r="R480" t="str">
        <f t="shared" si="45"/>
        <v>wearables</v>
      </c>
      <c r="S480" s="10">
        <f t="shared" si="46"/>
        <v>42072.208333333328</v>
      </c>
      <c r="T480" s="10">
        <f t="shared" si="47"/>
        <v>42084.208333333328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42"/>
        <v>512.91666666666663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4"/>
        <v>food</v>
      </c>
      <c r="R481" t="str">
        <f t="shared" si="45"/>
        <v>food trucks</v>
      </c>
      <c r="S481" s="10">
        <f t="shared" si="46"/>
        <v>42945.208333333328</v>
      </c>
      <c r="T481" s="10">
        <f t="shared" si="47"/>
        <v>42947.208333333328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42"/>
        <v>100.65116279069768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4"/>
        <v>photography</v>
      </c>
      <c r="R482" t="str">
        <f t="shared" si="45"/>
        <v>photography books</v>
      </c>
      <c r="S482" s="10">
        <f t="shared" si="46"/>
        <v>40248.25</v>
      </c>
      <c r="T482" s="10">
        <f t="shared" si="47"/>
        <v>40257.208333333336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42"/>
        <v>81.348423194303152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4"/>
        <v>theater</v>
      </c>
      <c r="R483" t="str">
        <f t="shared" si="45"/>
        <v>plays</v>
      </c>
      <c r="S483" s="10">
        <f t="shared" si="46"/>
        <v>41913.208333333336</v>
      </c>
      <c r="T483" s="10">
        <f t="shared" si="47"/>
        <v>41955.25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42"/>
        <v>16.404761904761905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4"/>
        <v>publishing</v>
      </c>
      <c r="R484" t="str">
        <f t="shared" si="45"/>
        <v>fiction</v>
      </c>
      <c r="S484" s="10">
        <f t="shared" si="46"/>
        <v>40963.25</v>
      </c>
      <c r="T484" s="10">
        <f t="shared" si="47"/>
        <v>40974.25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42"/>
        <v>52.774617067833695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4"/>
        <v>theater</v>
      </c>
      <c r="R485" t="str">
        <f t="shared" si="45"/>
        <v>plays</v>
      </c>
      <c r="S485" s="10">
        <f t="shared" si="46"/>
        <v>43811.25</v>
      </c>
      <c r="T485" s="10">
        <f t="shared" si="47"/>
        <v>43818.25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42"/>
        <v>260.20608108108109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4"/>
        <v>food</v>
      </c>
      <c r="R486" t="str">
        <f t="shared" si="45"/>
        <v>food trucks</v>
      </c>
      <c r="S486" s="10">
        <f t="shared" si="46"/>
        <v>41855.208333333336</v>
      </c>
      <c r="T486" s="10">
        <f t="shared" si="47"/>
        <v>41904.208333333336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42"/>
        <v>30.73289183222958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4"/>
        <v>theater</v>
      </c>
      <c r="R487" t="str">
        <f t="shared" si="45"/>
        <v>plays</v>
      </c>
      <c r="S487" s="10">
        <f t="shared" si="46"/>
        <v>43626.208333333328</v>
      </c>
      <c r="T487" s="10">
        <f t="shared" si="47"/>
        <v>43667.208333333328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42"/>
        <v>13.5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4"/>
        <v>publishing</v>
      </c>
      <c r="R488" t="str">
        <f t="shared" si="45"/>
        <v>translations</v>
      </c>
      <c r="S488" s="10">
        <f t="shared" si="46"/>
        <v>43168.25</v>
      </c>
      <c r="T488" s="10">
        <f t="shared" si="47"/>
        <v>43183.208333333328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42"/>
        <v>178.62556663644605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4"/>
        <v>theater</v>
      </c>
      <c r="R489" t="str">
        <f t="shared" si="45"/>
        <v>plays</v>
      </c>
      <c r="S489" s="10">
        <f t="shared" si="46"/>
        <v>42845.208333333328</v>
      </c>
      <c r="T489" s="10">
        <f t="shared" si="47"/>
        <v>42878.208333333328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42"/>
        <v>220.0566037735849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4"/>
        <v>theater</v>
      </c>
      <c r="R490" t="str">
        <f t="shared" si="45"/>
        <v>plays</v>
      </c>
      <c r="S490" s="10">
        <f t="shared" si="46"/>
        <v>42403.25</v>
      </c>
      <c r="T490" s="10">
        <f t="shared" si="47"/>
        <v>42420.25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42"/>
        <v>101.5108695652174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4"/>
        <v>technology</v>
      </c>
      <c r="R491" t="str">
        <f t="shared" si="45"/>
        <v>wearables</v>
      </c>
      <c r="S491" s="10">
        <f t="shared" si="46"/>
        <v>40406.208333333336</v>
      </c>
      <c r="T491" s="10">
        <f t="shared" si="47"/>
        <v>40411.208333333336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42"/>
        <v>191.5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4"/>
        <v>journalism</v>
      </c>
      <c r="R492" t="str">
        <f t="shared" si="45"/>
        <v>audio</v>
      </c>
      <c r="S492" s="10">
        <f t="shared" si="46"/>
        <v>43786.25</v>
      </c>
      <c r="T492" s="10">
        <f t="shared" si="47"/>
        <v>43793.25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42"/>
        <v>305.34683098591546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4"/>
        <v>food</v>
      </c>
      <c r="R493" t="str">
        <f t="shared" si="45"/>
        <v>food trucks</v>
      </c>
      <c r="S493" s="10">
        <f t="shared" si="46"/>
        <v>41456.208333333336</v>
      </c>
      <c r="T493" s="10">
        <f t="shared" si="47"/>
        <v>41482.208333333336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42"/>
        <v>23.995287958115181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4"/>
        <v>film &amp; video</v>
      </c>
      <c r="R494" t="str">
        <f t="shared" si="45"/>
        <v>shorts</v>
      </c>
      <c r="S494" s="10">
        <f t="shared" si="46"/>
        <v>40336.208333333336</v>
      </c>
      <c r="T494" s="10">
        <f t="shared" si="47"/>
        <v>40371.208333333336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42"/>
        <v>723.77777777777771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4"/>
        <v>photography</v>
      </c>
      <c r="R495" t="str">
        <f t="shared" si="45"/>
        <v>photography books</v>
      </c>
      <c r="S495" s="10">
        <f t="shared" si="46"/>
        <v>43645.208333333328</v>
      </c>
      <c r="T495" s="10">
        <f t="shared" si="47"/>
        <v>43658.208333333328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42"/>
        <v>547.36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4"/>
        <v>technology</v>
      </c>
      <c r="R496" t="str">
        <f t="shared" si="45"/>
        <v>wearables</v>
      </c>
      <c r="S496" s="10">
        <f t="shared" si="46"/>
        <v>40990.208333333336</v>
      </c>
      <c r="T496" s="10">
        <f t="shared" si="47"/>
        <v>40991.208333333336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42"/>
        <v>414.49999999999994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4"/>
        <v>theater</v>
      </c>
      <c r="R497" t="str">
        <f t="shared" si="45"/>
        <v>plays</v>
      </c>
      <c r="S497" s="10">
        <f t="shared" si="46"/>
        <v>41800.208333333336</v>
      </c>
      <c r="T497" s="10">
        <f t="shared" si="47"/>
        <v>41804.208333333336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42"/>
        <v>0.90696409140369971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4"/>
        <v>film &amp; video</v>
      </c>
      <c r="R498" t="str">
        <f t="shared" si="45"/>
        <v>animation</v>
      </c>
      <c r="S498" s="10">
        <f t="shared" si="46"/>
        <v>42876.208333333328</v>
      </c>
      <c r="T498" s="10">
        <f t="shared" si="47"/>
        <v>42893.208333333328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42"/>
        <v>34.173469387755098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4"/>
        <v>technology</v>
      </c>
      <c r="R499" t="str">
        <f t="shared" si="45"/>
        <v>wearables</v>
      </c>
      <c r="S499" s="10">
        <f t="shared" si="46"/>
        <v>42724.25</v>
      </c>
      <c r="T499" s="10">
        <f t="shared" si="47"/>
        <v>42724.25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42"/>
        <v>23.948810754912099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4"/>
        <v>technology</v>
      </c>
      <c r="R500" t="str">
        <f t="shared" si="45"/>
        <v>web</v>
      </c>
      <c r="S500" s="10">
        <f t="shared" si="46"/>
        <v>42005.25</v>
      </c>
      <c r="T500" s="10">
        <f t="shared" si="47"/>
        <v>42007.25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42"/>
        <v>48.072649572649574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4"/>
        <v>film &amp; video</v>
      </c>
      <c r="R501" t="str">
        <f t="shared" si="45"/>
        <v>documentary</v>
      </c>
      <c r="S501" s="10">
        <f t="shared" si="46"/>
        <v>42444.208333333328</v>
      </c>
      <c r="T501" s="10">
        <f t="shared" si="47"/>
        <v>42449.208333333328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 s="5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4"/>
        <v>theater</v>
      </c>
      <c r="R502" t="str">
        <f t="shared" si="45"/>
        <v>plays</v>
      </c>
      <c r="S502" s="10">
        <f t="shared" si="46"/>
        <v>41395.208333333336</v>
      </c>
      <c r="T502" s="10">
        <f t="shared" si="47"/>
        <v>41423.208333333336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42"/>
        <v>70.145182291666657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4"/>
        <v>film &amp; video</v>
      </c>
      <c r="R503" t="str">
        <f t="shared" si="45"/>
        <v>documentary</v>
      </c>
      <c r="S503" s="10">
        <f t="shared" si="46"/>
        <v>41345.208333333336</v>
      </c>
      <c r="T503" s="10">
        <f t="shared" si="47"/>
        <v>41347.208333333336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42"/>
        <v>529.92307692307691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4"/>
        <v>games</v>
      </c>
      <c r="R504" t="str">
        <f t="shared" si="45"/>
        <v>video games</v>
      </c>
      <c r="S504" s="10">
        <f t="shared" si="46"/>
        <v>41117.208333333336</v>
      </c>
      <c r="T504" s="10">
        <f t="shared" si="47"/>
        <v>41146.208333333336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42"/>
        <v>180.32549019607845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4"/>
        <v>film &amp; video</v>
      </c>
      <c r="R505" t="str">
        <f t="shared" si="45"/>
        <v>drama</v>
      </c>
      <c r="S505" s="10">
        <f t="shared" si="46"/>
        <v>42186.208333333328</v>
      </c>
      <c r="T505" s="10">
        <f t="shared" si="47"/>
        <v>42206.208333333328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42"/>
        <v>92.320000000000007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4"/>
        <v>music</v>
      </c>
      <c r="R506" t="str">
        <f t="shared" si="45"/>
        <v>rock</v>
      </c>
      <c r="S506" s="10">
        <f t="shared" si="46"/>
        <v>42142.208333333328</v>
      </c>
      <c r="T506" s="10">
        <f t="shared" si="47"/>
        <v>42143.208333333328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42"/>
        <v>13.901001112347053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4"/>
        <v>publishing</v>
      </c>
      <c r="R507" t="str">
        <f t="shared" si="45"/>
        <v>radio &amp; podcasts</v>
      </c>
      <c r="S507" s="10">
        <f t="shared" si="46"/>
        <v>41341.25</v>
      </c>
      <c r="T507" s="10">
        <f t="shared" si="47"/>
        <v>41383.208333333336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42"/>
        <v>927.07777777777767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4"/>
        <v>theater</v>
      </c>
      <c r="R508" t="str">
        <f t="shared" si="45"/>
        <v>plays</v>
      </c>
      <c r="S508" s="10">
        <f t="shared" si="46"/>
        <v>43062.25</v>
      </c>
      <c r="T508" s="10">
        <f t="shared" si="47"/>
        <v>43079.25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42"/>
        <v>39.857142857142861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4"/>
        <v>technology</v>
      </c>
      <c r="R509" t="str">
        <f t="shared" si="45"/>
        <v>web</v>
      </c>
      <c r="S509" s="10">
        <f t="shared" si="46"/>
        <v>41373.208333333336</v>
      </c>
      <c r="T509" s="10">
        <f t="shared" si="47"/>
        <v>41422.208333333336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42"/>
        <v>112.22929936305732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4"/>
        <v>theater</v>
      </c>
      <c r="R510" t="str">
        <f t="shared" si="45"/>
        <v>plays</v>
      </c>
      <c r="S510" s="10">
        <f t="shared" si="46"/>
        <v>43310.208333333328</v>
      </c>
      <c r="T510" s="10">
        <f t="shared" si="47"/>
        <v>43331.208333333328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42"/>
        <v>70.925816023738875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4"/>
        <v>theater</v>
      </c>
      <c r="R511" t="str">
        <f t="shared" si="45"/>
        <v>plays</v>
      </c>
      <c r="S511" s="10">
        <f t="shared" si="46"/>
        <v>41034.208333333336</v>
      </c>
      <c r="T511" s="10">
        <f t="shared" si="47"/>
        <v>41044.208333333336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42"/>
        <v>119.08974358974358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4"/>
        <v>film &amp; video</v>
      </c>
      <c r="R512" t="str">
        <f t="shared" si="45"/>
        <v>drama</v>
      </c>
      <c r="S512" s="10">
        <f t="shared" si="46"/>
        <v>43251.208333333328</v>
      </c>
      <c r="T512" s="10">
        <f t="shared" si="47"/>
        <v>43275.208333333328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42"/>
        <v>24.017591339648174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4"/>
        <v>theater</v>
      </c>
      <c r="R513" t="str">
        <f t="shared" si="45"/>
        <v>plays</v>
      </c>
      <c r="S513" s="10">
        <f t="shared" si="46"/>
        <v>43671.208333333328</v>
      </c>
      <c r="T513" s="10">
        <f t="shared" si="47"/>
        <v>43681.208333333328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42"/>
        <v>139.31868131868131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4"/>
        <v>games</v>
      </c>
      <c r="R514" t="str">
        <f t="shared" si="45"/>
        <v>video games</v>
      </c>
      <c r="S514" s="10">
        <f t="shared" si="46"/>
        <v>41825.208333333336</v>
      </c>
      <c r="T514" s="10">
        <f t="shared" si="47"/>
        <v>41826.208333333336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48">E515/D515*100</f>
        <v>39.277108433734945</v>
      </c>
      <c r="G515" t="s">
        <v>74</v>
      </c>
      <c r="H515">
        <v>35</v>
      </c>
      <c r="I515" s="5">
        <f t="shared" ref="I515:I578" si="49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50">LEFT(P515,SEARCH("/",P515)-1)</f>
        <v>film &amp; video</v>
      </c>
      <c r="R515" t="str">
        <f t="shared" ref="R515:R578" si="51">RIGHT(P515,LEN(P515)-SEARCH("/",P515))</f>
        <v>television</v>
      </c>
      <c r="S515" s="10">
        <f t="shared" ref="S515:S578" si="52">(((L515/60)/60)/24)+DATE(1970,1,1)</f>
        <v>40430.208333333336</v>
      </c>
      <c r="T515" s="10">
        <f t="shared" ref="T515:T578" si="53">(((M515/60)/60)/24)+DATE(1970,1,1)</f>
        <v>40432.208333333336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48"/>
        <v>22.439077144917089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50"/>
        <v>music</v>
      </c>
      <c r="R516" t="str">
        <f t="shared" si="51"/>
        <v>rock</v>
      </c>
      <c r="S516" s="10">
        <f t="shared" si="52"/>
        <v>41614.25</v>
      </c>
      <c r="T516" s="10">
        <f t="shared" si="53"/>
        <v>41619.25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48"/>
        <v>55.779069767441861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50"/>
        <v>theater</v>
      </c>
      <c r="R517" t="str">
        <f t="shared" si="51"/>
        <v>plays</v>
      </c>
      <c r="S517" s="10">
        <f t="shared" si="52"/>
        <v>40900.25</v>
      </c>
      <c r="T517" s="10">
        <f t="shared" si="53"/>
        <v>40902.25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48"/>
        <v>42.523125996810208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50"/>
        <v>publishing</v>
      </c>
      <c r="R518" t="str">
        <f t="shared" si="51"/>
        <v>nonfiction</v>
      </c>
      <c r="S518" s="10">
        <f t="shared" si="52"/>
        <v>40396.208333333336</v>
      </c>
      <c r="T518" s="10">
        <f t="shared" si="53"/>
        <v>40434.208333333336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48"/>
        <v>112.00000000000001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50"/>
        <v>food</v>
      </c>
      <c r="R519" t="str">
        <f t="shared" si="51"/>
        <v>food trucks</v>
      </c>
      <c r="S519" s="10">
        <f t="shared" si="52"/>
        <v>42860.208333333328</v>
      </c>
      <c r="T519" s="10">
        <f t="shared" si="53"/>
        <v>42865.208333333328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48"/>
        <v>7.0681818181818183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50"/>
        <v>film &amp; video</v>
      </c>
      <c r="R520" t="str">
        <f t="shared" si="51"/>
        <v>animation</v>
      </c>
      <c r="S520" s="10">
        <f t="shared" si="52"/>
        <v>43154.25</v>
      </c>
      <c r="T520" s="10">
        <f t="shared" si="53"/>
        <v>43156.25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48"/>
        <v>101.74563871693867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50"/>
        <v>music</v>
      </c>
      <c r="R521" t="str">
        <f t="shared" si="51"/>
        <v>rock</v>
      </c>
      <c r="S521" s="10">
        <f t="shared" si="52"/>
        <v>42012.25</v>
      </c>
      <c r="T521" s="10">
        <f t="shared" si="53"/>
        <v>42026.25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48"/>
        <v>425.75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50"/>
        <v>theater</v>
      </c>
      <c r="R522" t="str">
        <f t="shared" si="51"/>
        <v>plays</v>
      </c>
      <c r="S522" s="10">
        <f t="shared" si="52"/>
        <v>43574.208333333328</v>
      </c>
      <c r="T522" s="10">
        <f t="shared" si="53"/>
        <v>43577.208333333328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48"/>
        <v>145.53947368421052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50"/>
        <v>film &amp; video</v>
      </c>
      <c r="R523" t="str">
        <f t="shared" si="51"/>
        <v>drama</v>
      </c>
      <c r="S523" s="10">
        <f t="shared" si="52"/>
        <v>42605.208333333328</v>
      </c>
      <c r="T523" s="10">
        <f t="shared" si="53"/>
        <v>42611.208333333328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48"/>
        <v>32.453465346534657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50"/>
        <v>film &amp; video</v>
      </c>
      <c r="R524" t="str">
        <f t="shared" si="51"/>
        <v>shorts</v>
      </c>
      <c r="S524" s="10">
        <f t="shared" si="52"/>
        <v>41093.208333333336</v>
      </c>
      <c r="T524" s="10">
        <f t="shared" si="53"/>
        <v>41105.208333333336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48"/>
        <v>700.33333333333326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50"/>
        <v>film &amp; video</v>
      </c>
      <c r="R525" t="str">
        <f t="shared" si="51"/>
        <v>shorts</v>
      </c>
      <c r="S525" s="10">
        <f t="shared" si="52"/>
        <v>40241.25</v>
      </c>
      <c r="T525" s="10">
        <f t="shared" si="53"/>
        <v>40246.25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48"/>
        <v>83.904860392967933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50"/>
        <v>theater</v>
      </c>
      <c r="R526" t="str">
        <f t="shared" si="51"/>
        <v>plays</v>
      </c>
      <c r="S526" s="10">
        <f t="shared" si="52"/>
        <v>40294.208333333336</v>
      </c>
      <c r="T526" s="10">
        <f t="shared" si="53"/>
        <v>40307.208333333336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48"/>
        <v>84.19047619047619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50"/>
        <v>technology</v>
      </c>
      <c r="R527" t="str">
        <f t="shared" si="51"/>
        <v>wearables</v>
      </c>
      <c r="S527" s="10">
        <f t="shared" si="52"/>
        <v>40505.25</v>
      </c>
      <c r="T527" s="10">
        <f t="shared" si="53"/>
        <v>40509.25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48"/>
        <v>155.95180722891567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50"/>
        <v>theater</v>
      </c>
      <c r="R528" t="str">
        <f t="shared" si="51"/>
        <v>plays</v>
      </c>
      <c r="S528" s="10">
        <f t="shared" si="52"/>
        <v>42364.25</v>
      </c>
      <c r="T528" s="10">
        <f t="shared" si="53"/>
        <v>42401.25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48"/>
        <v>99.619450317124731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50"/>
        <v>film &amp; video</v>
      </c>
      <c r="R529" t="str">
        <f t="shared" si="51"/>
        <v>animation</v>
      </c>
      <c r="S529" s="10">
        <f t="shared" si="52"/>
        <v>42405.25</v>
      </c>
      <c r="T529" s="10">
        <f t="shared" si="53"/>
        <v>42441.25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48"/>
        <v>80.300000000000011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50"/>
        <v>music</v>
      </c>
      <c r="R530" t="str">
        <f t="shared" si="51"/>
        <v>indie rock</v>
      </c>
      <c r="S530" s="10">
        <f t="shared" si="52"/>
        <v>41601.25</v>
      </c>
      <c r="T530" s="10">
        <f t="shared" si="53"/>
        <v>41646.25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48"/>
        <v>11.254901960784313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50"/>
        <v>games</v>
      </c>
      <c r="R531" t="str">
        <f t="shared" si="51"/>
        <v>video games</v>
      </c>
      <c r="S531" s="10">
        <f t="shared" si="52"/>
        <v>41769.208333333336</v>
      </c>
      <c r="T531" s="10">
        <f t="shared" si="53"/>
        <v>41797.208333333336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48"/>
        <v>91.740952380952379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50"/>
        <v>publishing</v>
      </c>
      <c r="R532" t="str">
        <f t="shared" si="51"/>
        <v>fiction</v>
      </c>
      <c r="S532" s="10">
        <f t="shared" si="52"/>
        <v>40421.208333333336</v>
      </c>
      <c r="T532" s="10">
        <f t="shared" si="53"/>
        <v>40435.208333333336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48"/>
        <v>95.521156936261391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50"/>
        <v>games</v>
      </c>
      <c r="R533" t="str">
        <f t="shared" si="51"/>
        <v>video games</v>
      </c>
      <c r="S533" s="10">
        <f t="shared" si="52"/>
        <v>41589.25</v>
      </c>
      <c r="T533" s="10">
        <f t="shared" si="53"/>
        <v>41645.25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48"/>
        <v>502.87499999999994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50"/>
        <v>theater</v>
      </c>
      <c r="R534" t="str">
        <f t="shared" si="51"/>
        <v>plays</v>
      </c>
      <c r="S534" s="10">
        <f t="shared" si="52"/>
        <v>43125.25</v>
      </c>
      <c r="T534" s="10">
        <f t="shared" si="53"/>
        <v>43126.25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48"/>
        <v>159.24394463667818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50"/>
        <v>music</v>
      </c>
      <c r="R535" t="str">
        <f t="shared" si="51"/>
        <v>indie rock</v>
      </c>
      <c r="S535" s="10">
        <f t="shared" si="52"/>
        <v>41479.208333333336</v>
      </c>
      <c r="T535" s="10">
        <f t="shared" si="53"/>
        <v>41515.208333333336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48"/>
        <v>15.022446689113355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50"/>
        <v>film &amp; video</v>
      </c>
      <c r="R536" t="str">
        <f t="shared" si="51"/>
        <v>drama</v>
      </c>
      <c r="S536" s="10">
        <f t="shared" si="52"/>
        <v>43329.208333333328</v>
      </c>
      <c r="T536" s="10">
        <f t="shared" si="53"/>
        <v>43330.208333333328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48"/>
        <v>482.03846153846149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50"/>
        <v>theater</v>
      </c>
      <c r="R537" t="str">
        <f t="shared" si="51"/>
        <v>plays</v>
      </c>
      <c r="S537" s="10">
        <f t="shared" si="52"/>
        <v>43259.208333333328</v>
      </c>
      <c r="T537" s="10">
        <f t="shared" si="53"/>
        <v>43261.208333333328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48"/>
        <v>149.96938775510205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50"/>
        <v>publishing</v>
      </c>
      <c r="R538" t="str">
        <f t="shared" si="51"/>
        <v>fiction</v>
      </c>
      <c r="S538" s="10">
        <f t="shared" si="52"/>
        <v>40414.208333333336</v>
      </c>
      <c r="T538" s="10">
        <f t="shared" si="53"/>
        <v>40440.208333333336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48"/>
        <v>117.22156398104266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50"/>
        <v>film &amp; video</v>
      </c>
      <c r="R539" t="str">
        <f t="shared" si="51"/>
        <v>documentary</v>
      </c>
      <c r="S539" s="10">
        <f t="shared" si="52"/>
        <v>43342.208333333328</v>
      </c>
      <c r="T539" s="10">
        <f t="shared" si="53"/>
        <v>43365.208333333328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48"/>
        <v>37.695968274950431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50"/>
        <v>games</v>
      </c>
      <c r="R540" t="str">
        <f t="shared" si="51"/>
        <v>mobile games</v>
      </c>
      <c r="S540" s="10">
        <f t="shared" si="52"/>
        <v>41539.208333333336</v>
      </c>
      <c r="T540" s="10">
        <f t="shared" si="53"/>
        <v>41555.208333333336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48"/>
        <v>72.653061224489804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50"/>
        <v>food</v>
      </c>
      <c r="R541" t="str">
        <f t="shared" si="51"/>
        <v>food trucks</v>
      </c>
      <c r="S541" s="10">
        <f t="shared" si="52"/>
        <v>43647.208333333328</v>
      </c>
      <c r="T541" s="10">
        <f t="shared" si="53"/>
        <v>43653.208333333328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48"/>
        <v>265.98113207547169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50"/>
        <v>photography</v>
      </c>
      <c r="R542" t="str">
        <f t="shared" si="51"/>
        <v>photography books</v>
      </c>
      <c r="S542" s="10">
        <f t="shared" si="52"/>
        <v>43225.208333333328</v>
      </c>
      <c r="T542" s="10">
        <f t="shared" si="53"/>
        <v>43247.208333333328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48"/>
        <v>24.205617977528089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50"/>
        <v>games</v>
      </c>
      <c r="R543" t="str">
        <f t="shared" si="51"/>
        <v>mobile games</v>
      </c>
      <c r="S543" s="10">
        <f t="shared" si="52"/>
        <v>42165.208333333328</v>
      </c>
      <c r="T543" s="10">
        <f t="shared" si="53"/>
        <v>42191.208333333328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48"/>
        <v>2.5064935064935066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50"/>
        <v>music</v>
      </c>
      <c r="R544" t="str">
        <f t="shared" si="51"/>
        <v>indie rock</v>
      </c>
      <c r="S544" s="10">
        <f t="shared" si="52"/>
        <v>42391.25</v>
      </c>
      <c r="T544" s="10">
        <f t="shared" si="53"/>
        <v>42421.25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48"/>
        <v>16.329799764428738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50"/>
        <v>games</v>
      </c>
      <c r="R545" t="str">
        <f t="shared" si="51"/>
        <v>video games</v>
      </c>
      <c r="S545" s="10">
        <f t="shared" si="52"/>
        <v>41528.208333333336</v>
      </c>
      <c r="T545" s="10">
        <f t="shared" si="53"/>
        <v>41543.208333333336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48"/>
        <v>276.5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50"/>
        <v>music</v>
      </c>
      <c r="R546" t="str">
        <f t="shared" si="51"/>
        <v>rock</v>
      </c>
      <c r="S546" s="10">
        <f t="shared" si="52"/>
        <v>42377.25</v>
      </c>
      <c r="T546" s="10">
        <f t="shared" si="53"/>
        <v>42390.25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48"/>
        <v>88.803571428571431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50"/>
        <v>theater</v>
      </c>
      <c r="R547" t="str">
        <f t="shared" si="51"/>
        <v>plays</v>
      </c>
      <c r="S547" s="10">
        <f t="shared" si="52"/>
        <v>43824.25</v>
      </c>
      <c r="T547" s="10">
        <f t="shared" si="53"/>
        <v>43844.25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48"/>
        <v>163.57142857142856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50"/>
        <v>theater</v>
      </c>
      <c r="R548" t="str">
        <f t="shared" si="51"/>
        <v>plays</v>
      </c>
      <c r="S548" s="10">
        <f t="shared" si="52"/>
        <v>43360.208333333328</v>
      </c>
      <c r="T548" s="10">
        <f t="shared" si="53"/>
        <v>43363.208333333328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50"/>
        <v>film &amp; video</v>
      </c>
      <c r="R549" t="str">
        <f t="shared" si="51"/>
        <v>drama</v>
      </c>
      <c r="S549" s="10">
        <f t="shared" si="52"/>
        <v>42029.25</v>
      </c>
      <c r="T549" s="10">
        <f t="shared" si="53"/>
        <v>42041.25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48"/>
        <v>270.91376701966715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50"/>
        <v>theater</v>
      </c>
      <c r="R550" t="str">
        <f t="shared" si="51"/>
        <v>plays</v>
      </c>
      <c r="S550" s="10">
        <f t="shared" si="52"/>
        <v>42461.208333333328</v>
      </c>
      <c r="T550" s="10">
        <f t="shared" si="53"/>
        <v>42474.208333333328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48"/>
        <v>284.21355932203392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50"/>
        <v>technology</v>
      </c>
      <c r="R551" t="str">
        <f t="shared" si="51"/>
        <v>wearables</v>
      </c>
      <c r="S551" s="10">
        <f t="shared" si="52"/>
        <v>41422.208333333336</v>
      </c>
      <c r="T551" s="10">
        <f t="shared" si="53"/>
        <v>41431.208333333336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50"/>
        <v>music</v>
      </c>
      <c r="R552" t="str">
        <f t="shared" si="51"/>
        <v>indie rock</v>
      </c>
      <c r="S552" s="10">
        <f t="shared" si="52"/>
        <v>40968.25</v>
      </c>
      <c r="T552" s="10">
        <f t="shared" si="53"/>
        <v>40989.208333333336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48"/>
        <v>58.6329816768462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50"/>
        <v>technology</v>
      </c>
      <c r="R553" t="str">
        <f t="shared" si="51"/>
        <v>web</v>
      </c>
      <c r="S553" s="10">
        <f t="shared" si="52"/>
        <v>41993.25</v>
      </c>
      <c r="T553" s="10">
        <f t="shared" si="53"/>
        <v>42033.25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48"/>
        <v>98.51111111111112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50"/>
        <v>theater</v>
      </c>
      <c r="R554" t="str">
        <f t="shared" si="51"/>
        <v>plays</v>
      </c>
      <c r="S554" s="10">
        <f t="shared" si="52"/>
        <v>42700.25</v>
      </c>
      <c r="T554" s="10">
        <f t="shared" si="53"/>
        <v>42702.25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48"/>
        <v>43.975381008206334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50"/>
        <v>music</v>
      </c>
      <c r="R555" t="str">
        <f t="shared" si="51"/>
        <v>rock</v>
      </c>
      <c r="S555" s="10">
        <f t="shared" si="52"/>
        <v>40545.25</v>
      </c>
      <c r="T555" s="10">
        <f t="shared" si="53"/>
        <v>40546.25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48"/>
        <v>151.66315789473683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50"/>
        <v>music</v>
      </c>
      <c r="R556" t="str">
        <f t="shared" si="51"/>
        <v>indie rock</v>
      </c>
      <c r="S556" s="10">
        <f t="shared" si="52"/>
        <v>42723.25</v>
      </c>
      <c r="T556" s="10">
        <f t="shared" si="53"/>
        <v>42729.25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48"/>
        <v>223.63492063492063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50"/>
        <v>music</v>
      </c>
      <c r="R557" t="str">
        <f t="shared" si="51"/>
        <v>rock</v>
      </c>
      <c r="S557" s="10">
        <f t="shared" si="52"/>
        <v>41731.208333333336</v>
      </c>
      <c r="T557" s="10">
        <f t="shared" si="53"/>
        <v>41762.208333333336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48"/>
        <v>239.75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50"/>
        <v>publishing</v>
      </c>
      <c r="R558" t="str">
        <f t="shared" si="51"/>
        <v>translations</v>
      </c>
      <c r="S558" s="10">
        <f t="shared" si="52"/>
        <v>40792.208333333336</v>
      </c>
      <c r="T558" s="10">
        <f t="shared" si="53"/>
        <v>40799.208333333336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48"/>
        <v>199.33333333333334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50"/>
        <v>film &amp; video</v>
      </c>
      <c r="R559" t="str">
        <f t="shared" si="51"/>
        <v>science fiction</v>
      </c>
      <c r="S559" s="10">
        <f t="shared" si="52"/>
        <v>42279.208333333328</v>
      </c>
      <c r="T559" s="10">
        <f t="shared" si="53"/>
        <v>42282.208333333328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48"/>
        <v>137.34482758620689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50"/>
        <v>theater</v>
      </c>
      <c r="R560" t="str">
        <f t="shared" si="51"/>
        <v>plays</v>
      </c>
      <c r="S560" s="10">
        <f t="shared" si="52"/>
        <v>42424.25</v>
      </c>
      <c r="T560" s="10">
        <f t="shared" si="53"/>
        <v>42467.208333333328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48"/>
        <v>100.9696106362773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50"/>
        <v>theater</v>
      </c>
      <c r="R561" t="str">
        <f t="shared" si="51"/>
        <v>plays</v>
      </c>
      <c r="S561" s="10">
        <f t="shared" si="52"/>
        <v>42584.208333333328</v>
      </c>
      <c r="T561" s="10">
        <f t="shared" si="53"/>
        <v>42591.208333333328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48"/>
        <v>794.16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50"/>
        <v>film &amp; video</v>
      </c>
      <c r="R562" t="str">
        <f t="shared" si="51"/>
        <v>animation</v>
      </c>
      <c r="S562" s="10">
        <f t="shared" si="52"/>
        <v>40865.25</v>
      </c>
      <c r="T562" s="10">
        <f t="shared" si="53"/>
        <v>40905.25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48"/>
        <v>369.7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50"/>
        <v>theater</v>
      </c>
      <c r="R563" t="str">
        <f t="shared" si="51"/>
        <v>plays</v>
      </c>
      <c r="S563" s="10">
        <f t="shared" si="52"/>
        <v>40833.208333333336</v>
      </c>
      <c r="T563" s="10">
        <f t="shared" si="53"/>
        <v>40835.208333333336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48"/>
        <v>12.818181818181817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50"/>
        <v>music</v>
      </c>
      <c r="R564" t="str">
        <f t="shared" si="51"/>
        <v>rock</v>
      </c>
      <c r="S564" s="10">
        <f t="shared" si="52"/>
        <v>43536.208333333328</v>
      </c>
      <c r="T564" s="10">
        <f t="shared" si="53"/>
        <v>43538.208333333328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48"/>
        <v>138.02702702702703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50"/>
        <v>film &amp; video</v>
      </c>
      <c r="R565" t="str">
        <f t="shared" si="51"/>
        <v>documentary</v>
      </c>
      <c r="S565" s="10">
        <f t="shared" si="52"/>
        <v>43417.25</v>
      </c>
      <c r="T565" s="10">
        <f t="shared" si="53"/>
        <v>43437.25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48"/>
        <v>83.813278008298752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50"/>
        <v>theater</v>
      </c>
      <c r="R566" t="str">
        <f t="shared" si="51"/>
        <v>plays</v>
      </c>
      <c r="S566" s="10">
        <f t="shared" si="52"/>
        <v>42078.208333333328</v>
      </c>
      <c r="T566" s="10">
        <f t="shared" si="53"/>
        <v>42086.208333333328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48"/>
        <v>204.60063224446787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50"/>
        <v>theater</v>
      </c>
      <c r="R567" t="str">
        <f t="shared" si="51"/>
        <v>plays</v>
      </c>
      <c r="S567" s="10">
        <f t="shared" si="52"/>
        <v>40862.25</v>
      </c>
      <c r="T567" s="10">
        <f t="shared" si="53"/>
        <v>40882.25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48"/>
        <v>44.344086021505376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50"/>
        <v>music</v>
      </c>
      <c r="R568" t="str">
        <f t="shared" si="51"/>
        <v>electric music</v>
      </c>
      <c r="S568" s="10">
        <f t="shared" si="52"/>
        <v>42424.25</v>
      </c>
      <c r="T568" s="10">
        <f t="shared" si="53"/>
        <v>42447.208333333328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48"/>
        <v>218.60294117647058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50"/>
        <v>music</v>
      </c>
      <c r="R569" t="str">
        <f t="shared" si="51"/>
        <v>rock</v>
      </c>
      <c r="S569" s="10">
        <f t="shared" si="52"/>
        <v>41830.208333333336</v>
      </c>
      <c r="T569" s="10">
        <f t="shared" si="53"/>
        <v>41832.208333333336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48"/>
        <v>186.03314917127071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50"/>
        <v>theater</v>
      </c>
      <c r="R570" t="str">
        <f t="shared" si="51"/>
        <v>plays</v>
      </c>
      <c r="S570" s="10">
        <f t="shared" si="52"/>
        <v>40374.208333333336</v>
      </c>
      <c r="T570" s="10">
        <f t="shared" si="53"/>
        <v>40419.208333333336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48"/>
        <v>237.33830845771143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50"/>
        <v>film &amp; video</v>
      </c>
      <c r="R571" t="str">
        <f t="shared" si="51"/>
        <v>animation</v>
      </c>
      <c r="S571" s="10">
        <f t="shared" si="52"/>
        <v>40554.25</v>
      </c>
      <c r="T571" s="10">
        <f t="shared" si="53"/>
        <v>40566.25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48"/>
        <v>305.65384615384613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50"/>
        <v>music</v>
      </c>
      <c r="R572" t="str">
        <f t="shared" si="51"/>
        <v>rock</v>
      </c>
      <c r="S572" s="10">
        <f t="shared" si="52"/>
        <v>41993.25</v>
      </c>
      <c r="T572" s="10">
        <f t="shared" si="53"/>
        <v>41999.25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48"/>
        <v>94.142857142857139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50"/>
        <v>film &amp; video</v>
      </c>
      <c r="R573" t="str">
        <f t="shared" si="51"/>
        <v>shorts</v>
      </c>
      <c r="S573" s="10">
        <f t="shared" si="52"/>
        <v>42174.208333333328</v>
      </c>
      <c r="T573" s="10">
        <f t="shared" si="53"/>
        <v>42221.208333333328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48"/>
        <v>54.400000000000006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50"/>
        <v>music</v>
      </c>
      <c r="R574" t="str">
        <f t="shared" si="51"/>
        <v>rock</v>
      </c>
      <c r="S574" s="10">
        <f t="shared" si="52"/>
        <v>42275.208333333328</v>
      </c>
      <c r="T574" s="10">
        <f t="shared" si="53"/>
        <v>42291.208333333328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48"/>
        <v>111.88059701492537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50"/>
        <v>journalism</v>
      </c>
      <c r="R575" t="str">
        <f t="shared" si="51"/>
        <v>audio</v>
      </c>
      <c r="S575" s="10">
        <f t="shared" si="52"/>
        <v>41761.208333333336</v>
      </c>
      <c r="T575" s="10">
        <f t="shared" si="53"/>
        <v>41763.208333333336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48"/>
        <v>369.14814814814815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50"/>
        <v>food</v>
      </c>
      <c r="R576" t="str">
        <f t="shared" si="51"/>
        <v>food trucks</v>
      </c>
      <c r="S576" s="10">
        <f t="shared" si="52"/>
        <v>43806.25</v>
      </c>
      <c r="T576" s="10">
        <f t="shared" si="53"/>
        <v>43816.25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48"/>
        <v>62.930372148859547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50"/>
        <v>theater</v>
      </c>
      <c r="R577" t="str">
        <f t="shared" si="51"/>
        <v>plays</v>
      </c>
      <c r="S577" s="10">
        <f t="shared" si="52"/>
        <v>41779.208333333336</v>
      </c>
      <c r="T577" s="10">
        <f t="shared" si="53"/>
        <v>41782.208333333336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48"/>
        <v>64.927835051546396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50"/>
        <v>theater</v>
      </c>
      <c r="R578" t="str">
        <f t="shared" si="51"/>
        <v>plays</v>
      </c>
      <c r="S578" s="10">
        <f t="shared" si="52"/>
        <v>43040.208333333328</v>
      </c>
      <c r="T578" s="10">
        <f t="shared" si="53"/>
        <v>43057.25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54">E579/D579*100</f>
        <v>18.853658536585368</v>
      </c>
      <c r="G579" t="s">
        <v>74</v>
      </c>
      <c r="H579">
        <v>37</v>
      </c>
      <c r="I579" s="5">
        <f t="shared" ref="I579:I642" si="55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6">LEFT(P579,SEARCH("/",P579)-1)</f>
        <v>music</v>
      </c>
      <c r="R579" t="str">
        <f t="shared" ref="R579:R642" si="57">RIGHT(P579,LEN(P579)-SEARCH("/",P579))</f>
        <v>jazz</v>
      </c>
      <c r="S579" s="10">
        <f t="shared" ref="S579:S642" si="58">(((L579/60)/60)/24)+DATE(1970,1,1)</f>
        <v>40613.25</v>
      </c>
      <c r="T579" s="10">
        <f t="shared" ref="T579:T642" si="59">(((M579/60)/60)/24)+DATE(1970,1,1)</f>
        <v>40639.208333333336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54"/>
        <v>16.754404145077721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6"/>
        <v>film &amp; video</v>
      </c>
      <c r="R580" t="str">
        <f t="shared" si="57"/>
        <v>science fiction</v>
      </c>
      <c r="S580" s="10">
        <f t="shared" si="58"/>
        <v>40878.25</v>
      </c>
      <c r="T580" s="10">
        <f t="shared" si="59"/>
        <v>40881.25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54"/>
        <v>101.11290322580646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6"/>
        <v>music</v>
      </c>
      <c r="R581" t="str">
        <f t="shared" si="57"/>
        <v>jazz</v>
      </c>
      <c r="S581" s="10">
        <f t="shared" si="58"/>
        <v>40762.208333333336</v>
      </c>
      <c r="T581" s="10">
        <f t="shared" si="59"/>
        <v>40774.208333333336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54"/>
        <v>341.5022831050228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6"/>
        <v>theater</v>
      </c>
      <c r="R582" t="str">
        <f t="shared" si="57"/>
        <v>plays</v>
      </c>
      <c r="S582" s="10">
        <f t="shared" si="58"/>
        <v>41696.25</v>
      </c>
      <c r="T582" s="10">
        <f t="shared" si="59"/>
        <v>41704.25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54"/>
        <v>64.016666666666666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6"/>
        <v>technology</v>
      </c>
      <c r="R583" t="str">
        <f t="shared" si="57"/>
        <v>web</v>
      </c>
      <c r="S583" s="10">
        <f t="shared" si="58"/>
        <v>40662.208333333336</v>
      </c>
      <c r="T583" s="10">
        <f t="shared" si="59"/>
        <v>40677.208333333336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54"/>
        <v>52.080459770114942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6"/>
        <v>games</v>
      </c>
      <c r="R584" t="str">
        <f t="shared" si="57"/>
        <v>video games</v>
      </c>
      <c r="S584" s="10">
        <f t="shared" si="58"/>
        <v>42165.208333333328</v>
      </c>
      <c r="T584" s="10">
        <f t="shared" si="59"/>
        <v>42170.208333333328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54"/>
        <v>322.40211640211641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6"/>
        <v>film &amp; video</v>
      </c>
      <c r="R585" t="str">
        <f t="shared" si="57"/>
        <v>documentary</v>
      </c>
      <c r="S585" s="10">
        <f t="shared" si="58"/>
        <v>40959.25</v>
      </c>
      <c r="T585" s="10">
        <f t="shared" si="59"/>
        <v>40976.25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54"/>
        <v>119.50810185185186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6"/>
        <v>technology</v>
      </c>
      <c r="R586" t="str">
        <f t="shared" si="57"/>
        <v>web</v>
      </c>
      <c r="S586" s="10">
        <f t="shared" si="58"/>
        <v>41024.208333333336</v>
      </c>
      <c r="T586" s="10">
        <f t="shared" si="59"/>
        <v>41038.208333333336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54"/>
        <v>146.79775280898878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6"/>
        <v>publishing</v>
      </c>
      <c r="R587" t="str">
        <f t="shared" si="57"/>
        <v>translations</v>
      </c>
      <c r="S587" s="10">
        <f t="shared" si="58"/>
        <v>40255.208333333336</v>
      </c>
      <c r="T587" s="10">
        <f t="shared" si="59"/>
        <v>40265.208333333336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54"/>
        <v>950.57142857142856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6"/>
        <v>music</v>
      </c>
      <c r="R588" t="str">
        <f t="shared" si="57"/>
        <v>rock</v>
      </c>
      <c r="S588" s="10">
        <f t="shared" si="58"/>
        <v>40499.25</v>
      </c>
      <c r="T588" s="10">
        <f t="shared" si="59"/>
        <v>40518.25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54"/>
        <v>72.893617021276597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6"/>
        <v>food</v>
      </c>
      <c r="R589" t="str">
        <f t="shared" si="57"/>
        <v>food trucks</v>
      </c>
      <c r="S589" s="10">
        <f t="shared" si="58"/>
        <v>43484.25</v>
      </c>
      <c r="T589" s="10">
        <f t="shared" si="59"/>
        <v>43536.208333333328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54"/>
        <v>79.008248730964468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6"/>
        <v>theater</v>
      </c>
      <c r="R590" t="str">
        <f t="shared" si="57"/>
        <v>plays</v>
      </c>
      <c r="S590" s="10">
        <f t="shared" si="58"/>
        <v>40262.208333333336</v>
      </c>
      <c r="T590" s="10">
        <f t="shared" si="59"/>
        <v>40293.208333333336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54"/>
        <v>64.721518987341781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6"/>
        <v>film &amp; video</v>
      </c>
      <c r="R591" t="str">
        <f t="shared" si="57"/>
        <v>documentary</v>
      </c>
      <c r="S591" s="10">
        <f t="shared" si="58"/>
        <v>42190.208333333328</v>
      </c>
      <c r="T591" s="10">
        <f t="shared" si="59"/>
        <v>42197.208333333328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54"/>
        <v>82.028169014084511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6"/>
        <v>publishing</v>
      </c>
      <c r="R592" t="str">
        <f t="shared" si="57"/>
        <v>radio &amp; podcasts</v>
      </c>
      <c r="S592" s="10">
        <f t="shared" si="58"/>
        <v>41994.25</v>
      </c>
      <c r="T592" s="10">
        <f t="shared" si="59"/>
        <v>42005.25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54"/>
        <v>1037.6666666666667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6"/>
        <v>games</v>
      </c>
      <c r="R593" t="str">
        <f t="shared" si="57"/>
        <v>video games</v>
      </c>
      <c r="S593" s="10">
        <f t="shared" si="58"/>
        <v>40373.208333333336</v>
      </c>
      <c r="T593" s="10">
        <f t="shared" si="59"/>
        <v>40383.208333333336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54"/>
        <v>12.910076530612244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6"/>
        <v>theater</v>
      </c>
      <c r="R594" t="str">
        <f t="shared" si="57"/>
        <v>plays</v>
      </c>
      <c r="S594" s="10">
        <f t="shared" si="58"/>
        <v>41789.208333333336</v>
      </c>
      <c r="T594" s="10">
        <f t="shared" si="59"/>
        <v>41798.208333333336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54"/>
        <v>154.84210526315789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6"/>
        <v>film &amp; video</v>
      </c>
      <c r="R595" t="str">
        <f t="shared" si="57"/>
        <v>animation</v>
      </c>
      <c r="S595" s="10">
        <f t="shared" si="58"/>
        <v>41724.208333333336</v>
      </c>
      <c r="T595" s="10">
        <f t="shared" si="59"/>
        <v>41737.208333333336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54"/>
        <v>7.0991735537190088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6"/>
        <v>theater</v>
      </c>
      <c r="R596" t="str">
        <f t="shared" si="57"/>
        <v>plays</v>
      </c>
      <c r="S596" s="10">
        <f t="shared" si="58"/>
        <v>42548.208333333328</v>
      </c>
      <c r="T596" s="10">
        <f t="shared" si="59"/>
        <v>42551.208333333328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54"/>
        <v>208.52773826458036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6"/>
        <v>theater</v>
      </c>
      <c r="R597" t="str">
        <f t="shared" si="57"/>
        <v>plays</v>
      </c>
      <c r="S597" s="10">
        <f t="shared" si="58"/>
        <v>40253.208333333336</v>
      </c>
      <c r="T597" s="10">
        <f t="shared" si="59"/>
        <v>40274.208333333336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54"/>
        <v>99.683544303797461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6"/>
        <v>film &amp; video</v>
      </c>
      <c r="R598" t="str">
        <f t="shared" si="57"/>
        <v>drama</v>
      </c>
      <c r="S598" s="10">
        <f t="shared" si="58"/>
        <v>42434.25</v>
      </c>
      <c r="T598" s="10">
        <f t="shared" si="59"/>
        <v>42441.25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54"/>
        <v>201.59756097560978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6"/>
        <v>theater</v>
      </c>
      <c r="R599" t="str">
        <f t="shared" si="57"/>
        <v>plays</v>
      </c>
      <c r="S599" s="10">
        <f t="shared" si="58"/>
        <v>43786.25</v>
      </c>
      <c r="T599" s="10">
        <f t="shared" si="59"/>
        <v>43804.25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54"/>
        <v>162.09032258064516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6"/>
        <v>music</v>
      </c>
      <c r="R600" t="str">
        <f t="shared" si="57"/>
        <v>rock</v>
      </c>
      <c r="S600" s="10">
        <f t="shared" si="58"/>
        <v>40344.208333333336</v>
      </c>
      <c r="T600" s="10">
        <f t="shared" si="59"/>
        <v>40373.208333333336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54"/>
        <v>3.6436208125445471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6"/>
        <v>film &amp; video</v>
      </c>
      <c r="R601" t="str">
        <f t="shared" si="57"/>
        <v>documentary</v>
      </c>
      <c r="S601" s="10">
        <f t="shared" si="58"/>
        <v>42047.25</v>
      </c>
      <c r="T601" s="10">
        <f t="shared" si="59"/>
        <v>42055.25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6"/>
        <v>food</v>
      </c>
      <c r="R602" t="str">
        <f t="shared" si="57"/>
        <v>food trucks</v>
      </c>
      <c r="S602" s="10">
        <f t="shared" si="58"/>
        <v>41485.208333333336</v>
      </c>
      <c r="T602" s="10">
        <f t="shared" si="59"/>
        <v>41497.208333333336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54"/>
        <v>206.63492063492063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6"/>
        <v>technology</v>
      </c>
      <c r="R603" t="str">
        <f t="shared" si="57"/>
        <v>wearables</v>
      </c>
      <c r="S603" s="10">
        <f t="shared" si="58"/>
        <v>41789.208333333336</v>
      </c>
      <c r="T603" s="10">
        <f t="shared" si="59"/>
        <v>41806.208333333336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54"/>
        <v>128.23628691983123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6"/>
        <v>theater</v>
      </c>
      <c r="R604" t="str">
        <f t="shared" si="57"/>
        <v>plays</v>
      </c>
      <c r="S604" s="10">
        <f t="shared" si="58"/>
        <v>42160.208333333328</v>
      </c>
      <c r="T604" s="10">
        <f t="shared" si="59"/>
        <v>42171.208333333328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54"/>
        <v>119.66037735849055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6"/>
        <v>theater</v>
      </c>
      <c r="R605" t="str">
        <f t="shared" si="57"/>
        <v>plays</v>
      </c>
      <c r="S605" s="10">
        <f t="shared" si="58"/>
        <v>43573.208333333328</v>
      </c>
      <c r="T605" s="10">
        <f t="shared" si="59"/>
        <v>43600.208333333328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54"/>
        <v>170.73055242390078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6"/>
        <v>theater</v>
      </c>
      <c r="R606" t="str">
        <f t="shared" si="57"/>
        <v>plays</v>
      </c>
      <c r="S606" s="10">
        <f t="shared" si="58"/>
        <v>40565.25</v>
      </c>
      <c r="T606" s="10">
        <f t="shared" si="59"/>
        <v>40586.25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54"/>
        <v>187.21212121212122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6"/>
        <v>publishing</v>
      </c>
      <c r="R607" t="str">
        <f t="shared" si="57"/>
        <v>nonfiction</v>
      </c>
      <c r="S607" s="10">
        <f t="shared" si="58"/>
        <v>42280.208333333328</v>
      </c>
      <c r="T607" s="10">
        <f t="shared" si="59"/>
        <v>42321.25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54"/>
        <v>188.38235294117646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6"/>
        <v>music</v>
      </c>
      <c r="R608" t="str">
        <f t="shared" si="57"/>
        <v>rock</v>
      </c>
      <c r="S608" s="10">
        <f t="shared" si="58"/>
        <v>42436.25</v>
      </c>
      <c r="T608" s="10">
        <f t="shared" si="59"/>
        <v>42447.208333333328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54"/>
        <v>131.29869186046511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6"/>
        <v>food</v>
      </c>
      <c r="R609" t="str">
        <f t="shared" si="57"/>
        <v>food trucks</v>
      </c>
      <c r="S609" s="10">
        <f t="shared" si="58"/>
        <v>41721.208333333336</v>
      </c>
      <c r="T609" s="10">
        <f t="shared" si="59"/>
        <v>41723.208333333336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54"/>
        <v>283.97435897435901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6"/>
        <v>music</v>
      </c>
      <c r="R610" t="str">
        <f t="shared" si="57"/>
        <v>jazz</v>
      </c>
      <c r="S610" s="10">
        <f t="shared" si="58"/>
        <v>43530.25</v>
      </c>
      <c r="T610" s="10">
        <f t="shared" si="59"/>
        <v>43534.25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54"/>
        <v>120.41999999999999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6"/>
        <v>film &amp; video</v>
      </c>
      <c r="R611" t="str">
        <f t="shared" si="57"/>
        <v>science fiction</v>
      </c>
      <c r="S611" s="10">
        <f t="shared" si="58"/>
        <v>43481.25</v>
      </c>
      <c r="T611" s="10">
        <f t="shared" si="59"/>
        <v>43498.25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54"/>
        <v>419.0560747663551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6"/>
        <v>theater</v>
      </c>
      <c r="R612" t="str">
        <f t="shared" si="57"/>
        <v>plays</v>
      </c>
      <c r="S612" s="10">
        <f t="shared" si="58"/>
        <v>41259.25</v>
      </c>
      <c r="T612" s="10">
        <f t="shared" si="59"/>
        <v>41273.25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54"/>
        <v>13.853658536585368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6"/>
        <v>theater</v>
      </c>
      <c r="R613" t="str">
        <f t="shared" si="57"/>
        <v>plays</v>
      </c>
      <c r="S613" s="10">
        <f t="shared" si="58"/>
        <v>41480.208333333336</v>
      </c>
      <c r="T613" s="10">
        <f t="shared" si="59"/>
        <v>41492.208333333336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54"/>
        <v>139.43548387096774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6"/>
        <v>music</v>
      </c>
      <c r="R614" t="str">
        <f t="shared" si="57"/>
        <v>electric music</v>
      </c>
      <c r="S614" s="10">
        <f t="shared" si="58"/>
        <v>40474.208333333336</v>
      </c>
      <c r="T614" s="10">
        <f t="shared" si="59"/>
        <v>40497.25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6"/>
        <v>theater</v>
      </c>
      <c r="R615" t="str">
        <f t="shared" si="57"/>
        <v>plays</v>
      </c>
      <c r="S615" s="10">
        <f t="shared" si="58"/>
        <v>42973.208333333328</v>
      </c>
      <c r="T615" s="10">
        <f t="shared" si="59"/>
        <v>42982.208333333328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54"/>
        <v>155.49056603773585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6"/>
        <v>theater</v>
      </c>
      <c r="R616" t="str">
        <f t="shared" si="57"/>
        <v>plays</v>
      </c>
      <c r="S616" s="10">
        <f t="shared" si="58"/>
        <v>42746.25</v>
      </c>
      <c r="T616" s="10">
        <f t="shared" si="59"/>
        <v>42764.25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54"/>
        <v>170.44705882352943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6"/>
        <v>theater</v>
      </c>
      <c r="R617" t="str">
        <f t="shared" si="57"/>
        <v>plays</v>
      </c>
      <c r="S617" s="10">
        <f t="shared" si="58"/>
        <v>42489.208333333328</v>
      </c>
      <c r="T617" s="10">
        <f t="shared" si="59"/>
        <v>42499.208333333328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54"/>
        <v>189.515625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6"/>
        <v>music</v>
      </c>
      <c r="R618" t="str">
        <f t="shared" si="57"/>
        <v>indie rock</v>
      </c>
      <c r="S618" s="10">
        <f t="shared" si="58"/>
        <v>41537.208333333336</v>
      </c>
      <c r="T618" s="10">
        <f t="shared" si="59"/>
        <v>41538.208333333336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54"/>
        <v>249.71428571428572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6"/>
        <v>theater</v>
      </c>
      <c r="R619" t="str">
        <f t="shared" si="57"/>
        <v>plays</v>
      </c>
      <c r="S619" s="10">
        <f t="shared" si="58"/>
        <v>41794.208333333336</v>
      </c>
      <c r="T619" s="10">
        <f t="shared" si="59"/>
        <v>41804.208333333336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54"/>
        <v>48.860523665659613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6"/>
        <v>publishing</v>
      </c>
      <c r="R620" t="str">
        <f t="shared" si="57"/>
        <v>nonfiction</v>
      </c>
      <c r="S620" s="10">
        <f t="shared" si="58"/>
        <v>41396.208333333336</v>
      </c>
      <c r="T620" s="10">
        <f t="shared" si="59"/>
        <v>41417.208333333336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54"/>
        <v>28.461970393057683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6"/>
        <v>theater</v>
      </c>
      <c r="R621" t="str">
        <f t="shared" si="57"/>
        <v>plays</v>
      </c>
      <c r="S621" s="10">
        <f t="shared" si="58"/>
        <v>40669.208333333336</v>
      </c>
      <c r="T621" s="10">
        <f t="shared" si="59"/>
        <v>40670.208333333336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54"/>
        <v>268.02325581395348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6"/>
        <v>photography</v>
      </c>
      <c r="R622" t="str">
        <f t="shared" si="57"/>
        <v>photography books</v>
      </c>
      <c r="S622" s="10">
        <f t="shared" si="58"/>
        <v>42559.208333333328</v>
      </c>
      <c r="T622" s="10">
        <f t="shared" si="59"/>
        <v>42563.208333333328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54"/>
        <v>619.80078125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6"/>
        <v>theater</v>
      </c>
      <c r="R623" t="str">
        <f t="shared" si="57"/>
        <v>plays</v>
      </c>
      <c r="S623" s="10">
        <f t="shared" si="58"/>
        <v>42626.208333333328</v>
      </c>
      <c r="T623" s="10">
        <f t="shared" si="59"/>
        <v>42631.208333333328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54"/>
        <v>3.1301587301587301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6"/>
        <v>music</v>
      </c>
      <c r="R624" t="str">
        <f t="shared" si="57"/>
        <v>indie rock</v>
      </c>
      <c r="S624" s="10">
        <f t="shared" si="58"/>
        <v>43205.208333333328</v>
      </c>
      <c r="T624" s="10">
        <f t="shared" si="59"/>
        <v>43231.208333333328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54"/>
        <v>159.92152704135739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6"/>
        <v>theater</v>
      </c>
      <c r="R625" t="str">
        <f t="shared" si="57"/>
        <v>plays</v>
      </c>
      <c r="S625" s="10">
        <f t="shared" si="58"/>
        <v>42201.208333333328</v>
      </c>
      <c r="T625" s="10">
        <f t="shared" si="59"/>
        <v>42206.208333333328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54"/>
        <v>279.39215686274508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6"/>
        <v>photography</v>
      </c>
      <c r="R626" t="str">
        <f t="shared" si="57"/>
        <v>photography books</v>
      </c>
      <c r="S626" s="10">
        <f t="shared" si="58"/>
        <v>42029.25</v>
      </c>
      <c r="T626" s="10">
        <f t="shared" si="59"/>
        <v>42035.25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54"/>
        <v>77.373333333333335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6"/>
        <v>theater</v>
      </c>
      <c r="R627" t="str">
        <f t="shared" si="57"/>
        <v>plays</v>
      </c>
      <c r="S627" s="10">
        <f t="shared" si="58"/>
        <v>43857.25</v>
      </c>
      <c r="T627" s="10">
        <f t="shared" si="59"/>
        <v>43871.25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54"/>
        <v>206.32812500000003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6"/>
        <v>theater</v>
      </c>
      <c r="R628" t="str">
        <f t="shared" si="57"/>
        <v>plays</v>
      </c>
      <c r="S628" s="10">
        <f t="shared" si="58"/>
        <v>40449.208333333336</v>
      </c>
      <c r="T628" s="10">
        <f t="shared" si="59"/>
        <v>40458.208333333336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54"/>
        <v>694.25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6"/>
        <v>food</v>
      </c>
      <c r="R629" t="str">
        <f t="shared" si="57"/>
        <v>food trucks</v>
      </c>
      <c r="S629" s="10">
        <f t="shared" si="58"/>
        <v>40345.208333333336</v>
      </c>
      <c r="T629" s="10">
        <f t="shared" si="59"/>
        <v>40369.208333333336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54"/>
        <v>151.78947368421052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6"/>
        <v>music</v>
      </c>
      <c r="R630" t="str">
        <f t="shared" si="57"/>
        <v>indie rock</v>
      </c>
      <c r="S630" s="10">
        <f t="shared" si="58"/>
        <v>40455.208333333336</v>
      </c>
      <c r="T630" s="10">
        <f t="shared" si="59"/>
        <v>40458.208333333336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54"/>
        <v>64.58207217694995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6"/>
        <v>theater</v>
      </c>
      <c r="R631" t="str">
        <f t="shared" si="57"/>
        <v>plays</v>
      </c>
      <c r="S631" s="10">
        <f t="shared" si="58"/>
        <v>42557.208333333328</v>
      </c>
      <c r="T631" s="10">
        <f t="shared" si="59"/>
        <v>42559.208333333328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54"/>
        <v>62.873684210526314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6"/>
        <v>theater</v>
      </c>
      <c r="R632" t="str">
        <f t="shared" si="57"/>
        <v>plays</v>
      </c>
      <c r="S632" s="10">
        <f t="shared" si="58"/>
        <v>43586.208333333328</v>
      </c>
      <c r="T632" s="10">
        <f t="shared" si="59"/>
        <v>43597.208333333328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54"/>
        <v>310.39864864864865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6"/>
        <v>theater</v>
      </c>
      <c r="R633" t="str">
        <f t="shared" si="57"/>
        <v>plays</v>
      </c>
      <c r="S633" s="10">
        <f t="shared" si="58"/>
        <v>43550.208333333328</v>
      </c>
      <c r="T633" s="10">
        <f t="shared" si="59"/>
        <v>43554.208333333328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54"/>
        <v>42.859916782246884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6"/>
        <v>theater</v>
      </c>
      <c r="R634" t="str">
        <f t="shared" si="57"/>
        <v>plays</v>
      </c>
      <c r="S634" s="10">
        <f t="shared" si="58"/>
        <v>41945.208333333336</v>
      </c>
      <c r="T634" s="10">
        <f t="shared" si="59"/>
        <v>41963.25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54"/>
        <v>83.119402985074629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6"/>
        <v>film &amp; video</v>
      </c>
      <c r="R635" t="str">
        <f t="shared" si="57"/>
        <v>animation</v>
      </c>
      <c r="S635" s="10">
        <f t="shared" si="58"/>
        <v>42315.25</v>
      </c>
      <c r="T635" s="10">
        <f t="shared" si="59"/>
        <v>42319.25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54"/>
        <v>78.531302876480552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6"/>
        <v>film &amp; video</v>
      </c>
      <c r="R636" t="str">
        <f t="shared" si="57"/>
        <v>television</v>
      </c>
      <c r="S636" s="10">
        <f t="shared" si="58"/>
        <v>42819.208333333328</v>
      </c>
      <c r="T636" s="10">
        <f t="shared" si="59"/>
        <v>42833.208333333328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54"/>
        <v>114.09352517985612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6"/>
        <v>film &amp; video</v>
      </c>
      <c r="R637" t="str">
        <f t="shared" si="57"/>
        <v>television</v>
      </c>
      <c r="S637" s="10">
        <f t="shared" si="58"/>
        <v>41314.25</v>
      </c>
      <c r="T637" s="10">
        <f t="shared" si="59"/>
        <v>41346.208333333336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54"/>
        <v>64.537683358624179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6"/>
        <v>film &amp; video</v>
      </c>
      <c r="R638" t="str">
        <f t="shared" si="57"/>
        <v>animation</v>
      </c>
      <c r="S638" s="10">
        <f t="shared" si="58"/>
        <v>40926.25</v>
      </c>
      <c r="T638" s="10">
        <f t="shared" si="59"/>
        <v>40971.25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54"/>
        <v>79.411764705882348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6"/>
        <v>theater</v>
      </c>
      <c r="R639" t="str">
        <f t="shared" si="57"/>
        <v>plays</v>
      </c>
      <c r="S639" s="10">
        <f t="shared" si="58"/>
        <v>42688.25</v>
      </c>
      <c r="T639" s="10">
        <f t="shared" si="59"/>
        <v>42696.25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54"/>
        <v>11.419117647058824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6"/>
        <v>theater</v>
      </c>
      <c r="R640" t="str">
        <f t="shared" si="57"/>
        <v>plays</v>
      </c>
      <c r="S640" s="10">
        <f t="shared" si="58"/>
        <v>40386.208333333336</v>
      </c>
      <c r="T640" s="10">
        <f t="shared" si="59"/>
        <v>40398.208333333336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54"/>
        <v>56.186046511627907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6"/>
        <v>film &amp; video</v>
      </c>
      <c r="R641" t="str">
        <f t="shared" si="57"/>
        <v>drama</v>
      </c>
      <c r="S641" s="10">
        <f t="shared" si="58"/>
        <v>43309.208333333328</v>
      </c>
      <c r="T641" s="10">
        <f t="shared" si="59"/>
        <v>43309.208333333328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54"/>
        <v>16.501669449081803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6"/>
        <v>theater</v>
      </c>
      <c r="R642" t="str">
        <f t="shared" si="57"/>
        <v>plays</v>
      </c>
      <c r="S642" s="10">
        <f t="shared" si="58"/>
        <v>42387.25</v>
      </c>
      <c r="T642" s="10">
        <f t="shared" si="59"/>
        <v>42390.25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60">E643/D643*100</f>
        <v>119.96808510638297</v>
      </c>
      <c r="G643" t="s">
        <v>20</v>
      </c>
      <c r="H643">
        <v>194</v>
      </c>
      <c r="I643" s="5">
        <f t="shared" ref="I643:I706" si="6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2">LEFT(P643,SEARCH("/",P643)-1)</f>
        <v>theater</v>
      </c>
      <c r="R643" t="str">
        <f t="shared" ref="R643:R706" si="63">RIGHT(P643,LEN(P643)-SEARCH("/",P643))</f>
        <v>plays</v>
      </c>
      <c r="S643" s="10">
        <f t="shared" ref="S643:S706" si="64">(((L643/60)/60)/24)+DATE(1970,1,1)</f>
        <v>42786.25</v>
      </c>
      <c r="T643" s="10">
        <f t="shared" ref="T643:T706" si="65">(((M643/60)/60)/24)+DATE(1970,1,1)</f>
        <v>42814.208333333328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60"/>
        <v>145.45652173913044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2"/>
        <v>technology</v>
      </c>
      <c r="R644" t="str">
        <f t="shared" si="63"/>
        <v>wearables</v>
      </c>
      <c r="S644" s="10">
        <f t="shared" si="64"/>
        <v>43451.25</v>
      </c>
      <c r="T644" s="10">
        <f t="shared" si="65"/>
        <v>43460.25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60"/>
        <v>221.38255033557047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2"/>
        <v>theater</v>
      </c>
      <c r="R645" t="str">
        <f t="shared" si="63"/>
        <v>plays</v>
      </c>
      <c r="S645" s="10">
        <f t="shared" si="64"/>
        <v>42795.25</v>
      </c>
      <c r="T645" s="10">
        <f t="shared" si="65"/>
        <v>42813.208333333328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60"/>
        <v>48.396694214876035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2"/>
        <v>theater</v>
      </c>
      <c r="R646" t="str">
        <f t="shared" si="63"/>
        <v>plays</v>
      </c>
      <c r="S646" s="10">
        <f t="shared" si="64"/>
        <v>43452.25</v>
      </c>
      <c r="T646" s="10">
        <f t="shared" si="65"/>
        <v>43468.25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60"/>
        <v>92.911504424778755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2"/>
        <v>music</v>
      </c>
      <c r="R647" t="str">
        <f t="shared" si="63"/>
        <v>rock</v>
      </c>
      <c r="S647" s="10">
        <f t="shared" si="64"/>
        <v>43369.208333333328</v>
      </c>
      <c r="T647" s="10">
        <f t="shared" si="65"/>
        <v>43390.208333333328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60"/>
        <v>88.599797365754824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2"/>
        <v>games</v>
      </c>
      <c r="R648" t="str">
        <f t="shared" si="63"/>
        <v>video games</v>
      </c>
      <c r="S648" s="10">
        <f t="shared" si="64"/>
        <v>41346.208333333336</v>
      </c>
      <c r="T648" s="10">
        <f t="shared" si="65"/>
        <v>41357.208333333336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60"/>
        <v>41.4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2"/>
        <v>publishing</v>
      </c>
      <c r="R649" t="str">
        <f t="shared" si="63"/>
        <v>translations</v>
      </c>
      <c r="S649" s="10">
        <f t="shared" si="64"/>
        <v>43199.208333333328</v>
      </c>
      <c r="T649" s="10">
        <f t="shared" si="65"/>
        <v>43223.208333333328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60"/>
        <v>63.056795131845846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2"/>
        <v>food</v>
      </c>
      <c r="R650" t="str">
        <f t="shared" si="63"/>
        <v>food trucks</v>
      </c>
      <c r="S650" s="10">
        <f t="shared" si="64"/>
        <v>42922.208333333328</v>
      </c>
      <c r="T650" s="10">
        <f t="shared" si="65"/>
        <v>42940.208333333328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60"/>
        <v>48.482333607230892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2"/>
        <v>theater</v>
      </c>
      <c r="R651" t="str">
        <f t="shared" si="63"/>
        <v>plays</v>
      </c>
      <c r="S651" s="10">
        <f t="shared" si="64"/>
        <v>40471.208333333336</v>
      </c>
      <c r="T651" s="10">
        <f t="shared" si="65"/>
        <v>40482.208333333336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2"/>
        <v>music</v>
      </c>
      <c r="R652" t="str">
        <f t="shared" si="63"/>
        <v>jazz</v>
      </c>
      <c r="S652" s="10">
        <f t="shared" si="64"/>
        <v>41828.208333333336</v>
      </c>
      <c r="T652" s="10">
        <f t="shared" si="65"/>
        <v>41855.208333333336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60"/>
        <v>88.47941026944585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2"/>
        <v>film &amp; video</v>
      </c>
      <c r="R653" t="str">
        <f t="shared" si="63"/>
        <v>shorts</v>
      </c>
      <c r="S653" s="10">
        <f t="shared" si="64"/>
        <v>41692.25</v>
      </c>
      <c r="T653" s="10">
        <f t="shared" si="65"/>
        <v>41707.25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60"/>
        <v>126.84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2"/>
        <v>technology</v>
      </c>
      <c r="R654" t="str">
        <f t="shared" si="63"/>
        <v>web</v>
      </c>
      <c r="S654" s="10">
        <f t="shared" si="64"/>
        <v>42587.208333333328</v>
      </c>
      <c r="T654" s="10">
        <f t="shared" si="65"/>
        <v>42630.208333333328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60"/>
        <v>2338.833333333333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2"/>
        <v>technology</v>
      </c>
      <c r="R655" t="str">
        <f t="shared" si="63"/>
        <v>web</v>
      </c>
      <c r="S655" s="10">
        <f t="shared" si="64"/>
        <v>42468.208333333328</v>
      </c>
      <c r="T655" s="10">
        <f t="shared" si="65"/>
        <v>42470.208333333328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60"/>
        <v>508.38857142857148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2"/>
        <v>music</v>
      </c>
      <c r="R656" t="str">
        <f t="shared" si="63"/>
        <v>metal</v>
      </c>
      <c r="S656" s="10">
        <f t="shared" si="64"/>
        <v>42240.208333333328</v>
      </c>
      <c r="T656" s="10">
        <f t="shared" si="65"/>
        <v>42245.208333333328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60"/>
        <v>191.47826086956522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2"/>
        <v>photography</v>
      </c>
      <c r="R657" t="str">
        <f t="shared" si="63"/>
        <v>photography books</v>
      </c>
      <c r="S657" s="10">
        <f t="shared" si="64"/>
        <v>42796.25</v>
      </c>
      <c r="T657" s="10">
        <f t="shared" si="65"/>
        <v>42809.208333333328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60"/>
        <v>42.127533783783782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2"/>
        <v>food</v>
      </c>
      <c r="R658" t="str">
        <f t="shared" si="63"/>
        <v>food trucks</v>
      </c>
      <c r="S658" s="10">
        <f t="shared" si="64"/>
        <v>43097.25</v>
      </c>
      <c r="T658" s="10">
        <f t="shared" si="65"/>
        <v>43102.25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60"/>
        <v>8.24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2"/>
        <v>film &amp; video</v>
      </c>
      <c r="R659" t="str">
        <f t="shared" si="63"/>
        <v>science fiction</v>
      </c>
      <c r="S659" s="10">
        <f t="shared" si="64"/>
        <v>43096.25</v>
      </c>
      <c r="T659" s="10">
        <f t="shared" si="65"/>
        <v>43112.25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60"/>
        <v>60.064638783269963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2"/>
        <v>music</v>
      </c>
      <c r="R660" t="str">
        <f t="shared" si="63"/>
        <v>rock</v>
      </c>
      <c r="S660" s="10">
        <f t="shared" si="64"/>
        <v>42246.208333333328</v>
      </c>
      <c r="T660" s="10">
        <f t="shared" si="65"/>
        <v>42269.208333333328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60"/>
        <v>47.232808616404313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2"/>
        <v>film &amp; video</v>
      </c>
      <c r="R661" t="str">
        <f t="shared" si="63"/>
        <v>documentary</v>
      </c>
      <c r="S661" s="10">
        <f t="shared" si="64"/>
        <v>40570.25</v>
      </c>
      <c r="T661" s="10">
        <f t="shared" si="65"/>
        <v>40571.25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60"/>
        <v>81.736263736263737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2"/>
        <v>theater</v>
      </c>
      <c r="R662" t="str">
        <f t="shared" si="63"/>
        <v>plays</v>
      </c>
      <c r="S662" s="10">
        <f t="shared" si="64"/>
        <v>42237.208333333328</v>
      </c>
      <c r="T662" s="10">
        <f t="shared" si="65"/>
        <v>42246.208333333328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60"/>
        <v>54.187265917603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2"/>
        <v>music</v>
      </c>
      <c r="R663" t="str">
        <f t="shared" si="63"/>
        <v>jazz</v>
      </c>
      <c r="S663" s="10">
        <f t="shared" si="64"/>
        <v>40996.208333333336</v>
      </c>
      <c r="T663" s="10">
        <f t="shared" si="65"/>
        <v>41026.208333333336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60"/>
        <v>97.868131868131869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2"/>
        <v>theater</v>
      </c>
      <c r="R664" t="str">
        <f t="shared" si="63"/>
        <v>plays</v>
      </c>
      <c r="S664" s="10">
        <f t="shared" si="64"/>
        <v>43443.25</v>
      </c>
      <c r="T664" s="10">
        <f t="shared" si="65"/>
        <v>43447.25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60"/>
        <v>77.239999999999995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2"/>
        <v>theater</v>
      </c>
      <c r="R665" t="str">
        <f t="shared" si="63"/>
        <v>plays</v>
      </c>
      <c r="S665" s="10">
        <f t="shared" si="64"/>
        <v>40458.208333333336</v>
      </c>
      <c r="T665" s="10">
        <f t="shared" si="65"/>
        <v>40481.208333333336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60"/>
        <v>33.464735516372798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2"/>
        <v>music</v>
      </c>
      <c r="R666" t="str">
        <f t="shared" si="63"/>
        <v>jazz</v>
      </c>
      <c r="S666" s="10">
        <f t="shared" si="64"/>
        <v>40959.25</v>
      </c>
      <c r="T666" s="10">
        <f t="shared" si="65"/>
        <v>40969.25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60"/>
        <v>239.58823529411765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2"/>
        <v>film &amp; video</v>
      </c>
      <c r="R667" t="str">
        <f t="shared" si="63"/>
        <v>documentary</v>
      </c>
      <c r="S667" s="10">
        <f t="shared" si="64"/>
        <v>40733.208333333336</v>
      </c>
      <c r="T667" s="10">
        <f t="shared" si="65"/>
        <v>40747.208333333336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60"/>
        <v>64.032258064516128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2"/>
        <v>theater</v>
      </c>
      <c r="R668" t="str">
        <f t="shared" si="63"/>
        <v>plays</v>
      </c>
      <c r="S668" s="10">
        <f t="shared" si="64"/>
        <v>41516.208333333336</v>
      </c>
      <c r="T668" s="10">
        <f t="shared" si="65"/>
        <v>41522.208333333336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60"/>
        <v>176.15942028985506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2"/>
        <v>journalism</v>
      </c>
      <c r="R669" t="str">
        <f t="shared" si="63"/>
        <v>audio</v>
      </c>
      <c r="S669" s="10">
        <f t="shared" si="64"/>
        <v>41892.208333333336</v>
      </c>
      <c r="T669" s="10">
        <f t="shared" si="65"/>
        <v>41901.208333333336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60"/>
        <v>20.33818181818182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2"/>
        <v>theater</v>
      </c>
      <c r="R670" t="str">
        <f t="shared" si="63"/>
        <v>plays</v>
      </c>
      <c r="S670" s="10">
        <f t="shared" si="64"/>
        <v>41122.208333333336</v>
      </c>
      <c r="T670" s="10">
        <f t="shared" si="65"/>
        <v>41134.208333333336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60"/>
        <v>358.64754098360658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2"/>
        <v>theater</v>
      </c>
      <c r="R671" t="str">
        <f t="shared" si="63"/>
        <v>plays</v>
      </c>
      <c r="S671" s="10">
        <f t="shared" si="64"/>
        <v>42912.208333333328</v>
      </c>
      <c r="T671" s="10">
        <f t="shared" si="65"/>
        <v>42921.208333333328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60"/>
        <v>468.85802469135803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2"/>
        <v>music</v>
      </c>
      <c r="R672" t="str">
        <f t="shared" si="63"/>
        <v>indie rock</v>
      </c>
      <c r="S672" s="10">
        <f t="shared" si="64"/>
        <v>42425.25</v>
      </c>
      <c r="T672" s="10">
        <f t="shared" si="65"/>
        <v>42437.25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60"/>
        <v>122.05635245901641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2"/>
        <v>theater</v>
      </c>
      <c r="R673" t="str">
        <f t="shared" si="63"/>
        <v>plays</v>
      </c>
      <c r="S673" s="10">
        <f t="shared" si="64"/>
        <v>40390.208333333336</v>
      </c>
      <c r="T673" s="10">
        <f t="shared" si="65"/>
        <v>40394.208333333336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60"/>
        <v>55.931783729156137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2"/>
        <v>theater</v>
      </c>
      <c r="R674" t="str">
        <f t="shared" si="63"/>
        <v>plays</v>
      </c>
      <c r="S674" s="10">
        <f t="shared" si="64"/>
        <v>43180.208333333328</v>
      </c>
      <c r="T674" s="10">
        <f t="shared" si="65"/>
        <v>43190.208333333328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60"/>
        <v>43.660714285714285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2"/>
        <v>music</v>
      </c>
      <c r="R675" t="str">
        <f t="shared" si="63"/>
        <v>indie rock</v>
      </c>
      <c r="S675" s="10">
        <f t="shared" si="64"/>
        <v>42475.208333333328</v>
      </c>
      <c r="T675" s="10">
        <f t="shared" si="65"/>
        <v>42496.208333333328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60"/>
        <v>33.53837141183363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2"/>
        <v>photography</v>
      </c>
      <c r="R676" t="str">
        <f t="shared" si="63"/>
        <v>photography books</v>
      </c>
      <c r="S676" s="10">
        <f t="shared" si="64"/>
        <v>40774.208333333336</v>
      </c>
      <c r="T676" s="10">
        <f t="shared" si="65"/>
        <v>40821.208333333336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60"/>
        <v>122.97938144329896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2"/>
        <v>journalism</v>
      </c>
      <c r="R677" t="str">
        <f t="shared" si="63"/>
        <v>audio</v>
      </c>
      <c r="S677" s="10">
        <f t="shared" si="64"/>
        <v>43719.208333333328</v>
      </c>
      <c r="T677" s="10">
        <f t="shared" si="65"/>
        <v>43726.208333333328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60"/>
        <v>189.74959871589084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2"/>
        <v>photography</v>
      </c>
      <c r="R678" t="str">
        <f t="shared" si="63"/>
        <v>photography books</v>
      </c>
      <c r="S678" s="10">
        <f t="shared" si="64"/>
        <v>41178.208333333336</v>
      </c>
      <c r="T678" s="10">
        <f t="shared" si="65"/>
        <v>41187.208333333336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60"/>
        <v>83.622641509433961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2"/>
        <v>publishing</v>
      </c>
      <c r="R679" t="str">
        <f t="shared" si="63"/>
        <v>fiction</v>
      </c>
      <c r="S679" s="10">
        <f t="shared" si="64"/>
        <v>42561.208333333328</v>
      </c>
      <c r="T679" s="10">
        <f t="shared" si="65"/>
        <v>42611.208333333328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60"/>
        <v>17.968844221105527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2"/>
        <v>film &amp; video</v>
      </c>
      <c r="R680" t="str">
        <f t="shared" si="63"/>
        <v>drama</v>
      </c>
      <c r="S680" s="10">
        <f t="shared" si="64"/>
        <v>43484.25</v>
      </c>
      <c r="T680" s="10">
        <f t="shared" si="65"/>
        <v>43486.25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60"/>
        <v>1036.5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2"/>
        <v>food</v>
      </c>
      <c r="R681" t="str">
        <f t="shared" si="63"/>
        <v>food trucks</v>
      </c>
      <c r="S681" s="10">
        <f t="shared" si="64"/>
        <v>43756.208333333328</v>
      </c>
      <c r="T681" s="10">
        <f t="shared" si="65"/>
        <v>43761.208333333328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60"/>
        <v>97.405219780219781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2"/>
        <v>games</v>
      </c>
      <c r="R682" t="str">
        <f t="shared" si="63"/>
        <v>mobile games</v>
      </c>
      <c r="S682" s="10">
        <f t="shared" si="64"/>
        <v>43813.25</v>
      </c>
      <c r="T682" s="10">
        <f t="shared" si="65"/>
        <v>43815.25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60"/>
        <v>86.386203150461711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2"/>
        <v>theater</v>
      </c>
      <c r="R683" t="str">
        <f t="shared" si="63"/>
        <v>plays</v>
      </c>
      <c r="S683" s="10">
        <f t="shared" si="64"/>
        <v>40898.25</v>
      </c>
      <c r="T683" s="10">
        <f t="shared" si="65"/>
        <v>40904.25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60"/>
        <v>150.16666666666666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2"/>
        <v>theater</v>
      </c>
      <c r="R684" t="str">
        <f t="shared" si="63"/>
        <v>plays</v>
      </c>
      <c r="S684" s="10">
        <f t="shared" si="64"/>
        <v>41619.25</v>
      </c>
      <c r="T684" s="10">
        <f t="shared" si="65"/>
        <v>41628.25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60"/>
        <v>358.43478260869563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2"/>
        <v>theater</v>
      </c>
      <c r="R685" t="str">
        <f t="shared" si="63"/>
        <v>plays</v>
      </c>
      <c r="S685" s="10">
        <f t="shared" si="64"/>
        <v>43359.208333333328</v>
      </c>
      <c r="T685" s="10">
        <f t="shared" si="65"/>
        <v>43361.208333333328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60"/>
        <v>542.85714285714289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2"/>
        <v>publishing</v>
      </c>
      <c r="R686" t="str">
        <f t="shared" si="63"/>
        <v>nonfiction</v>
      </c>
      <c r="S686" s="10">
        <f t="shared" si="64"/>
        <v>40358.208333333336</v>
      </c>
      <c r="T686" s="10">
        <f t="shared" si="65"/>
        <v>40378.208333333336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60"/>
        <v>67.500714285714281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2"/>
        <v>theater</v>
      </c>
      <c r="R687" t="str">
        <f t="shared" si="63"/>
        <v>plays</v>
      </c>
      <c r="S687" s="10">
        <f t="shared" si="64"/>
        <v>42239.208333333328</v>
      </c>
      <c r="T687" s="10">
        <f t="shared" si="65"/>
        <v>42263.208333333328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60"/>
        <v>191.74666666666667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2"/>
        <v>technology</v>
      </c>
      <c r="R688" t="str">
        <f t="shared" si="63"/>
        <v>wearables</v>
      </c>
      <c r="S688" s="10">
        <f t="shared" si="64"/>
        <v>43186.208333333328</v>
      </c>
      <c r="T688" s="10">
        <f t="shared" si="65"/>
        <v>43197.208333333328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2"/>
        <v>theater</v>
      </c>
      <c r="R689" t="str">
        <f t="shared" si="63"/>
        <v>plays</v>
      </c>
      <c r="S689" s="10">
        <f t="shared" si="64"/>
        <v>42806.25</v>
      </c>
      <c r="T689" s="10">
        <f t="shared" si="65"/>
        <v>42809.208333333328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60"/>
        <v>429.27586206896552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2"/>
        <v>film &amp; video</v>
      </c>
      <c r="R690" t="str">
        <f t="shared" si="63"/>
        <v>television</v>
      </c>
      <c r="S690" s="10">
        <f t="shared" si="64"/>
        <v>43475.25</v>
      </c>
      <c r="T690" s="10">
        <f t="shared" si="65"/>
        <v>43491.25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60"/>
        <v>100.65753424657535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2"/>
        <v>technology</v>
      </c>
      <c r="R691" t="str">
        <f t="shared" si="63"/>
        <v>web</v>
      </c>
      <c r="S691" s="10">
        <f t="shared" si="64"/>
        <v>41576.208333333336</v>
      </c>
      <c r="T691" s="10">
        <f t="shared" si="65"/>
        <v>41588.25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60"/>
        <v>226.61111111111109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2"/>
        <v>film &amp; video</v>
      </c>
      <c r="R692" t="str">
        <f t="shared" si="63"/>
        <v>documentary</v>
      </c>
      <c r="S692" s="10">
        <f t="shared" si="64"/>
        <v>40874.25</v>
      </c>
      <c r="T692" s="10">
        <f t="shared" si="65"/>
        <v>40880.25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60"/>
        <v>142.38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2"/>
        <v>film &amp; video</v>
      </c>
      <c r="R693" t="str">
        <f t="shared" si="63"/>
        <v>documentary</v>
      </c>
      <c r="S693" s="10">
        <f t="shared" si="64"/>
        <v>41185.208333333336</v>
      </c>
      <c r="T693" s="10">
        <f t="shared" si="65"/>
        <v>41202.208333333336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60"/>
        <v>90.633333333333326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2"/>
        <v>music</v>
      </c>
      <c r="R694" t="str">
        <f t="shared" si="63"/>
        <v>rock</v>
      </c>
      <c r="S694" s="10">
        <f t="shared" si="64"/>
        <v>43655.208333333328</v>
      </c>
      <c r="T694" s="10">
        <f t="shared" si="65"/>
        <v>43673.208333333328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60"/>
        <v>63.966740576496676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2"/>
        <v>theater</v>
      </c>
      <c r="R695" t="str">
        <f t="shared" si="63"/>
        <v>plays</v>
      </c>
      <c r="S695" s="10">
        <f t="shared" si="64"/>
        <v>43025.208333333328</v>
      </c>
      <c r="T695" s="10">
        <f t="shared" si="65"/>
        <v>43042.208333333328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60"/>
        <v>84.131868131868131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2"/>
        <v>theater</v>
      </c>
      <c r="R696" t="str">
        <f t="shared" si="63"/>
        <v>plays</v>
      </c>
      <c r="S696" s="10">
        <f t="shared" si="64"/>
        <v>43066.25</v>
      </c>
      <c r="T696" s="10">
        <f t="shared" si="65"/>
        <v>43103.25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60"/>
        <v>133.93478260869566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2"/>
        <v>music</v>
      </c>
      <c r="R697" t="str">
        <f t="shared" si="63"/>
        <v>rock</v>
      </c>
      <c r="S697" s="10">
        <f t="shared" si="64"/>
        <v>42322.25</v>
      </c>
      <c r="T697" s="10">
        <f t="shared" si="65"/>
        <v>42338.25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60"/>
        <v>59.042047531992694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2"/>
        <v>theater</v>
      </c>
      <c r="R698" t="str">
        <f t="shared" si="63"/>
        <v>plays</v>
      </c>
      <c r="S698" s="10">
        <f t="shared" si="64"/>
        <v>42114.208333333328</v>
      </c>
      <c r="T698" s="10">
        <f t="shared" si="65"/>
        <v>42115.208333333328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60"/>
        <v>152.80062063615205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2"/>
        <v>music</v>
      </c>
      <c r="R699" t="str">
        <f t="shared" si="63"/>
        <v>electric music</v>
      </c>
      <c r="S699" s="10">
        <f t="shared" si="64"/>
        <v>43190.208333333328</v>
      </c>
      <c r="T699" s="10">
        <f t="shared" si="65"/>
        <v>43192.208333333328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60"/>
        <v>446.69121140142522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2"/>
        <v>technology</v>
      </c>
      <c r="R700" t="str">
        <f t="shared" si="63"/>
        <v>wearables</v>
      </c>
      <c r="S700" s="10">
        <f t="shared" si="64"/>
        <v>40871.25</v>
      </c>
      <c r="T700" s="10">
        <f t="shared" si="65"/>
        <v>40885.25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60"/>
        <v>84.391891891891888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2"/>
        <v>film &amp; video</v>
      </c>
      <c r="R701" t="str">
        <f t="shared" si="63"/>
        <v>drama</v>
      </c>
      <c r="S701" s="10">
        <f t="shared" si="64"/>
        <v>43641.208333333328</v>
      </c>
      <c r="T701" s="10">
        <f t="shared" si="65"/>
        <v>43642.208333333328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2"/>
        <v>technology</v>
      </c>
      <c r="R702" t="str">
        <f t="shared" si="63"/>
        <v>wearables</v>
      </c>
      <c r="S702" s="10">
        <f t="shared" si="64"/>
        <v>40203.25</v>
      </c>
      <c r="T702" s="10">
        <f t="shared" si="65"/>
        <v>40218.25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60"/>
        <v>175.02692307692308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2"/>
        <v>theater</v>
      </c>
      <c r="R703" t="str">
        <f t="shared" si="63"/>
        <v>plays</v>
      </c>
      <c r="S703" s="10">
        <f t="shared" si="64"/>
        <v>40629.208333333336</v>
      </c>
      <c r="T703" s="10">
        <f t="shared" si="65"/>
        <v>40636.208333333336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60"/>
        <v>54.137931034482754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2"/>
        <v>technology</v>
      </c>
      <c r="R704" t="str">
        <f t="shared" si="63"/>
        <v>wearables</v>
      </c>
      <c r="S704" s="10">
        <f t="shared" si="64"/>
        <v>41477.208333333336</v>
      </c>
      <c r="T704" s="10">
        <f t="shared" si="65"/>
        <v>41482.208333333336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60"/>
        <v>311.87381703470032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2"/>
        <v>publishing</v>
      </c>
      <c r="R705" t="str">
        <f t="shared" si="63"/>
        <v>translations</v>
      </c>
      <c r="S705" s="10">
        <f t="shared" si="64"/>
        <v>41020.208333333336</v>
      </c>
      <c r="T705" s="10">
        <f t="shared" si="65"/>
        <v>41037.208333333336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60"/>
        <v>122.78160919540231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2"/>
        <v>film &amp; video</v>
      </c>
      <c r="R706" t="str">
        <f t="shared" si="63"/>
        <v>animation</v>
      </c>
      <c r="S706" s="10">
        <f t="shared" si="64"/>
        <v>42555.208333333328</v>
      </c>
      <c r="T706" s="10">
        <f t="shared" si="65"/>
        <v>42570.208333333328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66">E707/D707*100</f>
        <v>99.026517383618156</v>
      </c>
      <c r="G707" t="s">
        <v>14</v>
      </c>
      <c r="H707">
        <v>2025</v>
      </c>
      <c r="I707" s="5">
        <f t="shared" ref="I707:I770" si="67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68">LEFT(P707,SEARCH("/",P707)-1)</f>
        <v>publishing</v>
      </c>
      <c r="R707" t="str">
        <f t="shared" ref="R707:R770" si="69">RIGHT(P707,LEN(P707)-SEARCH("/",P707))</f>
        <v>nonfiction</v>
      </c>
      <c r="S707" s="10">
        <f t="shared" ref="S707:S770" si="70">(((L707/60)/60)/24)+DATE(1970,1,1)</f>
        <v>41619.25</v>
      </c>
      <c r="T707" s="10">
        <f t="shared" ref="T707:T770" si="71">(((M707/60)/60)/24)+DATE(1970,1,1)</f>
        <v>41623.25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66"/>
        <v>127.84686346863469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8"/>
        <v>technology</v>
      </c>
      <c r="R708" t="str">
        <f t="shared" si="69"/>
        <v>web</v>
      </c>
      <c r="S708" s="10">
        <f t="shared" si="70"/>
        <v>43471.25</v>
      </c>
      <c r="T708" s="10">
        <f t="shared" si="71"/>
        <v>43479.25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66"/>
        <v>158.61643835616439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8"/>
        <v>film &amp; video</v>
      </c>
      <c r="R709" t="str">
        <f t="shared" si="69"/>
        <v>drama</v>
      </c>
      <c r="S709" s="10">
        <f t="shared" si="70"/>
        <v>43442.25</v>
      </c>
      <c r="T709" s="10">
        <f t="shared" si="71"/>
        <v>43478.25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66"/>
        <v>707.05882352941171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8"/>
        <v>theater</v>
      </c>
      <c r="R710" t="str">
        <f t="shared" si="69"/>
        <v>plays</v>
      </c>
      <c r="S710" s="10">
        <f t="shared" si="70"/>
        <v>42877.208333333328</v>
      </c>
      <c r="T710" s="10">
        <f t="shared" si="71"/>
        <v>42887.208333333328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66"/>
        <v>142.38775510204081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8"/>
        <v>theater</v>
      </c>
      <c r="R711" t="str">
        <f t="shared" si="69"/>
        <v>plays</v>
      </c>
      <c r="S711" s="10">
        <f t="shared" si="70"/>
        <v>41018.208333333336</v>
      </c>
      <c r="T711" s="10">
        <f t="shared" si="71"/>
        <v>41025.208333333336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66"/>
        <v>147.86046511627907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8"/>
        <v>theater</v>
      </c>
      <c r="R712" t="str">
        <f t="shared" si="69"/>
        <v>plays</v>
      </c>
      <c r="S712" s="10">
        <f t="shared" si="70"/>
        <v>43295.208333333328</v>
      </c>
      <c r="T712" s="10">
        <f t="shared" si="71"/>
        <v>43302.208333333328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66"/>
        <v>20.322580645161288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8"/>
        <v>theater</v>
      </c>
      <c r="R713" t="str">
        <f t="shared" si="69"/>
        <v>plays</v>
      </c>
      <c r="S713" s="10">
        <f t="shared" si="70"/>
        <v>42393.25</v>
      </c>
      <c r="T713" s="10">
        <f t="shared" si="71"/>
        <v>42395.25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66"/>
        <v>1840.625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8"/>
        <v>theater</v>
      </c>
      <c r="R714" t="str">
        <f t="shared" si="69"/>
        <v>plays</v>
      </c>
      <c r="S714" s="10">
        <f t="shared" si="70"/>
        <v>42559.208333333328</v>
      </c>
      <c r="T714" s="10">
        <f t="shared" si="71"/>
        <v>42600.208333333328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66"/>
        <v>161.94202898550725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8"/>
        <v>publishing</v>
      </c>
      <c r="R715" t="str">
        <f t="shared" si="69"/>
        <v>radio &amp; podcasts</v>
      </c>
      <c r="S715" s="10">
        <f t="shared" si="70"/>
        <v>42604.208333333328</v>
      </c>
      <c r="T715" s="10">
        <f t="shared" si="71"/>
        <v>42616.208333333328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66"/>
        <v>472.82077922077923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8"/>
        <v>music</v>
      </c>
      <c r="R716" t="str">
        <f t="shared" si="69"/>
        <v>rock</v>
      </c>
      <c r="S716" s="10">
        <f t="shared" si="70"/>
        <v>41870.208333333336</v>
      </c>
      <c r="T716" s="10">
        <f t="shared" si="71"/>
        <v>41871.208333333336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66"/>
        <v>24.466101694915253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8"/>
        <v>games</v>
      </c>
      <c r="R717" t="str">
        <f t="shared" si="69"/>
        <v>mobile games</v>
      </c>
      <c r="S717" s="10">
        <f t="shared" si="70"/>
        <v>40397.208333333336</v>
      </c>
      <c r="T717" s="10">
        <f t="shared" si="71"/>
        <v>40402.208333333336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66"/>
        <v>517.65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8"/>
        <v>theater</v>
      </c>
      <c r="R718" t="str">
        <f t="shared" si="69"/>
        <v>plays</v>
      </c>
      <c r="S718" s="10">
        <f t="shared" si="70"/>
        <v>41465.208333333336</v>
      </c>
      <c r="T718" s="10">
        <f t="shared" si="71"/>
        <v>41493.208333333336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66"/>
        <v>247.64285714285714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8"/>
        <v>film &amp; video</v>
      </c>
      <c r="R719" t="str">
        <f t="shared" si="69"/>
        <v>documentary</v>
      </c>
      <c r="S719" s="10">
        <f t="shared" si="70"/>
        <v>40777.208333333336</v>
      </c>
      <c r="T719" s="10">
        <f t="shared" si="71"/>
        <v>40798.208333333336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66"/>
        <v>100.20481927710843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8"/>
        <v>technology</v>
      </c>
      <c r="R720" t="str">
        <f t="shared" si="69"/>
        <v>wearables</v>
      </c>
      <c r="S720" s="10">
        <f t="shared" si="70"/>
        <v>41442.208333333336</v>
      </c>
      <c r="T720" s="10">
        <f t="shared" si="71"/>
        <v>41468.208333333336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8"/>
        <v>publishing</v>
      </c>
      <c r="R721" t="str">
        <f t="shared" si="69"/>
        <v>fiction</v>
      </c>
      <c r="S721" s="10">
        <f t="shared" si="70"/>
        <v>41058.208333333336</v>
      </c>
      <c r="T721" s="10">
        <f t="shared" si="71"/>
        <v>41069.208333333336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66"/>
        <v>37.091954022988503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8"/>
        <v>theater</v>
      </c>
      <c r="R722" t="str">
        <f t="shared" si="69"/>
        <v>plays</v>
      </c>
      <c r="S722" s="10">
        <f t="shared" si="70"/>
        <v>43152.25</v>
      </c>
      <c r="T722" s="10">
        <f t="shared" si="71"/>
        <v>43166.25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66"/>
        <v>4.392394822006473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8"/>
        <v>music</v>
      </c>
      <c r="R723" t="str">
        <f t="shared" si="69"/>
        <v>rock</v>
      </c>
      <c r="S723" s="10">
        <f t="shared" si="70"/>
        <v>43194.208333333328</v>
      </c>
      <c r="T723" s="10">
        <f t="shared" si="71"/>
        <v>43200.208333333328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66"/>
        <v>156.50721649484535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8"/>
        <v>film &amp; video</v>
      </c>
      <c r="R724" t="str">
        <f t="shared" si="69"/>
        <v>documentary</v>
      </c>
      <c r="S724" s="10">
        <f t="shared" si="70"/>
        <v>43045.25</v>
      </c>
      <c r="T724" s="10">
        <f t="shared" si="71"/>
        <v>43072.25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66"/>
        <v>270.40816326530609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8"/>
        <v>theater</v>
      </c>
      <c r="R725" t="str">
        <f t="shared" si="69"/>
        <v>plays</v>
      </c>
      <c r="S725" s="10">
        <f t="shared" si="70"/>
        <v>42431.25</v>
      </c>
      <c r="T725" s="10">
        <f t="shared" si="71"/>
        <v>42452.208333333328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66"/>
        <v>134.05952380952382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8"/>
        <v>theater</v>
      </c>
      <c r="R726" t="str">
        <f t="shared" si="69"/>
        <v>plays</v>
      </c>
      <c r="S726" s="10">
        <f t="shared" si="70"/>
        <v>41934.208333333336</v>
      </c>
      <c r="T726" s="10">
        <f t="shared" si="71"/>
        <v>41936.208333333336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66"/>
        <v>50.398033126293996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8"/>
        <v>games</v>
      </c>
      <c r="R727" t="str">
        <f t="shared" si="69"/>
        <v>mobile games</v>
      </c>
      <c r="S727" s="10">
        <f t="shared" si="70"/>
        <v>41958.25</v>
      </c>
      <c r="T727" s="10">
        <f t="shared" si="71"/>
        <v>41960.25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66"/>
        <v>88.815837937384899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8"/>
        <v>theater</v>
      </c>
      <c r="R728" t="str">
        <f t="shared" si="69"/>
        <v>plays</v>
      </c>
      <c r="S728" s="10">
        <f t="shared" si="70"/>
        <v>40476.208333333336</v>
      </c>
      <c r="T728" s="10">
        <f t="shared" si="71"/>
        <v>40482.208333333336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8"/>
        <v>technology</v>
      </c>
      <c r="R729" t="str">
        <f t="shared" si="69"/>
        <v>web</v>
      </c>
      <c r="S729" s="10">
        <f t="shared" si="70"/>
        <v>43485.25</v>
      </c>
      <c r="T729" s="10">
        <f t="shared" si="71"/>
        <v>43543.208333333328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66"/>
        <v>17.5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8"/>
        <v>theater</v>
      </c>
      <c r="R730" t="str">
        <f t="shared" si="69"/>
        <v>plays</v>
      </c>
      <c r="S730" s="10">
        <f t="shared" si="70"/>
        <v>42515.208333333328</v>
      </c>
      <c r="T730" s="10">
        <f t="shared" si="71"/>
        <v>42526.208333333328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66"/>
        <v>185.66071428571428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8"/>
        <v>film &amp; video</v>
      </c>
      <c r="R731" t="str">
        <f t="shared" si="69"/>
        <v>drama</v>
      </c>
      <c r="S731" s="10">
        <f t="shared" si="70"/>
        <v>41309.25</v>
      </c>
      <c r="T731" s="10">
        <f t="shared" si="71"/>
        <v>41311.25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66"/>
        <v>412.6631944444444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8"/>
        <v>technology</v>
      </c>
      <c r="R732" t="str">
        <f t="shared" si="69"/>
        <v>wearables</v>
      </c>
      <c r="S732" s="10">
        <f t="shared" si="70"/>
        <v>42147.208333333328</v>
      </c>
      <c r="T732" s="10">
        <f t="shared" si="71"/>
        <v>42153.208333333328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66"/>
        <v>90.25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8"/>
        <v>technology</v>
      </c>
      <c r="R733" t="str">
        <f t="shared" si="69"/>
        <v>web</v>
      </c>
      <c r="S733" s="10">
        <f t="shared" si="70"/>
        <v>42939.208333333328</v>
      </c>
      <c r="T733" s="10">
        <f t="shared" si="71"/>
        <v>42940.208333333328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66"/>
        <v>91.984615384615381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8"/>
        <v>music</v>
      </c>
      <c r="R734" t="str">
        <f t="shared" si="69"/>
        <v>rock</v>
      </c>
      <c r="S734" s="10">
        <f t="shared" si="70"/>
        <v>42816.208333333328</v>
      </c>
      <c r="T734" s="10">
        <f t="shared" si="71"/>
        <v>42839.208333333328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66"/>
        <v>527.00632911392404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8"/>
        <v>music</v>
      </c>
      <c r="R735" t="str">
        <f t="shared" si="69"/>
        <v>metal</v>
      </c>
      <c r="S735" s="10">
        <f t="shared" si="70"/>
        <v>41844.208333333336</v>
      </c>
      <c r="T735" s="10">
        <f t="shared" si="71"/>
        <v>41857.208333333336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66"/>
        <v>319.14285714285711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8"/>
        <v>theater</v>
      </c>
      <c r="R736" t="str">
        <f t="shared" si="69"/>
        <v>plays</v>
      </c>
      <c r="S736" s="10">
        <f t="shared" si="70"/>
        <v>42763.25</v>
      </c>
      <c r="T736" s="10">
        <f t="shared" si="71"/>
        <v>42775.25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66"/>
        <v>354.18867924528303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8"/>
        <v>photography</v>
      </c>
      <c r="R737" t="str">
        <f t="shared" si="69"/>
        <v>photography books</v>
      </c>
      <c r="S737" s="10">
        <f t="shared" si="70"/>
        <v>42459.208333333328</v>
      </c>
      <c r="T737" s="10">
        <f t="shared" si="71"/>
        <v>42466.208333333328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66"/>
        <v>32.896103896103895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8"/>
        <v>publishing</v>
      </c>
      <c r="R738" t="str">
        <f t="shared" si="69"/>
        <v>nonfiction</v>
      </c>
      <c r="S738" s="10">
        <f t="shared" si="70"/>
        <v>42055.25</v>
      </c>
      <c r="T738" s="10">
        <f t="shared" si="71"/>
        <v>42059.25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66"/>
        <v>135.8918918918919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8"/>
        <v>music</v>
      </c>
      <c r="R739" t="str">
        <f t="shared" si="69"/>
        <v>indie rock</v>
      </c>
      <c r="S739" s="10">
        <f t="shared" si="70"/>
        <v>42685.25</v>
      </c>
      <c r="T739" s="10">
        <f t="shared" si="71"/>
        <v>42697.25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66"/>
        <v>2.0843373493975905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8"/>
        <v>theater</v>
      </c>
      <c r="R740" t="str">
        <f t="shared" si="69"/>
        <v>plays</v>
      </c>
      <c r="S740" s="10">
        <f t="shared" si="70"/>
        <v>41959.25</v>
      </c>
      <c r="T740" s="10">
        <f t="shared" si="71"/>
        <v>41981.25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8"/>
        <v>music</v>
      </c>
      <c r="R741" t="str">
        <f t="shared" si="69"/>
        <v>indie rock</v>
      </c>
      <c r="S741" s="10">
        <f t="shared" si="70"/>
        <v>41089.208333333336</v>
      </c>
      <c r="T741" s="10">
        <f t="shared" si="71"/>
        <v>41090.208333333336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66"/>
        <v>30.037735849056602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8"/>
        <v>theater</v>
      </c>
      <c r="R742" t="str">
        <f t="shared" si="69"/>
        <v>plays</v>
      </c>
      <c r="S742" s="10">
        <f t="shared" si="70"/>
        <v>42769.25</v>
      </c>
      <c r="T742" s="10">
        <f t="shared" si="71"/>
        <v>42772.25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66"/>
        <v>1179.1666666666665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8"/>
        <v>theater</v>
      </c>
      <c r="R743" t="str">
        <f t="shared" si="69"/>
        <v>plays</v>
      </c>
      <c r="S743" s="10">
        <f t="shared" si="70"/>
        <v>40321.208333333336</v>
      </c>
      <c r="T743" s="10">
        <f t="shared" si="71"/>
        <v>40322.208333333336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66"/>
        <v>1126.0833333333335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8"/>
        <v>music</v>
      </c>
      <c r="R744" t="str">
        <f t="shared" si="69"/>
        <v>electric music</v>
      </c>
      <c r="S744" s="10">
        <f t="shared" si="70"/>
        <v>40197.25</v>
      </c>
      <c r="T744" s="10">
        <f t="shared" si="71"/>
        <v>40239.25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66"/>
        <v>12.923076923076923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8"/>
        <v>theater</v>
      </c>
      <c r="R745" t="str">
        <f t="shared" si="69"/>
        <v>plays</v>
      </c>
      <c r="S745" s="10">
        <f t="shared" si="70"/>
        <v>42298.208333333328</v>
      </c>
      <c r="T745" s="10">
        <f t="shared" si="71"/>
        <v>42304.208333333328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8"/>
        <v>theater</v>
      </c>
      <c r="R746" t="str">
        <f t="shared" si="69"/>
        <v>plays</v>
      </c>
      <c r="S746" s="10">
        <f t="shared" si="70"/>
        <v>43322.208333333328</v>
      </c>
      <c r="T746" s="10">
        <f t="shared" si="71"/>
        <v>43324.208333333328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66"/>
        <v>30.304347826086957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8"/>
        <v>technology</v>
      </c>
      <c r="R747" t="str">
        <f t="shared" si="69"/>
        <v>wearables</v>
      </c>
      <c r="S747" s="10">
        <f t="shared" si="70"/>
        <v>40328.208333333336</v>
      </c>
      <c r="T747" s="10">
        <f t="shared" si="71"/>
        <v>40355.208333333336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66"/>
        <v>212.50896057347671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8"/>
        <v>technology</v>
      </c>
      <c r="R748" t="str">
        <f t="shared" si="69"/>
        <v>web</v>
      </c>
      <c r="S748" s="10">
        <f t="shared" si="70"/>
        <v>40825.208333333336</v>
      </c>
      <c r="T748" s="10">
        <f t="shared" si="71"/>
        <v>40830.208333333336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66"/>
        <v>228.85714285714286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8"/>
        <v>theater</v>
      </c>
      <c r="R749" t="str">
        <f t="shared" si="69"/>
        <v>plays</v>
      </c>
      <c r="S749" s="10">
        <f t="shared" si="70"/>
        <v>40423.208333333336</v>
      </c>
      <c r="T749" s="10">
        <f t="shared" si="71"/>
        <v>40434.208333333336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66"/>
        <v>34.959979476654695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8"/>
        <v>film &amp; video</v>
      </c>
      <c r="R750" t="str">
        <f t="shared" si="69"/>
        <v>animation</v>
      </c>
      <c r="S750" s="10">
        <f t="shared" si="70"/>
        <v>40238.25</v>
      </c>
      <c r="T750" s="10">
        <f t="shared" si="71"/>
        <v>40263.208333333336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66"/>
        <v>157.29069767441862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8"/>
        <v>technology</v>
      </c>
      <c r="R751" t="str">
        <f t="shared" si="69"/>
        <v>wearables</v>
      </c>
      <c r="S751" s="10">
        <f t="shared" si="70"/>
        <v>41920.208333333336</v>
      </c>
      <c r="T751" s="10">
        <f t="shared" si="71"/>
        <v>41932.208333333336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8"/>
        <v>music</v>
      </c>
      <c r="R752" t="str">
        <f t="shared" si="69"/>
        <v>electric music</v>
      </c>
      <c r="S752" s="10">
        <f t="shared" si="70"/>
        <v>40360.208333333336</v>
      </c>
      <c r="T752" s="10">
        <f t="shared" si="71"/>
        <v>40385.208333333336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66"/>
        <v>232.30555555555554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8"/>
        <v>publishing</v>
      </c>
      <c r="R753" t="str">
        <f t="shared" si="69"/>
        <v>nonfiction</v>
      </c>
      <c r="S753" s="10">
        <f t="shared" si="70"/>
        <v>42446.208333333328</v>
      </c>
      <c r="T753" s="10">
        <f t="shared" si="71"/>
        <v>42461.208333333328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66"/>
        <v>92.448275862068968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8"/>
        <v>theater</v>
      </c>
      <c r="R754" t="str">
        <f t="shared" si="69"/>
        <v>plays</v>
      </c>
      <c r="S754" s="10">
        <f t="shared" si="70"/>
        <v>40395.208333333336</v>
      </c>
      <c r="T754" s="10">
        <f t="shared" si="71"/>
        <v>40413.208333333336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66"/>
        <v>256.70212765957444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8"/>
        <v>photography</v>
      </c>
      <c r="R755" t="str">
        <f t="shared" si="69"/>
        <v>photography books</v>
      </c>
      <c r="S755" s="10">
        <f t="shared" si="70"/>
        <v>40321.208333333336</v>
      </c>
      <c r="T755" s="10">
        <f t="shared" si="71"/>
        <v>40336.208333333336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66"/>
        <v>168.47017045454547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8"/>
        <v>theater</v>
      </c>
      <c r="R756" t="str">
        <f t="shared" si="69"/>
        <v>plays</v>
      </c>
      <c r="S756" s="10">
        <f t="shared" si="70"/>
        <v>41210.208333333336</v>
      </c>
      <c r="T756" s="10">
        <f t="shared" si="71"/>
        <v>41263.25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66"/>
        <v>166.57777777777778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8"/>
        <v>theater</v>
      </c>
      <c r="R757" t="str">
        <f t="shared" si="69"/>
        <v>plays</v>
      </c>
      <c r="S757" s="10">
        <f t="shared" si="70"/>
        <v>43096.25</v>
      </c>
      <c r="T757" s="10">
        <f t="shared" si="71"/>
        <v>43108.25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66"/>
        <v>772.07692307692309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8"/>
        <v>theater</v>
      </c>
      <c r="R758" t="str">
        <f t="shared" si="69"/>
        <v>plays</v>
      </c>
      <c r="S758" s="10">
        <f t="shared" si="70"/>
        <v>42024.25</v>
      </c>
      <c r="T758" s="10">
        <f t="shared" si="71"/>
        <v>42030.25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66"/>
        <v>406.85714285714283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8"/>
        <v>film &amp; video</v>
      </c>
      <c r="R759" t="str">
        <f t="shared" si="69"/>
        <v>drama</v>
      </c>
      <c r="S759" s="10">
        <f t="shared" si="70"/>
        <v>40675.208333333336</v>
      </c>
      <c r="T759" s="10">
        <f t="shared" si="71"/>
        <v>40679.208333333336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66"/>
        <v>564.20608108108115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8"/>
        <v>music</v>
      </c>
      <c r="R760" t="str">
        <f t="shared" si="69"/>
        <v>rock</v>
      </c>
      <c r="S760" s="10">
        <f t="shared" si="70"/>
        <v>41936.208333333336</v>
      </c>
      <c r="T760" s="10">
        <f t="shared" si="71"/>
        <v>41945.208333333336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66"/>
        <v>68.426865671641792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8"/>
        <v>music</v>
      </c>
      <c r="R761" t="str">
        <f t="shared" si="69"/>
        <v>electric music</v>
      </c>
      <c r="S761" s="10">
        <f t="shared" si="70"/>
        <v>43136.25</v>
      </c>
      <c r="T761" s="10">
        <f t="shared" si="71"/>
        <v>43166.25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66"/>
        <v>34.351966873706004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8"/>
        <v>games</v>
      </c>
      <c r="R762" t="str">
        <f t="shared" si="69"/>
        <v>video games</v>
      </c>
      <c r="S762" s="10">
        <f t="shared" si="70"/>
        <v>43678.208333333328</v>
      </c>
      <c r="T762" s="10">
        <f t="shared" si="71"/>
        <v>43707.208333333328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66"/>
        <v>655.4545454545455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8"/>
        <v>music</v>
      </c>
      <c r="R763" t="str">
        <f t="shared" si="69"/>
        <v>rock</v>
      </c>
      <c r="S763" s="10">
        <f t="shared" si="70"/>
        <v>42938.208333333328</v>
      </c>
      <c r="T763" s="10">
        <f t="shared" si="71"/>
        <v>42943.208333333328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66"/>
        <v>177.25714285714284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8"/>
        <v>music</v>
      </c>
      <c r="R764" t="str">
        <f t="shared" si="69"/>
        <v>jazz</v>
      </c>
      <c r="S764" s="10">
        <f t="shared" si="70"/>
        <v>41241.25</v>
      </c>
      <c r="T764" s="10">
        <f t="shared" si="71"/>
        <v>41252.25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66"/>
        <v>113.17857142857144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8"/>
        <v>theater</v>
      </c>
      <c r="R765" t="str">
        <f t="shared" si="69"/>
        <v>plays</v>
      </c>
      <c r="S765" s="10">
        <f t="shared" si="70"/>
        <v>41037.208333333336</v>
      </c>
      <c r="T765" s="10">
        <f t="shared" si="71"/>
        <v>41072.208333333336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66"/>
        <v>728.18181818181824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8"/>
        <v>music</v>
      </c>
      <c r="R766" t="str">
        <f t="shared" si="69"/>
        <v>rock</v>
      </c>
      <c r="S766" s="10">
        <f t="shared" si="70"/>
        <v>40676.208333333336</v>
      </c>
      <c r="T766" s="10">
        <f t="shared" si="71"/>
        <v>40684.208333333336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66"/>
        <v>208.33333333333334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8"/>
        <v>music</v>
      </c>
      <c r="R767" t="str">
        <f t="shared" si="69"/>
        <v>indie rock</v>
      </c>
      <c r="S767" s="10">
        <f t="shared" si="70"/>
        <v>42840.208333333328</v>
      </c>
      <c r="T767" s="10">
        <f t="shared" si="71"/>
        <v>42865.208333333328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66"/>
        <v>31.171232876712331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8"/>
        <v>film &amp; video</v>
      </c>
      <c r="R768" t="str">
        <f t="shared" si="69"/>
        <v>science fiction</v>
      </c>
      <c r="S768" s="10">
        <f t="shared" si="70"/>
        <v>43362.208333333328</v>
      </c>
      <c r="T768" s="10">
        <f t="shared" si="71"/>
        <v>43363.208333333328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66"/>
        <v>56.967078189300416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8"/>
        <v>publishing</v>
      </c>
      <c r="R769" t="str">
        <f t="shared" si="69"/>
        <v>translations</v>
      </c>
      <c r="S769" s="10">
        <f t="shared" si="70"/>
        <v>42283.208333333328</v>
      </c>
      <c r="T769" s="10">
        <f t="shared" si="71"/>
        <v>42328.25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68"/>
        <v>theater</v>
      </c>
      <c r="R770" t="str">
        <f t="shared" si="69"/>
        <v>plays</v>
      </c>
      <c r="S770" s="10">
        <f t="shared" si="70"/>
        <v>41619.25</v>
      </c>
      <c r="T770" s="10">
        <f t="shared" si="71"/>
        <v>41634.25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72">E771/D771*100</f>
        <v>86.867834394904463</v>
      </c>
      <c r="G771" t="s">
        <v>14</v>
      </c>
      <c r="H771">
        <v>3410</v>
      </c>
      <c r="I771" s="5">
        <f t="shared" ref="I771:I834" si="73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4">LEFT(P771,SEARCH("/",P771)-1)</f>
        <v>games</v>
      </c>
      <c r="R771" t="str">
        <f t="shared" ref="R771:R834" si="75">RIGHT(P771,LEN(P771)-SEARCH("/",P771))</f>
        <v>video games</v>
      </c>
      <c r="S771" s="10">
        <f t="shared" ref="S771:S834" si="76">(((L771/60)/60)/24)+DATE(1970,1,1)</f>
        <v>41501.208333333336</v>
      </c>
      <c r="T771" s="10">
        <f t="shared" ref="T771:T834" si="77">(((M771/60)/60)/24)+DATE(1970,1,1)</f>
        <v>41527.208333333336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72"/>
        <v>270.74418604651163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4"/>
        <v>theater</v>
      </c>
      <c r="R772" t="str">
        <f t="shared" si="75"/>
        <v>plays</v>
      </c>
      <c r="S772" s="10">
        <f t="shared" si="76"/>
        <v>41743.208333333336</v>
      </c>
      <c r="T772" s="10">
        <f t="shared" si="77"/>
        <v>41750.208333333336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72"/>
        <v>49.446428571428569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4"/>
        <v>theater</v>
      </c>
      <c r="R773" t="str">
        <f t="shared" si="75"/>
        <v>plays</v>
      </c>
      <c r="S773" s="10">
        <f t="shared" si="76"/>
        <v>43491.25</v>
      </c>
      <c r="T773" s="10">
        <f t="shared" si="77"/>
        <v>43518.25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72"/>
        <v>113.3596256684492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4"/>
        <v>music</v>
      </c>
      <c r="R774" t="str">
        <f t="shared" si="75"/>
        <v>indie rock</v>
      </c>
      <c r="S774" s="10">
        <f t="shared" si="76"/>
        <v>43505.25</v>
      </c>
      <c r="T774" s="10">
        <f t="shared" si="77"/>
        <v>43509.25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72"/>
        <v>190.55555555555554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4"/>
        <v>theater</v>
      </c>
      <c r="R775" t="str">
        <f t="shared" si="75"/>
        <v>plays</v>
      </c>
      <c r="S775" s="10">
        <f t="shared" si="76"/>
        <v>42838.208333333328</v>
      </c>
      <c r="T775" s="10">
        <f t="shared" si="77"/>
        <v>42848.208333333328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72"/>
        <v>135.5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4"/>
        <v>technology</v>
      </c>
      <c r="R776" t="str">
        <f t="shared" si="75"/>
        <v>web</v>
      </c>
      <c r="S776" s="10">
        <f t="shared" si="76"/>
        <v>42513.208333333328</v>
      </c>
      <c r="T776" s="10">
        <f t="shared" si="77"/>
        <v>42554.208333333328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72"/>
        <v>10.297872340425531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4"/>
        <v>music</v>
      </c>
      <c r="R777" t="str">
        <f t="shared" si="75"/>
        <v>rock</v>
      </c>
      <c r="S777" s="10">
        <f t="shared" si="76"/>
        <v>41949.25</v>
      </c>
      <c r="T777" s="10">
        <f t="shared" si="77"/>
        <v>41959.25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72"/>
        <v>65.544223826714799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4"/>
        <v>theater</v>
      </c>
      <c r="R778" t="str">
        <f t="shared" si="75"/>
        <v>plays</v>
      </c>
      <c r="S778" s="10">
        <f t="shared" si="76"/>
        <v>43650.208333333328</v>
      </c>
      <c r="T778" s="10">
        <f t="shared" si="77"/>
        <v>43668.208333333328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72"/>
        <v>49.026652452025587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4"/>
        <v>theater</v>
      </c>
      <c r="R779" t="str">
        <f t="shared" si="75"/>
        <v>plays</v>
      </c>
      <c r="S779" s="10">
        <f t="shared" si="76"/>
        <v>40809.208333333336</v>
      </c>
      <c r="T779" s="10">
        <f t="shared" si="77"/>
        <v>40838.208333333336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72"/>
        <v>787.92307692307691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4"/>
        <v>film &amp; video</v>
      </c>
      <c r="R780" t="str">
        <f t="shared" si="75"/>
        <v>animation</v>
      </c>
      <c r="S780" s="10">
        <f t="shared" si="76"/>
        <v>40768.208333333336</v>
      </c>
      <c r="T780" s="10">
        <f t="shared" si="77"/>
        <v>40773.208333333336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72"/>
        <v>80.306347746090154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4"/>
        <v>theater</v>
      </c>
      <c r="R781" t="str">
        <f t="shared" si="75"/>
        <v>plays</v>
      </c>
      <c r="S781" s="10">
        <f t="shared" si="76"/>
        <v>42230.208333333328</v>
      </c>
      <c r="T781" s="10">
        <f t="shared" si="77"/>
        <v>42239.208333333328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72"/>
        <v>106.29411764705883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4"/>
        <v>film &amp; video</v>
      </c>
      <c r="R782" t="str">
        <f t="shared" si="75"/>
        <v>drama</v>
      </c>
      <c r="S782" s="10">
        <f t="shared" si="76"/>
        <v>42573.208333333328</v>
      </c>
      <c r="T782" s="10">
        <f t="shared" si="77"/>
        <v>42592.208333333328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72"/>
        <v>50.735632183908038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4"/>
        <v>theater</v>
      </c>
      <c r="R783" t="str">
        <f t="shared" si="75"/>
        <v>plays</v>
      </c>
      <c r="S783" s="10">
        <f t="shared" si="76"/>
        <v>40482.208333333336</v>
      </c>
      <c r="T783" s="10">
        <f t="shared" si="77"/>
        <v>40533.25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72"/>
        <v>215.31372549019611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4"/>
        <v>film &amp; video</v>
      </c>
      <c r="R784" t="str">
        <f t="shared" si="75"/>
        <v>animation</v>
      </c>
      <c r="S784" s="10">
        <f t="shared" si="76"/>
        <v>40603.25</v>
      </c>
      <c r="T784" s="10">
        <f t="shared" si="77"/>
        <v>40631.208333333336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72"/>
        <v>141.22972972972974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4"/>
        <v>music</v>
      </c>
      <c r="R785" t="str">
        <f t="shared" si="75"/>
        <v>rock</v>
      </c>
      <c r="S785" s="10">
        <f t="shared" si="76"/>
        <v>41625.25</v>
      </c>
      <c r="T785" s="10">
        <f t="shared" si="77"/>
        <v>41632.25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72"/>
        <v>115.33745781777279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4"/>
        <v>technology</v>
      </c>
      <c r="R786" t="str">
        <f t="shared" si="75"/>
        <v>web</v>
      </c>
      <c r="S786" s="10">
        <f t="shared" si="76"/>
        <v>42435.25</v>
      </c>
      <c r="T786" s="10">
        <f t="shared" si="77"/>
        <v>42446.208333333328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72"/>
        <v>193.11940298507463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4"/>
        <v>film &amp; video</v>
      </c>
      <c r="R787" t="str">
        <f t="shared" si="75"/>
        <v>animation</v>
      </c>
      <c r="S787" s="10">
        <f t="shared" si="76"/>
        <v>43582.208333333328</v>
      </c>
      <c r="T787" s="10">
        <f t="shared" si="77"/>
        <v>43616.208333333328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72"/>
        <v>729.73333333333335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4"/>
        <v>music</v>
      </c>
      <c r="R788" t="str">
        <f t="shared" si="75"/>
        <v>jazz</v>
      </c>
      <c r="S788" s="10">
        <f t="shared" si="76"/>
        <v>43186.208333333328</v>
      </c>
      <c r="T788" s="10">
        <f t="shared" si="77"/>
        <v>43193.208333333328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72"/>
        <v>99.66339869281046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4"/>
        <v>music</v>
      </c>
      <c r="R789" t="str">
        <f t="shared" si="75"/>
        <v>rock</v>
      </c>
      <c r="S789" s="10">
        <f t="shared" si="76"/>
        <v>40684.208333333336</v>
      </c>
      <c r="T789" s="10">
        <f t="shared" si="77"/>
        <v>40693.208333333336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72"/>
        <v>88.166666666666671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4"/>
        <v>film &amp; video</v>
      </c>
      <c r="R790" t="str">
        <f t="shared" si="75"/>
        <v>animation</v>
      </c>
      <c r="S790" s="10">
        <f t="shared" si="76"/>
        <v>41202.208333333336</v>
      </c>
      <c r="T790" s="10">
        <f t="shared" si="77"/>
        <v>41223.25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72"/>
        <v>37.233333333333334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4"/>
        <v>theater</v>
      </c>
      <c r="R791" t="str">
        <f t="shared" si="75"/>
        <v>plays</v>
      </c>
      <c r="S791" s="10">
        <f t="shared" si="76"/>
        <v>41786.208333333336</v>
      </c>
      <c r="T791" s="10">
        <f t="shared" si="77"/>
        <v>41823.208333333336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72"/>
        <v>30.540075309306079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4"/>
        <v>theater</v>
      </c>
      <c r="R792" t="str">
        <f t="shared" si="75"/>
        <v>plays</v>
      </c>
      <c r="S792" s="10">
        <f t="shared" si="76"/>
        <v>40223.25</v>
      </c>
      <c r="T792" s="10">
        <f t="shared" si="77"/>
        <v>40229.25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72"/>
        <v>25.714285714285712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4"/>
        <v>food</v>
      </c>
      <c r="R793" t="str">
        <f t="shared" si="75"/>
        <v>food trucks</v>
      </c>
      <c r="S793" s="10">
        <f t="shared" si="76"/>
        <v>42715.25</v>
      </c>
      <c r="T793" s="10">
        <f t="shared" si="77"/>
        <v>42731.25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4"/>
        <v>theater</v>
      </c>
      <c r="R794" t="str">
        <f t="shared" si="75"/>
        <v>plays</v>
      </c>
      <c r="S794" s="10">
        <f t="shared" si="76"/>
        <v>41451.208333333336</v>
      </c>
      <c r="T794" s="10">
        <f t="shared" si="77"/>
        <v>41479.208333333336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72"/>
        <v>1185.909090909091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4"/>
        <v>publishing</v>
      </c>
      <c r="R795" t="str">
        <f t="shared" si="75"/>
        <v>nonfiction</v>
      </c>
      <c r="S795" s="10">
        <f t="shared" si="76"/>
        <v>41450.208333333336</v>
      </c>
      <c r="T795" s="10">
        <f t="shared" si="77"/>
        <v>41454.208333333336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72"/>
        <v>125.39393939393939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4"/>
        <v>music</v>
      </c>
      <c r="R796" t="str">
        <f t="shared" si="75"/>
        <v>rock</v>
      </c>
      <c r="S796" s="10">
        <f t="shared" si="76"/>
        <v>43091.25</v>
      </c>
      <c r="T796" s="10">
        <f t="shared" si="77"/>
        <v>43103.25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72"/>
        <v>14.394366197183098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4"/>
        <v>film &amp; video</v>
      </c>
      <c r="R797" t="str">
        <f t="shared" si="75"/>
        <v>drama</v>
      </c>
      <c r="S797" s="10">
        <f t="shared" si="76"/>
        <v>42675.208333333328</v>
      </c>
      <c r="T797" s="10">
        <f t="shared" si="77"/>
        <v>42678.208333333328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72"/>
        <v>54.807692307692314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4"/>
        <v>games</v>
      </c>
      <c r="R798" t="str">
        <f t="shared" si="75"/>
        <v>mobile games</v>
      </c>
      <c r="S798" s="10">
        <f t="shared" si="76"/>
        <v>41859.208333333336</v>
      </c>
      <c r="T798" s="10">
        <f t="shared" si="77"/>
        <v>41866.208333333336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72"/>
        <v>109.63157894736841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4"/>
        <v>technology</v>
      </c>
      <c r="R799" t="str">
        <f t="shared" si="75"/>
        <v>web</v>
      </c>
      <c r="S799" s="10">
        <f t="shared" si="76"/>
        <v>43464.25</v>
      </c>
      <c r="T799" s="10">
        <f t="shared" si="77"/>
        <v>43487.25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72"/>
        <v>188.47058823529412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4"/>
        <v>theater</v>
      </c>
      <c r="R800" t="str">
        <f t="shared" si="75"/>
        <v>plays</v>
      </c>
      <c r="S800" s="10">
        <f t="shared" si="76"/>
        <v>41060.208333333336</v>
      </c>
      <c r="T800" s="10">
        <f t="shared" si="77"/>
        <v>41088.208333333336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72"/>
        <v>87.008284023668637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4"/>
        <v>theater</v>
      </c>
      <c r="R801" t="str">
        <f t="shared" si="75"/>
        <v>plays</v>
      </c>
      <c r="S801" s="10">
        <f t="shared" si="76"/>
        <v>42399.25</v>
      </c>
      <c r="T801" s="10">
        <f t="shared" si="77"/>
        <v>42403.25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4"/>
        <v>music</v>
      </c>
      <c r="R802" t="str">
        <f t="shared" si="75"/>
        <v>rock</v>
      </c>
      <c r="S802" s="10">
        <f t="shared" si="76"/>
        <v>42167.208333333328</v>
      </c>
      <c r="T802" s="10">
        <f t="shared" si="77"/>
        <v>42171.208333333328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72"/>
        <v>202.9130434782609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4"/>
        <v>photography</v>
      </c>
      <c r="R803" t="str">
        <f t="shared" si="75"/>
        <v>photography books</v>
      </c>
      <c r="S803" s="10">
        <f t="shared" si="76"/>
        <v>43830.25</v>
      </c>
      <c r="T803" s="10">
        <f t="shared" si="77"/>
        <v>43852.25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72"/>
        <v>197.03225806451613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4"/>
        <v>photography</v>
      </c>
      <c r="R804" t="str">
        <f t="shared" si="75"/>
        <v>photography books</v>
      </c>
      <c r="S804" s="10">
        <f t="shared" si="76"/>
        <v>43650.208333333328</v>
      </c>
      <c r="T804" s="10">
        <f t="shared" si="77"/>
        <v>43652.208333333328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4"/>
        <v>theater</v>
      </c>
      <c r="R805" t="str">
        <f t="shared" si="75"/>
        <v>plays</v>
      </c>
      <c r="S805" s="10">
        <f t="shared" si="76"/>
        <v>43492.25</v>
      </c>
      <c r="T805" s="10">
        <f t="shared" si="77"/>
        <v>43526.25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72"/>
        <v>268.73076923076923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4"/>
        <v>music</v>
      </c>
      <c r="R806" t="str">
        <f t="shared" si="75"/>
        <v>rock</v>
      </c>
      <c r="S806" s="10">
        <f t="shared" si="76"/>
        <v>43102.25</v>
      </c>
      <c r="T806" s="10">
        <f t="shared" si="77"/>
        <v>43122.25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72"/>
        <v>50.845360824742272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4"/>
        <v>film &amp; video</v>
      </c>
      <c r="R807" t="str">
        <f t="shared" si="75"/>
        <v>documentary</v>
      </c>
      <c r="S807" s="10">
        <f t="shared" si="76"/>
        <v>41958.25</v>
      </c>
      <c r="T807" s="10">
        <f t="shared" si="77"/>
        <v>42009.25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72"/>
        <v>1180.2857142857142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4"/>
        <v>film &amp; video</v>
      </c>
      <c r="R808" t="str">
        <f t="shared" si="75"/>
        <v>drama</v>
      </c>
      <c r="S808" s="10">
        <f t="shared" si="76"/>
        <v>40973.25</v>
      </c>
      <c r="T808" s="10">
        <f t="shared" si="77"/>
        <v>40997.208333333336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4"/>
        <v>theater</v>
      </c>
      <c r="R809" t="str">
        <f t="shared" si="75"/>
        <v>plays</v>
      </c>
      <c r="S809" s="10">
        <f t="shared" si="76"/>
        <v>43753.208333333328</v>
      </c>
      <c r="T809" s="10">
        <f t="shared" si="77"/>
        <v>43797.25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72"/>
        <v>30.44230769230769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4"/>
        <v>food</v>
      </c>
      <c r="R810" t="str">
        <f t="shared" si="75"/>
        <v>food trucks</v>
      </c>
      <c r="S810" s="10">
        <f t="shared" si="76"/>
        <v>42507.208333333328</v>
      </c>
      <c r="T810" s="10">
        <f t="shared" si="77"/>
        <v>42524.208333333328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72"/>
        <v>62.880681818181813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4"/>
        <v>film &amp; video</v>
      </c>
      <c r="R811" t="str">
        <f t="shared" si="75"/>
        <v>documentary</v>
      </c>
      <c r="S811" s="10">
        <f t="shared" si="76"/>
        <v>41135.208333333336</v>
      </c>
      <c r="T811" s="10">
        <f t="shared" si="77"/>
        <v>41136.208333333336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72"/>
        <v>193.125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4"/>
        <v>theater</v>
      </c>
      <c r="R812" t="str">
        <f t="shared" si="75"/>
        <v>plays</v>
      </c>
      <c r="S812" s="10">
        <f t="shared" si="76"/>
        <v>43067.25</v>
      </c>
      <c r="T812" s="10">
        <f t="shared" si="77"/>
        <v>43077.25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72"/>
        <v>77.102702702702715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4"/>
        <v>games</v>
      </c>
      <c r="R813" t="str">
        <f t="shared" si="75"/>
        <v>video games</v>
      </c>
      <c r="S813" s="10">
        <f t="shared" si="76"/>
        <v>42378.25</v>
      </c>
      <c r="T813" s="10">
        <f t="shared" si="77"/>
        <v>42380.25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72"/>
        <v>225.52763819095478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4"/>
        <v>publishing</v>
      </c>
      <c r="R814" t="str">
        <f t="shared" si="75"/>
        <v>nonfiction</v>
      </c>
      <c r="S814" s="10">
        <f t="shared" si="76"/>
        <v>43206.208333333328</v>
      </c>
      <c r="T814" s="10">
        <f t="shared" si="77"/>
        <v>43211.208333333328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72"/>
        <v>239.40625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4"/>
        <v>games</v>
      </c>
      <c r="R815" t="str">
        <f t="shared" si="75"/>
        <v>video games</v>
      </c>
      <c r="S815" s="10">
        <f t="shared" si="76"/>
        <v>41148.208333333336</v>
      </c>
      <c r="T815" s="10">
        <f t="shared" si="77"/>
        <v>41158.208333333336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72"/>
        <v>92.1875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4"/>
        <v>music</v>
      </c>
      <c r="R816" t="str">
        <f t="shared" si="75"/>
        <v>rock</v>
      </c>
      <c r="S816" s="10">
        <f t="shared" si="76"/>
        <v>42517.208333333328</v>
      </c>
      <c r="T816" s="10">
        <f t="shared" si="77"/>
        <v>42519.208333333328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72"/>
        <v>130.23333333333335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4"/>
        <v>music</v>
      </c>
      <c r="R817" t="str">
        <f t="shared" si="75"/>
        <v>rock</v>
      </c>
      <c r="S817" s="10">
        <f t="shared" si="76"/>
        <v>43068.25</v>
      </c>
      <c r="T817" s="10">
        <f t="shared" si="77"/>
        <v>43094.25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72"/>
        <v>615.21739130434787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4"/>
        <v>theater</v>
      </c>
      <c r="R818" t="str">
        <f t="shared" si="75"/>
        <v>plays</v>
      </c>
      <c r="S818" s="10">
        <f t="shared" si="76"/>
        <v>41680.25</v>
      </c>
      <c r="T818" s="10">
        <f t="shared" si="77"/>
        <v>41682.25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72"/>
        <v>368.79532163742692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4"/>
        <v>publishing</v>
      </c>
      <c r="R819" t="str">
        <f t="shared" si="75"/>
        <v>nonfiction</v>
      </c>
      <c r="S819" s="10">
        <f t="shared" si="76"/>
        <v>43589.208333333328</v>
      </c>
      <c r="T819" s="10">
        <f t="shared" si="77"/>
        <v>43617.208333333328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72"/>
        <v>1094.8571428571429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4"/>
        <v>theater</v>
      </c>
      <c r="R820" t="str">
        <f t="shared" si="75"/>
        <v>plays</v>
      </c>
      <c r="S820" s="10">
        <f t="shared" si="76"/>
        <v>43486.25</v>
      </c>
      <c r="T820" s="10">
        <f t="shared" si="77"/>
        <v>43499.25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72"/>
        <v>50.662921348314605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4"/>
        <v>games</v>
      </c>
      <c r="R821" t="str">
        <f t="shared" si="75"/>
        <v>video games</v>
      </c>
      <c r="S821" s="10">
        <f t="shared" si="76"/>
        <v>41237.25</v>
      </c>
      <c r="T821" s="10">
        <f t="shared" si="77"/>
        <v>41252.25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72"/>
        <v>800.6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4"/>
        <v>music</v>
      </c>
      <c r="R822" t="str">
        <f t="shared" si="75"/>
        <v>rock</v>
      </c>
      <c r="S822" s="10">
        <f t="shared" si="76"/>
        <v>43310.208333333328</v>
      </c>
      <c r="T822" s="10">
        <f t="shared" si="77"/>
        <v>43323.208333333328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72"/>
        <v>291.28571428571428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4"/>
        <v>film &amp; video</v>
      </c>
      <c r="R823" t="str">
        <f t="shared" si="75"/>
        <v>documentary</v>
      </c>
      <c r="S823" s="10">
        <f t="shared" si="76"/>
        <v>42794.25</v>
      </c>
      <c r="T823" s="10">
        <f t="shared" si="77"/>
        <v>42807.208333333328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72"/>
        <v>349.9666666666667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4"/>
        <v>music</v>
      </c>
      <c r="R824" t="str">
        <f t="shared" si="75"/>
        <v>rock</v>
      </c>
      <c r="S824" s="10">
        <f t="shared" si="76"/>
        <v>41698.25</v>
      </c>
      <c r="T824" s="10">
        <f t="shared" si="77"/>
        <v>41715.208333333336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72"/>
        <v>357.07317073170731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4"/>
        <v>music</v>
      </c>
      <c r="R825" t="str">
        <f t="shared" si="75"/>
        <v>rock</v>
      </c>
      <c r="S825" s="10">
        <f t="shared" si="76"/>
        <v>41892.208333333336</v>
      </c>
      <c r="T825" s="10">
        <f t="shared" si="77"/>
        <v>41917.208333333336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72"/>
        <v>126.48941176470588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4"/>
        <v>publishing</v>
      </c>
      <c r="R826" t="str">
        <f t="shared" si="75"/>
        <v>nonfiction</v>
      </c>
      <c r="S826" s="10">
        <f t="shared" si="76"/>
        <v>40348.208333333336</v>
      </c>
      <c r="T826" s="10">
        <f t="shared" si="77"/>
        <v>40380.208333333336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72"/>
        <v>387.5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4"/>
        <v>film &amp; video</v>
      </c>
      <c r="R827" t="str">
        <f t="shared" si="75"/>
        <v>shorts</v>
      </c>
      <c r="S827" s="10">
        <f t="shared" si="76"/>
        <v>42941.208333333328</v>
      </c>
      <c r="T827" s="10">
        <f t="shared" si="77"/>
        <v>42953.208333333328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72"/>
        <v>457.03571428571428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4"/>
        <v>theater</v>
      </c>
      <c r="R828" t="str">
        <f t="shared" si="75"/>
        <v>plays</v>
      </c>
      <c r="S828" s="10">
        <f t="shared" si="76"/>
        <v>40525.25</v>
      </c>
      <c r="T828" s="10">
        <f t="shared" si="77"/>
        <v>40553.25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72"/>
        <v>266.69565217391306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4"/>
        <v>film &amp; video</v>
      </c>
      <c r="R829" t="str">
        <f t="shared" si="75"/>
        <v>drama</v>
      </c>
      <c r="S829" s="10">
        <f t="shared" si="76"/>
        <v>40666.208333333336</v>
      </c>
      <c r="T829" s="10">
        <f t="shared" si="77"/>
        <v>40678.208333333336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4"/>
        <v>theater</v>
      </c>
      <c r="R830" t="str">
        <f t="shared" si="75"/>
        <v>plays</v>
      </c>
      <c r="S830" s="10">
        <f t="shared" si="76"/>
        <v>43340.208333333328</v>
      </c>
      <c r="T830" s="10">
        <f t="shared" si="77"/>
        <v>43365.208333333328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72"/>
        <v>51.34375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4"/>
        <v>theater</v>
      </c>
      <c r="R831" t="str">
        <f t="shared" si="75"/>
        <v>plays</v>
      </c>
      <c r="S831" s="10">
        <f t="shared" si="76"/>
        <v>42164.208333333328</v>
      </c>
      <c r="T831" s="10">
        <f t="shared" si="77"/>
        <v>42179.208333333328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72"/>
        <v>1.1710526315789473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4"/>
        <v>theater</v>
      </c>
      <c r="R832" t="str">
        <f t="shared" si="75"/>
        <v>plays</v>
      </c>
      <c r="S832" s="10">
        <f t="shared" si="76"/>
        <v>43103.25</v>
      </c>
      <c r="T832" s="10">
        <f t="shared" si="77"/>
        <v>43162.25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72"/>
        <v>108.97734294541709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4"/>
        <v>photography</v>
      </c>
      <c r="R833" t="str">
        <f t="shared" si="75"/>
        <v>photography books</v>
      </c>
      <c r="S833" s="10">
        <f t="shared" si="76"/>
        <v>40994.208333333336</v>
      </c>
      <c r="T833" s="10">
        <f t="shared" si="77"/>
        <v>41028.208333333336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72"/>
        <v>315.17592592592592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4"/>
        <v>publishing</v>
      </c>
      <c r="R834" t="str">
        <f t="shared" si="75"/>
        <v>translations</v>
      </c>
      <c r="S834" s="10">
        <f t="shared" si="76"/>
        <v>42299.208333333328</v>
      </c>
      <c r="T834" s="10">
        <f t="shared" si="77"/>
        <v>42333.25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78">E835/D835*100</f>
        <v>157.69117647058823</v>
      </c>
      <c r="G835" t="s">
        <v>20</v>
      </c>
      <c r="H835">
        <v>165</v>
      </c>
      <c r="I835" s="5">
        <f t="shared" ref="I835:I898" si="79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80">LEFT(P835,SEARCH("/",P835)-1)</f>
        <v>publishing</v>
      </c>
      <c r="R835" t="str">
        <f t="shared" ref="R835:R898" si="81">RIGHT(P835,LEN(P835)-SEARCH("/",P835))</f>
        <v>translations</v>
      </c>
      <c r="S835" s="10">
        <f t="shared" ref="S835:S898" si="82">(((L835/60)/60)/24)+DATE(1970,1,1)</f>
        <v>40588.25</v>
      </c>
      <c r="T835" s="10">
        <f t="shared" ref="T835:T898" si="83">(((M835/60)/60)/24)+DATE(1970,1,1)</f>
        <v>40599.25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78"/>
        <v>153.8082191780822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80"/>
        <v>theater</v>
      </c>
      <c r="R836" t="str">
        <f t="shared" si="81"/>
        <v>plays</v>
      </c>
      <c r="S836" s="10">
        <f t="shared" si="82"/>
        <v>41448.208333333336</v>
      </c>
      <c r="T836" s="10">
        <f t="shared" si="83"/>
        <v>41454.208333333336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78"/>
        <v>89.738979118329468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80"/>
        <v>technology</v>
      </c>
      <c r="R837" t="str">
        <f t="shared" si="81"/>
        <v>web</v>
      </c>
      <c r="S837" s="10">
        <f t="shared" si="82"/>
        <v>42063.25</v>
      </c>
      <c r="T837" s="10">
        <f t="shared" si="83"/>
        <v>42069.25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78"/>
        <v>75.135802469135797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80"/>
        <v>music</v>
      </c>
      <c r="R838" t="str">
        <f t="shared" si="81"/>
        <v>indie rock</v>
      </c>
      <c r="S838" s="10">
        <f t="shared" si="82"/>
        <v>40214.25</v>
      </c>
      <c r="T838" s="10">
        <f t="shared" si="83"/>
        <v>40225.25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78"/>
        <v>852.88135593220341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80"/>
        <v>music</v>
      </c>
      <c r="R839" t="str">
        <f t="shared" si="81"/>
        <v>jazz</v>
      </c>
      <c r="S839" s="10">
        <f t="shared" si="82"/>
        <v>40629.208333333336</v>
      </c>
      <c r="T839" s="10">
        <f t="shared" si="83"/>
        <v>40683.208333333336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78"/>
        <v>138.90625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80"/>
        <v>theater</v>
      </c>
      <c r="R840" t="str">
        <f t="shared" si="81"/>
        <v>plays</v>
      </c>
      <c r="S840" s="10">
        <f t="shared" si="82"/>
        <v>43370.208333333328</v>
      </c>
      <c r="T840" s="10">
        <f t="shared" si="83"/>
        <v>43379.208333333328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78"/>
        <v>190.18181818181819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80"/>
        <v>film &amp; video</v>
      </c>
      <c r="R841" t="str">
        <f t="shared" si="81"/>
        <v>documentary</v>
      </c>
      <c r="S841" s="10">
        <f t="shared" si="82"/>
        <v>41715.208333333336</v>
      </c>
      <c r="T841" s="10">
        <f t="shared" si="83"/>
        <v>41760.208333333336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78"/>
        <v>100.24333619948409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80"/>
        <v>theater</v>
      </c>
      <c r="R842" t="str">
        <f t="shared" si="81"/>
        <v>plays</v>
      </c>
      <c r="S842" s="10">
        <f t="shared" si="82"/>
        <v>41836.208333333336</v>
      </c>
      <c r="T842" s="10">
        <f t="shared" si="83"/>
        <v>41838.208333333336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78"/>
        <v>142.75824175824175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80"/>
        <v>technology</v>
      </c>
      <c r="R843" t="str">
        <f t="shared" si="81"/>
        <v>web</v>
      </c>
      <c r="S843" s="10">
        <f t="shared" si="82"/>
        <v>42419.25</v>
      </c>
      <c r="T843" s="10">
        <f t="shared" si="83"/>
        <v>42435.25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78"/>
        <v>563.13333333333333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80"/>
        <v>technology</v>
      </c>
      <c r="R844" t="str">
        <f t="shared" si="81"/>
        <v>wearables</v>
      </c>
      <c r="S844" s="10">
        <f t="shared" si="82"/>
        <v>43266.208333333328</v>
      </c>
      <c r="T844" s="10">
        <f t="shared" si="83"/>
        <v>43269.208333333328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78"/>
        <v>30.715909090909086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80"/>
        <v>photography</v>
      </c>
      <c r="R845" t="str">
        <f t="shared" si="81"/>
        <v>photography books</v>
      </c>
      <c r="S845" s="10">
        <f t="shared" si="82"/>
        <v>43338.208333333328</v>
      </c>
      <c r="T845" s="10">
        <f t="shared" si="83"/>
        <v>43344.208333333328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78"/>
        <v>99.39772727272728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80"/>
        <v>film &amp; video</v>
      </c>
      <c r="R846" t="str">
        <f t="shared" si="81"/>
        <v>documentary</v>
      </c>
      <c r="S846" s="10">
        <f t="shared" si="82"/>
        <v>40930.25</v>
      </c>
      <c r="T846" s="10">
        <f t="shared" si="83"/>
        <v>40933.25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78"/>
        <v>197.54935622317598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80"/>
        <v>technology</v>
      </c>
      <c r="R847" t="str">
        <f t="shared" si="81"/>
        <v>web</v>
      </c>
      <c r="S847" s="10">
        <f t="shared" si="82"/>
        <v>43235.208333333328</v>
      </c>
      <c r="T847" s="10">
        <f t="shared" si="83"/>
        <v>43272.208333333328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78"/>
        <v>508.5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80"/>
        <v>technology</v>
      </c>
      <c r="R848" t="str">
        <f t="shared" si="81"/>
        <v>web</v>
      </c>
      <c r="S848" s="10">
        <f t="shared" si="82"/>
        <v>43302.208333333328</v>
      </c>
      <c r="T848" s="10">
        <f t="shared" si="83"/>
        <v>43338.208333333328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78"/>
        <v>237.74468085106383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80"/>
        <v>food</v>
      </c>
      <c r="R849" t="str">
        <f t="shared" si="81"/>
        <v>food trucks</v>
      </c>
      <c r="S849" s="10">
        <f t="shared" si="82"/>
        <v>43107.25</v>
      </c>
      <c r="T849" s="10">
        <f t="shared" si="83"/>
        <v>43110.25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78"/>
        <v>338.46875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80"/>
        <v>film &amp; video</v>
      </c>
      <c r="R850" t="str">
        <f t="shared" si="81"/>
        <v>drama</v>
      </c>
      <c r="S850" s="10">
        <f t="shared" si="82"/>
        <v>40341.208333333336</v>
      </c>
      <c r="T850" s="10">
        <f t="shared" si="83"/>
        <v>40350.208333333336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78"/>
        <v>133.08955223880596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80"/>
        <v>music</v>
      </c>
      <c r="R851" t="str">
        <f t="shared" si="81"/>
        <v>indie rock</v>
      </c>
      <c r="S851" s="10">
        <f t="shared" si="82"/>
        <v>40948.25</v>
      </c>
      <c r="T851" s="10">
        <f t="shared" si="83"/>
        <v>40951.25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80"/>
        <v>music</v>
      </c>
      <c r="R852" t="str">
        <f t="shared" si="81"/>
        <v>rock</v>
      </c>
      <c r="S852" s="10">
        <f t="shared" si="82"/>
        <v>40866.25</v>
      </c>
      <c r="T852" s="10">
        <f t="shared" si="83"/>
        <v>40881.25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78"/>
        <v>207.79999999999998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80"/>
        <v>music</v>
      </c>
      <c r="R853" t="str">
        <f t="shared" si="81"/>
        <v>electric music</v>
      </c>
      <c r="S853" s="10">
        <f t="shared" si="82"/>
        <v>41031.208333333336</v>
      </c>
      <c r="T853" s="10">
        <f t="shared" si="83"/>
        <v>41064.208333333336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78"/>
        <v>51.122448979591837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80"/>
        <v>games</v>
      </c>
      <c r="R854" t="str">
        <f t="shared" si="81"/>
        <v>video games</v>
      </c>
      <c r="S854" s="10">
        <f t="shared" si="82"/>
        <v>40740.208333333336</v>
      </c>
      <c r="T854" s="10">
        <f t="shared" si="83"/>
        <v>40750.208333333336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78"/>
        <v>652.05847953216369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80"/>
        <v>music</v>
      </c>
      <c r="R855" t="str">
        <f t="shared" si="81"/>
        <v>indie rock</v>
      </c>
      <c r="S855" s="10">
        <f t="shared" si="82"/>
        <v>40714.208333333336</v>
      </c>
      <c r="T855" s="10">
        <f t="shared" si="83"/>
        <v>40719.208333333336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78"/>
        <v>113.63099415204678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80"/>
        <v>publishing</v>
      </c>
      <c r="R856" t="str">
        <f t="shared" si="81"/>
        <v>fiction</v>
      </c>
      <c r="S856" s="10">
        <f t="shared" si="82"/>
        <v>43787.25</v>
      </c>
      <c r="T856" s="10">
        <f t="shared" si="83"/>
        <v>43814.25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78"/>
        <v>102.37606837606839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80"/>
        <v>theater</v>
      </c>
      <c r="R857" t="str">
        <f t="shared" si="81"/>
        <v>plays</v>
      </c>
      <c r="S857" s="10">
        <f t="shared" si="82"/>
        <v>40712.208333333336</v>
      </c>
      <c r="T857" s="10">
        <f t="shared" si="83"/>
        <v>40743.208333333336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78"/>
        <v>356.58333333333331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80"/>
        <v>food</v>
      </c>
      <c r="R858" t="str">
        <f t="shared" si="81"/>
        <v>food trucks</v>
      </c>
      <c r="S858" s="10">
        <f t="shared" si="82"/>
        <v>41023.208333333336</v>
      </c>
      <c r="T858" s="10">
        <f t="shared" si="83"/>
        <v>41040.208333333336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78"/>
        <v>139.86792452830187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80"/>
        <v>film &amp; video</v>
      </c>
      <c r="R859" t="str">
        <f t="shared" si="81"/>
        <v>shorts</v>
      </c>
      <c r="S859" s="10">
        <f t="shared" si="82"/>
        <v>40944.25</v>
      </c>
      <c r="T859" s="10">
        <f t="shared" si="83"/>
        <v>40967.25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78"/>
        <v>69.45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80"/>
        <v>food</v>
      </c>
      <c r="R860" t="str">
        <f t="shared" si="81"/>
        <v>food trucks</v>
      </c>
      <c r="S860" s="10">
        <f t="shared" si="82"/>
        <v>43211.208333333328</v>
      </c>
      <c r="T860" s="10">
        <f t="shared" si="83"/>
        <v>43218.208333333328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78"/>
        <v>35.534246575342465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80"/>
        <v>theater</v>
      </c>
      <c r="R861" t="str">
        <f t="shared" si="81"/>
        <v>plays</v>
      </c>
      <c r="S861" s="10">
        <f t="shared" si="82"/>
        <v>41334.25</v>
      </c>
      <c r="T861" s="10">
        <f t="shared" si="83"/>
        <v>41352.208333333336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78"/>
        <v>251.65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80"/>
        <v>technology</v>
      </c>
      <c r="R862" t="str">
        <f t="shared" si="81"/>
        <v>wearables</v>
      </c>
      <c r="S862" s="10">
        <f t="shared" si="82"/>
        <v>43515.25</v>
      </c>
      <c r="T862" s="10">
        <f t="shared" si="83"/>
        <v>43525.25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78"/>
        <v>105.87500000000001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80"/>
        <v>theater</v>
      </c>
      <c r="R863" t="str">
        <f t="shared" si="81"/>
        <v>plays</v>
      </c>
      <c r="S863" s="10">
        <f t="shared" si="82"/>
        <v>40258.208333333336</v>
      </c>
      <c r="T863" s="10">
        <f t="shared" si="83"/>
        <v>40266.208333333336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78"/>
        <v>187.42857142857144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80"/>
        <v>theater</v>
      </c>
      <c r="R864" t="str">
        <f t="shared" si="81"/>
        <v>plays</v>
      </c>
      <c r="S864" s="10">
        <f t="shared" si="82"/>
        <v>40756.208333333336</v>
      </c>
      <c r="T864" s="10">
        <f t="shared" si="83"/>
        <v>40760.208333333336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78"/>
        <v>386.78571428571428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80"/>
        <v>film &amp; video</v>
      </c>
      <c r="R865" t="str">
        <f t="shared" si="81"/>
        <v>television</v>
      </c>
      <c r="S865" s="10">
        <f t="shared" si="82"/>
        <v>42172.208333333328</v>
      </c>
      <c r="T865" s="10">
        <f t="shared" si="83"/>
        <v>42195.208333333328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78"/>
        <v>347.07142857142856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80"/>
        <v>film &amp; video</v>
      </c>
      <c r="R866" t="str">
        <f t="shared" si="81"/>
        <v>shorts</v>
      </c>
      <c r="S866" s="10">
        <f t="shared" si="82"/>
        <v>42601.208333333328</v>
      </c>
      <c r="T866" s="10">
        <f t="shared" si="83"/>
        <v>42606.208333333328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78"/>
        <v>185.82098765432099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80"/>
        <v>theater</v>
      </c>
      <c r="R867" t="str">
        <f t="shared" si="81"/>
        <v>plays</v>
      </c>
      <c r="S867" s="10">
        <f t="shared" si="82"/>
        <v>41897.208333333336</v>
      </c>
      <c r="T867" s="10">
        <f t="shared" si="83"/>
        <v>41906.208333333336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78"/>
        <v>43.241247264770237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80"/>
        <v>photography</v>
      </c>
      <c r="R868" t="str">
        <f t="shared" si="81"/>
        <v>photography books</v>
      </c>
      <c r="S868" s="10">
        <f t="shared" si="82"/>
        <v>40671.208333333336</v>
      </c>
      <c r="T868" s="10">
        <f t="shared" si="83"/>
        <v>40672.208333333336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78"/>
        <v>162.4375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80"/>
        <v>food</v>
      </c>
      <c r="R869" t="str">
        <f t="shared" si="81"/>
        <v>food trucks</v>
      </c>
      <c r="S869" s="10">
        <f t="shared" si="82"/>
        <v>43382.208333333328</v>
      </c>
      <c r="T869" s="10">
        <f t="shared" si="83"/>
        <v>43388.208333333328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78"/>
        <v>184.84285714285716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80"/>
        <v>theater</v>
      </c>
      <c r="R870" t="str">
        <f t="shared" si="81"/>
        <v>plays</v>
      </c>
      <c r="S870" s="10">
        <f t="shared" si="82"/>
        <v>41559.208333333336</v>
      </c>
      <c r="T870" s="10">
        <f t="shared" si="83"/>
        <v>41570.208333333336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78"/>
        <v>23.703520691785052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80"/>
        <v>film &amp; video</v>
      </c>
      <c r="R871" t="str">
        <f t="shared" si="81"/>
        <v>drama</v>
      </c>
      <c r="S871" s="10">
        <f t="shared" si="82"/>
        <v>40350.208333333336</v>
      </c>
      <c r="T871" s="10">
        <f t="shared" si="83"/>
        <v>40364.208333333336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78"/>
        <v>89.870129870129873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80"/>
        <v>theater</v>
      </c>
      <c r="R872" t="str">
        <f t="shared" si="81"/>
        <v>plays</v>
      </c>
      <c r="S872" s="10">
        <f t="shared" si="82"/>
        <v>42240.208333333328</v>
      </c>
      <c r="T872" s="10">
        <f t="shared" si="83"/>
        <v>42265.208333333328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78"/>
        <v>272.6041958041958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80"/>
        <v>theater</v>
      </c>
      <c r="R873" t="str">
        <f t="shared" si="81"/>
        <v>plays</v>
      </c>
      <c r="S873" s="10">
        <f t="shared" si="82"/>
        <v>43040.208333333328</v>
      </c>
      <c r="T873" s="10">
        <f t="shared" si="83"/>
        <v>43058.25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78"/>
        <v>170.04255319148936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80"/>
        <v>film &amp; video</v>
      </c>
      <c r="R874" t="str">
        <f t="shared" si="81"/>
        <v>science fiction</v>
      </c>
      <c r="S874" s="10">
        <f t="shared" si="82"/>
        <v>43346.208333333328</v>
      </c>
      <c r="T874" s="10">
        <f t="shared" si="83"/>
        <v>43351.208333333328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78"/>
        <v>188.28503562945369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80"/>
        <v>photography</v>
      </c>
      <c r="R875" t="str">
        <f t="shared" si="81"/>
        <v>photography books</v>
      </c>
      <c r="S875" s="10">
        <f t="shared" si="82"/>
        <v>41647.25</v>
      </c>
      <c r="T875" s="10">
        <f t="shared" si="83"/>
        <v>41652.25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78"/>
        <v>346.93532338308455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80"/>
        <v>photography</v>
      </c>
      <c r="R876" t="str">
        <f t="shared" si="81"/>
        <v>photography books</v>
      </c>
      <c r="S876" s="10">
        <f t="shared" si="82"/>
        <v>40291.208333333336</v>
      </c>
      <c r="T876" s="10">
        <f t="shared" si="83"/>
        <v>40329.208333333336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78"/>
        <v>69.177215189873422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80"/>
        <v>music</v>
      </c>
      <c r="R877" t="str">
        <f t="shared" si="81"/>
        <v>rock</v>
      </c>
      <c r="S877" s="10">
        <f t="shared" si="82"/>
        <v>40556.25</v>
      </c>
      <c r="T877" s="10">
        <f t="shared" si="83"/>
        <v>40557.25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78"/>
        <v>25.433734939759034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80"/>
        <v>photography</v>
      </c>
      <c r="R878" t="str">
        <f t="shared" si="81"/>
        <v>photography books</v>
      </c>
      <c r="S878" s="10">
        <f t="shared" si="82"/>
        <v>43624.208333333328</v>
      </c>
      <c r="T878" s="10">
        <f t="shared" si="83"/>
        <v>43648.208333333328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78"/>
        <v>77.400977995110026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80"/>
        <v>food</v>
      </c>
      <c r="R879" t="str">
        <f t="shared" si="81"/>
        <v>food trucks</v>
      </c>
      <c r="S879" s="10">
        <f t="shared" si="82"/>
        <v>42577.208333333328</v>
      </c>
      <c r="T879" s="10">
        <f t="shared" si="83"/>
        <v>42578.208333333328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78"/>
        <v>37.481481481481481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80"/>
        <v>music</v>
      </c>
      <c r="R880" t="str">
        <f t="shared" si="81"/>
        <v>metal</v>
      </c>
      <c r="S880" s="10">
        <f t="shared" si="82"/>
        <v>43845.25</v>
      </c>
      <c r="T880" s="10">
        <f t="shared" si="83"/>
        <v>43869.25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78"/>
        <v>543.79999999999995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80"/>
        <v>publishing</v>
      </c>
      <c r="R881" t="str">
        <f t="shared" si="81"/>
        <v>nonfiction</v>
      </c>
      <c r="S881" s="10">
        <f t="shared" si="82"/>
        <v>42788.25</v>
      </c>
      <c r="T881" s="10">
        <f t="shared" si="83"/>
        <v>42797.25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78"/>
        <v>228.52189349112427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80"/>
        <v>music</v>
      </c>
      <c r="R882" t="str">
        <f t="shared" si="81"/>
        <v>electric music</v>
      </c>
      <c r="S882" s="10">
        <f t="shared" si="82"/>
        <v>43667.208333333328</v>
      </c>
      <c r="T882" s="10">
        <f t="shared" si="83"/>
        <v>43669.208333333328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78"/>
        <v>38.948339483394832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80"/>
        <v>theater</v>
      </c>
      <c r="R883" t="str">
        <f t="shared" si="81"/>
        <v>plays</v>
      </c>
      <c r="S883" s="10">
        <f t="shared" si="82"/>
        <v>42194.208333333328</v>
      </c>
      <c r="T883" s="10">
        <f t="shared" si="83"/>
        <v>42223.208333333328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80"/>
        <v>theater</v>
      </c>
      <c r="R884" t="str">
        <f t="shared" si="81"/>
        <v>plays</v>
      </c>
      <c r="S884" s="10">
        <f t="shared" si="82"/>
        <v>42025.25</v>
      </c>
      <c r="T884" s="10">
        <f t="shared" si="83"/>
        <v>42029.25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78"/>
        <v>237.91176470588232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80"/>
        <v>film &amp; video</v>
      </c>
      <c r="R885" t="str">
        <f t="shared" si="81"/>
        <v>shorts</v>
      </c>
      <c r="S885" s="10">
        <f t="shared" si="82"/>
        <v>40323.208333333336</v>
      </c>
      <c r="T885" s="10">
        <f t="shared" si="83"/>
        <v>40359.208333333336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78"/>
        <v>64.036299765807954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80"/>
        <v>theater</v>
      </c>
      <c r="R886" t="str">
        <f t="shared" si="81"/>
        <v>plays</v>
      </c>
      <c r="S886" s="10">
        <f t="shared" si="82"/>
        <v>41763.208333333336</v>
      </c>
      <c r="T886" s="10">
        <f t="shared" si="83"/>
        <v>41765.208333333336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78"/>
        <v>118.27777777777777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80"/>
        <v>theater</v>
      </c>
      <c r="R887" t="str">
        <f t="shared" si="81"/>
        <v>plays</v>
      </c>
      <c r="S887" s="10">
        <f t="shared" si="82"/>
        <v>40335.208333333336</v>
      </c>
      <c r="T887" s="10">
        <f t="shared" si="83"/>
        <v>40373.208333333336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78"/>
        <v>84.824037184594957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80"/>
        <v>music</v>
      </c>
      <c r="R888" t="str">
        <f t="shared" si="81"/>
        <v>indie rock</v>
      </c>
      <c r="S888" s="10">
        <f t="shared" si="82"/>
        <v>40416.208333333336</v>
      </c>
      <c r="T888" s="10">
        <f t="shared" si="83"/>
        <v>40434.208333333336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78"/>
        <v>29.346153846153843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80"/>
        <v>theater</v>
      </c>
      <c r="R889" t="str">
        <f t="shared" si="81"/>
        <v>plays</v>
      </c>
      <c r="S889" s="10">
        <f t="shared" si="82"/>
        <v>42202.208333333328</v>
      </c>
      <c r="T889" s="10">
        <f t="shared" si="83"/>
        <v>42249.208333333328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78"/>
        <v>209.89655172413794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80"/>
        <v>theater</v>
      </c>
      <c r="R890" t="str">
        <f t="shared" si="81"/>
        <v>plays</v>
      </c>
      <c r="S890" s="10">
        <f t="shared" si="82"/>
        <v>42836.208333333328</v>
      </c>
      <c r="T890" s="10">
        <f t="shared" si="83"/>
        <v>42855.208333333328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78"/>
        <v>169.78571428571431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80"/>
        <v>music</v>
      </c>
      <c r="R891" t="str">
        <f t="shared" si="81"/>
        <v>electric music</v>
      </c>
      <c r="S891" s="10">
        <f t="shared" si="82"/>
        <v>41710.208333333336</v>
      </c>
      <c r="T891" s="10">
        <f t="shared" si="83"/>
        <v>41717.208333333336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78"/>
        <v>115.95907738095239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80"/>
        <v>music</v>
      </c>
      <c r="R892" t="str">
        <f t="shared" si="81"/>
        <v>indie rock</v>
      </c>
      <c r="S892" s="10">
        <f t="shared" si="82"/>
        <v>43640.208333333328</v>
      </c>
      <c r="T892" s="10">
        <f t="shared" si="83"/>
        <v>43641.208333333328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78"/>
        <v>258.59999999999997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80"/>
        <v>film &amp; video</v>
      </c>
      <c r="R893" t="str">
        <f t="shared" si="81"/>
        <v>documentary</v>
      </c>
      <c r="S893" s="10">
        <f t="shared" si="82"/>
        <v>40880.25</v>
      </c>
      <c r="T893" s="10">
        <f t="shared" si="83"/>
        <v>40924.25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78"/>
        <v>230.58333333333331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80"/>
        <v>publishing</v>
      </c>
      <c r="R894" t="str">
        <f t="shared" si="81"/>
        <v>translations</v>
      </c>
      <c r="S894" s="10">
        <f t="shared" si="82"/>
        <v>40319.208333333336</v>
      </c>
      <c r="T894" s="10">
        <f t="shared" si="83"/>
        <v>40360.208333333336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78"/>
        <v>128.21428571428572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80"/>
        <v>film &amp; video</v>
      </c>
      <c r="R895" t="str">
        <f t="shared" si="81"/>
        <v>documentary</v>
      </c>
      <c r="S895" s="10">
        <f t="shared" si="82"/>
        <v>42170.208333333328</v>
      </c>
      <c r="T895" s="10">
        <f t="shared" si="83"/>
        <v>42174.208333333328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78"/>
        <v>188.70588235294116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80"/>
        <v>film &amp; video</v>
      </c>
      <c r="R896" t="str">
        <f t="shared" si="81"/>
        <v>television</v>
      </c>
      <c r="S896" s="10">
        <f t="shared" si="82"/>
        <v>41466.208333333336</v>
      </c>
      <c r="T896" s="10">
        <f t="shared" si="83"/>
        <v>41496.208333333336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78"/>
        <v>6.9511889862327907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80"/>
        <v>theater</v>
      </c>
      <c r="R897" t="str">
        <f t="shared" si="81"/>
        <v>plays</v>
      </c>
      <c r="S897" s="10">
        <f t="shared" si="82"/>
        <v>43134.25</v>
      </c>
      <c r="T897" s="10">
        <f t="shared" si="83"/>
        <v>43143.25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78"/>
        <v>774.43434343434342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80"/>
        <v>food</v>
      </c>
      <c r="R898" t="str">
        <f t="shared" si="81"/>
        <v>food trucks</v>
      </c>
      <c r="S898" s="10">
        <f t="shared" si="82"/>
        <v>40738.208333333336</v>
      </c>
      <c r="T898" s="10">
        <f t="shared" si="83"/>
        <v>40741.208333333336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84">E899/D899*100</f>
        <v>27.693181818181817</v>
      </c>
      <c r="G899" t="s">
        <v>14</v>
      </c>
      <c r="H899">
        <v>27</v>
      </c>
      <c r="I899" s="5">
        <f t="shared" ref="I899:I962" si="85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6">LEFT(P899,SEARCH("/",P899)-1)</f>
        <v>theater</v>
      </c>
      <c r="R899" t="str">
        <f t="shared" ref="R899:R962" si="87">RIGHT(P899,LEN(P899)-SEARCH("/",P899))</f>
        <v>plays</v>
      </c>
      <c r="S899" s="10">
        <f t="shared" ref="S899:S962" si="88">(((L899/60)/60)/24)+DATE(1970,1,1)</f>
        <v>43583.208333333328</v>
      </c>
      <c r="T899" s="10">
        <f t="shared" ref="T899:T962" si="89">(((M899/60)/60)/24)+DATE(1970,1,1)</f>
        <v>43585.208333333328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84"/>
        <v>52.479620323841424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6"/>
        <v>film &amp; video</v>
      </c>
      <c r="R900" t="str">
        <f t="shared" si="87"/>
        <v>documentary</v>
      </c>
      <c r="S900" s="10">
        <f t="shared" si="88"/>
        <v>43815.25</v>
      </c>
      <c r="T900" s="10">
        <f t="shared" si="89"/>
        <v>43821.25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84"/>
        <v>407.09677419354841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6"/>
        <v>music</v>
      </c>
      <c r="R901" t="str">
        <f t="shared" si="87"/>
        <v>jazz</v>
      </c>
      <c r="S901" s="10">
        <f t="shared" si="88"/>
        <v>41554.208333333336</v>
      </c>
      <c r="T901" s="10">
        <f t="shared" si="89"/>
        <v>41572.208333333336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6"/>
        <v>technology</v>
      </c>
      <c r="R902" t="str">
        <f t="shared" si="87"/>
        <v>web</v>
      </c>
      <c r="S902" s="10">
        <f t="shared" si="88"/>
        <v>41901.208333333336</v>
      </c>
      <c r="T902" s="10">
        <f t="shared" si="89"/>
        <v>41902.208333333336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84"/>
        <v>156.17857142857144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6"/>
        <v>music</v>
      </c>
      <c r="R903" t="str">
        <f t="shared" si="87"/>
        <v>rock</v>
      </c>
      <c r="S903" s="10">
        <f t="shared" si="88"/>
        <v>43298.208333333328</v>
      </c>
      <c r="T903" s="10">
        <f t="shared" si="89"/>
        <v>43331.208333333328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84"/>
        <v>252.42857142857144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6"/>
        <v>technology</v>
      </c>
      <c r="R904" t="str">
        <f t="shared" si="87"/>
        <v>web</v>
      </c>
      <c r="S904" s="10">
        <f t="shared" si="88"/>
        <v>42399.25</v>
      </c>
      <c r="T904" s="10">
        <f t="shared" si="89"/>
        <v>42441.25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84"/>
        <v>1.729268292682927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6"/>
        <v>publishing</v>
      </c>
      <c r="R905" t="str">
        <f t="shared" si="87"/>
        <v>nonfiction</v>
      </c>
      <c r="S905" s="10">
        <f t="shared" si="88"/>
        <v>41034.208333333336</v>
      </c>
      <c r="T905" s="10">
        <f t="shared" si="89"/>
        <v>41049.208333333336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84"/>
        <v>12.230769230769232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6"/>
        <v>publishing</v>
      </c>
      <c r="R906" t="str">
        <f t="shared" si="87"/>
        <v>radio &amp; podcasts</v>
      </c>
      <c r="S906" s="10">
        <f t="shared" si="88"/>
        <v>41186.208333333336</v>
      </c>
      <c r="T906" s="10">
        <f t="shared" si="89"/>
        <v>41190.208333333336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84"/>
        <v>163.98734177215189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6"/>
        <v>theater</v>
      </c>
      <c r="R907" t="str">
        <f t="shared" si="87"/>
        <v>plays</v>
      </c>
      <c r="S907" s="10">
        <f t="shared" si="88"/>
        <v>41536.208333333336</v>
      </c>
      <c r="T907" s="10">
        <f t="shared" si="89"/>
        <v>41539.208333333336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84"/>
        <v>162.98181818181817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6"/>
        <v>film &amp; video</v>
      </c>
      <c r="R908" t="str">
        <f t="shared" si="87"/>
        <v>documentary</v>
      </c>
      <c r="S908" s="10">
        <f t="shared" si="88"/>
        <v>42868.208333333328</v>
      </c>
      <c r="T908" s="10">
        <f t="shared" si="89"/>
        <v>42904.208333333328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84"/>
        <v>20.252747252747252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6"/>
        <v>theater</v>
      </c>
      <c r="R909" t="str">
        <f t="shared" si="87"/>
        <v>plays</v>
      </c>
      <c r="S909" s="10">
        <f t="shared" si="88"/>
        <v>40660.208333333336</v>
      </c>
      <c r="T909" s="10">
        <f t="shared" si="89"/>
        <v>40667.208333333336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84"/>
        <v>319.24083769633506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6"/>
        <v>games</v>
      </c>
      <c r="R910" t="str">
        <f t="shared" si="87"/>
        <v>video games</v>
      </c>
      <c r="S910" s="10">
        <f t="shared" si="88"/>
        <v>41031.208333333336</v>
      </c>
      <c r="T910" s="10">
        <f t="shared" si="89"/>
        <v>41042.208333333336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84"/>
        <v>478.94444444444446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6"/>
        <v>theater</v>
      </c>
      <c r="R911" t="str">
        <f t="shared" si="87"/>
        <v>plays</v>
      </c>
      <c r="S911" s="10">
        <f t="shared" si="88"/>
        <v>43255.208333333328</v>
      </c>
      <c r="T911" s="10">
        <f t="shared" si="89"/>
        <v>43282.208333333328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84"/>
        <v>19.556634304207122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6"/>
        <v>theater</v>
      </c>
      <c r="R912" t="str">
        <f t="shared" si="87"/>
        <v>plays</v>
      </c>
      <c r="S912" s="10">
        <f t="shared" si="88"/>
        <v>42026.25</v>
      </c>
      <c r="T912" s="10">
        <f t="shared" si="89"/>
        <v>42027.25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84"/>
        <v>198.94827586206895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6"/>
        <v>technology</v>
      </c>
      <c r="R913" t="str">
        <f t="shared" si="87"/>
        <v>web</v>
      </c>
      <c r="S913" s="10">
        <f t="shared" si="88"/>
        <v>43717.208333333328</v>
      </c>
      <c r="T913" s="10">
        <f t="shared" si="89"/>
        <v>43719.208333333328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6"/>
        <v>film &amp; video</v>
      </c>
      <c r="R914" t="str">
        <f t="shared" si="87"/>
        <v>drama</v>
      </c>
      <c r="S914" s="10">
        <f t="shared" si="88"/>
        <v>41157.208333333336</v>
      </c>
      <c r="T914" s="10">
        <f t="shared" si="89"/>
        <v>41170.208333333336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84"/>
        <v>50.621082621082621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6"/>
        <v>film &amp; video</v>
      </c>
      <c r="R915" t="str">
        <f t="shared" si="87"/>
        <v>drama</v>
      </c>
      <c r="S915" s="10">
        <f t="shared" si="88"/>
        <v>43597.208333333328</v>
      </c>
      <c r="T915" s="10">
        <f t="shared" si="89"/>
        <v>43610.208333333328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84"/>
        <v>57.4375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6"/>
        <v>theater</v>
      </c>
      <c r="R916" t="str">
        <f t="shared" si="87"/>
        <v>plays</v>
      </c>
      <c r="S916" s="10">
        <f t="shared" si="88"/>
        <v>41490.208333333336</v>
      </c>
      <c r="T916" s="10">
        <f t="shared" si="89"/>
        <v>41502.208333333336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84"/>
        <v>155.62827640984909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6"/>
        <v>film &amp; video</v>
      </c>
      <c r="R917" t="str">
        <f t="shared" si="87"/>
        <v>television</v>
      </c>
      <c r="S917" s="10">
        <f t="shared" si="88"/>
        <v>42976.208333333328</v>
      </c>
      <c r="T917" s="10">
        <f t="shared" si="89"/>
        <v>42985.208333333328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84"/>
        <v>36.297297297297298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6"/>
        <v>photography</v>
      </c>
      <c r="R918" t="str">
        <f t="shared" si="87"/>
        <v>photography books</v>
      </c>
      <c r="S918" s="10">
        <f t="shared" si="88"/>
        <v>41991.25</v>
      </c>
      <c r="T918" s="10">
        <f t="shared" si="89"/>
        <v>42000.25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84"/>
        <v>58.25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6"/>
        <v>film &amp; video</v>
      </c>
      <c r="R919" t="str">
        <f t="shared" si="87"/>
        <v>shorts</v>
      </c>
      <c r="S919" s="10">
        <f t="shared" si="88"/>
        <v>40722.208333333336</v>
      </c>
      <c r="T919" s="10">
        <f t="shared" si="89"/>
        <v>40746.208333333336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84"/>
        <v>237.39473684210526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6"/>
        <v>publishing</v>
      </c>
      <c r="R920" t="str">
        <f t="shared" si="87"/>
        <v>radio &amp; podcasts</v>
      </c>
      <c r="S920" s="10">
        <f t="shared" si="88"/>
        <v>41117.208333333336</v>
      </c>
      <c r="T920" s="10">
        <f t="shared" si="89"/>
        <v>41128.208333333336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84"/>
        <v>58.75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6"/>
        <v>theater</v>
      </c>
      <c r="R921" t="str">
        <f t="shared" si="87"/>
        <v>plays</v>
      </c>
      <c r="S921" s="10">
        <f t="shared" si="88"/>
        <v>43022.208333333328</v>
      </c>
      <c r="T921" s="10">
        <f t="shared" si="89"/>
        <v>43054.25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84"/>
        <v>182.56603773584905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6"/>
        <v>film &amp; video</v>
      </c>
      <c r="R922" t="str">
        <f t="shared" si="87"/>
        <v>animation</v>
      </c>
      <c r="S922" s="10">
        <f t="shared" si="88"/>
        <v>43503.25</v>
      </c>
      <c r="T922" s="10">
        <f t="shared" si="89"/>
        <v>43523.25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84"/>
        <v>0.75436408977556113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6"/>
        <v>technology</v>
      </c>
      <c r="R923" t="str">
        <f t="shared" si="87"/>
        <v>web</v>
      </c>
      <c r="S923" s="10">
        <f t="shared" si="88"/>
        <v>40951.25</v>
      </c>
      <c r="T923" s="10">
        <f t="shared" si="89"/>
        <v>40965.25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84"/>
        <v>175.95330739299609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6"/>
        <v>music</v>
      </c>
      <c r="R924" t="str">
        <f t="shared" si="87"/>
        <v>world music</v>
      </c>
      <c r="S924" s="10">
        <f t="shared" si="88"/>
        <v>43443.25</v>
      </c>
      <c r="T924" s="10">
        <f t="shared" si="89"/>
        <v>43452.25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84"/>
        <v>237.88235294117646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6"/>
        <v>theater</v>
      </c>
      <c r="R925" t="str">
        <f t="shared" si="87"/>
        <v>plays</v>
      </c>
      <c r="S925" s="10">
        <f t="shared" si="88"/>
        <v>40373.208333333336</v>
      </c>
      <c r="T925" s="10">
        <f t="shared" si="89"/>
        <v>40374.208333333336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84"/>
        <v>488.05076142131981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6"/>
        <v>theater</v>
      </c>
      <c r="R926" t="str">
        <f t="shared" si="87"/>
        <v>plays</v>
      </c>
      <c r="S926" s="10">
        <f t="shared" si="88"/>
        <v>43769.208333333328</v>
      </c>
      <c r="T926" s="10">
        <f t="shared" si="89"/>
        <v>43780.25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84"/>
        <v>224.06666666666669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6"/>
        <v>theater</v>
      </c>
      <c r="R927" t="str">
        <f t="shared" si="87"/>
        <v>plays</v>
      </c>
      <c r="S927" s="10">
        <f t="shared" si="88"/>
        <v>43000.208333333328</v>
      </c>
      <c r="T927" s="10">
        <f t="shared" si="89"/>
        <v>43012.208333333328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84"/>
        <v>18.126436781609197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6"/>
        <v>food</v>
      </c>
      <c r="R928" t="str">
        <f t="shared" si="87"/>
        <v>food trucks</v>
      </c>
      <c r="S928" s="10">
        <f t="shared" si="88"/>
        <v>42502.208333333328</v>
      </c>
      <c r="T928" s="10">
        <f t="shared" si="89"/>
        <v>42506.208333333328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84"/>
        <v>45.847222222222221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6"/>
        <v>theater</v>
      </c>
      <c r="R929" t="str">
        <f t="shared" si="87"/>
        <v>plays</v>
      </c>
      <c r="S929" s="10">
        <f t="shared" si="88"/>
        <v>41102.208333333336</v>
      </c>
      <c r="T929" s="10">
        <f t="shared" si="89"/>
        <v>41131.208333333336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84"/>
        <v>117.31541218637993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6"/>
        <v>technology</v>
      </c>
      <c r="R930" t="str">
        <f t="shared" si="87"/>
        <v>web</v>
      </c>
      <c r="S930" s="10">
        <f t="shared" si="88"/>
        <v>41637.25</v>
      </c>
      <c r="T930" s="10">
        <f t="shared" si="89"/>
        <v>41646.25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84"/>
        <v>217.30909090909088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6"/>
        <v>theater</v>
      </c>
      <c r="R931" t="str">
        <f t="shared" si="87"/>
        <v>plays</v>
      </c>
      <c r="S931" s="10">
        <f t="shared" si="88"/>
        <v>42858.208333333328</v>
      </c>
      <c r="T931" s="10">
        <f t="shared" si="89"/>
        <v>42872.208333333328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84"/>
        <v>112.28571428571428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6"/>
        <v>theater</v>
      </c>
      <c r="R932" t="str">
        <f t="shared" si="87"/>
        <v>plays</v>
      </c>
      <c r="S932" s="10">
        <f t="shared" si="88"/>
        <v>42060.25</v>
      </c>
      <c r="T932" s="10">
        <f t="shared" si="89"/>
        <v>42067.25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84"/>
        <v>72.51898734177216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6"/>
        <v>theater</v>
      </c>
      <c r="R933" t="str">
        <f t="shared" si="87"/>
        <v>plays</v>
      </c>
      <c r="S933" s="10">
        <f t="shared" si="88"/>
        <v>41818.208333333336</v>
      </c>
      <c r="T933" s="10">
        <f t="shared" si="89"/>
        <v>41820.208333333336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84"/>
        <v>212.30434782608697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6"/>
        <v>music</v>
      </c>
      <c r="R934" t="str">
        <f t="shared" si="87"/>
        <v>rock</v>
      </c>
      <c r="S934" s="10">
        <f t="shared" si="88"/>
        <v>41709.208333333336</v>
      </c>
      <c r="T934" s="10">
        <f t="shared" si="89"/>
        <v>41712.208333333336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84"/>
        <v>239.74657534246577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6"/>
        <v>theater</v>
      </c>
      <c r="R935" t="str">
        <f t="shared" si="87"/>
        <v>plays</v>
      </c>
      <c r="S935" s="10">
        <f t="shared" si="88"/>
        <v>41372.208333333336</v>
      </c>
      <c r="T935" s="10">
        <f t="shared" si="89"/>
        <v>41385.208333333336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84"/>
        <v>181.93548387096774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6"/>
        <v>theater</v>
      </c>
      <c r="R936" t="str">
        <f t="shared" si="87"/>
        <v>plays</v>
      </c>
      <c r="S936" s="10">
        <f t="shared" si="88"/>
        <v>42422.25</v>
      </c>
      <c r="T936" s="10">
        <f t="shared" si="89"/>
        <v>42428.25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84"/>
        <v>164.13114754098362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6"/>
        <v>theater</v>
      </c>
      <c r="R937" t="str">
        <f t="shared" si="87"/>
        <v>plays</v>
      </c>
      <c r="S937" s="10">
        <f t="shared" si="88"/>
        <v>42209.208333333328</v>
      </c>
      <c r="T937" s="10">
        <f t="shared" si="89"/>
        <v>42216.208333333328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84"/>
        <v>1.6375968992248062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6"/>
        <v>theater</v>
      </c>
      <c r="R938" t="str">
        <f t="shared" si="87"/>
        <v>plays</v>
      </c>
      <c r="S938" s="10">
        <f t="shared" si="88"/>
        <v>43668.208333333328</v>
      </c>
      <c r="T938" s="10">
        <f t="shared" si="89"/>
        <v>43671.208333333328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84"/>
        <v>49.64385964912281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6"/>
        <v>film &amp; video</v>
      </c>
      <c r="R939" t="str">
        <f t="shared" si="87"/>
        <v>documentary</v>
      </c>
      <c r="S939" s="10">
        <f t="shared" si="88"/>
        <v>42334.25</v>
      </c>
      <c r="T939" s="10">
        <f t="shared" si="89"/>
        <v>42343.25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84"/>
        <v>109.70652173913042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6"/>
        <v>publishing</v>
      </c>
      <c r="R940" t="str">
        <f t="shared" si="87"/>
        <v>fiction</v>
      </c>
      <c r="S940" s="10">
        <f t="shared" si="88"/>
        <v>43263.208333333328</v>
      </c>
      <c r="T940" s="10">
        <f t="shared" si="89"/>
        <v>43299.208333333328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84"/>
        <v>49.217948717948715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6"/>
        <v>games</v>
      </c>
      <c r="R941" t="str">
        <f t="shared" si="87"/>
        <v>video games</v>
      </c>
      <c r="S941" s="10">
        <f t="shared" si="88"/>
        <v>40670.208333333336</v>
      </c>
      <c r="T941" s="10">
        <f t="shared" si="89"/>
        <v>40687.208333333336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84"/>
        <v>62.232323232323225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6"/>
        <v>technology</v>
      </c>
      <c r="R942" t="str">
        <f t="shared" si="87"/>
        <v>web</v>
      </c>
      <c r="S942" s="10">
        <f t="shared" si="88"/>
        <v>41244.25</v>
      </c>
      <c r="T942" s="10">
        <f t="shared" si="89"/>
        <v>41266.25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84"/>
        <v>13.05813953488372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6"/>
        <v>theater</v>
      </c>
      <c r="R943" t="str">
        <f t="shared" si="87"/>
        <v>plays</v>
      </c>
      <c r="S943" s="10">
        <f t="shared" si="88"/>
        <v>40552.25</v>
      </c>
      <c r="T943" s="10">
        <f t="shared" si="89"/>
        <v>40587.25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84"/>
        <v>64.635416666666671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6"/>
        <v>theater</v>
      </c>
      <c r="R944" t="str">
        <f t="shared" si="87"/>
        <v>plays</v>
      </c>
      <c r="S944" s="10">
        <f t="shared" si="88"/>
        <v>40568.25</v>
      </c>
      <c r="T944" s="10">
        <f t="shared" si="89"/>
        <v>40571.25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84"/>
        <v>159.58666666666667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6"/>
        <v>food</v>
      </c>
      <c r="R945" t="str">
        <f t="shared" si="87"/>
        <v>food trucks</v>
      </c>
      <c r="S945" s="10">
        <f t="shared" si="88"/>
        <v>41906.208333333336</v>
      </c>
      <c r="T945" s="10">
        <f t="shared" si="89"/>
        <v>41941.208333333336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84"/>
        <v>81.42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6"/>
        <v>photography</v>
      </c>
      <c r="R946" t="str">
        <f t="shared" si="87"/>
        <v>photography books</v>
      </c>
      <c r="S946" s="10">
        <f t="shared" si="88"/>
        <v>42776.25</v>
      </c>
      <c r="T946" s="10">
        <f t="shared" si="89"/>
        <v>42795.25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84"/>
        <v>32.444767441860463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6"/>
        <v>photography</v>
      </c>
      <c r="R947" t="str">
        <f t="shared" si="87"/>
        <v>photography books</v>
      </c>
      <c r="S947" s="10">
        <f t="shared" si="88"/>
        <v>41004.208333333336</v>
      </c>
      <c r="T947" s="10">
        <f t="shared" si="89"/>
        <v>41019.208333333336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84"/>
        <v>9.9141184124918666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6"/>
        <v>theater</v>
      </c>
      <c r="R948" t="str">
        <f t="shared" si="87"/>
        <v>plays</v>
      </c>
      <c r="S948" s="10">
        <f t="shared" si="88"/>
        <v>40710.208333333336</v>
      </c>
      <c r="T948" s="10">
        <f t="shared" si="89"/>
        <v>40712.208333333336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84"/>
        <v>26.694444444444443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6"/>
        <v>theater</v>
      </c>
      <c r="R949" t="str">
        <f t="shared" si="87"/>
        <v>plays</v>
      </c>
      <c r="S949" s="10">
        <f t="shared" si="88"/>
        <v>41908.208333333336</v>
      </c>
      <c r="T949" s="10">
        <f t="shared" si="89"/>
        <v>41915.208333333336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84"/>
        <v>62.957446808510639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6"/>
        <v>film &amp; video</v>
      </c>
      <c r="R950" t="str">
        <f t="shared" si="87"/>
        <v>documentary</v>
      </c>
      <c r="S950" s="10">
        <f t="shared" si="88"/>
        <v>41985.25</v>
      </c>
      <c r="T950" s="10">
        <f t="shared" si="89"/>
        <v>41995.25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84"/>
        <v>161.35593220338984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6"/>
        <v>technology</v>
      </c>
      <c r="R951" t="str">
        <f t="shared" si="87"/>
        <v>web</v>
      </c>
      <c r="S951" s="10">
        <f t="shared" si="88"/>
        <v>42112.208333333328</v>
      </c>
      <c r="T951" s="10">
        <f t="shared" si="89"/>
        <v>42131.208333333328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6"/>
        <v>theater</v>
      </c>
      <c r="R952" t="str">
        <f t="shared" si="87"/>
        <v>plays</v>
      </c>
      <c r="S952" s="10">
        <f t="shared" si="88"/>
        <v>43571.208333333328</v>
      </c>
      <c r="T952" s="10">
        <f t="shared" si="89"/>
        <v>43576.208333333328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84"/>
        <v>1096.9379310344827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6"/>
        <v>music</v>
      </c>
      <c r="R953" t="str">
        <f t="shared" si="87"/>
        <v>rock</v>
      </c>
      <c r="S953" s="10">
        <f t="shared" si="88"/>
        <v>42730.25</v>
      </c>
      <c r="T953" s="10">
        <f t="shared" si="89"/>
        <v>42731.25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84"/>
        <v>70.094158075601371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6"/>
        <v>film &amp; video</v>
      </c>
      <c r="R954" t="str">
        <f t="shared" si="87"/>
        <v>documentary</v>
      </c>
      <c r="S954" s="10">
        <f t="shared" si="88"/>
        <v>42591.208333333328</v>
      </c>
      <c r="T954" s="10">
        <f t="shared" si="89"/>
        <v>42605.208333333328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6"/>
        <v>film &amp; video</v>
      </c>
      <c r="R955" t="str">
        <f t="shared" si="87"/>
        <v>science fiction</v>
      </c>
      <c r="S955" s="10">
        <f t="shared" si="88"/>
        <v>42358.25</v>
      </c>
      <c r="T955" s="10">
        <f t="shared" si="89"/>
        <v>42394.25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84"/>
        <v>367.0985915492958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6"/>
        <v>technology</v>
      </c>
      <c r="R956" t="str">
        <f t="shared" si="87"/>
        <v>web</v>
      </c>
      <c r="S956" s="10">
        <f t="shared" si="88"/>
        <v>41174.208333333336</v>
      </c>
      <c r="T956" s="10">
        <f t="shared" si="89"/>
        <v>41198.208333333336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6"/>
        <v>theater</v>
      </c>
      <c r="R957" t="str">
        <f t="shared" si="87"/>
        <v>plays</v>
      </c>
      <c r="S957" s="10">
        <f t="shared" si="88"/>
        <v>41238.25</v>
      </c>
      <c r="T957" s="10">
        <f t="shared" si="89"/>
        <v>41240.25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84"/>
        <v>19.028784648187631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6"/>
        <v>film &amp; video</v>
      </c>
      <c r="R958" t="str">
        <f t="shared" si="87"/>
        <v>science fiction</v>
      </c>
      <c r="S958" s="10">
        <f t="shared" si="88"/>
        <v>42360.25</v>
      </c>
      <c r="T958" s="10">
        <f t="shared" si="89"/>
        <v>42364.25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84"/>
        <v>126.87755102040816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6"/>
        <v>theater</v>
      </c>
      <c r="R959" t="str">
        <f t="shared" si="87"/>
        <v>plays</v>
      </c>
      <c r="S959" s="10">
        <f t="shared" si="88"/>
        <v>40955.25</v>
      </c>
      <c r="T959" s="10">
        <f t="shared" si="89"/>
        <v>40958.25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84"/>
        <v>734.63636363636363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6"/>
        <v>film &amp; video</v>
      </c>
      <c r="R960" t="str">
        <f t="shared" si="87"/>
        <v>animation</v>
      </c>
      <c r="S960" s="10">
        <f t="shared" si="88"/>
        <v>40350.208333333336</v>
      </c>
      <c r="T960" s="10">
        <f t="shared" si="89"/>
        <v>40372.208333333336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84"/>
        <v>4.5731034482758623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6"/>
        <v>publishing</v>
      </c>
      <c r="R961" t="str">
        <f t="shared" si="87"/>
        <v>translations</v>
      </c>
      <c r="S961" s="10">
        <f t="shared" si="88"/>
        <v>40357.208333333336</v>
      </c>
      <c r="T961" s="10">
        <f t="shared" si="89"/>
        <v>40385.208333333336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84"/>
        <v>85.054545454545448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6"/>
        <v>technology</v>
      </c>
      <c r="R962" t="str">
        <f t="shared" si="87"/>
        <v>web</v>
      </c>
      <c r="S962" s="10">
        <f t="shared" si="88"/>
        <v>42408.25</v>
      </c>
      <c r="T962" s="10">
        <f t="shared" si="89"/>
        <v>42445.208333333328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90">E963/D963*100</f>
        <v>119.29824561403508</v>
      </c>
      <c r="G963" t="s">
        <v>20</v>
      </c>
      <c r="H963">
        <v>155</v>
      </c>
      <c r="I963" s="5">
        <f t="shared" ref="I963:I1001" si="91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2">LEFT(P963,SEARCH("/",P963)-1)</f>
        <v>publishing</v>
      </c>
      <c r="R963" t="str">
        <f t="shared" ref="R963:R1001" si="93">RIGHT(P963,LEN(P963)-SEARCH("/",P963))</f>
        <v>translations</v>
      </c>
      <c r="S963" s="10">
        <f t="shared" ref="S963:S1001" si="94">(((L963/60)/60)/24)+DATE(1970,1,1)</f>
        <v>40591.25</v>
      </c>
      <c r="T963" s="10">
        <f t="shared" ref="T963:T1001" si="95">(((M963/60)/60)/24)+DATE(1970,1,1)</f>
        <v>40595.25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90"/>
        <v>296.02777777777777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2"/>
        <v>food</v>
      </c>
      <c r="R964" t="str">
        <f t="shared" si="93"/>
        <v>food trucks</v>
      </c>
      <c r="S964" s="10">
        <f t="shared" si="94"/>
        <v>41592.25</v>
      </c>
      <c r="T964" s="10">
        <f t="shared" si="95"/>
        <v>41613.25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90"/>
        <v>84.694915254237287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2"/>
        <v>photography</v>
      </c>
      <c r="R965" t="str">
        <f t="shared" si="93"/>
        <v>photography books</v>
      </c>
      <c r="S965" s="10">
        <f t="shared" si="94"/>
        <v>40607.25</v>
      </c>
      <c r="T965" s="10">
        <f t="shared" si="95"/>
        <v>40613.25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90"/>
        <v>355.7837837837838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2"/>
        <v>theater</v>
      </c>
      <c r="R966" t="str">
        <f t="shared" si="93"/>
        <v>plays</v>
      </c>
      <c r="S966" s="10">
        <f t="shared" si="94"/>
        <v>42135.208333333328</v>
      </c>
      <c r="T966" s="10">
        <f t="shared" si="95"/>
        <v>42140.208333333328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90"/>
        <v>386.40909090909093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2"/>
        <v>music</v>
      </c>
      <c r="R967" t="str">
        <f t="shared" si="93"/>
        <v>rock</v>
      </c>
      <c r="S967" s="10">
        <f t="shared" si="94"/>
        <v>40203.25</v>
      </c>
      <c r="T967" s="10">
        <f t="shared" si="95"/>
        <v>40243.25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90"/>
        <v>792.23529411764707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2"/>
        <v>theater</v>
      </c>
      <c r="R968" t="str">
        <f t="shared" si="93"/>
        <v>plays</v>
      </c>
      <c r="S968" s="10">
        <f t="shared" si="94"/>
        <v>42901.208333333328</v>
      </c>
      <c r="T968" s="10">
        <f t="shared" si="95"/>
        <v>42903.208333333328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90"/>
        <v>137.03393665158373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2"/>
        <v>music</v>
      </c>
      <c r="R969" t="str">
        <f t="shared" si="93"/>
        <v>world music</v>
      </c>
      <c r="S969" s="10">
        <f t="shared" si="94"/>
        <v>41005.208333333336</v>
      </c>
      <c r="T969" s="10">
        <f t="shared" si="95"/>
        <v>41042.208333333336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90"/>
        <v>338.20833333333337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2"/>
        <v>food</v>
      </c>
      <c r="R970" t="str">
        <f t="shared" si="93"/>
        <v>food trucks</v>
      </c>
      <c r="S970" s="10">
        <f t="shared" si="94"/>
        <v>40544.25</v>
      </c>
      <c r="T970" s="10">
        <f t="shared" si="95"/>
        <v>40559.25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90"/>
        <v>108.22784810126582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2"/>
        <v>theater</v>
      </c>
      <c r="R971" t="str">
        <f t="shared" si="93"/>
        <v>plays</v>
      </c>
      <c r="S971" s="10">
        <f t="shared" si="94"/>
        <v>43821.25</v>
      </c>
      <c r="T971" s="10">
        <f t="shared" si="95"/>
        <v>43828.25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90"/>
        <v>60.757639620653315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2"/>
        <v>theater</v>
      </c>
      <c r="R972" t="str">
        <f t="shared" si="93"/>
        <v>plays</v>
      </c>
      <c r="S972" s="10">
        <f t="shared" si="94"/>
        <v>40672.208333333336</v>
      </c>
      <c r="T972" s="10">
        <f t="shared" si="95"/>
        <v>40673.208333333336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90"/>
        <v>27.725490196078432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2"/>
        <v>film &amp; video</v>
      </c>
      <c r="R973" t="str">
        <f t="shared" si="93"/>
        <v>television</v>
      </c>
      <c r="S973" s="10">
        <f t="shared" si="94"/>
        <v>41555.208333333336</v>
      </c>
      <c r="T973" s="10">
        <f t="shared" si="95"/>
        <v>41561.208333333336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90"/>
        <v>228.3934426229508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2"/>
        <v>technology</v>
      </c>
      <c r="R974" t="str">
        <f t="shared" si="93"/>
        <v>web</v>
      </c>
      <c r="S974" s="10">
        <f t="shared" si="94"/>
        <v>41792.208333333336</v>
      </c>
      <c r="T974" s="10">
        <f t="shared" si="95"/>
        <v>41801.208333333336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90"/>
        <v>21.615194054500414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2"/>
        <v>theater</v>
      </c>
      <c r="R975" t="str">
        <f t="shared" si="93"/>
        <v>plays</v>
      </c>
      <c r="S975" s="10">
        <f t="shared" si="94"/>
        <v>40522.25</v>
      </c>
      <c r="T975" s="10">
        <f t="shared" si="95"/>
        <v>40524.25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90"/>
        <v>373.875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2"/>
        <v>music</v>
      </c>
      <c r="R976" t="str">
        <f t="shared" si="93"/>
        <v>indie rock</v>
      </c>
      <c r="S976" s="10">
        <f t="shared" si="94"/>
        <v>41412.208333333336</v>
      </c>
      <c r="T976" s="10">
        <f t="shared" si="95"/>
        <v>41413.208333333336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90"/>
        <v>154.92592592592592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2"/>
        <v>theater</v>
      </c>
      <c r="R977" t="str">
        <f t="shared" si="93"/>
        <v>plays</v>
      </c>
      <c r="S977" s="10">
        <f t="shared" si="94"/>
        <v>42337.25</v>
      </c>
      <c r="T977" s="10">
        <f t="shared" si="95"/>
        <v>42376.25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90"/>
        <v>322.14999999999998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2"/>
        <v>theater</v>
      </c>
      <c r="R978" t="str">
        <f t="shared" si="93"/>
        <v>plays</v>
      </c>
      <c r="S978" s="10">
        <f t="shared" si="94"/>
        <v>40571.25</v>
      </c>
      <c r="T978" s="10">
        <f t="shared" si="95"/>
        <v>40577.25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90"/>
        <v>73.957142857142856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2"/>
        <v>food</v>
      </c>
      <c r="R979" t="str">
        <f t="shared" si="93"/>
        <v>food trucks</v>
      </c>
      <c r="S979" s="10">
        <f t="shared" si="94"/>
        <v>43138.25</v>
      </c>
      <c r="T979" s="10">
        <f t="shared" si="95"/>
        <v>43170.25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90"/>
        <v>864.1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2"/>
        <v>games</v>
      </c>
      <c r="R980" t="str">
        <f t="shared" si="93"/>
        <v>video games</v>
      </c>
      <c r="S980" s="10">
        <f t="shared" si="94"/>
        <v>42686.25</v>
      </c>
      <c r="T980" s="10">
        <f t="shared" si="95"/>
        <v>42708.25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90"/>
        <v>143.26245847176079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2"/>
        <v>theater</v>
      </c>
      <c r="R981" t="str">
        <f t="shared" si="93"/>
        <v>plays</v>
      </c>
      <c r="S981" s="10">
        <f t="shared" si="94"/>
        <v>42078.208333333328</v>
      </c>
      <c r="T981" s="10">
        <f t="shared" si="95"/>
        <v>42084.208333333328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90"/>
        <v>40.281762295081968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2"/>
        <v>publishing</v>
      </c>
      <c r="R982" t="str">
        <f t="shared" si="93"/>
        <v>nonfiction</v>
      </c>
      <c r="S982" s="10">
        <f t="shared" si="94"/>
        <v>42307.208333333328</v>
      </c>
      <c r="T982" s="10">
        <f t="shared" si="95"/>
        <v>42312.25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90"/>
        <v>178.22388059701493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2"/>
        <v>technology</v>
      </c>
      <c r="R983" t="str">
        <f t="shared" si="93"/>
        <v>web</v>
      </c>
      <c r="S983" s="10">
        <f t="shared" si="94"/>
        <v>43094.25</v>
      </c>
      <c r="T983" s="10">
        <f t="shared" si="95"/>
        <v>43127.25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90"/>
        <v>84.930555555555557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2"/>
        <v>film &amp; video</v>
      </c>
      <c r="R984" t="str">
        <f t="shared" si="93"/>
        <v>documentary</v>
      </c>
      <c r="S984" s="10">
        <f t="shared" si="94"/>
        <v>40743.208333333336</v>
      </c>
      <c r="T984" s="10">
        <f t="shared" si="95"/>
        <v>40745.208333333336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90"/>
        <v>145.93648334624322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2"/>
        <v>film &amp; video</v>
      </c>
      <c r="R985" t="str">
        <f t="shared" si="93"/>
        <v>documentary</v>
      </c>
      <c r="S985" s="10">
        <f t="shared" si="94"/>
        <v>43681.208333333328</v>
      </c>
      <c r="T985" s="10">
        <f t="shared" si="95"/>
        <v>43696.208333333328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90"/>
        <v>152.46153846153848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2"/>
        <v>theater</v>
      </c>
      <c r="R986" t="str">
        <f t="shared" si="93"/>
        <v>plays</v>
      </c>
      <c r="S986" s="10">
        <f t="shared" si="94"/>
        <v>43716.208333333328</v>
      </c>
      <c r="T986" s="10">
        <f t="shared" si="95"/>
        <v>43742.208333333328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90"/>
        <v>67.129542790152414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2"/>
        <v>music</v>
      </c>
      <c r="R987" t="str">
        <f t="shared" si="93"/>
        <v>rock</v>
      </c>
      <c r="S987" s="10">
        <f t="shared" si="94"/>
        <v>41614.25</v>
      </c>
      <c r="T987" s="10">
        <f t="shared" si="95"/>
        <v>41640.25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90"/>
        <v>40.307692307692307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2"/>
        <v>music</v>
      </c>
      <c r="R988" t="str">
        <f t="shared" si="93"/>
        <v>rock</v>
      </c>
      <c r="S988" s="10">
        <f t="shared" si="94"/>
        <v>40638.208333333336</v>
      </c>
      <c r="T988" s="10">
        <f t="shared" si="95"/>
        <v>40652.208333333336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90"/>
        <v>216.79032258064518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2"/>
        <v>film &amp; video</v>
      </c>
      <c r="R989" t="str">
        <f t="shared" si="93"/>
        <v>documentary</v>
      </c>
      <c r="S989" s="10">
        <f t="shared" si="94"/>
        <v>42852.208333333328</v>
      </c>
      <c r="T989" s="10">
        <f t="shared" si="95"/>
        <v>42866.208333333328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90"/>
        <v>52.117021276595743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2"/>
        <v>publishing</v>
      </c>
      <c r="R990" t="str">
        <f t="shared" si="93"/>
        <v>radio &amp; podcasts</v>
      </c>
      <c r="S990" s="10">
        <f t="shared" si="94"/>
        <v>42686.25</v>
      </c>
      <c r="T990" s="10">
        <f t="shared" si="95"/>
        <v>42707.25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90"/>
        <v>499.58333333333337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2"/>
        <v>publishing</v>
      </c>
      <c r="R991" t="str">
        <f t="shared" si="93"/>
        <v>translations</v>
      </c>
      <c r="S991" s="10">
        <f t="shared" si="94"/>
        <v>43571.208333333328</v>
      </c>
      <c r="T991" s="10">
        <f t="shared" si="95"/>
        <v>43576.208333333328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90"/>
        <v>87.679487179487182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2"/>
        <v>film &amp; video</v>
      </c>
      <c r="R992" t="str">
        <f t="shared" si="93"/>
        <v>drama</v>
      </c>
      <c r="S992" s="10">
        <f t="shared" si="94"/>
        <v>42432.25</v>
      </c>
      <c r="T992" s="10">
        <f t="shared" si="95"/>
        <v>42454.208333333328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90"/>
        <v>113.17346938775511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2"/>
        <v>music</v>
      </c>
      <c r="R993" t="str">
        <f t="shared" si="93"/>
        <v>rock</v>
      </c>
      <c r="S993" s="10">
        <f t="shared" si="94"/>
        <v>41907.208333333336</v>
      </c>
      <c r="T993" s="10">
        <f t="shared" si="95"/>
        <v>41911.208333333336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90"/>
        <v>426.54838709677421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2"/>
        <v>film &amp; video</v>
      </c>
      <c r="R994" t="str">
        <f t="shared" si="93"/>
        <v>drama</v>
      </c>
      <c r="S994" s="10">
        <f t="shared" si="94"/>
        <v>43227.208333333328</v>
      </c>
      <c r="T994" s="10">
        <f t="shared" si="95"/>
        <v>43241.208333333328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90"/>
        <v>77.632653061224488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2"/>
        <v>photography</v>
      </c>
      <c r="R995" t="str">
        <f t="shared" si="93"/>
        <v>photography books</v>
      </c>
      <c r="S995" s="10">
        <f t="shared" si="94"/>
        <v>42362.25</v>
      </c>
      <c r="T995" s="10">
        <f t="shared" si="95"/>
        <v>42379.25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90"/>
        <v>52.496810772501767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2"/>
        <v>publishing</v>
      </c>
      <c r="R996" t="str">
        <f t="shared" si="93"/>
        <v>translations</v>
      </c>
      <c r="S996" s="10">
        <f t="shared" si="94"/>
        <v>41929.208333333336</v>
      </c>
      <c r="T996" s="10">
        <f t="shared" si="95"/>
        <v>41935.208333333336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90"/>
        <v>157.46762589928059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2"/>
        <v>food</v>
      </c>
      <c r="R997" t="str">
        <f t="shared" si="93"/>
        <v>food trucks</v>
      </c>
      <c r="S997" s="10">
        <f t="shared" si="94"/>
        <v>43408.208333333328</v>
      </c>
      <c r="T997" s="10">
        <f t="shared" si="95"/>
        <v>43437.25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90"/>
        <v>72.939393939393938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2"/>
        <v>theater</v>
      </c>
      <c r="R998" t="str">
        <f t="shared" si="93"/>
        <v>plays</v>
      </c>
      <c r="S998" s="10">
        <f t="shared" si="94"/>
        <v>41276.25</v>
      </c>
      <c r="T998" s="10">
        <f t="shared" si="95"/>
        <v>41306.25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90"/>
        <v>60.565789473684205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2"/>
        <v>theater</v>
      </c>
      <c r="R999" t="str">
        <f t="shared" si="93"/>
        <v>plays</v>
      </c>
      <c r="S999" s="10">
        <f t="shared" si="94"/>
        <v>41659.25</v>
      </c>
      <c r="T999" s="10">
        <f t="shared" si="95"/>
        <v>41664.25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90"/>
        <v>56.791291291291287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2"/>
        <v>music</v>
      </c>
      <c r="R1000" t="str">
        <f t="shared" si="93"/>
        <v>indie rock</v>
      </c>
      <c r="S1000" s="10">
        <f t="shared" si="94"/>
        <v>40220.25</v>
      </c>
      <c r="T1000" s="10">
        <f t="shared" si="95"/>
        <v>40234.25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90"/>
        <v>56.542754275427541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2"/>
        <v>food</v>
      </c>
      <c r="R1001" t="str">
        <f t="shared" si="93"/>
        <v>food trucks</v>
      </c>
      <c r="S1001" s="10">
        <f t="shared" si="94"/>
        <v>42550.208333333328</v>
      </c>
      <c r="T1001" s="10">
        <f t="shared" si="95"/>
        <v>42557.208333333328</v>
      </c>
    </row>
  </sheetData>
  <phoneticPr fontId="18" type="noConversion"/>
  <conditionalFormatting sqref="F2:G1001">
    <cfRule type="containsText" dxfId="3" priority="5" operator="containsText" text="successful">
      <formula>NOT(ISERROR(SEARCH("successful",F2)))</formula>
    </cfRule>
  </conditionalFormatting>
  <conditionalFormatting sqref="F2:G1001">
    <cfRule type="containsText" dxfId="2" priority="4" operator="containsText" text="failed">
      <formula>NOT(ISERROR(SEARCH("failed",F2)))</formula>
    </cfRule>
  </conditionalFormatting>
  <conditionalFormatting sqref="G10:G1001">
    <cfRule type="containsText" dxfId="1" priority="3" operator="containsText" text="live">
      <formula>NOT(ISERROR(SEARCH("live",G10)))</formula>
    </cfRule>
  </conditionalFormatting>
  <conditionalFormatting sqref="G20:G1001">
    <cfRule type="containsText" dxfId="0" priority="2" operator="containsText" text="canceled">
      <formula>NOT(ISERROR(SEARCH("canceled",G20)))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164EF-E04F-594A-B5FA-DFD1B82B90F1}">
  <sheetPr codeName="Sheet5"/>
  <dimension ref="A1:H13"/>
  <sheetViews>
    <sheetView topLeftCell="A2" zoomScale="83" workbookViewId="0">
      <selection activeCell="R4" sqref="R4"/>
    </sheetView>
  </sheetViews>
  <sheetFormatPr baseColWidth="10" defaultRowHeight="16" x14ac:dyDescent="0.2"/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2103</v>
      </c>
      <c r="G1" t="s">
        <v>2104</v>
      </c>
      <c r="H1" t="s">
        <v>2105</v>
      </c>
    </row>
    <row r="2" spans="1:8" x14ac:dyDescent="0.2">
      <c r="A2" t="s">
        <v>2091</v>
      </c>
      <c r="B2">
        <f>COUNTIFS(Crowdfunding!G2:G1001,"successful",Crowdfunding!D2:D1001,"&lt;1000")</f>
        <v>30</v>
      </c>
      <c r="C2">
        <f>COUNTIFS(Crowdfunding!G2:G1001,"failed",Crowdfunding!D2:D1001,"&lt;1000")</f>
        <v>20</v>
      </c>
      <c r="D2">
        <f>COUNTIFS(Crowdfunding!G2:G1001,"canceled",Crowdfunding!D2:D1001,"&lt;1000")</f>
        <v>1</v>
      </c>
      <c r="E2">
        <f>B2+C2+D2</f>
        <v>51</v>
      </c>
      <c r="F2" s="6">
        <f>B2/E2*100</f>
        <v>58.82352941176471</v>
      </c>
      <c r="G2" s="6">
        <f>C2/E2*100</f>
        <v>39.215686274509807</v>
      </c>
      <c r="H2" s="6">
        <f>D2/E2*100</f>
        <v>1.9607843137254901</v>
      </c>
    </row>
    <row r="3" spans="1:8" x14ac:dyDescent="0.2">
      <c r="A3" t="s">
        <v>2102</v>
      </c>
      <c r="B3">
        <f>COUNTIFS(Crowdfunding!G2:G1001,"successful",Crowdfunding!D2:D1001,"&gt;1000",Crowdfunding!D2:D1001,"&lt;4999")</f>
        <v>185</v>
      </c>
      <c r="C3">
        <f>COUNTIFS(Crowdfunding!G2:G1001,"failed",Crowdfunding!D2:D1001,"&gt;1000",Crowdfunding!D2:D1001,"&lt;4999")</f>
        <v>37</v>
      </c>
      <c r="D3">
        <f>COUNTIFS(Crowdfunding!G2:G1001,"canceled",Crowdfunding!D2:D1001,"&gt;1000",Crowdfunding!D2:D1001,"&lt;4999")</f>
        <v>2</v>
      </c>
      <c r="E3">
        <f t="shared" ref="E3:E13" si="0">B3+C3+D3</f>
        <v>224</v>
      </c>
      <c r="F3" s="6">
        <f t="shared" ref="F3:F13" si="1">B3/E3*100</f>
        <v>82.589285714285708</v>
      </c>
      <c r="G3" s="6">
        <f t="shared" ref="G3:G13" si="2">C3/E3*100</f>
        <v>16.517857142857142</v>
      </c>
      <c r="H3" s="6">
        <f t="shared" ref="H3:H13" si="3">D3/E3*100</f>
        <v>0.89285714285714279</v>
      </c>
    </row>
    <row r="4" spans="1:8" x14ac:dyDescent="0.2">
      <c r="A4" t="s">
        <v>2092</v>
      </c>
      <c r="B4">
        <f>COUNTIFS(Crowdfunding!G2:G1001,"successful",Crowdfunding!D2:D1001,"&gt;5000",Crowdfunding!D2:D1001,"&lt;9999")</f>
        <v>157</v>
      </c>
      <c r="C4">
        <f>COUNTIFS(Crowdfunding!G2:G1001,"failed",Crowdfunding!D2:D1001,"&gt;5000",Crowdfunding!D2:D1001,"&lt;9999")</f>
        <v>125</v>
      </c>
      <c r="D4">
        <f>COUNTIFS(Crowdfunding!G2:G1001,"canceled",Crowdfunding!D2:D1001,"&gt;5000",Crowdfunding!D2:D1001,"&lt;9999")</f>
        <v>25</v>
      </c>
      <c r="E4">
        <f t="shared" si="0"/>
        <v>307</v>
      </c>
      <c r="F4" s="6">
        <f t="shared" si="1"/>
        <v>51.140065146579808</v>
      </c>
      <c r="G4" s="6">
        <f t="shared" si="2"/>
        <v>40.716612377850161</v>
      </c>
      <c r="H4" s="6">
        <f t="shared" si="3"/>
        <v>8.1433224755700326</v>
      </c>
    </row>
    <row r="5" spans="1:8" x14ac:dyDescent="0.2">
      <c r="A5" t="s">
        <v>2093</v>
      </c>
      <c r="B5">
        <f>COUNTIFS(Crowdfunding!G2:G1001,"successful",Crowdfunding!D2:D1001,"&gt;10000",Crowdfunding!D2:D1001,"&lt;14999")</f>
        <v>2</v>
      </c>
      <c r="C5">
        <f>COUNTIFS(Crowdfunding!G2:G1001,"failed",Crowdfunding!D2:D1001,"&gt;10000",Crowdfunding!D2:D1001,"&lt;14999")</f>
        <v>0</v>
      </c>
      <c r="D5" s="12">
        <f>COUNTIFS(Crowdfunding!G2:G1001,"canceled",Crowdfunding!D2:D1001,"&gt;10000",Crowdfunding!D2:D1001,"&lt;14999")</f>
        <v>0</v>
      </c>
      <c r="E5">
        <f t="shared" si="0"/>
        <v>2</v>
      </c>
      <c r="F5" s="6">
        <f t="shared" si="1"/>
        <v>100</v>
      </c>
      <c r="G5" s="6">
        <f t="shared" si="2"/>
        <v>0</v>
      </c>
      <c r="H5" s="6">
        <f t="shared" si="3"/>
        <v>0</v>
      </c>
    </row>
    <row r="6" spans="1:8" x14ac:dyDescent="0.2">
      <c r="A6" t="s">
        <v>2094</v>
      </c>
      <c r="B6">
        <f>COUNTIFS(Crowdfunding!G2:G1001,"successful",Crowdfunding!D2:D1001,"&gt;15000",Crowdfunding!D2:D1001,"&lt;19999")</f>
        <v>10</v>
      </c>
      <c r="C6">
        <f>COUNTIFS(Crowdfunding!G2:G1001,"failed",Crowdfunding!D2:D1001,"&gt;15000",Crowdfunding!D2:D1001,"&lt;19999")</f>
        <v>0</v>
      </c>
      <c r="D6">
        <f>COUNTIFS(Crowdfunding!G2:G1001,"canceled",Crowdfunding!D2:D1001,"&gt;15000",Crowdfunding!D2:D1001,"&lt;19999")</f>
        <v>0</v>
      </c>
      <c r="E6">
        <f t="shared" si="0"/>
        <v>10</v>
      </c>
      <c r="F6" s="6">
        <f t="shared" si="1"/>
        <v>100</v>
      </c>
      <c r="G6" s="6">
        <f t="shared" si="2"/>
        <v>0</v>
      </c>
      <c r="H6" s="6">
        <f t="shared" si="3"/>
        <v>0</v>
      </c>
    </row>
    <row r="7" spans="1:8" x14ac:dyDescent="0.2">
      <c r="A7" t="s">
        <v>2095</v>
      </c>
      <c r="B7">
        <f>COUNTIFS(Crowdfunding!G2:G1001,"successful",Crowdfunding!D2:D1001,"&gt;20000",Crowdfunding!D2:D1001,"&lt;24999")</f>
        <v>5</v>
      </c>
      <c r="C7">
        <f>COUNTIFS(Crowdfunding!G2:G1001,"failed",Crowdfunding!D2:D1001,"&gt;20000",Crowdfunding!D2:D1001,"&lt;24999")</f>
        <v>0</v>
      </c>
      <c r="D7">
        <f>COUNTIFS(Crowdfunding!G2:G1001,"canceled",Crowdfunding!D2:D1001,"&gt;20000",Crowdfunding!D2:D1001,"&lt;24999")</f>
        <v>0</v>
      </c>
      <c r="E7">
        <f t="shared" si="0"/>
        <v>5</v>
      </c>
      <c r="F7" s="6">
        <f t="shared" si="1"/>
        <v>100</v>
      </c>
      <c r="G7" s="6">
        <f t="shared" si="2"/>
        <v>0</v>
      </c>
      <c r="H7" s="6">
        <f t="shared" si="3"/>
        <v>0</v>
      </c>
    </row>
    <row r="8" spans="1:8" x14ac:dyDescent="0.2">
      <c r="A8" t="s">
        <v>2096</v>
      </c>
      <c r="B8">
        <f>COUNTIFS(Crowdfunding!G2:G1001,"successful",Crowdfunding!D2:D1001,"&gt;25000",Crowdfunding!D2:D1001,"&lt;29999")</f>
        <v>10</v>
      </c>
      <c r="C8">
        <f>COUNTIFS(Crowdfunding!G2:G1001,"failed",Crowdfunding!D2:D1001,"&gt;25000",Crowdfunding!D2:D1001,"&lt;29999")</f>
        <v>3</v>
      </c>
      <c r="D8">
        <f>COUNTIFS(Crowdfunding!G2:G1001,"canceled",Crowdfunding!D2:D1001,"&gt;25000",Crowdfunding!D2:D1001,"&lt;29999")</f>
        <v>0</v>
      </c>
      <c r="E8">
        <f t="shared" si="0"/>
        <v>13</v>
      </c>
      <c r="F8" s="6">
        <f t="shared" si="1"/>
        <v>76.923076923076934</v>
      </c>
      <c r="G8" s="6">
        <f t="shared" si="2"/>
        <v>23.076923076923077</v>
      </c>
      <c r="H8" s="6">
        <f t="shared" si="3"/>
        <v>0</v>
      </c>
    </row>
    <row r="9" spans="1:8" x14ac:dyDescent="0.2">
      <c r="A9" t="s">
        <v>2097</v>
      </c>
      <c r="B9">
        <f>COUNTIFS(Crowdfunding!G2:G1001,"successful",Crowdfunding!D2:D1001,"&gt;30000",Crowdfunding!D2:D1001,"&lt;34999")</f>
        <v>7</v>
      </c>
      <c r="C9">
        <f>COUNTIFS(Crowdfunding!G2:G1001,"failed",Crowdfunding!D2:D1001,"&gt;30000",Crowdfunding!D2:D1001,"&lt;34999")</f>
        <v>0</v>
      </c>
      <c r="D9">
        <f>COUNTIFS(Crowdfunding!G2:G1001,"canceled",Crowdfunding!D2:D1001,"&gt;30000",Crowdfunding!D2:D1001,"&lt;34999")</f>
        <v>0</v>
      </c>
      <c r="E9">
        <f t="shared" si="0"/>
        <v>7</v>
      </c>
      <c r="F9" s="6">
        <f t="shared" si="1"/>
        <v>100</v>
      </c>
      <c r="G9" s="6">
        <f t="shared" si="2"/>
        <v>0</v>
      </c>
      <c r="H9" s="6">
        <f t="shared" si="3"/>
        <v>0</v>
      </c>
    </row>
    <row r="10" spans="1:8" x14ac:dyDescent="0.2">
      <c r="A10" t="s">
        <v>2098</v>
      </c>
      <c r="B10">
        <f>COUNTIFS(Crowdfunding!G2:G1001,"successful",Crowdfunding!D2:D1001,"&gt;35000",Crowdfunding!D2:D1001,"&lt;39999")</f>
        <v>7</v>
      </c>
      <c r="C10">
        <f>COUNTIFS(Crowdfunding!G2:G1001,"failed",Crowdfunding!D2:D1001,"&gt;35000",Crowdfunding!D2:D1001,"&lt;39999")</f>
        <v>3</v>
      </c>
      <c r="D10">
        <f>COUNTIFS(Crowdfunding!G2:G1001,"canceled",Crowdfunding!D2:D1001,"&gt;35000",Crowdfunding!D2:D1001,"&lt;39999")</f>
        <v>1</v>
      </c>
      <c r="E10">
        <f t="shared" si="0"/>
        <v>11</v>
      </c>
      <c r="F10" s="6">
        <f t="shared" si="1"/>
        <v>63.636363636363633</v>
      </c>
      <c r="G10" s="6">
        <f t="shared" si="2"/>
        <v>27.27272727272727</v>
      </c>
      <c r="H10" s="6">
        <f t="shared" si="3"/>
        <v>9.0909090909090917</v>
      </c>
    </row>
    <row r="11" spans="1:8" x14ac:dyDescent="0.2">
      <c r="A11" t="s">
        <v>2099</v>
      </c>
      <c r="B11">
        <f>COUNTIFS(Crowdfunding!G2:G1001,"successful",Crowdfunding!D2:D1001,"&gt;40000",Crowdfunding!D2:D1001,"&lt;44999")</f>
        <v>11</v>
      </c>
      <c r="C11">
        <f>COUNTIFS(Crowdfunding!G2:G1001,"failed",Crowdfunding!D2:D1001,"&gt;40000",Crowdfunding!D2:D1001,"&lt;44999")</f>
        <v>3</v>
      </c>
      <c r="D11">
        <f>COUNTIFS(Crowdfunding!G2:G1001,"canceled",Crowdfunding!D2:D1001,"&gt;40000",Crowdfunding!D2:D1001,"&lt;44999")</f>
        <v>0</v>
      </c>
      <c r="E11">
        <f t="shared" si="0"/>
        <v>14</v>
      </c>
      <c r="F11" s="6">
        <f t="shared" si="1"/>
        <v>78.571428571428569</v>
      </c>
      <c r="G11" s="6">
        <f t="shared" si="2"/>
        <v>21.428571428571427</v>
      </c>
      <c r="H11" s="6">
        <f t="shared" si="3"/>
        <v>0</v>
      </c>
    </row>
    <row r="12" spans="1:8" x14ac:dyDescent="0.2">
      <c r="A12" t="s">
        <v>2100</v>
      </c>
      <c r="B12">
        <f>COUNTIFS(Crowdfunding!G2:G1001,"successful",Crowdfunding!D2:D1001,"&gt;45000",Crowdfunding!D2:D1001,"&lt;49999")</f>
        <v>8</v>
      </c>
      <c r="C12">
        <f>COUNTIFS(Crowdfunding!G2:G1001,"failed",Crowdfunding!D2:D1001,"&gt;45000",Crowdfunding!D2:D1001,"&lt;49999")</f>
        <v>3</v>
      </c>
      <c r="D12">
        <f>COUNTIFS(Crowdfunding!G2:G1001,"canceled",Crowdfunding!D2:D1001,"&gt;45000",Crowdfunding!D2:D1001,"&lt;49999")</f>
        <v>0</v>
      </c>
      <c r="E12">
        <f t="shared" si="0"/>
        <v>11</v>
      </c>
      <c r="F12" s="6">
        <f t="shared" si="1"/>
        <v>72.727272727272734</v>
      </c>
      <c r="G12" s="6">
        <f t="shared" si="2"/>
        <v>27.27272727272727</v>
      </c>
      <c r="H12" s="6">
        <f t="shared" si="3"/>
        <v>0</v>
      </c>
    </row>
    <row r="13" spans="1:8" x14ac:dyDescent="0.2">
      <c r="A13" t="s">
        <v>2101</v>
      </c>
      <c r="B13">
        <f>COUNTIFS(Crowdfunding!G2:G1001,"successful",Crowdfunding!D2:D1001,"&gt;50000")</f>
        <v>114</v>
      </c>
      <c r="C13">
        <f>COUNTIFS(Crowdfunding!G2:G1001,"failed",Crowdfunding!D2:D1001,"&gt;50000")</f>
        <v>163</v>
      </c>
      <c r="D13">
        <f>COUNTIFS(Crowdfunding!G2:G1001,"canceled",Crowdfunding!D2:D1001,"&gt;50000")</f>
        <v>28</v>
      </c>
      <c r="E13">
        <f t="shared" si="0"/>
        <v>305</v>
      </c>
      <c r="F13" s="6">
        <f t="shared" si="1"/>
        <v>37.377049180327873</v>
      </c>
      <c r="G13" s="6">
        <f t="shared" si="2"/>
        <v>53.442622950819676</v>
      </c>
      <c r="H13" s="6">
        <f t="shared" si="3"/>
        <v>9.1803278688524586</v>
      </c>
    </row>
  </sheetData>
  <phoneticPr fontId="18" type="noConversion"/>
  <pageMargins left="0.7" right="0.7" top="0.75" bottom="0.75" header="0.3" footer="0.3"/>
  <pageSetup scale="98" fitToWidth="0" fitToHeight="0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00D2C-B1AF-B647-B63B-34A42B9EEBE0}">
  <dimension ref="A1:B1"/>
  <sheetViews>
    <sheetView topLeftCell="A3" workbookViewId="0">
      <selection activeCell="C16" sqref="C16"/>
    </sheetView>
  </sheetViews>
  <sheetFormatPr baseColWidth="10" defaultRowHeight="16" x14ac:dyDescent="0.2"/>
  <sheetData>
    <row r="1" spans="1:2" x14ac:dyDescent="0.2">
      <c r="A1" t="s">
        <v>2107</v>
      </c>
      <c r="B1" t="s">
        <v>2106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parent category</vt:lpstr>
      <vt:lpstr>Sub Category</vt:lpstr>
      <vt:lpstr>stacked line</vt:lpstr>
      <vt:lpstr>Crowdfunding</vt:lpstr>
      <vt:lpstr>Crowd Fund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Cole Neal</cp:lastModifiedBy>
  <dcterms:created xsi:type="dcterms:W3CDTF">2021-09-29T18:52:28Z</dcterms:created>
  <dcterms:modified xsi:type="dcterms:W3CDTF">2022-12-11T17:30:49Z</dcterms:modified>
</cp:coreProperties>
</file>